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rine_a\Desktop\"/>
    </mc:Choice>
  </mc:AlternateContent>
  <bookViews>
    <workbookView xWindow="0" yWindow="0" windowWidth="15345" windowHeight="4650" activeTab="1"/>
  </bookViews>
  <sheets>
    <sheet name="Formateada1" sheetId="14" r:id="rId1"/>
    <sheet name="Nueva" sheetId="15" r:id="rId2"/>
    <sheet name="Datos" sheetId="19" r:id="rId3"/>
    <sheet name="Produccion" sheetId="18" r:id="rId4"/>
    <sheet name="Silos" sheetId="3" r:id="rId5"/>
    <sheet name="Ensacado" sheetId="16" r:id="rId6"/>
    <sheet name="Tb_mezcla" sheetId="4" r:id="rId7"/>
  </sheets>
  <definedNames>
    <definedName name="Date" localSheetId="2">Datos!$S$2:$S$10</definedName>
    <definedName name="Date">Datos!$S$2:$S$10</definedName>
    <definedName name="Escala_Tempo" localSheetId="2">Datos!$W$2:$W$4</definedName>
    <definedName name="Escala_Tempo" localSheetId="3">Datos!$W$2:$W$4</definedName>
    <definedName name="Escala_Tempo">Datos!$W$2:$W$4</definedName>
    <definedName name="Horas" localSheetId="2">Datos!$O$2:$O$21</definedName>
    <definedName name="Horas">Datos!$O$2:$O$21</definedName>
    <definedName name="Horas_Comienzo" localSheetId="2">Datos!$Y$2:$Y$97</definedName>
    <definedName name="Horas_Comienzo" localSheetId="3">Datos!$Y$2:$Y$97</definedName>
    <definedName name="Horas_Comienzo">Datos!$Y$2:$Y$97</definedName>
    <definedName name="Horas_Comienzo_NV" localSheetId="2">OFFSET(Datos!F1048575,0,0,COUNTA(Datos!F:F))</definedName>
    <definedName name="Horas_Comienzo_NV" localSheetId="3">OFFSET(Datos!F1048575,0,0,COUNTA(Datos!F:F))</definedName>
    <definedName name="Horas_Comienzo_NV">OFFSET(#REF!,0,0,COUNTA(#REF!))</definedName>
    <definedName name="Horas_Gantt" localSheetId="2">Datos!$U$2:$U$96</definedName>
    <definedName name="Horas_Gantt" localSheetId="3">Datos!$U$2:$U$96</definedName>
    <definedName name="Horas_Gantt">Datos!$U$2:$U$96</definedName>
    <definedName name="Horas_Gantt_1h" localSheetId="2">Datos!$T$2:$T$25</definedName>
    <definedName name="Horas_Gantt_1h" localSheetId="3">Datos!$T$2:$T$25</definedName>
    <definedName name="Horas_Gantt_1h">Datos!$T$2:$T$25</definedName>
    <definedName name="Horas_Gantt_30" localSheetId="2">Datos!$V$2:$V$49</definedName>
    <definedName name="Horas_Gantt_30" localSheetId="3">Datos!$V$2:$V$49</definedName>
    <definedName name="Horas_Gantt_30">Datos!$V$2:$V$49</definedName>
    <definedName name="M_C" localSheetId="2">Datos!$G$2:$G$3</definedName>
    <definedName name="M_C" localSheetId="3">Datos!$G$2:$G$3</definedName>
    <definedName name="M_C">Datos!$G$2:$G$3</definedName>
    <definedName name="Num_Orden">Datos!$L$2:$L$51</definedName>
    <definedName name="PR" localSheetId="2">IF(Produccion!XFA1&lt;&gt;"  ",Datos!$A$2:$A$3,"")</definedName>
    <definedName name="PR" localSheetId="3">IF(Produccion!XFA1&lt;&gt;"  ",Datos!$A$2:$A$3,"")</definedName>
    <definedName name="PR">IF(Produccion!XFA1&lt;&gt;"  ",#REF!,"")</definedName>
    <definedName name="Silos_2y3_Granel" localSheetId="2">Datos!$J$2:$J$25</definedName>
    <definedName name="Silos_2y3_Granel" localSheetId="3">Datos!$J$2:$J$25</definedName>
    <definedName name="Silos_2y3_Granel">Datos!$J$2:$J$25</definedName>
    <definedName name="Silos_2y3_Granel_PR2" localSheetId="2">Datos!$J$6:$J$25</definedName>
    <definedName name="Silos_2y3_Granel_PR2" localSheetId="3">Datos!$J$6:$J$25</definedName>
    <definedName name="Silos_2y3_Granel_PR2">Datos!$J$6:$J$25</definedName>
    <definedName name="Silos_2y3_Sacos" localSheetId="2">Datos!$I$2:$I$10</definedName>
    <definedName name="Silos_2y3_Sacos" localSheetId="3">Datos!$I$2:$I$10</definedName>
    <definedName name="Silos_2y3_Sacos">Datos!$I$2:$I$10</definedName>
    <definedName name="Silos_2y3_Sacos_PR2" localSheetId="2">Datos!$I$6:$I$10</definedName>
    <definedName name="Silos_2y3_Sacos_PR2" localSheetId="3">Datos!$I$6:$I$10</definedName>
    <definedName name="Silos_2y3_Sacos_PR2">Datos!$I$6:$I$10</definedName>
    <definedName name="Silos_Granel" localSheetId="2">Datos!$E$2:$E$25</definedName>
    <definedName name="Silos_Granel" localSheetId="3">Datos!$E$2:$E$25</definedName>
    <definedName name="Silos_Granel">Datos!$E$2:$E$25</definedName>
    <definedName name="Silos_Granel_PR2" localSheetId="2">Datos!$E$6:$E$25</definedName>
    <definedName name="Silos_Granel_PR2" localSheetId="3">Datos!$E$6:$E$25</definedName>
    <definedName name="Silos_Granel_PR2">Datos!$E$6:$E$25</definedName>
    <definedName name="Silos_Sacos" localSheetId="2">Datos!$C$2:$C$10</definedName>
    <definedName name="Silos_Sacos" localSheetId="3">Datos!$C$2:$C$10</definedName>
    <definedName name="Silos_Sacos">Datos!$C$2:$C$10</definedName>
    <definedName name="Silos_Sacos_PR2" localSheetId="2">Datos!$C$6:$C$10</definedName>
    <definedName name="Silos_Sacos_PR2" localSheetId="3">Datos!$C$6:$C$10</definedName>
    <definedName name="Silos_Sacos_PR2">Datos!$C$6:$C$10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8" l="1" a="1"/>
  <c r="G5" i="18" s="1"/>
  <c r="G6" i="18" a="1"/>
  <c r="G6" i="18" s="1"/>
  <c r="G7" i="18" a="1"/>
  <c r="G7" i="18" s="1"/>
  <c r="G8" i="18" a="1"/>
  <c r="G8" i="18" s="1"/>
  <c r="G9" i="18" a="1"/>
  <c r="G9" i="18" s="1"/>
  <c r="G10" i="18" a="1"/>
  <c r="G10" i="18" s="1"/>
  <c r="G11" i="18" a="1"/>
  <c r="G11" i="18" s="1"/>
  <c r="G12" i="18" a="1"/>
  <c r="G12" i="18"/>
  <c r="G13" i="18" a="1"/>
  <c r="G13" i="18" s="1"/>
  <c r="G14" i="18" a="1"/>
  <c r="G14" i="18" s="1"/>
  <c r="H5" i="18" a="1"/>
  <c r="H5" i="18" s="1"/>
  <c r="H6" i="18" a="1"/>
  <c r="H6" i="18"/>
  <c r="H7" i="18" a="1"/>
  <c r="H7" i="18" s="1"/>
  <c r="H8" i="18" a="1"/>
  <c r="H8" i="18" s="1"/>
  <c r="H9" i="18" a="1"/>
  <c r="H9" i="18" s="1"/>
  <c r="H10" i="18" a="1"/>
  <c r="H10" i="18"/>
  <c r="H11" i="18" a="1"/>
  <c r="H11" i="18" s="1"/>
  <c r="H12" i="18" a="1"/>
  <c r="H12" i="18" s="1"/>
  <c r="H13" i="18" a="1"/>
  <c r="H13" i="18" s="1"/>
  <c r="H14" i="18" a="1"/>
  <c r="H14" i="18"/>
  <c r="W5" i="18"/>
  <c r="W6" i="18"/>
  <c r="W7" i="18"/>
  <c r="W8" i="18"/>
  <c r="W9" i="18"/>
  <c r="W10" i="18"/>
  <c r="W11" i="18"/>
  <c r="W12" i="18"/>
  <c r="W13" i="18"/>
  <c r="W14" i="18"/>
  <c r="X5" i="18"/>
  <c r="X6" i="18"/>
  <c r="X7" i="18"/>
  <c r="X8" i="18"/>
  <c r="X9" i="18"/>
  <c r="X10" i="18"/>
  <c r="X11" i="18"/>
  <c r="X12" i="18"/>
  <c r="X13" i="18"/>
  <c r="X14" i="18"/>
  <c r="Y5" i="18"/>
  <c r="Y6" i="18"/>
  <c r="Y7" i="18"/>
  <c r="Y8" i="18"/>
  <c r="Y9" i="18"/>
  <c r="Y10" i="18"/>
  <c r="Y11" i="18"/>
  <c r="Y12" i="18"/>
  <c r="Y13" i="18"/>
  <c r="Y14" i="18"/>
  <c r="Z5" i="18"/>
  <c r="Z6" i="18"/>
  <c r="Z7" i="18"/>
  <c r="Z8" i="18"/>
  <c r="Z9" i="18"/>
  <c r="Z10" i="18"/>
  <c r="Z11" i="18"/>
  <c r="Z12" i="18"/>
  <c r="Z13" i="18"/>
  <c r="Z14" i="18"/>
  <c r="AA5" i="18"/>
  <c r="AA6" i="18"/>
  <c r="AA7" i="18"/>
  <c r="AA8" i="18"/>
  <c r="AA9" i="18"/>
  <c r="AA10" i="18"/>
  <c r="AA11" i="18"/>
  <c r="AA12" i="18"/>
  <c r="AA13" i="18"/>
  <c r="AA14" i="18"/>
  <c r="AB5" i="18"/>
  <c r="AB6" i="18"/>
  <c r="AB7" i="18"/>
  <c r="AB8" i="18"/>
  <c r="AB9" i="18"/>
  <c r="AB10" i="18"/>
  <c r="AB11" i="18"/>
  <c r="AB12" i="18"/>
  <c r="AB13" i="18"/>
  <c r="AB14" i="18"/>
  <c r="AC5" i="18"/>
  <c r="AC6" i="18"/>
  <c r="AC7" i="18"/>
  <c r="AC8" i="18"/>
  <c r="AC9" i="18"/>
  <c r="AC10" i="18"/>
  <c r="AC11" i="18"/>
  <c r="AC12" i="18"/>
  <c r="AC13" i="18"/>
  <c r="AC14" i="18"/>
  <c r="AD5" i="18"/>
  <c r="AD6" i="18"/>
  <c r="AD7" i="18"/>
  <c r="AD8" i="18"/>
  <c r="AD9" i="18"/>
  <c r="AD10" i="18"/>
  <c r="AD11" i="18"/>
  <c r="AD12" i="18"/>
  <c r="AD13" i="18"/>
  <c r="AD14" i="18"/>
  <c r="AE5" i="18"/>
  <c r="AE6" i="18"/>
  <c r="AE7" i="18"/>
  <c r="AE8" i="18"/>
  <c r="AE9" i="18"/>
  <c r="AE10" i="18"/>
  <c r="AE11" i="18"/>
  <c r="AE12" i="18"/>
  <c r="AE13" i="18"/>
  <c r="AE14" i="18"/>
  <c r="AF5" i="18"/>
  <c r="AF6" i="18"/>
  <c r="AF7" i="18"/>
  <c r="AF8" i="18"/>
  <c r="AF9" i="18"/>
  <c r="AF10" i="18"/>
  <c r="AF11" i="18"/>
  <c r="AF12" i="18"/>
  <c r="AF13" i="18"/>
  <c r="AF14" i="18"/>
  <c r="AG5" i="18"/>
  <c r="AG6" i="18"/>
  <c r="AG7" i="18"/>
  <c r="AG8" i="18"/>
  <c r="AG9" i="18"/>
  <c r="AG10" i="18"/>
  <c r="AG11" i="18"/>
  <c r="AG12" i="18"/>
  <c r="AG13" i="18"/>
  <c r="AG14" i="18"/>
  <c r="AH5" i="18"/>
  <c r="AH6" i="18"/>
  <c r="AH7" i="18"/>
  <c r="AH8" i="18"/>
  <c r="AH9" i="18"/>
  <c r="AH10" i="18"/>
  <c r="AH11" i="18"/>
  <c r="AH12" i="18"/>
  <c r="AH13" i="18"/>
  <c r="AH14" i="18"/>
  <c r="AI5" i="18"/>
  <c r="AI6" i="18"/>
  <c r="AI7" i="18"/>
  <c r="AI8" i="18"/>
  <c r="AI9" i="18"/>
  <c r="AI10" i="18"/>
  <c r="AI11" i="18"/>
  <c r="AI12" i="18"/>
  <c r="AI13" i="18"/>
  <c r="AI14" i="18"/>
  <c r="AJ5" i="18"/>
  <c r="AJ6" i="18"/>
  <c r="AJ7" i="18"/>
  <c r="AJ8" i="18"/>
  <c r="AJ9" i="18"/>
  <c r="AJ10" i="18"/>
  <c r="AJ11" i="18"/>
  <c r="AJ12" i="18"/>
  <c r="AJ13" i="18"/>
  <c r="AJ14" i="18"/>
  <c r="AK5" i="18"/>
  <c r="AK6" i="18"/>
  <c r="AK7" i="18"/>
  <c r="AK8" i="18"/>
  <c r="AK9" i="18"/>
  <c r="AK10" i="18"/>
  <c r="AK11" i="18"/>
  <c r="AK12" i="18"/>
  <c r="AK13" i="18"/>
  <c r="AK14" i="18"/>
  <c r="AL5" i="18"/>
  <c r="AL6" i="18"/>
  <c r="AL7" i="18"/>
  <c r="AL8" i="18"/>
  <c r="AL9" i="18"/>
  <c r="AL10" i="18"/>
  <c r="AL11" i="18"/>
  <c r="AL12" i="18"/>
  <c r="AL13" i="18"/>
  <c r="AL14" i="18"/>
  <c r="AM5" i="18"/>
  <c r="AM6" i="18"/>
  <c r="AM7" i="18"/>
  <c r="AM8" i="18"/>
  <c r="AM9" i="18"/>
  <c r="AM10" i="18"/>
  <c r="AM11" i="18"/>
  <c r="AM12" i="18"/>
  <c r="AM13" i="18"/>
  <c r="AM14" i="18"/>
  <c r="AN5" i="18"/>
  <c r="AN6" i="18"/>
  <c r="AN7" i="18"/>
  <c r="AN8" i="18"/>
  <c r="AN9" i="18"/>
  <c r="AN10" i="18"/>
  <c r="AN11" i="18"/>
  <c r="AN12" i="18"/>
  <c r="AN13" i="18"/>
  <c r="AN14" i="18"/>
  <c r="AO5" i="18"/>
  <c r="AO6" i="18"/>
  <c r="AO7" i="18"/>
  <c r="AO8" i="18"/>
  <c r="AO9" i="18"/>
  <c r="AO10" i="18"/>
  <c r="AO11" i="18"/>
  <c r="AO12" i="18"/>
  <c r="AO13" i="18"/>
  <c r="AO14" i="18"/>
  <c r="AP5" i="18"/>
  <c r="AP6" i="18"/>
  <c r="AP7" i="18"/>
  <c r="AP8" i="18"/>
  <c r="AP9" i="18"/>
  <c r="AP10" i="18"/>
  <c r="AP11" i="18"/>
  <c r="AP12" i="18"/>
  <c r="AP13" i="18"/>
  <c r="AP14" i="18"/>
  <c r="AQ5" i="18"/>
  <c r="AQ6" i="18"/>
  <c r="AQ7" i="18"/>
  <c r="AQ8" i="18"/>
  <c r="AQ9" i="18"/>
  <c r="AQ10" i="18"/>
  <c r="AQ11" i="18"/>
  <c r="AQ12" i="18"/>
  <c r="AQ13" i="18"/>
  <c r="AQ14" i="18"/>
  <c r="AR5" i="18"/>
  <c r="AR6" i="18"/>
  <c r="AR7" i="18"/>
  <c r="AR8" i="18"/>
  <c r="AR9" i="18"/>
  <c r="AR10" i="18"/>
  <c r="AR11" i="18"/>
  <c r="AR12" i="18"/>
  <c r="AR13" i="18"/>
  <c r="AR14" i="18"/>
  <c r="AS5" i="18"/>
  <c r="AS6" i="18"/>
  <c r="AS7" i="18"/>
  <c r="AS8" i="18"/>
  <c r="AS9" i="18"/>
  <c r="AS10" i="18"/>
  <c r="AS11" i="18"/>
  <c r="AS12" i="18"/>
  <c r="AS13" i="18"/>
  <c r="AS14" i="18"/>
  <c r="AT5" i="18"/>
  <c r="AT6" i="18"/>
  <c r="AT7" i="18"/>
  <c r="AT8" i="18"/>
  <c r="AT9" i="18"/>
  <c r="AT10" i="18"/>
  <c r="AT11" i="18"/>
  <c r="AT12" i="18"/>
  <c r="AT13" i="18"/>
  <c r="AT14" i="18"/>
  <c r="AU5" i="18"/>
  <c r="AU6" i="18"/>
  <c r="AU7" i="18"/>
  <c r="AU8" i="18"/>
  <c r="AU9" i="18"/>
  <c r="AU10" i="18"/>
  <c r="AU11" i="18"/>
  <c r="AU12" i="18"/>
  <c r="AU13" i="18"/>
  <c r="AU14" i="18"/>
  <c r="AV5" i="18"/>
  <c r="AV6" i="18"/>
  <c r="AV7" i="18"/>
  <c r="AV8" i="18"/>
  <c r="AV9" i="18"/>
  <c r="AV10" i="18"/>
  <c r="AV11" i="18"/>
  <c r="AV12" i="18"/>
  <c r="AV13" i="18"/>
  <c r="AV14" i="18"/>
  <c r="AW5" i="18"/>
  <c r="AW6" i="18"/>
  <c r="AW7" i="18"/>
  <c r="AW8" i="18"/>
  <c r="AW9" i="18"/>
  <c r="AW10" i="18"/>
  <c r="AW11" i="18"/>
  <c r="AW12" i="18"/>
  <c r="AW13" i="18"/>
  <c r="AW14" i="18"/>
  <c r="AX5" i="18"/>
  <c r="AX6" i="18"/>
  <c r="AX7" i="18"/>
  <c r="AX8" i="18"/>
  <c r="AX9" i="18"/>
  <c r="AX10" i="18"/>
  <c r="AX11" i="18"/>
  <c r="AX12" i="18"/>
  <c r="AX13" i="18"/>
  <c r="AX14" i="18"/>
  <c r="AY5" i="18"/>
  <c r="AY6" i="18"/>
  <c r="AY7" i="18"/>
  <c r="AY8" i="18"/>
  <c r="AY9" i="18"/>
  <c r="AY10" i="18"/>
  <c r="AY11" i="18"/>
  <c r="AY12" i="18"/>
  <c r="AY13" i="18"/>
  <c r="AY14" i="18"/>
  <c r="AZ5" i="18"/>
  <c r="AZ6" i="18"/>
  <c r="AZ7" i="18"/>
  <c r="AZ8" i="18"/>
  <c r="AZ9" i="18"/>
  <c r="AZ10" i="18"/>
  <c r="AZ11" i="18"/>
  <c r="AZ12" i="18"/>
  <c r="AZ13" i="18"/>
  <c r="AZ14" i="18"/>
  <c r="BA5" i="18"/>
  <c r="BA6" i="18"/>
  <c r="BA7" i="18"/>
  <c r="BA8" i="18"/>
  <c r="BA9" i="18"/>
  <c r="BA10" i="18"/>
  <c r="BA11" i="18"/>
  <c r="BA12" i="18"/>
  <c r="BA13" i="18"/>
  <c r="BA14" i="18"/>
  <c r="BB5" i="18"/>
  <c r="BB6" i="18"/>
  <c r="BB7" i="18"/>
  <c r="BB8" i="18"/>
  <c r="BB9" i="18"/>
  <c r="BB10" i="18"/>
  <c r="BB11" i="18"/>
  <c r="BB12" i="18"/>
  <c r="BB13" i="18"/>
  <c r="BB14" i="18"/>
  <c r="BC5" i="18"/>
  <c r="BC6" i="18"/>
  <c r="BC7" i="18"/>
  <c r="BC8" i="18"/>
  <c r="BC9" i="18"/>
  <c r="BC10" i="18"/>
  <c r="BC11" i="18"/>
  <c r="BC12" i="18"/>
  <c r="BC13" i="18"/>
  <c r="BC14" i="18"/>
  <c r="BD5" i="18"/>
  <c r="BD6" i="18"/>
  <c r="BD7" i="18"/>
  <c r="BD8" i="18"/>
  <c r="BD9" i="18"/>
  <c r="BD10" i="18"/>
  <c r="BD11" i="18"/>
  <c r="BD12" i="18"/>
  <c r="BD13" i="18"/>
  <c r="BD14" i="18"/>
  <c r="BE5" i="18"/>
  <c r="BE6" i="18"/>
  <c r="BE7" i="18"/>
  <c r="BE8" i="18"/>
  <c r="BE9" i="18"/>
  <c r="BE10" i="18"/>
  <c r="BE11" i="18"/>
  <c r="BE12" i="18"/>
  <c r="BE13" i="18"/>
  <c r="BE14" i="18"/>
  <c r="BF5" i="18"/>
  <c r="BF6" i="18"/>
  <c r="BF7" i="18"/>
  <c r="BF8" i="18"/>
  <c r="BF9" i="18"/>
  <c r="BF10" i="18"/>
  <c r="BF11" i="18"/>
  <c r="BF12" i="18"/>
  <c r="BF13" i="18"/>
  <c r="BF14" i="18"/>
  <c r="BG5" i="18"/>
  <c r="BG6" i="18"/>
  <c r="BG7" i="18"/>
  <c r="BG8" i="18"/>
  <c r="BG9" i="18"/>
  <c r="BG10" i="18"/>
  <c r="BG11" i="18"/>
  <c r="BG12" i="18"/>
  <c r="BG13" i="18"/>
  <c r="BG14" i="18"/>
  <c r="BH5" i="18"/>
  <c r="BH6" i="18"/>
  <c r="BH7" i="18"/>
  <c r="BH8" i="18"/>
  <c r="BH9" i="18"/>
  <c r="BH10" i="18"/>
  <c r="BH11" i="18"/>
  <c r="BH12" i="18"/>
  <c r="BH13" i="18"/>
  <c r="BH14" i="18"/>
  <c r="BI5" i="18"/>
  <c r="BI6" i="18"/>
  <c r="BI7" i="18"/>
  <c r="BI8" i="18"/>
  <c r="BI9" i="18"/>
  <c r="BI10" i="18"/>
  <c r="BI11" i="18"/>
  <c r="BI12" i="18"/>
  <c r="BI13" i="18"/>
  <c r="BI14" i="18"/>
  <c r="BJ5" i="18"/>
  <c r="BJ6" i="18"/>
  <c r="BJ7" i="18"/>
  <c r="BJ8" i="18"/>
  <c r="BJ9" i="18"/>
  <c r="BJ10" i="18"/>
  <c r="BJ11" i="18"/>
  <c r="BJ12" i="18"/>
  <c r="BJ13" i="18"/>
  <c r="BJ14" i="18"/>
  <c r="BK5" i="18"/>
  <c r="BK6" i="18"/>
  <c r="BK7" i="18"/>
  <c r="BK8" i="18"/>
  <c r="BK9" i="18"/>
  <c r="BK10" i="18"/>
  <c r="BK11" i="18"/>
  <c r="BK12" i="18"/>
  <c r="BK13" i="18"/>
  <c r="BK14" i="18"/>
  <c r="BL5" i="18"/>
  <c r="BL6" i="18"/>
  <c r="BL7" i="18"/>
  <c r="BL8" i="18"/>
  <c r="BL9" i="18"/>
  <c r="BL10" i="18"/>
  <c r="BL11" i="18"/>
  <c r="BL12" i="18"/>
  <c r="BL13" i="18"/>
  <c r="BL14" i="18"/>
  <c r="BM5" i="18"/>
  <c r="BM6" i="18"/>
  <c r="BM7" i="18"/>
  <c r="BM8" i="18"/>
  <c r="BM9" i="18"/>
  <c r="BM10" i="18"/>
  <c r="BM11" i="18"/>
  <c r="BM12" i="18"/>
  <c r="BM13" i="18"/>
  <c r="BM14" i="18"/>
  <c r="BN5" i="18"/>
  <c r="BN6" i="18"/>
  <c r="BN7" i="18"/>
  <c r="BN8" i="18"/>
  <c r="BN9" i="18"/>
  <c r="BN10" i="18"/>
  <c r="BN11" i="18"/>
  <c r="BN12" i="18"/>
  <c r="BN13" i="18"/>
  <c r="BN14" i="18"/>
  <c r="BO5" i="18"/>
  <c r="BO6" i="18"/>
  <c r="BO7" i="18"/>
  <c r="BO8" i="18"/>
  <c r="BO9" i="18"/>
  <c r="BO10" i="18"/>
  <c r="BO11" i="18"/>
  <c r="BO12" i="18"/>
  <c r="BO13" i="18"/>
  <c r="BO14" i="18"/>
  <c r="BP5" i="18"/>
  <c r="BP6" i="18"/>
  <c r="BP7" i="18"/>
  <c r="BP8" i="18"/>
  <c r="BP9" i="18"/>
  <c r="BP10" i="18"/>
  <c r="BP11" i="18"/>
  <c r="BP12" i="18"/>
  <c r="BP13" i="18"/>
  <c r="BP14" i="18"/>
  <c r="BQ5" i="18"/>
  <c r="BQ6" i="18"/>
  <c r="BQ7" i="18"/>
  <c r="BQ8" i="18"/>
  <c r="BQ9" i="18"/>
  <c r="BQ10" i="18"/>
  <c r="BQ11" i="18"/>
  <c r="BQ12" i="18"/>
  <c r="BQ13" i="18"/>
  <c r="BQ14" i="18"/>
  <c r="BR5" i="18"/>
  <c r="BR6" i="18"/>
  <c r="BR7" i="18"/>
  <c r="BR8" i="18"/>
  <c r="BR9" i="18"/>
  <c r="BR10" i="18"/>
  <c r="BR11" i="18"/>
  <c r="BR12" i="18"/>
  <c r="BR13" i="18"/>
  <c r="BR14" i="18"/>
  <c r="BS5" i="18"/>
  <c r="BS6" i="18"/>
  <c r="BS7" i="18"/>
  <c r="BS8" i="18"/>
  <c r="BS9" i="18"/>
  <c r="BS10" i="18"/>
  <c r="BS11" i="18"/>
  <c r="BS12" i="18"/>
  <c r="BS13" i="18"/>
  <c r="BS14" i="18"/>
  <c r="BT5" i="18"/>
  <c r="BT6" i="18"/>
  <c r="BT7" i="18"/>
  <c r="BT8" i="18"/>
  <c r="BT9" i="18"/>
  <c r="BT10" i="18"/>
  <c r="BT11" i="18"/>
  <c r="BT12" i="18"/>
  <c r="BT13" i="18"/>
  <c r="BT14" i="18"/>
  <c r="BU5" i="18"/>
  <c r="BU6" i="18"/>
  <c r="BU7" i="18"/>
  <c r="BU8" i="18"/>
  <c r="BU9" i="18"/>
  <c r="BU10" i="18"/>
  <c r="BU11" i="18"/>
  <c r="BU12" i="18"/>
  <c r="BU13" i="18"/>
  <c r="BU14" i="18"/>
  <c r="BV5" i="18"/>
  <c r="BV6" i="18"/>
  <c r="BV7" i="18"/>
  <c r="BV8" i="18"/>
  <c r="BV9" i="18"/>
  <c r="BV10" i="18"/>
  <c r="BV11" i="18"/>
  <c r="BV12" i="18"/>
  <c r="BV13" i="18"/>
  <c r="BV14" i="18"/>
  <c r="BW5" i="18"/>
  <c r="BW6" i="18"/>
  <c r="BW7" i="18"/>
  <c r="BW8" i="18"/>
  <c r="BW9" i="18"/>
  <c r="BW10" i="18"/>
  <c r="BW11" i="18"/>
  <c r="BW12" i="18"/>
  <c r="BW13" i="18"/>
  <c r="BW14" i="18"/>
  <c r="BX5" i="18"/>
  <c r="BX6" i="18"/>
  <c r="BX7" i="18"/>
  <c r="BX8" i="18"/>
  <c r="BX9" i="18"/>
  <c r="BX10" i="18"/>
  <c r="BX11" i="18"/>
  <c r="BX12" i="18"/>
  <c r="BX13" i="18"/>
  <c r="BX14" i="18"/>
  <c r="BY5" i="18"/>
  <c r="BY6" i="18"/>
  <c r="BY7" i="18"/>
  <c r="BY8" i="18"/>
  <c r="BY9" i="18"/>
  <c r="BY10" i="18"/>
  <c r="BY11" i="18"/>
  <c r="BY12" i="18"/>
  <c r="BY13" i="18"/>
  <c r="BY14" i="18"/>
  <c r="BZ5" i="18"/>
  <c r="BZ6" i="18"/>
  <c r="BZ7" i="18"/>
  <c r="BZ8" i="18"/>
  <c r="BZ9" i="18"/>
  <c r="BZ10" i="18"/>
  <c r="BZ11" i="18"/>
  <c r="BZ12" i="18"/>
  <c r="BZ13" i="18"/>
  <c r="BZ14" i="18"/>
  <c r="CA5" i="18"/>
  <c r="CA6" i="18"/>
  <c r="CA7" i="18"/>
  <c r="CA8" i="18"/>
  <c r="CA9" i="18"/>
  <c r="CA10" i="18"/>
  <c r="CA11" i="18"/>
  <c r="CA12" i="18"/>
  <c r="CA13" i="18"/>
  <c r="CA14" i="18"/>
  <c r="CB5" i="18"/>
  <c r="CB6" i="18"/>
  <c r="CB7" i="18"/>
  <c r="CB8" i="18"/>
  <c r="CB9" i="18"/>
  <c r="CB10" i="18"/>
  <c r="CB11" i="18"/>
  <c r="CB12" i="18"/>
  <c r="CB13" i="18"/>
  <c r="CB14" i="18"/>
  <c r="CC5" i="18"/>
  <c r="CC6" i="18"/>
  <c r="CC7" i="18"/>
  <c r="CC8" i="18"/>
  <c r="CC9" i="18"/>
  <c r="CC10" i="18"/>
  <c r="CC11" i="18"/>
  <c r="CC12" i="18"/>
  <c r="CC13" i="18"/>
  <c r="CC14" i="18"/>
  <c r="CD5" i="18"/>
  <c r="CD6" i="18"/>
  <c r="CD7" i="18"/>
  <c r="CD8" i="18"/>
  <c r="CD9" i="18"/>
  <c r="CD10" i="18"/>
  <c r="CD11" i="18"/>
  <c r="CD12" i="18"/>
  <c r="CD13" i="18"/>
  <c r="CD14" i="18"/>
  <c r="CE5" i="18"/>
  <c r="CE6" i="18"/>
  <c r="CE7" i="18"/>
  <c r="CE8" i="18"/>
  <c r="CE9" i="18"/>
  <c r="CE10" i="18"/>
  <c r="CE11" i="18"/>
  <c r="CE12" i="18"/>
  <c r="CE13" i="18"/>
  <c r="CE14" i="18"/>
  <c r="CF5" i="18"/>
  <c r="CF6" i="18"/>
  <c r="CF7" i="18"/>
  <c r="CF8" i="18"/>
  <c r="CF9" i="18"/>
  <c r="CF10" i="18"/>
  <c r="CF11" i="18"/>
  <c r="CF12" i="18"/>
  <c r="CF13" i="18"/>
  <c r="CF14" i="18"/>
  <c r="CG5" i="18"/>
  <c r="CG6" i="18"/>
  <c r="CG7" i="18"/>
  <c r="CG8" i="18"/>
  <c r="CG9" i="18"/>
  <c r="CG10" i="18"/>
  <c r="CG11" i="18"/>
  <c r="CG12" i="18"/>
  <c r="CG13" i="18"/>
  <c r="CG14" i="18"/>
  <c r="CH5" i="18"/>
  <c r="CH6" i="18"/>
  <c r="CH7" i="18"/>
  <c r="CH8" i="18"/>
  <c r="CH9" i="18"/>
  <c r="CH10" i="18"/>
  <c r="CH11" i="18"/>
  <c r="CH12" i="18"/>
  <c r="CH13" i="18"/>
  <c r="CH14" i="18"/>
  <c r="CI5" i="18"/>
  <c r="CI6" i="18"/>
  <c r="CI7" i="18"/>
  <c r="CI8" i="18"/>
  <c r="CI9" i="18"/>
  <c r="CI10" i="18"/>
  <c r="CI11" i="18"/>
  <c r="CI12" i="18"/>
  <c r="CI13" i="18"/>
  <c r="CI14" i="18"/>
  <c r="CJ5" i="18"/>
  <c r="CJ6" i="18"/>
  <c r="CJ7" i="18"/>
  <c r="CJ8" i="18"/>
  <c r="CJ9" i="18"/>
  <c r="CJ10" i="18"/>
  <c r="CJ11" i="18"/>
  <c r="CJ12" i="18"/>
  <c r="CJ13" i="18"/>
  <c r="CJ14" i="18"/>
  <c r="CK5" i="18"/>
  <c r="CK6" i="18"/>
  <c r="CK7" i="18"/>
  <c r="CK8" i="18"/>
  <c r="CK9" i="18"/>
  <c r="CK10" i="18"/>
  <c r="CK11" i="18"/>
  <c r="CK12" i="18"/>
  <c r="CK13" i="18"/>
  <c r="CK14" i="18"/>
  <c r="CL5" i="18"/>
  <c r="CL6" i="18"/>
  <c r="CL7" i="18"/>
  <c r="CL8" i="18"/>
  <c r="CL9" i="18"/>
  <c r="CL10" i="18"/>
  <c r="CL11" i="18"/>
  <c r="CL12" i="18"/>
  <c r="CL13" i="18"/>
  <c r="CL14" i="18"/>
  <c r="CM5" i="18"/>
  <c r="CM6" i="18"/>
  <c r="CM7" i="18"/>
  <c r="CM8" i="18"/>
  <c r="CM9" i="18"/>
  <c r="CM10" i="18"/>
  <c r="CM11" i="18"/>
  <c r="CM12" i="18"/>
  <c r="CM13" i="18"/>
  <c r="CM14" i="18"/>
  <c r="CN5" i="18"/>
  <c r="CN6" i="18"/>
  <c r="CN7" i="18"/>
  <c r="CN8" i="18"/>
  <c r="CN9" i="18"/>
  <c r="CN10" i="18"/>
  <c r="CN11" i="18"/>
  <c r="CN12" i="18"/>
  <c r="CN13" i="18"/>
  <c r="CN14" i="18"/>
  <c r="CO5" i="18"/>
  <c r="CO6" i="18"/>
  <c r="CO7" i="18"/>
  <c r="CO8" i="18"/>
  <c r="CO9" i="18"/>
  <c r="CO10" i="18"/>
  <c r="CO11" i="18"/>
  <c r="CO12" i="18"/>
  <c r="CO13" i="18"/>
  <c r="CO14" i="18"/>
  <c r="CP5" i="18"/>
  <c r="CP6" i="18"/>
  <c r="CP7" i="18"/>
  <c r="CP8" i="18"/>
  <c r="CP9" i="18"/>
  <c r="CP10" i="18"/>
  <c r="CP11" i="18"/>
  <c r="CP12" i="18"/>
  <c r="CP13" i="18"/>
  <c r="CP14" i="18"/>
  <c r="CQ5" i="18"/>
  <c r="CQ6" i="18"/>
  <c r="CQ7" i="18"/>
  <c r="CQ8" i="18"/>
  <c r="CQ9" i="18"/>
  <c r="CQ10" i="18"/>
  <c r="CQ11" i="18"/>
  <c r="CQ12" i="18"/>
  <c r="CQ13" i="18"/>
  <c r="CQ14" i="18"/>
  <c r="CR5" i="18"/>
  <c r="CR6" i="18"/>
  <c r="CR7" i="18"/>
  <c r="CR8" i="18"/>
  <c r="CR9" i="18"/>
  <c r="CR10" i="18"/>
  <c r="CR11" i="18"/>
  <c r="CR12" i="18"/>
  <c r="CR13" i="18"/>
  <c r="CR14" i="18"/>
  <c r="CS5" i="18"/>
  <c r="CS6" i="18"/>
  <c r="CS7" i="18"/>
  <c r="CS8" i="18"/>
  <c r="CS9" i="18"/>
  <c r="CS10" i="18"/>
  <c r="CS11" i="18"/>
  <c r="CS12" i="18"/>
  <c r="CS13" i="18"/>
  <c r="CS14" i="18"/>
  <c r="CT5" i="18"/>
  <c r="CT6" i="18"/>
  <c r="CT7" i="18"/>
  <c r="CT8" i="18"/>
  <c r="CT9" i="18"/>
  <c r="CT10" i="18"/>
  <c r="CT11" i="18"/>
  <c r="CT12" i="18"/>
  <c r="CT13" i="18"/>
  <c r="CT14" i="18"/>
  <c r="CU5" i="18"/>
  <c r="CU6" i="18"/>
  <c r="CU7" i="18"/>
  <c r="CU8" i="18"/>
  <c r="CU9" i="18"/>
  <c r="CU10" i="18"/>
  <c r="CU11" i="18"/>
  <c r="CU12" i="18"/>
  <c r="CU13" i="18"/>
  <c r="CU14" i="18"/>
  <c r="CV5" i="18"/>
  <c r="CV6" i="18"/>
  <c r="CV7" i="18"/>
  <c r="CV8" i="18"/>
  <c r="CV9" i="18"/>
  <c r="CV10" i="18"/>
  <c r="CV11" i="18"/>
  <c r="CV12" i="18"/>
  <c r="CV13" i="18"/>
  <c r="CV14" i="18"/>
  <c r="CW5" i="18"/>
  <c r="CW6" i="18"/>
  <c r="CW7" i="18"/>
  <c r="CW8" i="18"/>
  <c r="CW9" i="18"/>
  <c r="CW10" i="18"/>
  <c r="CW11" i="18"/>
  <c r="CW12" i="18"/>
  <c r="CW13" i="18"/>
  <c r="CW14" i="18"/>
  <c r="CX5" i="18"/>
  <c r="CX6" i="18"/>
  <c r="CX7" i="18"/>
  <c r="CX8" i="18"/>
  <c r="CX9" i="18"/>
  <c r="CX10" i="18"/>
  <c r="CX11" i="18"/>
  <c r="CX12" i="18"/>
  <c r="CX13" i="18"/>
  <c r="CX14" i="18"/>
  <c r="CY5" i="18"/>
  <c r="CY6" i="18"/>
  <c r="CY7" i="18"/>
  <c r="CY8" i="18"/>
  <c r="CY9" i="18"/>
  <c r="CY10" i="18"/>
  <c r="CY11" i="18"/>
  <c r="CY12" i="18"/>
  <c r="CY13" i="18"/>
  <c r="CY14" i="18"/>
  <c r="CZ5" i="18"/>
  <c r="CZ6" i="18"/>
  <c r="CZ7" i="18"/>
  <c r="CZ8" i="18"/>
  <c r="CZ9" i="18"/>
  <c r="CZ10" i="18"/>
  <c r="CZ11" i="18"/>
  <c r="CZ12" i="18"/>
  <c r="CZ13" i="18"/>
  <c r="CZ14" i="18"/>
  <c r="DA5" i="18"/>
  <c r="DA6" i="18"/>
  <c r="DA7" i="18"/>
  <c r="DA8" i="18"/>
  <c r="DA9" i="18"/>
  <c r="DA10" i="18"/>
  <c r="DA11" i="18"/>
  <c r="DA12" i="18"/>
  <c r="DA13" i="18"/>
  <c r="DA14" i="18"/>
  <c r="DB5" i="18"/>
  <c r="DB6" i="18"/>
  <c r="DB7" i="18"/>
  <c r="DB8" i="18"/>
  <c r="DB9" i="18"/>
  <c r="DB10" i="18"/>
  <c r="DB11" i="18"/>
  <c r="DB12" i="18"/>
  <c r="DB13" i="18"/>
  <c r="DB14" i="18"/>
  <c r="DC5" i="18"/>
  <c r="DC6" i="18"/>
  <c r="DC7" i="18"/>
  <c r="DC8" i="18"/>
  <c r="DC9" i="18"/>
  <c r="DC10" i="18"/>
  <c r="DC11" i="18"/>
  <c r="DC12" i="18"/>
  <c r="DC13" i="18"/>
  <c r="DC14" i="18"/>
  <c r="DD5" i="18"/>
  <c r="DD6" i="18"/>
  <c r="DD7" i="18"/>
  <c r="DD8" i="18"/>
  <c r="DD9" i="18"/>
  <c r="DD10" i="18"/>
  <c r="DD11" i="18"/>
  <c r="DD12" i="18"/>
  <c r="DD13" i="18"/>
  <c r="DD14" i="18"/>
  <c r="DE5" i="18"/>
  <c r="DE6" i="18"/>
  <c r="DE7" i="18"/>
  <c r="DE8" i="18"/>
  <c r="DE9" i="18"/>
  <c r="DE10" i="18"/>
  <c r="DE11" i="18"/>
  <c r="DE12" i="18"/>
  <c r="DE13" i="18"/>
  <c r="DE14" i="18"/>
  <c r="DF5" i="18"/>
  <c r="DF6" i="18"/>
  <c r="DF7" i="18"/>
  <c r="DF8" i="18"/>
  <c r="DF9" i="18"/>
  <c r="DF10" i="18"/>
  <c r="DF11" i="18"/>
  <c r="DF12" i="18"/>
  <c r="DF13" i="18"/>
  <c r="DF14" i="18"/>
  <c r="DG5" i="18"/>
  <c r="DG6" i="18"/>
  <c r="DG7" i="18"/>
  <c r="DG8" i="18"/>
  <c r="DG9" i="18"/>
  <c r="DG10" i="18"/>
  <c r="DG11" i="18"/>
  <c r="DG12" i="18"/>
  <c r="DG13" i="18"/>
  <c r="DG14" i="18"/>
  <c r="DH5" i="18"/>
  <c r="DH6" i="18"/>
  <c r="DH7" i="18"/>
  <c r="DH8" i="18"/>
  <c r="DH9" i="18"/>
  <c r="DH10" i="18"/>
  <c r="DH11" i="18"/>
  <c r="DH12" i="18"/>
  <c r="DH13" i="18"/>
  <c r="DH14" i="18"/>
  <c r="DI5" i="18"/>
  <c r="DI6" i="18"/>
  <c r="DI7" i="18"/>
  <c r="DI8" i="18"/>
  <c r="DI9" i="18"/>
  <c r="DI10" i="18"/>
  <c r="DI11" i="18"/>
  <c r="DI12" i="18"/>
  <c r="DI13" i="18"/>
  <c r="DI14" i="18"/>
  <c r="DJ5" i="18"/>
  <c r="DJ6" i="18"/>
  <c r="DJ7" i="18"/>
  <c r="DJ8" i="18"/>
  <c r="DJ9" i="18"/>
  <c r="DJ10" i="18"/>
  <c r="DJ11" i="18"/>
  <c r="DJ12" i="18"/>
  <c r="DJ13" i="18"/>
  <c r="DJ14" i="18"/>
  <c r="DK5" i="18"/>
  <c r="DK6" i="18"/>
  <c r="DK7" i="18"/>
  <c r="DK8" i="18"/>
  <c r="DK9" i="18"/>
  <c r="DK10" i="18"/>
  <c r="DK11" i="18"/>
  <c r="DK12" i="18"/>
  <c r="DK13" i="18"/>
  <c r="DK14" i="18"/>
  <c r="DL5" i="18"/>
  <c r="DL6" i="18"/>
  <c r="DL7" i="18"/>
  <c r="DL8" i="18"/>
  <c r="DL9" i="18"/>
  <c r="DL10" i="18"/>
  <c r="DL11" i="18"/>
  <c r="DL12" i="18"/>
  <c r="DL13" i="18"/>
  <c r="DL14" i="18"/>
  <c r="DM5" i="18"/>
  <c r="DM6" i="18"/>
  <c r="DM7" i="18"/>
  <c r="DM8" i="18"/>
  <c r="DM9" i="18"/>
  <c r="DM10" i="18"/>
  <c r="DM11" i="18"/>
  <c r="DM12" i="18"/>
  <c r="DM13" i="18"/>
  <c r="DM14" i="18"/>
  <c r="DN5" i="18"/>
  <c r="DN6" i="18"/>
  <c r="DN7" i="18"/>
  <c r="DN8" i="18"/>
  <c r="DN9" i="18"/>
  <c r="DN10" i="18"/>
  <c r="DN11" i="18"/>
  <c r="DN12" i="18"/>
  <c r="DN13" i="18"/>
  <c r="DN14" i="18"/>
  <c r="DO5" i="18"/>
  <c r="DO6" i="18"/>
  <c r="DO7" i="18"/>
  <c r="DO8" i="18"/>
  <c r="DO9" i="18"/>
  <c r="DO10" i="18"/>
  <c r="DO11" i="18"/>
  <c r="DO12" i="18"/>
  <c r="DO13" i="18"/>
  <c r="DO14" i="18"/>
  <c r="DP5" i="18"/>
  <c r="DP6" i="18"/>
  <c r="DP7" i="18"/>
  <c r="DP8" i="18"/>
  <c r="DP9" i="18"/>
  <c r="DP10" i="18"/>
  <c r="DP11" i="18"/>
  <c r="DP12" i="18"/>
  <c r="DP13" i="18"/>
  <c r="DP14" i="18"/>
  <c r="Q57" i="3"/>
  <c r="N57" i="3"/>
  <c r="K57" i="3"/>
  <c r="H57" i="3"/>
  <c r="E57" i="3"/>
  <c r="B57" i="3"/>
  <c r="Z44" i="3"/>
  <c r="W44" i="3"/>
  <c r="T44" i="3"/>
  <c r="Q44" i="3"/>
  <c r="N44" i="3"/>
  <c r="K44" i="3"/>
  <c r="H44" i="3"/>
  <c r="E44" i="3"/>
  <c r="B44" i="3"/>
  <c r="Q54" i="3"/>
  <c r="N54" i="3"/>
  <c r="K54" i="3"/>
  <c r="H54" i="3"/>
  <c r="E54" i="3"/>
  <c r="B54" i="3"/>
  <c r="Z41" i="3"/>
  <c r="W41" i="3"/>
  <c r="T41" i="3"/>
  <c r="Q41" i="3"/>
  <c r="N41" i="3"/>
  <c r="K41" i="3"/>
  <c r="H41" i="3"/>
  <c r="E41" i="3"/>
  <c r="B41" i="3"/>
  <c r="Z28" i="3"/>
  <c r="W28" i="3"/>
  <c r="T28" i="3"/>
  <c r="Q28" i="3"/>
  <c r="N28" i="3"/>
  <c r="K28" i="3"/>
  <c r="H28" i="3"/>
  <c r="E28" i="3"/>
  <c r="Z31" i="3"/>
  <c r="W31" i="3"/>
  <c r="T31" i="3"/>
  <c r="Q31" i="3"/>
  <c r="N31" i="3"/>
  <c r="K31" i="3"/>
  <c r="H31" i="3"/>
  <c r="E31" i="3"/>
  <c r="B31" i="3"/>
  <c r="B28" i="3"/>
  <c r="Z12" i="3"/>
  <c r="W12" i="3"/>
  <c r="T12" i="3"/>
  <c r="Q12" i="3"/>
  <c r="N12" i="3"/>
  <c r="K12" i="3"/>
  <c r="H12" i="3"/>
  <c r="E12" i="3"/>
  <c r="B12" i="3"/>
  <c r="Z15" i="3"/>
  <c r="W15" i="3"/>
  <c r="T15" i="3"/>
  <c r="Q15" i="3"/>
  <c r="N15" i="3"/>
  <c r="K15" i="3"/>
  <c r="H15" i="3"/>
  <c r="B15" i="3"/>
  <c r="E15" i="3"/>
  <c r="M50" i="19" a="1"/>
  <c r="M46" i="19" a="1"/>
  <c r="M43" i="19" a="1"/>
  <c r="M38" i="19" a="1"/>
  <c r="M17" i="19" a="1"/>
  <c r="M2" i="19" a="1"/>
  <c r="M45" i="19" a="1"/>
  <c r="M47" i="19" a="1"/>
  <c r="M23" i="19" a="1"/>
  <c r="M8" i="19" a="1"/>
  <c r="M29" i="19" a="1"/>
  <c r="M39" i="19" a="1"/>
  <c r="M24" i="19" a="1"/>
  <c r="M3" i="19" a="1"/>
  <c r="M14" i="19" a="1"/>
  <c r="M40" i="19" a="1"/>
  <c r="M28" i="19" a="1"/>
  <c r="M7" i="19" a="1"/>
  <c r="M26" i="19" a="1"/>
  <c r="M22" i="19" a="1"/>
  <c r="M35" i="19" a="1"/>
  <c r="M20" i="19" a="1"/>
  <c r="M9" i="19" a="1"/>
  <c r="M51" i="19" a="1"/>
  <c r="M36" i="19" a="1"/>
  <c r="M25" i="19" a="1"/>
  <c r="M42" i="19" a="1"/>
  <c r="M10" i="19" a="1"/>
  <c r="M31" i="19" a="1"/>
  <c r="M16" i="19" a="1"/>
  <c r="M5" i="19" a="1"/>
  <c r="M44" i="19" a="1"/>
  <c r="M30" i="19" a="1"/>
  <c r="M33" i="19" a="1"/>
  <c r="M11" i="19" a="1"/>
  <c r="M34" i="19" a="1"/>
  <c r="M49" i="19" a="1"/>
  <c r="M27" i="19" a="1"/>
  <c r="M6" i="19" a="1"/>
  <c r="M41" i="19" a="1"/>
  <c r="M19" i="19" a="1"/>
  <c r="M4" i="19" a="1"/>
  <c r="M18" i="19" a="1"/>
  <c r="M15" i="19" a="1"/>
  <c r="M32" i="19" a="1"/>
  <c r="M21" i="19" a="1"/>
  <c r="M12" i="19" a="1"/>
  <c r="M48" i="19" a="1"/>
  <c r="M37" i="19" a="1"/>
  <c r="M13" i="19" a="1"/>
  <c r="M13" i="19" l="1"/>
  <c r="M37" i="19"/>
  <c r="M48" i="19"/>
  <c r="M12" i="19"/>
  <c r="M21" i="19"/>
  <c r="M32" i="19"/>
  <c r="M15" i="19"/>
  <c r="M18" i="19"/>
  <c r="M4" i="19"/>
  <c r="M19" i="19"/>
  <c r="M41" i="19"/>
  <c r="M6" i="19"/>
  <c r="M27" i="19"/>
  <c r="M49" i="19"/>
  <c r="M34" i="19"/>
  <c r="M11" i="19"/>
  <c r="M33" i="19"/>
  <c r="M30" i="19"/>
  <c r="M44" i="19"/>
  <c r="M5" i="19"/>
  <c r="M16" i="19"/>
  <c r="M31" i="19"/>
  <c r="M10" i="19"/>
  <c r="M42" i="19"/>
  <c r="M25" i="19"/>
  <c r="M36" i="19"/>
  <c r="M51" i="19"/>
  <c r="M9" i="19"/>
  <c r="M20" i="19"/>
  <c r="M35" i="19"/>
  <c r="M22" i="19"/>
  <c r="M26" i="19"/>
  <c r="M7" i="19"/>
  <c r="M28" i="19"/>
  <c r="M40" i="19"/>
  <c r="M14" i="19"/>
  <c r="M3" i="19"/>
  <c r="M24" i="19"/>
  <c r="M39" i="19"/>
  <c r="M29" i="19"/>
  <c r="M8" i="19"/>
  <c r="M23" i="19"/>
  <c r="M47" i="19"/>
  <c r="M45" i="19"/>
  <c r="M2" i="19"/>
  <c r="M17" i="19"/>
  <c r="M38" i="19"/>
  <c r="M43" i="19"/>
  <c r="M46" i="19"/>
  <c r="M50" i="19"/>
  <c r="C2" i="19"/>
  <c r="E2" i="19"/>
  <c r="S2" i="19"/>
  <c r="C3" i="19"/>
  <c r="E3" i="19"/>
  <c r="S3" i="19"/>
  <c r="C4" i="19"/>
  <c r="E4" i="19"/>
  <c r="S4" i="19"/>
  <c r="C5" i="19"/>
  <c r="E5" i="19"/>
  <c r="S5" i="19"/>
  <c r="C6" i="19"/>
  <c r="E6" i="19"/>
  <c r="S6" i="19"/>
  <c r="C7" i="19"/>
  <c r="E7" i="19"/>
  <c r="S7" i="19"/>
  <c r="C8" i="19"/>
  <c r="E8" i="19"/>
  <c r="S8" i="19"/>
  <c r="C9" i="19"/>
  <c r="E9" i="19"/>
  <c r="S9" i="19"/>
  <c r="C10" i="19"/>
  <c r="E10" i="19"/>
  <c r="S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R2" i="18" l="1"/>
  <c r="Y2" i="19" s="1"/>
  <c r="Y3" i="19" s="1"/>
  <c r="Y4" i="19" s="1"/>
  <c r="Y5" i="19" s="1"/>
  <c r="Y6" i="19" s="1"/>
  <c r="Y7" i="19" s="1"/>
  <c r="Y8" i="19" s="1"/>
  <c r="Y9" i="19" s="1"/>
  <c r="Y10" i="19" s="1"/>
  <c r="Y11" i="19" s="1"/>
  <c r="Y12" i="19" s="1"/>
  <c r="Y13" i="19" s="1"/>
  <c r="Y14" i="19" s="1"/>
  <c r="Y15" i="19" s="1"/>
  <c r="Y16" i="19" s="1"/>
  <c r="Y17" i="19" s="1"/>
  <c r="Y18" i="19" s="1"/>
  <c r="Y19" i="19" s="1"/>
  <c r="Y20" i="19" s="1"/>
  <c r="Y21" i="19" s="1"/>
  <c r="Y22" i="19" s="1"/>
  <c r="Y23" i="19" s="1"/>
  <c r="Y24" i="19" s="1"/>
  <c r="Y25" i="19" s="1"/>
  <c r="Y26" i="19" s="1"/>
  <c r="Y27" i="19" s="1"/>
  <c r="Y28" i="19" s="1"/>
  <c r="Y29" i="19" s="1"/>
  <c r="Y30" i="19" s="1"/>
  <c r="Y31" i="19" s="1"/>
  <c r="Y32" i="19" s="1"/>
  <c r="Y33" i="19" s="1"/>
  <c r="Y34" i="19" s="1"/>
  <c r="Y35" i="19" s="1"/>
  <c r="Y36" i="19" s="1"/>
  <c r="Y37" i="19" s="1"/>
  <c r="Y38" i="19" s="1"/>
  <c r="Y39" i="19" s="1"/>
  <c r="Y40" i="19" s="1"/>
  <c r="Y41" i="19" s="1"/>
  <c r="Y42" i="19" s="1"/>
  <c r="Y43" i="19" s="1"/>
  <c r="Y44" i="19" s="1"/>
  <c r="Y45" i="19" s="1"/>
  <c r="Y46" i="19" s="1"/>
  <c r="Y47" i="19" s="1"/>
  <c r="Y48" i="19" s="1"/>
  <c r="Y49" i="19" s="1"/>
  <c r="Y50" i="19" s="1"/>
  <c r="Y51" i="19" s="1"/>
  <c r="Y52" i="19" s="1"/>
  <c r="Y53" i="19" s="1"/>
  <c r="Y54" i="19" s="1"/>
  <c r="Y55" i="19" s="1"/>
  <c r="Y56" i="19" s="1"/>
  <c r="Y57" i="19" s="1"/>
  <c r="Y58" i="19" s="1"/>
  <c r="Y59" i="19" s="1"/>
  <c r="Y60" i="19" s="1"/>
  <c r="Y61" i="19" s="1"/>
  <c r="Y62" i="19" s="1"/>
  <c r="Y63" i="19" s="1"/>
  <c r="Y64" i="19" s="1"/>
  <c r="Y65" i="19" s="1"/>
  <c r="Y66" i="19" s="1"/>
  <c r="Y67" i="19" s="1"/>
  <c r="Y68" i="19" s="1"/>
  <c r="Y69" i="19" s="1"/>
  <c r="Y70" i="19" s="1"/>
  <c r="Y71" i="19" s="1"/>
  <c r="Y72" i="19" s="1"/>
  <c r="Y73" i="19" s="1"/>
  <c r="Y74" i="19" s="1"/>
  <c r="Y75" i="19" s="1"/>
  <c r="Y76" i="19" s="1"/>
  <c r="Y77" i="19" s="1"/>
  <c r="Y78" i="19" s="1"/>
  <c r="Y79" i="19" s="1"/>
  <c r="Y80" i="19" s="1"/>
  <c r="Y81" i="19" s="1"/>
  <c r="Y82" i="19" s="1"/>
  <c r="Y83" i="19" s="1"/>
  <c r="Y84" i="19" s="1"/>
  <c r="Y85" i="19" s="1"/>
  <c r="Y86" i="19" s="1"/>
  <c r="Y87" i="19" s="1"/>
  <c r="Y88" i="19" s="1"/>
  <c r="Y89" i="19" s="1"/>
  <c r="Y90" i="19" s="1"/>
  <c r="Y91" i="19" s="1"/>
  <c r="Y92" i="19" s="1"/>
  <c r="Y93" i="19" s="1"/>
  <c r="Y94" i="19" s="1"/>
  <c r="Y95" i="19" s="1"/>
  <c r="Y96" i="19" s="1"/>
  <c r="Y97" i="19" s="1"/>
  <c r="G4" i="18" a="1"/>
  <c r="G4" i="18" s="1"/>
  <c r="H4" i="18" a="1"/>
  <c r="H4" i="18" s="1"/>
  <c r="W4" i="18"/>
  <c r="X4" i="18"/>
  <c r="Y4" i="18" s="1"/>
  <c r="Y2" i="18" l="1"/>
  <c r="Z2" i="18" s="1"/>
  <c r="AA2" i="18" s="1"/>
  <c r="AB2" i="18" s="1"/>
  <c r="AA4" i="18"/>
  <c r="Z4" i="18"/>
  <c r="AC2" i="18" l="1"/>
  <c r="AB4" i="18"/>
  <c r="AD2" i="18" l="1"/>
  <c r="AC4" i="18"/>
  <c r="AD4" i="18" l="1"/>
  <c r="AE2" i="18"/>
  <c r="AF2" i="18" l="1"/>
  <c r="AE4" i="18"/>
  <c r="AG2" i="18" l="1"/>
  <c r="AF4" i="18"/>
  <c r="AH2" i="18" l="1"/>
  <c r="AG4" i="18"/>
  <c r="AH4" i="18" l="1"/>
  <c r="AI2" i="18"/>
  <c r="C5" i="4"/>
  <c r="D7" i="4"/>
  <c r="D8" i="4"/>
  <c r="D6" i="4"/>
  <c r="D5" i="4"/>
  <c r="C6" i="4"/>
  <c r="C7" i="4"/>
  <c r="C8" i="4"/>
  <c r="AJ2" i="18" l="1"/>
  <c r="AI4" i="18"/>
  <c r="M8" i="4"/>
  <c r="L8" i="4"/>
  <c r="K8" i="4"/>
  <c r="J8" i="4"/>
  <c r="I8" i="4"/>
  <c r="H8" i="4"/>
  <c r="G8" i="4"/>
  <c r="F8" i="4"/>
  <c r="E8" i="4"/>
  <c r="M7" i="4"/>
  <c r="L7" i="4"/>
  <c r="J7" i="4"/>
  <c r="I7" i="4"/>
  <c r="H7" i="4"/>
  <c r="G7" i="4"/>
  <c r="F7" i="4"/>
  <c r="E7" i="4"/>
  <c r="M6" i="4"/>
  <c r="L6" i="4"/>
  <c r="I6" i="4"/>
  <c r="H6" i="4"/>
  <c r="G6" i="4"/>
  <c r="E6" i="4"/>
  <c r="M5" i="4"/>
  <c r="L5" i="4"/>
  <c r="H5" i="4"/>
  <c r="G5" i="4"/>
  <c r="F5" i="4"/>
  <c r="E5" i="4"/>
  <c r="AK2" i="18" l="1"/>
  <c r="AJ4" i="18"/>
  <c r="AL2" i="18" l="1"/>
  <c r="AK4" i="18"/>
  <c r="AL4" i="18" l="1"/>
  <c r="AM2" i="18"/>
  <c r="AN2" i="18" l="1"/>
  <c r="AM4" i="18"/>
  <c r="AO2" i="18" l="1"/>
  <c r="AN4" i="18"/>
  <c r="AO4" i="18" l="1"/>
  <c r="AP2" i="18"/>
  <c r="AP4" i="18" l="1"/>
  <c r="AQ2" i="18"/>
  <c r="AR2" i="18" l="1"/>
  <c r="AQ4" i="18"/>
  <c r="AS2" i="18" l="1"/>
  <c r="AR4" i="18"/>
  <c r="AT2" i="18" l="1"/>
  <c r="AS4" i="18"/>
  <c r="AT4" i="18" l="1"/>
  <c r="AU2" i="18"/>
  <c r="AV2" i="18" l="1"/>
  <c r="AU4" i="18"/>
  <c r="AW2" i="18" l="1"/>
  <c r="AV4" i="18"/>
  <c r="AX2" i="18" l="1"/>
  <c r="AW4" i="18"/>
  <c r="AX4" i="18" l="1"/>
  <c r="AY2" i="18"/>
  <c r="AZ2" i="18" l="1"/>
  <c r="AY4" i="18"/>
  <c r="BA2" i="18" l="1"/>
  <c r="AZ4" i="18"/>
  <c r="BB2" i="18" l="1"/>
  <c r="BA4" i="18"/>
  <c r="BB4" i="18" l="1"/>
  <c r="BC2" i="18"/>
  <c r="BD2" i="18" l="1"/>
  <c r="BC4" i="18"/>
  <c r="BE2" i="18" l="1"/>
  <c r="BD4" i="18"/>
  <c r="BE4" i="18" l="1"/>
  <c r="BF2" i="18"/>
  <c r="BF4" i="18" l="1"/>
  <c r="BG2" i="18"/>
  <c r="BH2" i="18" l="1"/>
  <c r="BG4" i="18"/>
  <c r="BI2" i="18" l="1"/>
  <c r="BH4" i="18"/>
  <c r="BJ2" i="18" l="1"/>
  <c r="BI4" i="18"/>
  <c r="BJ4" i="18" l="1"/>
  <c r="BK2" i="18"/>
  <c r="BL2" i="18" l="1"/>
  <c r="BK4" i="18"/>
  <c r="BM2" i="18" l="1"/>
  <c r="BL4" i="18"/>
  <c r="BN2" i="18" l="1"/>
  <c r="BM4" i="18"/>
  <c r="BN4" i="18" l="1"/>
  <c r="BO2" i="18"/>
  <c r="BP2" i="18" l="1"/>
  <c r="BO4" i="18"/>
  <c r="BQ2" i="18" l="1"/>
  <c r="BP4" i="18"/>
  <c r="BR2" i="18" l="1"/>
  <c r="BQ4" i="18"/>
  <c r="BR4" i="18" l="1"/>
  <c r="BS2" i="18"/>
  <c r="BT2" i="18" l="1"/>
  <c r="BS4" i="18"/>
  <c r="BU2" i="18" l="1"/>
  <c r="BT4" i="18"/>
  <c r="BU4" i="18" l="1"/>
  <c r="BV2" i="18"/>
  <c r="BV4" i="18" l="1"/>
  <c r="BW2" i="18"/>
  <c r="BX2" i="18" l="1"/>
  <c r="BW4" i="18"/>
  <c r="BY2" i="18" l="1"/>
  <c r="BX4" i="18"/>
  <c r="BZ2" i="18" l="1"/>
  <c r="BY4" i="18"/>
  <c r="BZ4" i="18" l="1"/>
  <c r="CA2" i="18"/>
  <c r="CB2" i="18" l="1"/>
  <c r="CA4" i="18"/>
  <c r="CC2" i="18" l="1"/>
  <c r="CB4" i="18"/>
  <c r="CD2" i="18" l="1"/>
  <c r="CC4" i="18"/>
  <c r="CD4" i="18" l="1"/>
  <c r="CE2" i="18"/>
  <c r="CF2" i="18" l="1"/>
  <c r="CE4" i="18"/>
  <c r="CG2" i="18" l="1"/>
  <c r="CF4" i="18"/>
  <c r="CH2" i="18" l="1"/>
  <c r="CG4" i="18"/>
  <c r="CH4" i="18" l="1"/>
  <c r="CI2" i="18"/>
  <c r="CJ2" i="18" l="1"/>
  <c r="CI4" i="18"/>
  <c r="CK2" i="18" l="1"/>
  <c r="CJ4" i="18"/>
  <c r="CK4" i="18" l="1"/>
  <c r="CL2" i="18"/>
  <c r="CL4" i="18" l="1"/>
  <c r="CM2" i="18"/>
  <c r="CN2" i="18" l="1"/>
  <c r="CM4" i="18"/>
  <c r="CO2" i="18" l="1"/>
  <c r="CN4" i="18"/>
  <c r="CP2" i="18" l="1"/>
  <c r="CO4" i="18"/>
  <c r="CP4" i="18" l="1"/>
  <c r="CQ2" i="18"/>
  <c r="CR2" i="18" l="1"/>
  <c r="CQ4" i="18"/>
  <c r="CS2" i="18" l="1"/>
  <c r="CR4" i="18"/>
  <c r="CT2" i="18" l="1"/>
  <c r="CS4" i="18"/>
  <c r="CT4" i="18" l="1"/>
  <c r="CU2" i="18"/>
  <c r="CV2" i="18" l="1"/>
  <c r="CU4" i="18"/>
  <c r="CW2" i="18" l="1"/>
  <c r="CV4" i="18"/>
  <c r="CX2" i="18" l="1"/>
  <c r="CW4" i="18"/>
  <c r="CX4" i="18" l="1"/>
  <c r="CY2" i="18"/>
  <c r="CZ2" i="18" l="1"/>
  <c r="CY4" i="18"/>
  <c r="DA2" i="18" l="1"/>
  <c r="CZ4" i="18"/>
  <c r="DA4" i="18" l="1"/>
  <c r="DB2" i="18"/>
  <c r="DB4" i="18" l="1"/>
  <c r="DC2" i="18"/>
  <c r="DD2" i="18" l="1"/>
  <c r="DC4" i="18"/>
  <c r="DE2" i="18" l="1"/>
  <c r="DD4" i="18"/>
  <c r="DF2" i="18" l="1"/>
  <c r="DE4" i="18"/>
  <c r="DF4" i="18" l="1"/>
  <c r="DG2" i="18"/>
  <c r="DH2" i="18" l="1"/>
  <c r="DG4" i="18"/>
  <c r="DI2" i="18" l="1"/>
  <c r="DH4" i="18"/>
  <c r="DJ2" i="18" l="1"/>
  <c r="DI4" i="18"/>
  <c r="DJ4" i="18" l="1"/>
  <c r="DK2" i="18"/>
  <c r="DL2" i="18" l="1"/>
  <c r="DK4" i="18"/>
  <c r="DM2" i="18" l="1"/>
  <c r="DL4" i="18"/>
  <c r="DN2" i="18" l="1"/>
  <c r="DM4" i="18"/>
  <c r="DN4" i="18" l="1"/>
  <c r="DO2" i="18"/>
  <c r="DP2" i="18" l="1"/>
  <c r="DP4" i="18" s="1"/>
  <c r="DO4" i="18"/>
</calcChain>
</file>

<file path=xl/sharedStrings.xml><?xml version="1.0" encoding="utf-8"?>
<sst xmlns="http://schemas.openxmlformats.org/spreadsheetml/2006/main" count="326" uniqueCount="223">
  <si>
    <t>ORDEN W2600</t>
  </si>
  <si>
    <t>ORDEN ERP</t>
  </si>
  <si>
    <t>HR</t>
  </si>
  <si>
    <t>CODIGO</t>
  </si>
  <si>
    <t>HARINA</t>
  </si>
  <si>
    <t>GRANO</t>
  </si>
  <si>
    <t>%</t>
  </si>
  <si>
    <t>Mz</t>
  </si>
  <si>
    <t>Tm</t>
  </si>
  <si>
    <t>PRODUCCION</t>
  </si>
  <si>
    <t>CONTROL</t>
  </si>
  <si>
    <t>DESCRITPION PRODUCTO</t>
  </si>
  <si>
    <t>PR</t>
  </si>
  <si>
    <t>RECYCLAGE</t>
  </si>
  <si>
    <t>SUPPLEMENTADO</t>
  </si>
  <si>
    <t>HORA COMIENZO</t>
  </si>
  <si>
    <t>DURACION</t>
  </si>
  <si>
    <t>SILOS DE ENSACADO</t>
  </si>
  <si>
    <t>SILOS DE GRANEL</t>
  </si>
  <si>
    <t>1S</t>
  </si>
  <si>
    <t>2S</t>
  </si>
  <si>
    <t>3S</t>
  </si>
  <si>
    <t>4S</t>
  </si>
  <si>
    <t>5S</t>
  </si>
  <si>
    <t>6S</t>
  </si>
  <si>
    <t>7S</t>
  </si>
  <si>
    <t>8S</t>
  </si>
  <si>
    <t>9S</t>
  </si>
  <si>
    <t>1G</t>
  </si>
  <si>
    <t>2G</t>
  </si>
  <si>
    <t>3G</t>
  </si>
  <si>
    <t>4G</t>
  </si>
  <si>
    <t>5G</t>
  </si>
  <si>
    <t>6G</t>
  </si>
  <si>
    <t>7G</t>
  </si>
  <si>
    <t>8G</t>
  </si>
  <si>
    <t>9G</t>
  </si>
  <si>
    <t>10G</t>
  </si>
  <si>
    <t>11G</t>
  </si>
  <si>
    <t>12G</t>
  </si>
  <si>
    <t>13G</t>
  </si>
  <si>
    <t>14G</t>
  </si>
  <si>
    <t>15G</t>
  </si>
  <si>
    <t>16G</t>
  </si>
  <si>
    <t>17G</t>
  </si>
  <si>
    <t>18G</t>
  </si>
  <si>
    <t>19G</t>
  </si>
  <si>
    <t>20G</t>
  </si>
  <si>
    <t>21G</t>
  </si>
  <si>
    <t>22G</t>
  </si>
  <si>
    <t>23G</t>
  </si>
  <si>
    <t>24G</t>
  </si>
  <si>
    <t>% de mezcla</t>
  </si>
  <si>
    <t xml:space="preserve">OP89-00231 </t>
  </si>
  <si>
    <t>&lt;=""&gt;</t>
  </si>
  <si>
    <t xml:space="preserve">03403F9999 </t>
  </si>
  <si>
    <t xml:space="preserve">  </t>
  </si>
  <si>
    <t xml:space="preserve">OP89-00232 </t>
  </si>
  <si>
    <t xml:space="preserve">03211F9999 </t>
  </si>
  <si>
    <t xml:space="preserve">OP89-00233 </t>
  </si>
  <si>
    <t xml:space="preserve">12747F9999 </t>
  </si>
  <si>
    <t xml:space="preserve">OP89-00234 </t>
  </si>
  <si>
    <t xml:space="preserve">01265F9999 </t>
  </si>
  <si>
    <t xml:space="preserve">OP89-00235 </t>
  </si>
  <si>
    <t xml:space="preserve">02678F9901 </t>
  </si>
  <si>
    <t xml:space="preserve">OP89-00236 </t>
  </si>
  <si>
    <t xml:space="preserve">02656F9901 </t>
  </si>
  <si>
    <t xml:space="preserve">OP89-00237 </t>
  </si>
  <si>
    <t xml:space="preserve">02259G9901 </t>
  </si>
  <si>
    <t xml:space="preserve">OP89-00238 </t>
  </si>
  <si>
    <t xml:space="preserve">02285G9901 </t>
  </si>
  <si>
    <t xml:space="preserve">OP89-00239 </t>
  </si>
  <si>
    <t xml:space="preserve">07202G9999 </t>
  </si>
  <si>
    <t xml:space="preserve">OP89-00240 </t>
  </si>
  <si>
    <t xml:space="preserve">03213F9999 </t>
  </si>
  <si>
    <t xml:space="preserve">OP89-00241 </t>
  </si>
  <si>
    <t>Silos_Sacos</t>
  </si>
  <si>
    <t>Silos_Granel</t>
  </si>
  <si>
    <t>M/C o C/S</t>
  </si>
  <si>
    <t>M/C</t>
  </si>
  <si>
    <t>C/S</t>
  </si>
  <si>
    <t>Primero</t>
  </si>
  <si>
    <t>S2</t>
  </si>
  <si>
    <t>G2</t>
  </si>
  <si>
    <t>S1</t>
  </si>
  <si>
    <t>G1</t>
  </si>
  <si>
    <t>Segundo</t>
  </si>
  <si>
    <t>G3</t>
  </si>
  <si>
    <t>S3</t>
  </si>
  <si>
    <t>Tercero</t>
  </si>
  <si>
    <t>Silos_2y3_Sacos</t>
  </si>
  <si>
    <t>Silos_2y3_Granel</t>
  </si>
  <si>
    <t>Num_Orden</t>
  </si>
  <si>
    <t>Lista evolutiva</t>
  </si>
  <si>
    <t>Horas</t>
  </si>
  <si>
    <t>Formateada1</t>
  </si>
  <si>
    <t>Nueva</t>
  </si>
  <si>
    <t>Datos</t>
  </si>
  <si>
    <t>Silos</t>
  </si>
  <si>
    <t>Produccion</t>
  </si>
  <si>
    <t>Ensacado</t>
  </si>
  <si>
    <t>Tb_mezcla</t>
  </si>
  <si>
    <t>Liste_Onglets</t>
  </si>
  <si>
    <t>Date</t>
  </si>
  <si>
    <t>Horas_Gantt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</si>
  <si>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</si>
  <si>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</si>
  <si>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</si>
  <si>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</si>
  <si>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</si>
  <si>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</si>
  <si>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</si>
  <si>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</si>
  <si>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</si>
  <si>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</si>
  <si>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</si>
  <si>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</si>
  <si>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</si>
  <si>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</si>
  <si>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</si>
  <si>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</si>
  <si>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</si>
  <si>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</si>
  <si>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</si>
  <si>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</si>
  <si>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</si>
  <si>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</si>
  <si>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</si>
  <si>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</si>
  <si>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</si>
  <si>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</si>
  <si>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</si>
  <si>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</si>
  <si>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</si>
  <si>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</si>
  <si>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</si>
  <si>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</si>
  <si>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</si>
  <si>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</si>
  <si>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</si>
  <si>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</si>
  <si>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</si>
  <si>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</si>
  <si>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</si>
  <si>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</si>
  <si>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</si>
  <si>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</si>
  <si>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</si>
  <si>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</si>
  <si>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</si>
  <si>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</si>
  <si>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</si>
  <si>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</si>
  <si>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</si>
  <si>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</si>
  <si>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</si>
  <si>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</si>
  <si>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</si>
  <si>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</si>
  <si>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</si>
  <si>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</si>
  <si>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</si>
  <si>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</si>
  <si>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</si>
  <si>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</si>
  <si>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</si>
  <si>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</si>
  <si>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</si>
  <si>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</si>
  <si>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</si>
  <si>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</si>
  <si>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</si>
  <si>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</si>
  <si>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</si>
  <si>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</si>
  <si>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</si>
  <si>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</si>
  <si>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</si>
  <si>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</si>
  <si>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</si>
  <si>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</si>
  <si>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</si>
  <si>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</si>
  <si>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</si>
  <si>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</si>
  <si>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</si>
  <si>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</si>
  <si>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</si>
  <si>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</si>
  <si>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</si>
  <si>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</si>
  <si>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</si>
  <si>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</si>
  <si>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</si>
  <si>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</si>
  <si>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</si>
  <si>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</si>
  <si>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</si>
  <si>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</si>
  <si>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</si>
  <si>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</si>
  <si>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Fecha Principio</t>
  </si>
  <si>
    <t>Fecha fin</t>
  </si>
  <si>
    <t>Hora de Comienzo :</t>
  </si>
  <si>
    <t>Escala temporal :</t>
  </si>
  <si>
    <t>Escala_tempo</t>
  </si>
  <si>
    <t>Horas_Comienzo</t>
  </si>
  <si>
    <t>RETRASO</t>
  </si>
  <si>
    <t>Horas_Gantt_30</t>
  </si>
  <si>
    <t>Horas_Gantt_1h</t>
  </si>
  <si>
    <t>HORA FIN PREVISTA</t>
  </si>
  <si>
    <t>HORA DE FIN VERDADERA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</si>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</sst>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h:mm;@"/>
    <numFmt numFmtId="165" formatCode="h:mm"/>
    <numFmt numFmtId="166" formatCode="h:mm\ \-\ d/mm"/>
  </numFmts>
  <fonts count="11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7.5"/>
      <color theme="1"/>
      <name val="Helvetica"/>
      <family val="2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Up="1" diagonalDown="1">
      <left/>
      <right/>
      <top/>
      <bottom/>
      <diagonal style="medium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</cellStyleXfs>
  <cellXfs count="102">
    <xf numFmtId="0" fontId="0" fillId="0" borderId="0" xfId="0"/>
    <xf numFmtId="0" fontId="0" fillId="0" borderId="0" xfId="0" applyAlignment="1">
      <alignment wrapText="1"/>
    </xf>
    <xf numFmtId="0" fontId="0" fillId="0" borderId="3" xfId="0" applyBorder="1"/>
    <xf numFmtId="0" fontId="1" fillId="0" borderId="0" xfId="0" applyFont="1"/>
    <xf numFmtId="0" fontId="0" fillId="0" borderId="3" xfId="0" applyFill="1" applyBorder="1"/>
    <xf numFmtId="0" fontId="0" fillId="0" borderId="0" xfId="0" applyAlignment="1">
      <alignment vertical="center" wrapText="1"/>
    </xf>
    <xf numFmtId="0" fontId="5" fillId="3" borderId="12" xfId="0" applyFont="1" applyFill="1" applyBorder="1" applyAlignment="1">
      <alignment horizontal="center"/>
    </xf>
    <xf numFmtId="0" fontId="0" fillId="4" borderId="13" xfId="0" applyFill="1" applyBorder="1"/>
    <xf numFmtId="0" fontId="0" fillId="4" borderId="14" xfId="0" applyFill="1" applyBorder="1"/>
    <xf numFmtId="0" fontId="5" fillId="5" borderId="15" xfId="0" applyFont="1" applyFill="1" applyBorder="1"/>
    <xf numFmtId="0" fontId="5" fillId="6" borderId="16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9" fontId="0" fillId="7" borderId="19" xfId="0" applyNumberFormat="1" applyFill="1" applyBorder="1"/>
    <xf numFmtId="9" fontId="0" fillId="7" borderId="23" xfId="0" applyNumberFormat="1" applyFill="1" applyBorder="1"/>
    <xf numFmtId="4" fontId="0" fillId="8" borderId="20" xfId="1" applyNumberFormat="1" applyFont="1" applyFill="1" applyBorder="1" applyAlignment="1">
      <alignment horizontal="center"/>
    </xf>
    <xf numFmtId="4" fontId="0" fillId="9" borderId="20" xfId="1" applyNumberFormat="1" applyFont="1" applyFill="1" applyBorder="1"/>
    <xf numFmtId="4" fontId="0" fillId="9" borderId="21" xfId="1" applyNumberFormat="1" applyFont="1" applyFill="1" applyBorder="1"/>
    <xf numFmtId="4" fontId="0" fillId="9" borderId="22" xfId="1" applyNumberFormat="1" applyFont="1" applyFill="1" applyBorder="1"/>
    <xf numFmtId="4" fontId="0" fillId="0" borderId="20" xfId="1" applyNumberFormat="1" applyFont="1" applyBorder="1"/>
    <xf numFmtId="4" fontId="0" fillId="0" borderId="21" xfId="1" applyNumberFormat="1" applyFont="1" applyBorder="1"/>
    <xf numFmtId="4" fontId="0" fillId="0" borderId="22" xfId="1" applyNumberFormat="1" applyFont="1" applyBorder="1"/>
    <xf numFmtId="4" fontId="0" fillId="0" borderId="16" xfId="1" applyNumberFormat="1" applyFont="1" applyBorder="1"/>
    <xf numFmtId="4" fontId="0" fillId="9" borderId="18" xfId="1" applyNumberFormat="1" applyFont="1" applyFill="1" applyBorder="1"/>
    <xf numFmtId="4" fontId="0" fillId="0" borderId="18" xfId="1" applyNumberFormat="1" applyFont="1" applyBorder="1"/>
    <xf numFmtId="4" fontId="0" fillId="8" borderId="24" xfId="1" applyNumberFormat="1" applyFont="1" applyFill="1" applyBorder="1" applyAlignment="1">
      <alignment horizontal="center"/>
    </xf>
    <xf numFmtId="4" fontId="0" fillId="0" borderId="24" xfId="1" applyNumberFormat="1" applyFont="1" applyBorder="1"/>
    <xf numFmtId="4" fontId="0" fillId="0" borderId="25" xfId="1" applyNumberFormat="1" applyFont="1" applyBorder="1"/>
    <xf numFmtId="4" fontId="0" fillId="0" borderId="26" xfId="1" applyNumberFormat="1" applyFont="1" applyBorder="1"/>
    <xf numFmtId="4" fontId="0" fillId="0" borderId="27" xfId="1" applyNumberFormat="1" applyFont="1" applyBorder="1"/>
    <xf numFmtId="0" fontId="0" fillId="0" borderId="0" xfId="0" applyAlignment="1">
      <alignment horizontal="center" vertical="center"/>
    </xf>
    <xf numFmtId="4" fontId="0" fillId="0" borderId="0" xfId="1" applyNumberFormat="1" applyFont="1" applyAlignment="1">
      <alignment horizontal="center" vertical="center"/>
    </xf>
    <xf numFmtId="4" fontId="0" fillId="0" borderId="0" xfId="1" applyNumberFormat="1" applyFont="1" applyAlignment="1">
      <alignment horizontal="center" vertical="center" wrapText="1"/>
    </xf>
    <xf numFmtId="9" fontId="0" fillId="0" borderId="0" xfId="2" applyFont="1" applyAlignment="1">
      <alignment horizontal="center" vertical="center"/>
    </xf>
    <xf numFmtId="9" fontId="0" fillId="0" borderId="0" xfId="2" applyFont="1" applyAlignment="1">
      <alignment horizontal="center" vertical="center" wrapText="1"/>
    </xf>
    <xf numFmtId="0" fontId="0" fillId="0" borderId="28" xfId="0" applyBorder="1"/>
    <xf numFmtId="0" fontId="0" fillId="0" borderId="29" xfId="0" applyBorder="1"/>
    <xf numFmtId="0" fontId="0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0" fillId="0" borderId="0" xfId="0" applyAlignment="1"/>
    <xf numFmtId="9" fontId="0" fillId="0" borderId="0" xfId="2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1" fontId="0" fillId="0" borderId="31" xfId="0" applyNumberFormat="1" applyBorder="1"/>
    <xf numFmtId="1" fontId="0" fillId="0" borderId="32" xfId="0" applyNumberFormat="1" applyBorder="1"/>
    <xf numFmtId="0" fontId="0" fillId="0" borderId="31" xfId="0" applyBorder="1"/>
    <xf numFmtId="0" fontId="0" fillId="0" borderId="32" xfId="0" applyBorder="1"/>
    <xf numFmtId="0" fontId="10" fillId="0" borderId="30" xfId="0" applyFont="1" applyBorder="1"/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34" xfId="0" applyBorder="1"/>
    <xf numFmtId="0" fontId="0" fillId="0" borderId="35" xfId="0" applyBorder="1"/>
    <xf numFmtId="20" fontId="0" fillId="0" borderId="31" xfId="0" applyNumberFormat="1" applyBorder="1"/>
    <xf numFmtId="20" fontId="0" fillId="0" borderId="32" xfId="0" applyNumberFormat="1" applyBorder="1"/>
    <xf numFmtId="0" fontId="10" fillId="0" borderId="30" xfId="0" applyFont="1" applyFill="1" applyBorder="1"/>
    <xf numFmtId="0" fontId="10" fillId="0" borderId="33" xfId="0" applyFont="1" applyBorder="1"/>
    <xf numFmtId="164" fontId="0" fillId="0" borderId="0" xfId="0" applyNumberFormat="1"/>
    <xf numFmtId="164" fontId="0" fillId="0" borderId="0" xfId="0" applyNumberFormat="1" applyAlignment="1">
      <alignment vertical="center" wrapText="1"/>
    </xf>
    <xf numFmtId="14" fontId="0" fillId="0" borderId="31" xfId="0" applyNumberFormat="1" applyBorder="1"/>
    <xf numFmtId="14" fontId="0" fillId="0" borderId="32" xfId="0" applyNumberFormat="1" applyBorder="1"/>
    <xf numFmtId="20" fontId="0" fillId="0" borderId="0" xfId="0" applyNumberFormat="1"/>
    <xf numFmtId="164" fontId="0" fillId="0" borderId="31" xfId="0" applyNumberFormat="1" applyBorder="1"/>
    <xf numFmtId="164" fontId="0" fillId="0" borderId="32" xfId="0" applyNumberFormat="1" applyBorder="1"/>
    <xf numFmtId="14" fontId="0" fillId="0" borderId="0" xfId="0" applyNumberFormat="1" applyBorder="1" applyAlignment="1">
      <alignment wrapText="1"/>
    </xf>
    <xf numFmtId="165" fontId="0" fillId="0" borderId="0" xfId="0" applyNumberFormat="1"/>
    <xf numFmtId="20" fontId="0" fillId="0" borderId="36" xfId="0" applyNumberFormat="1" applyBorder="1" applyAlignment="1">
      <alignment horizontal="center" textRotation="90"/>
    </xf>
    <xf numFmtId="0" fontId="0" fillId="0" borderId="26" xfId="0" applyNumberFormat="1" applyBorder="1" applyAlignment="1">
      <alignment horizontal="center" vertical="center" textRotation="90"/>
    </xf>
    <xf numFmtId="22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 textRotation="90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165" fontId="0" fillId="0" borderId="31" xfId="0" applyNumberFormat="1" applyBorder="1"/>
    <xf numFmtId="165" fontId="0" fillId="0" borderId="32" xfId="0" applyNumberFormat="1" applyBorder="1"/>
    <xf numFmtId="164" fontId="10" fillId="0" borderId="30" xfId="0" applyNumberFormat="1" applyFont="1" applyBorder="1"/>
    <xf numFmtId="0" fontId="0" fillId="0" borderId="0" xfId="0" applyNumberFormat="1"/>
    <xf numFmtId="166" fontId="0" fillId="0" borderId="0" xfId="0" applyNumberFormat="1"/>
    <xf numFmtId="166" fontId="0" fillId="0" borderId="0" xfId="0" applyNumberFormat="1" applyBorder="1" applyAlignment="1">
      <alignment horizontal="left" vertical="center" textRotation="90" wrapText="1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wrapText="1"/>
    </xf>
    <xf numFmtId="164" fontId="0" fillId="0" borderId="0" xfId="0" applyNumberFormat="1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7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numFmt numFmtId="4" formatCode="#,##0.0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ill>
        <patternFill patternType="darkUp"/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165" formatCode="h:mm"/>
    </dxf>
    <dxf>
      <numFmt numFmtId="165" formatCode="h:mm"/>
    </dxf>
    <dxf>
      <alignment horizontal="center" vertical="center" textRotation="0" indent="0" justifyLastLine="0" shrinkToFit="0" readingOrder="0"/>
    </dxf>
    <dxf>
      <numFmt numFmtId="1" formatCode="0"/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3" formatCode="0%"/>
      <alignment horizontal="center" vertical="center" textRotation="0" indent="0" justifyLastLine="0" shrinkToFit="0" readingOrder="0"/>
    </dxf>
    <dxf>
      <numFmt numFmtId="164" formatCode="h:mm;@"/>
    </dxf>
    <dxf>
      <numFmt numFmtId="25" formatCode="hh:mm"/>
      <alignment horizontal="center" vertical="bottom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CheckBox" fmlaLink="$C$11" lockText="1" noThreeD="1"/>
</file>

<file path=xl/ctrlProps/ctrlProp8.xml><?xml version="1.0" encoding="utf-8"?>
<formControlPr xmlns="http://schemas.microsoft.com/office/spreadsheetml/2009/9/main" objectType="CheckBox" fmlaLink="$L$11" lockText="1" noThreeD="1"/>
</file>

<file path=xl/ctrlProps/ctrlProp9.xml><?xml version="1.0" encoding="utf-8"?>
<formControlPr xmlns="http://schemas.microsoft.com/office/spreadsheetml/2009/9/main" objectType="CheckBox" fmlaLink="$F$11" lockText="1" noThreeD="1"/>
</file>

<file path=xl/ctrlProps/ctrlProp10.xml><?xml version="1.0" encoding="utf-8"?>
<formControlPr xmlns="http://schemas.microsoft.com/office/spreadsheetml/2009/9/main" objectType="CheckBox" fmlaLink="$I$11" lockText="1" noThreeD="1"/>
</file>

<file path=xl/ctrlProps/ctrlProp11.xml><?xml version="1.0" encoding="utf-8"?>
<formControlPr xmlns="http://schemas.microsoft.com/office/spreadsheetml/2009/9/main" objectType="CheckBox" fmlaLink="$O$11" lockText="1" noThreeD="1"/>
</file>

<file path=xl/ctrlProps/ctrlProp12.xml><?xml version="1.0" encoding="utf-8"?>
<formControlPr xmlns="http://schemas.microsoft.com/office/spreadsheetml/2009/9/main" objectType="CheckBox" fmlaLink="$R$11" lockText="1" noThreeD="1"/>
</file>

<file path=xl/ctrlProps/ctrlProp13.xml><?xml version="1.0" encoding="utf-8"?>
<formControlPr xmlns="http://schemas.microsoft.com/office/spreadsheetml/2009/9/main" objectType="CheckBox" fmlaLink="$U$11" lockText="1" noThreeD="1"/>
</file>

<file path=xl/ctrlProps/ctrlProp14.xml><?xml version="1.0" encoding="utf-8"?>
<formControlPr xmlns="http://schemas.microsoft.com/office/spreadsheetml/2009/9/main" objectType="CheckBox" fmlaLink="$X$11" lockText="1" noThreeD="1"/>
</file>

<file path=xl/ctrlProps/ctrlProp15.xml><?xml version="1.0" encoding="utf-8"?>
<formControlPr xmlns="http://schemas.microsoft.com/office/spreadsheetml/2009/9/main" objectType="CheckBox" fmlaLink="$AA$11" lockText="1" noThreeD="1"/>
</file>

<file path=xl/ctrlProps/ctrlProp16.xml><?xml version="1.0" encoding="utf-8"?>
<formControlPr xmlns="http://schemas.microsoft.com/office/spreadsheetml/2009/9/main" objectType="CheckBox" fmlaLink="$C$27" lockText="1" noThreeD="1"/>
</file>

<file path=xl/ctrlProps/ctrlProp17.xml><?xml version="1.0" encoding="utf-8"?>
<formControlPr xmlns="http://schemas.microsoft.com/office/spreadsheetml/2009/9/main" objectType="CheckBox" fmlaLink="$F$27" lockText="1" noThreeD="1"/>
</file>

<file path=xl/ctrlProps/ctrlProp18.xml><?xml version="1.0" encoding="utf-8"?>
<formControlPr xmlns="http://schemas.microsoft.com/office/spreadsheetml/2009/9/main" objectType="CheckBox" fmlaLink="$I$27" lockText="1" noThreeD="1"/>
</file>

<file path=xl/ctrlProps/ctrlProp19.xml><?xml version="1.0" encoding="utf-8"?>
<formControlPr xmlns="http://schemas.microsoft.com/office/spreadsheetml/2009/9/main" objectType="CheckBox" fmlaLink="$L$27" lockText="1" noThreeD="1"/>
</file>

<file path=xl/ctrlProps/ctrlProp20.xml><?xml version="1.0" encoding="utf-8"?>
<formControlPr xmlns="http://schemas.microsoft.com/office/spreadsheetml/2009/9/main" objectType="CheckBox" fmlaLink="$O$27" lockText="1" noThreeD="1"/>
</file>

<file path=xl/ctrlProps/ctrlProp21.xml><?xml version="1.0" encoding="utf-8"?>
<formControlPr xmlns="http://schemas.microsoft.com/office/spreadsheetml/2009/9/main" objectType="CheckBox" fmlaLink="$R$27" lockText="1" noThreeD="1"/>
</file>

<file path=xl/ctrlProps/ctrlProp22.xml><?xml version="1.0" encoding="utf-8"?>
<formControlPr xmlns="http://schemas.microsoft.com/office/spreadsheetml/2009/9/main" objectType="CheckBox" fmlaLink="$U$27" lockText="1" noThreeD="1"/>
</file>

<file path=xl/ctrlProps/ctrlProp23.xml><?xml version="1.0" encoding="utf-8"?>
<formControlPr xmlns="http://schemas.microsoft.com/office/spreadsheetml/2009/9/main" objectType="CheckBox" fmlaLink="$X$27" lockText="1" noThreeD="1"/>
</file>

<file path=xl/ctrlProps/ctrlProp24.xml><?xml version="1.0" encoding="utf-8"?>
<formControlPr xmlns="http://schemas.microsoft.com/office/spreadsheetml/2009/9/main" objectType="CheckBox" fmlaLink="$AA$27" lockText="1" noThreeD="1"/>
</file>

<file path=xl/ctrlProps/ctrlProp25.xml><?xml version="1.0" encoding="utf-8"?>
<formControlPr xmlns="http://schemas.microsoft.com/office/spreadsheetml/2009/9/main" objectType="CheckBox" fmlaLink="$C$40" lockText="1" noThreeD="1"/>
</file>

<file path=xl/ctrlProps/ctrlProp26.xml><?xml version="1.0" encoding="utf-8"?>
<formControlPr xmlns="http://schemas.microsoft.com/office/spreadsheetml/2009/9/main" objectType="CheckBox" fmlaLink="$F$40" lockText="1" noThreeD="1"/>
</file>

<file path=xl/ctrlProps/ctrlProp27.xml><?xml version="1.0" encoding="utf-8"?>
<formControlPr xmlns="http://schemas.microsoft.com/office/spreadsheetml/2009/9/main" objectType="CheckBox" fmlaLink="$I$40" lockText="1" noThreeD="1"/>
</file>

<file path=xl/ctrlProps/ctrlProp28.xml><?xml version="1.0" encoding="utf-8"?>
<formControlPr xmlns="http://schemas.microsoft.com/office/spreadsheetml/2009/9/main" objectType="CheckBox" fmlaLink="$L$40" lockText="1" noThreeD="1"/>
</file>

<file path=xl/ctrlProps/ctrlProp29.xml><?xml version="1.0" encoding="utf-8"?>
<formControlPr xmlns="http://schemas.microsoft.com/office/spreadsheetml/2009/9/main" objectType="CheckBox" fmlaLink="$O$40" lockText="1" noThreeD="1"/>
</file>

<file path=xl/ctrlProps/ctrlProp30.xml><?xml version="1.0" encoding="utf-8"?>
<formControlPr xmlns="http://schemas.microsoft.com/office/spreadsheetml/2009/9/main" objectType="CheckBox" fmlaLink="$R$40" lockText="1" noThreeD="1"/>
</file>

<file path=xl/ctrlProps/ctrlProp31.xml><?xml version="1.0" encoding="utf-8"?>
<formControlPr xmlns="http://schemas.microsoft.com/office/spreadsheetml/2009/9/main" objectType="CheckBox" fmlaLink="$U$40" lockText="1" noThreeD="1"/>
</file>

<file path=xl/ctrlProps/ctrlProp32.xml><?xml version="1.0" encoding="utf-8"?>
<formControlPr xmlns="http://schemas.microsoft.com/office/spreadsheetml/2009/9/main" objectType="CheckBox" fmlaLink="$X$40" lockText="1" noThreeD="1"/>
</file>

<file path=xl/ctrlProps/ctrlProp33.xml><?xml version="1.0" encoding="utf-8"?>
<formControlPr xmlns="http://schemas.microsoft.com/office/spreadsheetml/2009/9/main" objectType="CheckBox" fmlaLink="$AA$40" lockText="1" noThreeD="1"/>
</file>

<file path=xl/ctrlProps/ctrlProp34.xml><?xml version="1.0" encoding="utf-8"?>
<formControlPr xmlns="http://schemas.microsoft.com/office/spreadsheetml/2009/9/main" objectType="CheckBox" fmlaLink="$C$53" lockText="1" noThreeD="1"/>
</file>

<file path=xl/ctrlProps/ctrlProp35.xml><?xml version="1.0" encoding="utf-8"?>
<formControlPr xmlns="http://schemas.microsoft.com/office/spreadsheetml/2009/9/main" objectType="CheckBox" fmlaLink="$F$53" lockText="1" noThreeD="1"/>
</file>

<file path=xl/ctrlProps/ctrlProp36.xml><?xml version="1.0" encoding="utf-8"?>
<formControlPr xmlns="http://schemas.microsoft.com/office/spreadsheetml/2009/9/main" objectType="CheckBox" fmlaLink="$I$53" lockText="1" noThreeD="1"/>
</file>

<file path=xl/ctrlProps/ctrlProp37.xml><?xml version="1.0" encoding="utf-8"?>
<formControlPr xmlns="http://schemas.microsoft.com/office/spreadsheetml/2009/9/main" objectType="CheckBox" fmlaLink="$L$53" lockText="1" noThreeD="1"/>
</file>

<file path=xl/ctrlProps/ctrlProp38.xml><?xml version="1.0" encoding="utf-8"?>
<formControlPr xmlns="http://schemas.microsoft.com/office/spreadsheetml/2009/9/main" objectType="CheckBox" fmlaLink="$O$53" lockText="1" noThreeD="1"/>
</file>

<file path=xl/ctrlProps/ctrlProp39.xml><?xml version="1.0" encoding="utf-8"?>
<formControlPr xmlns="http://schemas.microsoft.com/office/spreadsheetml/2009/9/main" objectType="CheckBox" fmlaLink="$R$5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</xdr:colOff>
          <xdr:row>2</xdr:row>
          <xdr:rowOff>28575</xdr:rowOff>
        </xdr:from>
        <xdr:to>
          <xdr:col>9</xdr:col>
          <xdr:colOff>485775</xdr:colOff>
          <xdr:row>3</xdr:row>
          <xdr:rowOff>0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FORMATEAR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3</xdr:row>
          <xdr:rowOff>0</xdr:rowOff>
        </xdr:from>
        <xdr:to>
          <xdr:col>9</xdr:col>
          <xdr:colOff>161925</xdr:colOff>
          <xdr:row>4</xdr:row>
          <xdr:rowOff>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NUEVA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552450</xdr:colOff>
          <xdr:row>2</xdr:row>
          <xdr:rowOff>19050</xdr:rowOff>
        </xdr:from>
        <xdr:to>
          <xdr:col>11</xdr:col>
          <xdr:colOff>190500</xdr:colOff>
          <xdr:row>3</xdr:row>
          <xdr:rowOff>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Importar OP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47625</xdr:colOff>
          <xdr:row>3</xdr:row>
          <xdr:rowOff>28575</xdr:rowOff>
        </xdr:from>
        <xdr:to>
          <xdr:col>85</xdr:col>
          <xdr:colOff>485775</xdr:colOff>
          <xdr:row>5</xdr:row>
          <xdr:rowOff>47625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FORMATEAR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57150</xdr:colOff>
          <xdr:row>5</xdr:row>
          <xdr:rowOff>161925</xdr:rowOff>
        </xdr:from>
        <xdr:to>
          <xdr:col>85</xdr:col>
          <xdr:colOff>161925</xdr:colOff>
          <xdr:row>7</xdr:row>
          <xdr:rowOff>133350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NUEVA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552450</xdr:colOff>
          <xdr:row>3</xdr:row>
          <xdr:rowOff>19050</xdr:rowOff>
        </xdr:from>
        <xdr:to>
          <xdr:col>87</xdr:col>
          <xdr:colOff>190500</xdr:colOff>
          <xdr:row>5</xdr:row>
          <xdr:rowOff>57150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Importar OP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9524</xdr:rowOff>
    </xdr:from>
    <xdr:to>
      <xdr:col>11</xdr:col>
      <xdr:colOff>47625</xdr:colOff>
      <xdr:row>0</xdr:row>
      <xdr:rowOff>295275</xdr:rowOff>
    </xdr:to>
    <xdr:sp macro="[0]!CreerCalendrierUserform" textlink="">
      <xdr:nvSpPr>
        <xdr:cNvPr id="2" name="Rectangle 1"/>
        <xdr:cNvSpPr/>
      </xdr:nvSpPr>
      <xdr:spPr>
        <a:xfrm>
          <a:off x="6858000" y="9524"/>
          <a:ext cx="1571625" cy="180976"/>
        </a:xfrm>
        <a:prstGeom prst="rect">
          <a:avLst/>
        </a:prstGeom>
        <a:solidFill>
          <a:srgbClr val="FFFF00"/>
        </a:solidFill>
        <a:ln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Cambiar Fecha Planning</a:t>
          </a:r>
        </a:p>
      </xdr:txBody>
    </xdr:sp>
    <xdr:clientData/>
  </xdr:twoCellAnchor>
  <xdr:twoCellAnchor>
    <xdr:from>
      <xdr:col>11</xdr:col>
      <xdr:colOff>314325</xdr:colOff>
      <xdr:row>0</xdr:row>
      <xdr:rowOff>28576</xdr:rowOff>
    </xdr:from>
    <xdr:to>
      <xdr:col>12</xdr:col>
      <xdr:colOff>447675</xdr:colOff>
      <xdr:row>0</xdr:row>
      <xdr:rowOff>257175</xdr:rowOff>
    </xdr:to>
    <xdr:sp macro="[0]!Nueva_Tabla_Prod" textlink="">
      <xdr:nvSpPr>
        <xdr:cNvPr id="3" name="Rectangle 2"/>
        <xdr:cNvSpPr/>
      </xdr:nvSpPr>
      <xdr:spPr>
        <a:xfrm>
          <a:off x="8696325" y="28576"/>
          <a:ext cx="895350" cy="161924"/>
        </a:xfrm>
        <a:prstGeom prst="rect">
          <a:avLst/>
        </a:prstGeom>
        <a:solidFill>
          <a:srgbClr val="FFFF00"/>
        </a:solidFill>
        <a:ln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Borrar Tabla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9</xdr:row>
          <xdr:rowOff>180975</xdr:rowOff>
        </xdr:from>
        <xdr:to>
          <xdr:col>2</xdr:col>
          <xdr:colOff>485775</xdr:colOff>
          <xdr:row>10</xdr:row>
          <xdr:rowOff>180975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9</xdr:row>
          <xdr:rowOff>180975</xdr:rowOff>
        </xdr:from>
        <xdr:to>
          <xdr:col>11</xdr:col>
          <xdr:colOff>485775</xdr:colOff>
          <xdr:row>10</xdr:row>
          <xdr:rowOff>180975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9</xdr:row>
          <xdr:rowOff>180975</xdr:rowOff>
        </xdr:from>
        <xdr:to>
          <xdr:col>5</xdr:col>
          <xdr:colOff>485775</xdr:colOff>
          <xdr:row>10</xdr:row>
          <xdr:rowOff>180975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9</xdr:row>
          <xdr:rowOff>180975</xdr:rowOff>
        </xdr:from>
        <xdr:to>
          <xdr:col>8</xdr:col>
          <xdr:colOff>485775</xdr:colOff>
          <xdr:row>10</xdr:row>
          <xdr:rowOff>180975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9</xdr:row>
          <xdr:rowOff>180975</xdr:rowOff>
        </xdr:from>
        <xdr:to>
          <xdr:col>14</xdr:col>
          <xdr:colOff>485775</xdr:colOff>
          <xdr:row>10</xdr:row>
          <xdr:rowOff>180975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9</xdr:row>
          <xdr:rowOff>180975</xdr:rowOff>
        </xdr:from>
        <xdr:to>
          <xdr:col>17</xdr:col>
          <xdr:colOff>485775</xdr:colOff>
          <xdr:row>10</xdr:row>
          <xdr:rowOff>180975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180975</xdr:rowOff>
        </xdr:from>
        <xdr:to>
          <xdr:col>20</xdr:col>
          <xdr:colOff>485775</xdr:colOff>
          <xdr:row>10</xdr:row>
          <xdr:rowOff>180975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9</xdr:row>
          <xdr:rowOff>180975</xdr:rowOff>
        </xdr:from>
        <xdr:to>
          <xdr:col>23</xdr:col>
          <xdr:colOff>485775</xdr:colOff>
          <xdr:row>10</xdr:row>
          <xdr:rowOff>180975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9</xdr:row>
          <xdr:rowOff>180975</xdr:rowOff>
        </xdr:from>
        <xdr:to>
          <xdr:col>26</xdr:col>
          <xdr:colOff>485775</xdr:colOff>
          <xdr:row>10</xdr:row>
          <xdr:rowOff>180975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25</xdr:row>
          <xdr:rowOff>180975</xdr:rowOff>
        </xdr:from>
        <xdr:to>
          <xdr:col>2</xdr:col>
          <xdr:colOff>485775</xdr:colOff>
          <xdr:row>26</xdr:row>
          <xdr:rowOff>180975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25</xdr:row>
          <xdr:rowOff>180975</xdr:rowOff>
        </xdr:from>
        <xdr:to>
          <xdr:col>5</xdr:col>
          <xdr:colOff>485775</xdr:colOff>
          <xdr:row>26</xdr:row>
          <xdr:rowOff>180975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25</xdr:row>
          <xdr:rowOff>180975</xdr:rowOff>
        </xdr:from>
        <xdr:to>
          <xdr:col>8</xdr:col>
          <xdr:colOff>485775</xdr:colOff>
          <xdr:row>26</xdr:row>
          <xdr:rowOff>180975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25</xdr:row>
          <xdr:rowOff>180975</xdr:rowOff>
        </xdr:from>
        <xdr:to>
          <xdr:col>11</xdr:col>
          <xdr:colOff>485775</xdr:colOff>
          <xdr:row>26</xdr:row>
          <xdr:rowOff>180975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25</xdr:row>
          <xdr:rowOff>180975</xdr:rowOff>
        </xdr:from>
        <xdr:to>
          <xdr:col>14</xdr:col>
          <xdr:colOff>485775</xdr:colOff>
          <xdr:row>26</xdr:row>
          <xdr:rowOff>180975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25</xdr:row>
          <xdr:rowOff>180975</xdr:rowOff>
        </xdr:from>
        <xdr:to>
          <xdr:col>17</xdr:col>
          <xdr:colOff>485775</xdr:colOff>
          <xdr:row>26</xdr:row>
          <xdr:rowOff>180975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180975</xdr:rowOff>
        </xdr:from>
        <xdr:to>
          <xdr:col>20</xdr:col>
          <xdr:colOff>485775</xdr:colOff>
          <xdr:row>26</xdr:row>
          <xdr:rowOff>180975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25</xdr:row>
          <xdr:rowOff>180975</xdr:rowOff>
        </xdr:from>
        <xdr:to>
          <xdr:col>23</xdr:col>
          <xdr:colOff>485775</xdr:colOff>
          <xdr:row>26</xdr:row>
          <xdr:rowOff>180975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25</xdr:row>
          <xdr:rowOff>180975</xdr:rowOff>
        </xdr:from>
        <xdr:to>
          <xdr:col>26</xdr:col>
          <xdr:colOff>485775</xdr:colOff>
          <xdr:row>26</xdr:row>
          <xdr:rowOff>180975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38</xdr:row>
          <xdr:rowOff>180975</xdr:rowOff>
        </xdr:from>
        <xdr:to>
          <xdr:col>2</xdr:col>
          <xdr:colOff>485775</xdr:colOff>
          <xdr:row>39</xdr:row>
          <xdr:rowOff>180975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38</xdr:row>
          <xdr:rowOff>180975</xdr:rowOff>
        </xdr:from>
        <xdr:to>
          <xdr:col>5</xdr:col>
          <xdr:colOff>485775</xdr:colOff>
          <xdr:row>39</xdr:row>
          <xdr:rowOff>180975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38</xdr:row>
          <xdr:rowOff>180975</xdr:rowOff>
        </xdr:from>
        <xdr:to>
          <xdr:col>8</xdr:col>
          <xdr:colOff>485775</xdr:colOff>
          <xdr:row>39</xdr:row>
          <xdr:rowOff>180975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38</xdr:row>
          <xdr:rowOff>180975</xdr:rowOff>
        </xdr:from>
        <xdr:to>
          <xdr:col>11</xdr:col>
          <xdr:colOff>485775</xdr:colOff>
          <xdr:row>39</xdr:row>
          <xdr:rowOff>180975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38</xdr:row>
          <xdr:rowOff>180975</xdr:rowOff>
        </xdr:from>
        <xdr:to>
          <xdr:col>14</xdr:col>
          <xdr:colOff>485775</xdr:colOff>
          <xdr:row>39</xdr:row>
          <xdr:rowOff>180975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38</xdr:row>
          <xdr:rowOff>180975</xdr:rowOff>
        </xdr:from>
        <xdr:to>
          <xdr:col>17</xdr:col>
          <xdr:colOff>485775</xdr:colOff>
          <xdr:row>39</xdr:row>
          <xdr:rowOff>180975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180975</xdr:rowOff>
        </xdr:from>
        <xdr:to>
          <xdr:col>20</xdr:col>
          <xdr:colOff>485775</xdr:colOff>
          <xdr:row>39</xdr:row>
          <xdr:rowOff>180975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38</xdr:row>
          <xdr:rowOff>180975</xdr:rowOff>
        </xdr:from>
        <xdr:to>
          <xdr:col>23</xdr:col>
          <xdr:colOff>485775</xdr:colOff>
          <xdr:row>39</xdr:row>
          <xdr:rowOff>180975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38</xdr:row>
          <xdr:rowOff>180975</xdr:rowOff>
        </xdr:from>
        <xdr:to>
          <xdr:col>26</xdr:col>
          <xdr:colOff>485775</xdr:colOff>
          <xdr:row>39</xdr:row>
          <xdr:rowOff>180975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51</xdr:row>
          <xdr:rowOff>180975</xdr:rowOff>
        </xdr:from>
        <xdr:to>
          <xdr:col>2</xdr:col>
          <xdr:colOff>485775</xdr:colOff>
          <xdr:row>52</xdr:row>
          <xdr:rowOff>180975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51</xdr:row>
          <xdr:rowOff>180975</xdr:rowOff>
        </xdr:from>
        <xdr:to>
          <xdr:col>5</xdr:col>
          <xdr:colOff>485775</xdr:colOff>
          <xdr:row>52</xdr:row>
          <xdr:rowOff>180975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51</xdr:row>
          <xdr:rowOff>180975</xdr:rowOff>
        </xdr:from>
        <xdr:to>
          <xdr:col>8</xdr:col>
          <xdr:colOff>485775</xdr:colOff>
          <xdr:row>52</xdr:row>
          <xdr:rowOff>180975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51</xdr:row>
          <xdr:rowOff>180975</xdr:rowOff>
        </xdr:from>
        <xdr:to>
          <xdr:col>11</xdr:col>
          <xdr:colOff>485775</xdr:colOff>
          <xdr:row>52</xdr:row>
          <xdr:rowOff>180975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51</xdr:row>
          <xdr:rowOff>180975</xdr:rowOff>
        </xdr:from>
        <xdr:to>
          <xdr:col>14</xdr:col>
          <xdr:colOff>485775</xdr:colOff>
          <xdr:row>52</xdr:row>
          <xdr:rowOff>180975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51</xdr:row>
          <xdr:rowOff>180975</xdr:rowOff>
        </xdr:from>
        <xdr:to>
          <xdr:col>17</xdr:col>
          <xdr:colOff>485775</xdr:colOff>
          <xdr:row>52</xdr:row>
          <xdr:rowOff>180975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DP14" totalsRowShown="0" headerRowDxfId="74">
  <autoFilter ref="A3:DP14"/>
  <tableColumns count="120">
    <tableColumn id="1" name="ORDEN W2600"/>
    <tableColumn id="2" name="ORDEN ERP" dataDxfId="4"/>
    <tableColumn id="3" name="HR" dataDxfId="73"/>
    <tableColumn id="4" name="CODIGO" dataDxfId="3"/>
    <tableColumn id="5" name="HARINA" dataDxfId="2"/>
    <tableColumn id="6" name="GRANO" dataDxfId="1"/>
    <tableColumn id="7" name="%" dataDxfId="72" dataCellStyle="Pourcentage">
      <calculatedColumnFormula array="1">IF(I4&lt;&gt;"",INDEX(Tb_mezcla!$A$1:$A$8,MIN(IF(Tb_mezcla!$B$3:$M$8=I4,ROW(Tb_mezcla!$B$3:$M$8)))),"")</calculatedColumnFormula>
    </tableColumn>
    <tableColumn id="8" name="Mz" dataDxfId="71">
      <calculatedColumnFormula array="1">IF(I4&lt;&gt;"",INDEX(Tb_mezcla!$A$1:$M$1,MIN(IF(Tb_mezcla!$B$3:$M$8=I4,COLUMN(Tb_mezcla!$B$3:$M$8)))),"")</calculatedColumnFormula>
    </tableColumn>
    <tableColumn id="9" name="Tm" dataDxfId="0"/>
    <tableColumn id="10" name="PR" dataDxfId="70"/>
    <tableColumn id="11" name="S1"/>
    <tableColumn id="12" name="G1"/>
    <tableColumn id="73" name="S2"/>
    <tableColumn id="72" name="G2"/>
    <tableColumn id="75" name="S3"/>
    <tableColumn id="74" name="G3"/>
    <tableColumn id="13" name="RECYCLAGE"/>
    <tableColumn id="71" name="M/C o C/S" dataDxfId="69"/>
    <tableColumn id="14" name="SUPPLEMENTADO"/>
    <tableColumn id="18" name="HORA COMIENZO"/>
    <tableColumn id="19" name="DURACION"/>
    <tableColumn id="123" name="RETRASO"/>
    <tableColumn id="21" name="HORA FIN PREVISTA" dataDxfId="68">
      <calculatedColumnFormula>IF(T4&lt;&gt;"",T4+U4,"")</calculatedColumnFormula>
    </tableColumn>
    <tableColumn id="124" name="HORA DE FIN VERDADERA" dataDxfId="67">
      <calculatedColumnFormula>IF(T4&lt;&gt;"",T4+U4+V4,"")</calculatedColumnFormula>
    </tableColumn>
    <tableColumn id="23" name="1" dataDxfId="66">
      <calculatedColumnFormula>IF($T4&lt;&gt;"",IF(AND(Y$2&gt;=$T4,Y$2&lt;$X4),IF(AND(Y$2&gt;=$T4,Y$2&lt;$W4),1,2),0),"")</calculatedColumnFormula>
    </tableColumn>
    <tableColumn id="24" name="2">
      <calculatedColumnFormula>IF($T4&lt;&gt;"",IF(AND(Z$2&gt;=$T4,Z$2&lt;$X4),IF(AND(Z$2&gt;=$T4,Z$2&lt;$W4),1,2),0),"")</calculatedColumnFormula>
    </tableColumn>
    <tableColumn id="25" name="3" dataDxfId="65">
      <calculatedColumnFormula>IF($T4&lt;&gt;"",IF(AND(AA$2&gt;=$T4,AA$2&lt;$X4),IF(AND(AA$2&gt;=$T4,AA$2&lt;$W4),1,2),0),"")</calculatedColumnFormula>
    </tableColumn>
    <tableColumn id="26" name="4">
      <calculatedColumnFormula>IF($T4&lt;&gt;"",IF(AND(AB$2&gt;=$T4,AB$2&lt;$X4),IF(AND(AB$2&gt;=$T4,AB$2&lt;$W4),1,2),0),"")</calculatedColumnFormula>
    </tableColumn>
    <tableColumn id="27" name="5">
      <calculatedColumnFormula>IF($T4&lt;&gt;"",IF(AND(AC$2&gt;=$T4,AC$2&lt;$X4),IF(AND(AC$2&gt;=$T4,AC$2&lt;$W4),1,2),0),"")</calculatedColumnFormula>
    </tableColumn>
    <tableColumn id="28" name="6">
      <calculatedColumnFormula>IF($T4&lt;&gt;"",IF(AND(AD$2&gt;=$T4,AD$2&lt;$X4),IF(AND(AD$2&gt;=$T4,AD$2&lt;$W4),1,2),0),"")</calculatedColumnFormula>
    </tableColumn>
    <tableColumn id="29" name="7">
      <calculatedColumnFormula>IF($T4&lt;&gt;"",IF(AND(AE$2&gt;=$T4,AE$2&lt;$X4),IF(AND(AE$2&gt;=$T4,AE$2&lt;$W4),1,2),0),"")</calculatedColumnFormula>
    </tableColumn>
    <tableColumn id="30" name="8">
      <calculatedColumnFormula>IF($T4&lt;&gt;"",IF(AND(AF$2&gt;=$T4,AF$2&lt;$X4),IF(AND(AF$2&gt;=$T4,AF$2&lt;$W4),1,2),0),"")</calculatedColumnFormula>
    </tableColumn>
    <tableColumn id="31" name="9">
      <calculatedColumnFormula>IF($T4&lt;&gt;"",IF(AND(AG$2&gt;=$T4,AG$2&lt;$X4),IF(AND(AG$2&gt;=$T4,AG$2&lt;$W4),1,2),0),"")</calculatedColumnFormula>
    </tableColumn>
    <tableColumn id="32" name="10">
      <calculatedColumnFormula>IF($T4&lt;&gt;"",IF(AND(AH$2&gt;=$T4,AH$2&lt;$X4),IF(AND(AH$2&gt;=$T4,AH$2&lt;$W4),1,2),0),"")</calculatedColumnFormula>
    </tableColumn>
    <tableColumn id="33" name="11">
      <calculatedColumnFormula>IF($T4&lt;&gt;"",IF(AND(AI$2&gt;=$T4,AI$2&lt;$X4),IF(AND(AI$2&gt;=$T4,AI$2&lt;$W4),1,2),0),"")</calculatedColumnFormula>
    </tableColumn>
    <tableColumn id="34" name="12">
      <calculatedColumnFormula>IF($T4&lt;&gt;"",IF(AND(AJ$2&gt;=$T4,AJ$2&lt;$X4),IF(AND(AJ$2&gt;=$T4,AJ$2&lt;$W4),1,2),0),"")</calculatedColumnFormula>
    </tableColumn>
    <tableColumn id="35" name="13">
      <calculatedColumnFormula>IF($T4&lt;&gt;"",IF(AND(AK$2&gt;=$T4,AK$2&lt;$X4),IF(AND(AK$2&gt;=$T4,AK$2&lt;$W4),1,2),0),"")</calculatedColumnFormula>
    </tableColumn>
    <tableColumn id="36" name="14">
      <calculatedColumnFormula>IF($T4&lt;&gt;"",IF(AND(AL$2&gt;=$T4,AL$2&lt;$X4),IF(AND(AL$2&gt;=$T4,AL$2&lt;$W4),1,2),0),"")</calculatedColumnFormula>
    </tableColumn>
    <tableColumn id="37" name="15">
      <calculatedColumnFormula>IF($T4&lt;&gt;"",IF(AND(AM$2&gt;=$T4,AM$2&lt;$X4),IF(AND(AM$2&gt;=$T4,AM$2&lt;$W4),1,2),0),"")</calculatedColumnFormula>
    </tableColumn>
    <tableColumn id="38" name="16">
      <calculatedColumnFormula>IF($T4&lt;&gt;"",IF(AND(AN$2&gt;=$T4,AN$2&lt;$X4),IF(AND(AN$2&gt;=$T4,AN$2&lt;$W4),1,2),0),"")</calculatedColumnFormula>
    </tableColumn>
    <tableColumn id="39" name="17" dataDxfId="64">
      <calculatedColumnFormula>IF($T4&lt;&gt;"",IF(AND(AO$2&gt;=$T4,AO$2&lt;$X4),IF(AND(AO$2&gt;=$T4,AO$2&lt;$W4),1,2),0),"")</calculatedColumnFormula>
    </tableColumn>
    <tableColumn id="40" name="18">
      <calculatedColumnFormula>IF($T4&lt;&gt;"",IF(AND(AP$2&gt;=$T4,AP$2&lt;$X4),IF(AND(AP$2&gt;=$T4,AP$2&lt;$W4),1,2),0),"")</calculatedColumnFormula>
    </tableColumn>
    <tableColumn id="41" name="19">
      <calculatedColumnFormula>IF($T4&lt;&gt;"",IF(AND(AQ$2&gt;=$T4,AQ$2&lt;$X4),IF(AND(AQ$2&gt;=$T4,AQ$2&lt;$W4),1,2),0),"")</calculatedColumnFormula>
    </tableColumn>
    <tableColumn id="42" name="20">
      <calculatedColumnFormula>IF($T4&lt;&gt;"",IF(AND(AR$2&gt;=$T4,AR$2&lt;$X4),IF(AND(AR$2&gt;=$T4,AR$2&lt;$W4),1,2),0),"")</calculatedColumnFormula>
    </tableColumn>
    <tableColumn id="43" name="21">
      <calculatedColumnFormula>IF($T4&lt;&gt;"",IF(AND(AS$2&gt;=$T4,AS$2&lt;$X4),IF(AND(AS$2&gt;=$T4,AS$2&lt;$W4),1,2),0),"")</calculatedColumnFormula>
    </tableColumn>
    <tableColumn id="44" name="22">
      <calculatedColumnFormula>IF($T4&lt;&gt;"",IF(AND(AT$2&gt;=$T4,AT$2&lt;$X4),IF(AND(AT$2&gt;=$T4,AT$2&lt;$W4),1,2),0),"")</calculatedColumnFormula>
    </tableColumn>
    <tableColumn id="45" name="23">
      <calculatedColumnFormula>IF($T4&lt;&gt;"",IF(AND(AU$2&gt;=$T4,AU$2&lt;$X4),IF(AND(AU$2&gt;=$T4,AU$2&lt;$W4),1,2),0),"")</calculatedColumnFormula>
    </tableColumn>
    <tableColumn id="46" name="24">
      <calculatedColumnFormula>IF($T4&lt;&gt;"",IF(AND(AV$2&gt;=$T4,AV$2&lt;$X4),IF(AND(AV$2&gt;=$T4,AV$2&lt;$W4),1,2),0),"")</calculatedColumnFormula>
    </tableColumn>
    <tableColumn id="47" name="25">
      <calculatedColumnFormula>IF($T4&lt;&gt;"",IF(AND(AW$2&gt;=$T4,AW$2&lt;$X4),IF(AND(AW$2&gt;=$T4,AW$2&lt;$W4),1,2),0),"")</calculatedColumnFormula>
    </tableColumn>
    <tableColumn id="48" name="26">
      <calculatedColumnFormula>IF($T4&lt;&gt;"",IF(AND(AX$2&gt;=$T4,AX$2&lt;$X4),IF(AND(AX$2&gt;=$T4,AX$2&lt;$W4),1,2),0),"")</calculatedColumnFormula>
    </tableColumn>
    <tableColumn id="49" name="27">
      <calculatedColumnFormula>IF($T4&lt;&gt;"",IF(AND(AY$2&gt;=$T4,AY$2&lt;$X4),IF(AND(AY$2&gt;=$T4,AY$2&lt;$W4),1,2),0),"")</calculatedColumnFormula>
    </tableColumn>
    <tableColumn id="50" name="28">
      <calculatedColumnFormula>IF($T4&lt;&gt;"",IF(AND(AZ$2&gt;=$T4,AZ$2&lt;$X4),IF(AND(AZ$2&gt;=$T4,AZ$2&lt;$W4),1,2),0),"")</calculatedColumnFormula>
    </tableColumn>
    <tableColumn id="51" name="29">
      <calculatedColumnFormula>IF($T4&lt;&gt;"",IF(AND(BA$2&gt;=$T4,BA$2&lt;$X4),IF(AND(BA$2&gt;=$T4,BA$2&lt;$W4),1,2),0),"")</calculatedColumnFormula>
    </tableColumn>
    <tableColumn id="52" name="30">
      <calculatedColumnFormula>IF($T4&lt;&gt;"",IF(AND(BB$2&gt;=$T4,BB$2&lt;$X4),IF(AND(BB$2&gt;=$T4,BB$2&lt;$W4),1,2),0),"")</calculatedColumnFormula>
    </tableColumn>
    <tableColumn id="53" name="31">
      <calculatedColumnFormula>IF($T4&lt;&gt;"",IF(AND(BC$2&gt;=$T4,BC$2&lt;$X4),IF(AND(BC$2&gt;=$T4,BC$2&lt;$W4),1,2),0),"")</calculatedColumnFormula>
    </tableColumn>
    <tableColumn id="54" name="32">
      <calculatedColumnFormula>IF($T4&lt;&gt;"",IF(AND(BD$2&gt;=$T4,BD$2&lt;$X4),IF(AND(BD$2&gt;=$T4,BD$2&lt;$W4),1,2),0),"")</calculatedColumnFormula>
    </tableColumn>
    <tableColumn id="55" name="33">
      <calculatedColumnFormula>IF($T4&lt;&gt;"",IF(AND(BE$2&gt;=$T4,BE$2&lt;$X4),IF(AND(BE$2&gt;=$T4,BE$2&lt;$W4),1,2),0),"")</calculatedColumnFormula>
    </tableColumn>
    <tableColumn id="56" name="34">
      <calculatedColumnFormula>IF($T4&lt;&gt;"",IF(AND(BF$2&gt;=$T4,BF$2&lt;$X4),IF(AND(BF$2&gt;=$T4,BF$2&lt;$W4),1,2),0),"")</calculatedColumnFormula>
    </tableColumn>
    <tableColumn id="57" name="35">
      <calculatedColumnFormula>IF($T4&lt;&gt;"",IF(AND(BG$2&gt;=$T4,BG$2&lt;$X4),IF(AND(BG$2&gt;=$T4,BG$2&lt;$W4),1,2),0),"")</calculatedColumnFormula>
    </tableColumn>
    <tableColumn id="58" name="36">
      <calculatedColumnFormula>IF($T4&lt;&gt;"",IF(AND(BH$2&gt;=$T4,BH$2&lt;$X4),IF(AND(BH$2&gt;=$T4,BH$2&lt;$W4),1,2),0),"")</calculatedColumnFormula>
    </tableColumn>
    <tableColumn id="59" name="37">
      <calculatedColumnFormula>IF($T4&lt;&gt;"",IF(AND(BI$2&gt;=$T4,BI$2&lt;$X4),IF(AND(BI$2&gt;=$T4,BI$2&lt;$W4),1,2),0),"")</calculatedColumnFormula>
    </tableColumn>
    <tableColumn id="60" name="38">
      <calculatedColumnFormula>IF($T4&lt;&gt;"",IF(AND(BJ$2&gt;=$T4,BJ$2&lt;$X4),IF(AND(BJ$2&gt;=$T4,BJ$2&lt;$W4),1,2),0),"")</calculatedColumnFormula>
    </tableColumn>
    <tableColumn id="61" name="39">
      <calculatedColumnFormula>IF($T4&lt;&gt;"",IF(AND(BK$2&gt;=$T4,BK$2&lt;$X4),IF(AND(BK$2&gt;=$T4,BK$2&lt;$W4),1,2),0),"")</calculatedColumnFormula>
    </tableColumn>
    <tableColumn id="62" name="40">
      <calculatedColumnFormula>IF($T4&lt;&gt;"",IF(AND(BL$2&gt;=$T4,BL$2&lt;$X4),IF(AND(BL$2&gt;=$T4,BL$2&lt;$W4),1,2),0),"")</calculatedColumnFormula>
    </tableColumn>
    <tableColumn id="63" name="41">
      <calculatedColumnFormula>IF($T4&lt;&gt;"",IF(AND(BM$2&gt;=$T4,BM$2&lt;$X4),IF(AND(BM$2&gt;=$T4,BM$2&lt;$W4),1,2),0),"")</calculatedColumnFormula>
    </tableColumn>
    <tableColumn id="64" name="42">
      <calculatedColumnFormula>IF($T4&lt;&gt;"",IF(AND(BN$2&gt;=$T4,BN$2&lt;$X4),IF(AND(BN$2&gt;=$T4,BN$2&lt;$W4),1,2),0),"")</calculatedColumnFormula>
    </tableColumn>
    <tableColumn id="65" name="43">
      <calculatedColumnFormula>IF($T4&lt;&gt;"",IF(AND(BO$2&gt;=$T4,BO$2&lt;$X4),IF(AND(BO$2&gt;=$T4,BO$2&lt;$W4),1,2),0),"")</calculatedColumnFormula>
    </tableColumn>
    <tableColumn id="66" name="44">
      <calculatedColumnFormula>IF($T4&lt;&gt;"",IF(AND(BP$2&gt;=$T4,BP$2&lt;$X4),IF(AND(BP$2&gt;=$T4,BP$2&lt;$W4),1,2),0),"")</calculatedColumnFormula>
    </tableColumn>
    <tableColumn id="67" name="45">
      <calculatedColumnFormula>IF($T4&lt;&gt;"",IF(AND(BQ$2&gt;=$T4,BQ$2&lt;$X4),IF(AND(BQ$2&gt;=$T4,BQ$2&lt;$W4),1,2),0),"")</calculatedColumnFormula>
    </tableColumn>
    <tableColumn id="68" name="46">
      <calculatedColumnFormula>IF($T4&lt;&gt;"",IF(AND(BR$2&gt;=$T4,BR$2&lt;$X4),IF(AND(BR$2&gt;=$T4,BR$2&lt;$W4),1,2),0),"")</calculatedColumnFormula>
    </tableColumn>
    <tableColumn id="69" name="47">
      <calculatedColumnFormula>IF($T4&lt;&gt;"",IF(AND(BS$2&gt;=$T4,BS$2&lt;$X4),IF(AND(BS$2&gt;=$T4,BS$2&lt;$W4),1,2),0),"")</calculatedColumnFormula>
    </tableColumn>
    <tableColumn id="70" name="48">
      <calculatedColumnFormula>IF($T4&lt;&gt;"",IF(AND(BT$2&gt;=$T4,BT$2&lt;$X4),IF(AND(BT$2&gt;=$T4,BT$2&lt;$W4),1,2),0),"")</calculatedColumnFormula>
    </tableColumn>
    <tableColumn id="15" name="49">
      <calculatedColumnFormula>IF($T4&lt;&gt;"",IF(AND(BU$2&gt;=$T4,BU$2&lt;$X4),IF(AND(BU$2&gt;=$T4,BU$2&lt;$W4),1,2),0),"")</calculatedColumnFormula>
    </tableColumn>
    <tableColumn id="16" name="50">
      <calculatedColumnFormula>IF($T4&lt;&gt;"",IF(AND(BV$2&gt;=$T4,BV$2&lt;$X4),IF(AND(BV$2&gt;=$T4,BV$2&lt;$W4),1,2),0),"")</calculatedColumnFormula>
    </tableColumn>
    <tableColumn id="22" name="51">
      <calculatedColumnFormula>IF($T4&lt;&gt;"",IF(AND(BW$2&gt;=$T4,BW$2&lt;$X4),IF(AND(BW$2&gt;=$T4,BW$2&lt;$W4),1,2),0),"")</calculatedColumnFormula>
    </tableColumn>
    <tableColumn id="76" name="52">
      <calculatedColumnFormula>IF($T4&lt;&gt;"",IF(AND(BX$2&gt;=$T4,BX$2&lt;$X4),IF(AND(BX$2&gt;=$T4,BX$2&lt;$W4),1,2),0),"")</calculatedColumnFormula>
    </tableColumn>
    <tableColumn id="77" name="53">
      <calculatedColumnFormula>IF($T4&lt;&gt;"",IF(AND(BY$2&gt;=$T4,BY$2&lt;$X4),IF(AND(BY$2&gt;=$T4,BY$2&lt;$W4),1,2),0),"")</calculatedColumnFormula>
    </tableColumn>
    <tableColumn id="78" name="54">
      <calculatedColumnFormula>IF($T4&lt;&gt;"",IF(AND(BZ$2&gt;=$T4,BZ$2&lt;$X4),IF(AND(BZ$2&gt;=$T4,BZ$2&lt;$W4),1,2),0),"")</calculatedColumnFormula>
    </tableColumn>
    <tableColumn id="79" name="55">
      <calculatedColumnFormula>IF($T4&lt;&gt;"",IF(AND(CA$2&gt;=$T4,CA$2&lt;$X4),IF(AND(CA$2&gt;=$T4,CA$2&lt;$W4),1,2),0),"")</calculatedColumnFormula>
    </tableColumn>
    <tableColumn id="80" name="56">
      <calculatedColumnFormula>IF($T4&lt;&gt;"",IF(AND(CB$2&gt;=$T4,CB$2&lt;$X4),IF(AND(CB$2&gt;=$T4,CB$2&lt;$W4),1,2),0),"")</calculatedColumnFormula>
    </tableColumn>
    <tableColumn id="81" name="57">
      <calculatedColumnFormula>IF($T4&lt;&gt;"",IF(AND(CC$2&gt;=$T4,CC$2&lt;$X4),IF(AND(CC$2&gt;=$T4,CC$2&lt;$W4),1,2),0),"")</calculatedColumnFormula>
    </tableColumn>
    <tableColumn id="82" name="58">
      <calculatedColumnFormula>IF($T4&lt;&gt;"",IF(AND(CD$2&gt;=$T4,CD$2&lt;$X4),IF(AND(CD$2&gt;=$T4,CD$2&lt;$W4),1,2),0),"")</calculatedColumnFormula>
    </tableColumn>
    <tableColumn id="83" name="59">
      <calculatedColumnFormula>IF($T4&lt;&gt;"",IF(AND(CE$2&gt;=$T4,CE$2&lt;$X4),IF(AND(CE$2&gt;=$T4,CE$2&lt;$W4),1,2),0),"")</calculatedColumnFormula>
    </tableColumn>
    <tableColumn id="84" name="60">
      <calculatedColumnFormula>IF($T4&lt;&gt;"",IF(AND(CF$2&gt;=$T4,CF$2&lt;$X4),IF(AND(CF$2&gt;=$T4,CF$2&lt;$W4),1,2),0),"")</calculatedColumnFormula>
    </tableColumn>
    <tableColumn id="85" name="61">
      <calculatedColumnFormula>IF($T4&lt;&gt;"",IF(AND(CG$2&gt;=$T4,CG$2&lt;$X4),IF(AND(CG$2&gt;=$T4,CG$2&lt;$W4),1,2),0),"")</calculatedColumnFormula>
    </tableColumn>
    <tableColumn id="86" name="62">
      <calculatedColumnFormula>IF($T4&lt;&gt;"",IF(AND(CH$2&gt;=$T4,CH$2&lt;$X4),IF(AND(CH$2&gt;=$T4,CH$2&lt;$W4),1,2),0),"")</calculatedColumnFormula>
    </tableColumn>
    <tableColumn id="87" name="63">
      <calculatedColumnFormula>IF($T4&lt;&gt;"",IF(AND(CI$2&gt;=$T4,CI$2&lt;$X4),IF(AND(CI$2&gt;=$T4,CI$2&lt;$W4),1,2),0),"")</calculatedColumnFormula>
    </tableColumn>
    <tableColumn id="88" name="64">
      <calculatedColumnFormula>IF($T4&lt;&gt;"",IF(AND(CJ$2&gt;=$T4,CJ$2&lt;$X4),IF(AND(CJ$2&gt;=$T4,CJ$2&lt;$W4),1,2),0),"")</calculatedColumnFormula>
    </tableColumn>
    <tableColumn id="89" name="65">
      <calculatedColumnFormula>IF($T4&lt;&gt;"",IF(AND(CK$2&gt;=$T4,CK$2&lt;$X4),IF(AND(CK$2&gt;=$T4,CK$2&lt;$W4),1,2),0),"")</calculatedColumnFormula>
    </tableColumn>
    <tableColumn id="90" name="66">
      <calculatedColumnFormula>IF($T4&lt;&gt;"",IF(AND(CL$2&gt;=$T4,CL$2&lt;$X4),IF(AND(CL$2&gt;=$T4,CL$2&lt;$W4),1,2),0),"")</calculatedColumnFormula>
    </tableColumn>
    <tableColumn id="91" name="67">
      <calculatedColumnFormula>IF($T4&lt;&gt;"",IF(AND(CM$2&gt;=$T4,CM$2&lt;$X4),IF(AND(CM$2&gt;=$T4,CM$2&lt;$W4),1,2),0),"")</calculatedColumnFormula>
    </tableColumn>
    <tableColumn id="92" name="68">
      <calculatedColumnFormula>IF($T4&lt;&gt;"",IF(AND(CN$2&gt;=$T4,CN$2&lt;$X4),IF(AND(CN$2&gt;=$T4,CN$2&lt;$W4),1,2),0),"")</calculatedColumnFormula>
    </tableColumn>
    <tableColumn id="93" name="69">
      <calculatedColumnFormula>IF($T4&lt;&gt;"",IF(AND(CO$2&gt;=$T4,CO$2&lt;$X4),IF(AND(CO$2&gt;=$T4,CO$2&lt;$W4),1,2),0),"")</calculatedColumnFormula>
    </tableColumn>
    <tableColumn id="94" name="70">
      <calculatedColumnFormula>IF($T4&lt;&gt;"",IF(AND(CP$2&gt;=$T4,CP$2&lt;$X4),IF(AND(CP$2&gt;=$T4,CP$2&lt;$W4),1,2),0),"")</calculatedColumnFormula>
    </tableColumn>
    <tableColumn id="95" name="71">
      <calculatedColumnFormula>IF($T4&lt;&gt;"",IF(AND(CQ$2&gt;=$T4,CQ$2&lt;$X4),IF(AND(CQ$2&gt;=$T4,CQ$2&lt;$W4),1,2),0),"")</calculatedColumnFormula>
    </tableColumn>
    <tableColumn id="96" name="72">
      <calculatedColumnFormula>IF($T4&lt;&gt;"",IF(AND(CR$2&gt;=$T4,CR$2&lt;$X4),IF(AND(CR$2&gt;=$T4,CR$2&lt;$W4),1,2),0),"")</calculatedColumnFormula>
    </tableColumn>
    <tableColumn id="97" name="73">
      <calculatedColumnFormula>IF($T4&lt;&gt;"",IF(AND(CS$2&gt;=$T4,CS$2&lt;$X4),IF(AND(CS$2&gt;=$T4,CS$2&lt;$W4),1,2),0),"")</calculatedColumnFormula>
    </tableColumn>
    <tableColumn id="98" name="74">
      <calculatedColumnFormula>IF($T4&lt;&gt;"",IF(AND(CT$2&gt;=$T4,CT$2&lt;$X4),IF(AND(CT$2&gt;=$T4,CT$2&lt;$W4),1,2),0),"")</calculatedColumnFormula>
    </tableColumn>
    <tableColumn id="99" name="75">
      <calculatedColumnFormula>IF($T4&lt;&gt;"",IF(AND(CU$2&gt;=$T4,CU$2&lt;$X4),IF(AND(CU$2&gt;=$T4,CU$2&lt;$W4),1,2),0),"")</calculatedColumnFormula>
    </tableColumn>
    <tableColumn id="100" name="76">
      <calculatedColumnFormula>IF($T4&lt;&gt;"",IF(AND(CV$2&gt;=$T4,CV$2&lt;$X4),IF(AND(CV$2&gt;=$T4,CV$2&lt;$W4),1,2),0),"")</calculatedColumnFormula>
    </tableColumn>
    <tableColumn id="101" name="77">
      <calculatedColumnFormula>IF($T4&lt;&gt;"",IF(AND(CW$2&gt;=$T4,CW$2&lt;$X4),IF(AND(CW$2&gt;=$T4,CW$2&lt;$W4),1,2),0),"")</calculatedColumnFormula>
    </tableColumn>
    <tableColumn id="102" name="78">
      <calculatedColumnFormula>IF($T4&lt;&gt;"",IF(AND(CX$2&gt;=$T4,CX$2&lt;$X4),IF(AND(CX$2&gt;=$T4,CX$2&lt;$W4),1,2),0),"")</calculatedColumnFormula>
    </tableColumn>
    <tableColumn id="103" name="79">
      <calculatedColumnFormula>IF($T4&lt;&gt;"",IF(AND(CY$2&gt;=$T4,CY$2&lt;$X4),IF(AND(CY$2&gt;=$T4,CY$2&lt;$W4),1,2),0),"")</calculatedColumnFormula>
    </tableColumn>
    <tableColumn id="104" name="80">
      <calculatedColumnFormula>IF($T4&lt;&gt;"",IF(AND(CZ$2&gt;=$T4,CZ$2&lt;$X4),IF(AND(CZ$2&gt;=$T4,CZ$2&lt;$W4),1,2),0),"")</calculatedColumnFormula>
    </tableColumn>
    <tableColumn id="105" name="81">
      <calculatedColumnFormula>IF($T4&lt;&gt;"",IF(AND(DA$2&gt;=$T4,DA$2&lt;$X4),IF(AND(DA$2&gt;=$T4,DA$2&lt;$W4),1,2),0),"")</calculatedColumnFormula>
    </tableColumn>
    <tableColumn id="106" name="82">
      <calculatedColumnFormula>IF($T4&lt;&gt;"",IF(AND(DB$2&gt;=$T4,DB$2&lt;$X4),IF(AND(DB$2&gt;=$T4,DB$2&lt;$W4),1,2),0),"")</calculatedColumnFormula>
    </tableColumn>
    <tableColumn id="107" name="83">
      <calculatedColumnFormula>IF($T4&lt;&gt;"",IF(AND(DC$2&gt;=$T4,DC$2&lt;$X4),IF(AND(DC$2&gt;=$T4,DC$2&lt;$W4),1,2),0),"")</calculatedColumnFormula>
    </tableColumn>
    <tableColumn id="108" name="84">
      <calculatedColumnFormula>IF($T4&lt;&gt;"",IF(AND(DD$2&gt;=$T4,DD$2&lt;$X4),IF(AND(DD$2&gt;=$T4,DD$2&lt;$W4),1,2),0),"")</calculatedColumnFormula>
    </tableColumn>
    <tableColumn id="109" name="85">
      <calculatedColumnFormula>IF($T4&lt;&gt;"",IF(AND(DE$2&gt;=$T4,DE$2&lt;$X4),IF(AND(DE$2&gt;=$T4,DE$2&lt;$W4),1,2),0),"")</calculatedColumnFormula>
    </tableColumn>
    <tableColumn id="110" name="86">
      <calculatedColumnFormula>IF($T4&lt;&gt;"",IF(AND(DF$2&gt;=$T4,DF$2&lt;$X4),IF(AND(DF$2&gt;=$T4,DF$2&lt;$W4),1,2),0),"")</calculatedColumnFormula>
    </tableColumn>
    <tableColumn id="111" name="87">
      <calculatedColumnFormula>IF($T4&lt;&gt;"",IF(AND(DG$2&gt;=$T4,DG$2&lt;$X4),IF(AND(DG$2&gt;=$T4,DG$2&lt;$W4),1,2),0),"")</calculatedColumnFormula>
    </tableColumn>
    <tableColumn id="112" name="88">
      <calculatedColumnFormula>IF($T4&lt;&gt;"",IF(AND(DH$2&gt;=$T4,DH$2&lt;$X4),IF(AND(DH$2&gt;=$T4,DH$2&lt;$W4),1,2),0),"")</calculatedColumnFormula>
    </tableColumn>
    <tableColumn id="113" name="89">
      <calculatedColumnFormula>IF($T4&lt;&gt;"",IF(AND(DI$2&gt;=$T4,DI$2&lt;$X4),IF(AND(DI$2&gt;=$T4,DI$2&lt;$W4),1,2),0),"")</calculatedColumnFormula>
    </tableColumn>
    <tableColumn id="114" name="90">
      <calculatedColumnFormula>IF($T4&lt;&gt;"",IF(AND(DJ$2&gt;=$T4,DJ$2&lt;$X4),IF(AND(DJ$2&gt;=$T4,DJ$2&lt;$W4),1,2),0),"")</calculatedColumnFormula>
    </tableColumn>
    <tableColumn id="115" name="91">
      <calculatedColumnFormula>IF($T4&lt;&gt;"",IF(AND(DK$2&gt;=$T4,DK$2&lt;$X4),IF(AND(DK$2&gt;=$T4,DK$2&lt;$W4),1,2),0),"")</calculatedColumnFormula>
    </tableColumn>
    <tableColumn id="116" name="92">
      <calculatedColumnFormula>IF($T4&lt;&gt;"",IF(AND(DL$2&gt;=$T4,DL$2&lt;$X4),IF(AND(DL$2&gt;=$T4,DL$2&lt;$W4),1,2),0),"")</calculatedColumnFormula>
    </tableColumn>
    <tableColumn id="117" name="93">
      <calculatedColumnFormula>IF($T4&lt;&gt;"",IF(AND(DM$2&gt;=$T4,DM$2&lt;$X4),IF(AND(DM$2&gt;=$T4,DM$2&lt;$W4),1,2),0),"")</calculatedColumnFormula>
    </tableColumn>
    <tableColumn id="118" name="94">
      <calculatedColumnFormula>IF($T4&lt;&gt;"",IF(AND(DN$2&gt;=$T4,DN$2&lt;$X4),IF(AND(DN$2&gt;=$T4,DN$2&lt;$W4),1,2),0),"")</calculatedColumnFormula>
    </tableColumn>
    <tableColumn id="125" name="95">
      <calculatedColumnFormula>IF($T4&lt;&gt;"",IF(AND(DO$2&gt;=$T4,DO$2&lt;$X4),IF(AND(DO$2&gt;=$T4,DO$2&lt;$W4),1,2),0),"")</calculatedColumnFormula>
    </tableColumn>
    <tableColumn id="126" name="96">
      <calculatedColumnFormula>IF($T4&lt;&gt;"",IF(AND(DP$2&gt;=$T4,DP$2&lt;$X4),IF(AND(DP$2&gt;=$T4,DP$2&lt;$W4),1,2),0),"")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.xml"/><Relationship Id="rId13" Type="http://schemas.openxmlformats.org/officeDocument/2006/relationships/ctrlProp" Target="../ctrlProps/ctrlProp17.xml"/><Relationship Id="rId18" Type="http://schemas.openxmlformats.org/officeDocument/2006/relationships/ctrlProp" Target="../ctrlProps/ctrlProp22.xml"/><Relationship Id="rId26" Type="http://schemas.openxmlformats.org/officeDocument/2006/relationships/ctrlProp" Target="../ctrlProps/ctrlProp30.xml"/><Relationship Id="rId3" Type="http://schemas.openxmlformats.org/officeDocument/2006/relationships/ctrlProp" Target="../ctrlProps/ctrlProp7.xml"/><Relationship Id="rId21" Type="http://schemas.openxmlformats.org/officeDocument/2006/relationships/ctrlProp" Target="../ctrlProps/ctrlProp25.xml"/><Relationship Id="rId34" Type="http://schemas.openxmlformats.org/officeDocument/2006/relationships/ctrlProp" Target="../ctrlProps/ctrlProp38.xml"/><Relationship Id="rId7" Type="http://schemas.openxmlformats.org/officeDocument/2006/relationships/ctrlProp" Target="../ctrlProps/ctrlProp11.xml"/><Relationship Id="rId12" Type="http://schemas.openxmlformats.org/officeDocument/2006/relationships/ctrlProp" Target="../ctrlProps/ctrlProp16.xml"/><Relationship Id="rId17" Type="http://schemas.openxmlformats.org/officeDocument/2006/relationships/ctrlProp" Target="../ctrlProps/ctrlProp21.xml"/><Relationship Id="rId25" Type="http://schemas.openxmlformats.org/officeDocument/2006/relationships/ctrlProp" Target="../ctrlProps/ctrlProp29.xml"/><Relationship Id="rId33" Type="http://schemas.openxmlformats.org/officeDocument/2006/relationships/ctrlProp" Target="../ctrlProps/ctrlProp37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20.xml"/><Relationship Id="rId20" Type="http://schemas.openxmlformats.org/officeDocument/2006/relationships/ctrlProp" Target="../ctrlProps/ctrlProp24.xml"/><Relationship Id="rId29" Type="http://schemas.openxmlformats.org/officeDocument/2006/relationships/ctrlProp" Target="../ctrlProps/ctrlProp33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10.xml"/><Relationship Id="rId11" Type="http://schemas.openxmlformats.org/officeDocument/2006/relationships/ctrlProp" Target="../ctrlProps/ctrlProp15.xml"/><Relationship Id="rId24" Type="http://schemas.openxmlformats.org/officeDocument/2006/relationships/ctrlProp" Target="../ctrlProps/ctrlProp28.xml"/><Relationship Id="rId32" Type="http://schemas.openxmlformats.org/officeDocument/2006/relationships/ctrlProp" Target="../ctrlProps/ctrlProp36.xml"/><Relationship Id="rId5" Type="http://schemas.openxmlformats.org/officeDocument/2006/relationships/ctrlProp" Target="../ctrlProps/ctrlProp9.xml"/><Relationship Id="rId15" Type="http://schemas.openxmlformats.org/officeDocument/2006/relationships/ctrlProp" Target="../ctrlProps/ctrlProp19.xml"/><Relationship Id="rId23" Type="http://schemas.openxmlformats.org/officeDocument/2006/relationships/ctrlProp" Target="../ctrlProps/ctrlProp27.xml"/><Relationship Id="rId28" Type="http://schemas.openxmlformats.org/officeDocument/2006/relationships/ctrlProp" Target="../ctrlProps/ctrlProp32.xml"/><Relationship Id="rId10" Type="http://schemas.openxmlformats.org/officeDocument/2006/relationships/ctrlProp" Target="../ctrlProps/ctrlProp14.xml"/><Relationship Id="rId19" Type="http://schemas.openxmlformats.org/officeDocument/2006/relationships/ctrlProp" Target="../ctrlProps/ctrlProp23.xml"/><Relationship Id="rId31" Type="http://schemas.openxmlformats.org/officeDocument/2006/relationships/ctrlProp" Target="../ctrlProps/ctrlProp35.xml"/><Relationship Id="rId4" Type="http://schemas.openxmlformats.org/officeDocument/2006/relationships/ctrlProp" Target="../ctrlProps/ctrlProp8.xml"/><Relationship Id="rId9" Type="http://schemas.openxmlformats.org/officeDocument/2006/relationships/ctrlProp" Target="../ctrlProps/ctrlProp13.xml"/><Relationship Id="rId14" Type="http://schemas.openxmlformats.org/officeDocument/2006/relationships/ctrlProp" Target="../ctrlProps/ctrlProp18.xml"/><Relationship Id="rId22" Type="http://schemas.openxmlformats.org/officeDocument/2006/relationships/ctrlProp" Target="../ctrlProps/ctrlProp26.xml"/><Relationship Id="rId27" Type="http://schemas.openxmlformats.org/officeDocument/2006/relationships/ctrlProp" Target="../ctrlProps/ctrlProp31.xml"/><Relationship Id="rId30" Type="http://schemas.openxmlformats.org/officeDocument/2006/relationships/ctrlProp" Target="../ctrlProps/ctrlProp34.xml"/><Relationship Id="rId35" Type="http://schemas.openxmlformats.org/officeDocument/2006/relationships/ctrlProp" Target="../ctrlProps/ctrlProp3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L52"/>
  <sheetViews>
    <sheetView workbookViewId="0">
      <selection activeCell="E2" sqref="E2:E12"/>
    </sheetView>
  </sheetViews>
  <sheetFormatPr baseColWidth="10" defaultRowHeight="15" x14ac:dyDescent="0.25"/>
  <cols>
    <col min="1" max="5" width="11.42578125" style="37"/>
    <col min="6" max="16384" width="11.42578125" style="39"/>
  </cols>
  <sheetData>
    <row r="1" spans="1:38" ht="39.950000000000003" customHeight="1" x14ac:dyDescent="0.25">
      <c r="A1" s="37" t="s">
        <v>1</v>
      </c>
      <c r="B1" s="37" t="s">
        <v>3</v>
      </c>
      <c r="C1" s="37" t="s">
        <v>4</v>
      </c>
      <c r="D1" s="37" t="s">
        <v>5</v>
      </c>
      <c r="E1" s="37" t="s">
        <v>8</v>
      </c>
    </row>
    <row r="2" spans="1:38" ht="39.950000000000003" customHeight="1" x14ac:dyDescent="0.25">
      <c r="A2" s="37" t="s">
        <v>53</v>
      </c>
      <c r="B2" s="37" t="s">
        <v>55</v>
      </c>
      <c r="C2" s="37" t="s">
        <v>212</v>
      </c>
      <c r="D2" s="37" t="s">
        <v>56</v>
      </c>
      <c r="E2" s="37">
        <v>27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54</v>
      </c>
      <c r="X2" s="1"/>
      <c r="Y2" s="38">
        <v>27</v>
      </c>
      <c r="Z2" s="1"/>
      <c r="AA2" s="1" t="s">
        <v>54</v>
      </c>
      <c r="AB2" s="1" t="s">
        <v>54</v>
      </c>
      <c r="AC2" s="1" t="s">
        <v>54</v>
      </c>
      <c r="AD2" s="1" t="s">
        <v>54</v>
      </c>
      <c r="AE2" s="1"/>
      <c r="AF2" s="1"/>
      <c r="AG2" s="1"/>
      <c r="AH2" s="1"/>
      <c r="AI2" s="1" t="s">
        <v>54</v>
      </c>
      <c r="AJ2" s="1" t="s">
        <v>54</v>
      </c>
      <c r="AK2" s="1"/>
      <c r="AL2" s="1" t="s">
        <v>54</v>
      </c>
    </row>
    <row r="3" spans="1:38" ht="39.950000000000003" customHeight="1" x14ac:dyDescent="0.25">
      <c r="A3" s="37" t="s">
        <v>57</v>
      </c>
      <c r="B3" s="37" t="s">
        <v>58</v>
      </c>
      <c r="C3" s="37" t="s">
        <v>213</v>
      </c>
      <c r="D3" s="37" t="s">
        <v>56</v>
      </c>
      <c r="E3" s="37">
        <v>12</v>
      </c>
    </row>
    <row r="4" spans="1:38" ht="39.950000000000003" customHeight="1" x14ac:dyDescent="0.25">
      <c r="A4" s="37" t="s">
        <v>59</v>
      </c>
      <c r="B4" s="37" t="s">
        <v>60</v>
      </c>
      <c r="C4" s="37" t="s">
        <v>214</v>
      </c>
      <c r="D4" s="37" t="s">
        <v>56</v>
      </c>
      <c r="E4" s="37">
        <v>0.09</v>
      </c>
    </row>
    <row r="5" spans="1:38" ht="39.950000000000003" customHeight="1" x14ac:dyDescent="0.25">
      <c r="A5" s="37" t="s">
        <v>61</v>
      </c>
      <c r="B5" s="37" t="s">
        <v>62</v>
      </c>
      <c r="C5" s="37" t="s">
        <v>215</v>
      </c>
      <c r="D5" s="37" t="s">
        <v>56</v>
      </c>
      <c r="E5" s="37">
        <v>3</v>
      </c>
    </row>
    <row r="6" spans="1:38" ht="39.950000000000003" customHeight="1" x14ac:dyDescent="0.25">
      <c r="A6" s="37" t="s">
        <v>63</v>
      </c>
      <c r="B6" s="37" t="s">
        <v>64</v>
      </c>
      <c r="C6" s="37" t="s">
        <v>216</v>
      </c>
      <c r="D6" s="37" t="s">
        <v>56</v>
      </c>
      <c r="E6" s="37">
        <v>7.2</v>
      </c>
    </row>
    <row r="7" spans="1:38" ht="39.950000000000003" customHeight="1" x14ac:dyDescent="0.25">
      <c r="A7" s="37" t="s">
        <v>65</v>
      </c>
      <c r="B7" s="37" t="s">
        <v>66</v>
      </c>
      <c r="C7" s="37" t="s">
        <v>217</v>
      </c>
      <c r="D7" s="37" t="s">
        <v>56</v>
      </c>
      <c r="E7" s="37">
        <v>3</v>
      </c>
    </row>
    <row r="8" spans="1:38" ht="39.950000000000003" customHeight="1" x14ac:dyDescent="0.25">
      <c r="A8" s="37" t="s">
        <v>67</v>
      </c>
      <c r="B8" s="37" t="s">
        <v>68</v>
      </c>
      <c r="C8" s="37" t="s">
        <v>56</v>
      </c>
      <c r="D8" s="37" t="s">
        <v>218</v>
      </c>
      <c r="E8" s="37">
        <v>2.1</v>
      </c>
    </row>
    <row r="9" spans="1:38" ht="39.950000000000003" customHeight="1" x14ac:dyDescent="0.25">
      <c r="A9" s="37" t="s">
        <v>69</v>
      </c>
      <c r="B9" s="37" t="s">
        <v>70</v>
      </c>
      <c r="C9" s="37" t="s">
        <v>56</v>
      </c>
      <c r="D9" s="37" t="s">
        <v>219</v>
      </c>
      <c r="E9" s="37">
        <v>2.1</v>
      </c>
    </row>
    <row r="10" spans="1:38" ht="39.950000000000003" customHeight="1" x14ac:dyDescent="0.25">
      <c r="A10" s="37" t="s">
        <v>71</v>
      </c>
      <c r="B10" s="37" t="s">
        <v>72</v>
      </c>
      <c r="C10" s="37" t="s">
        <v>56</v>
      </c>
      <c r="D10" s="37" t="s">
        <v>220</v>
      </c>
      <c r="E10" s="37">
        <v>3</v>
      </c>
    </row>
    <row r="11" spans="1:38" ht="39.950000000000003" customHeight="1" x14ac:dyDescent="0.25">
      <c r="A11" s="37" t="s">
        <v>73</v>
      </c>
      <c r="B11" s="37" t="s">
        <v>74</v>
      </c>
      <c r="C11" s="37" t="s">
        <v>221</v>
      </c>
      <c r="D11" s="37" t="s">
        <v>56</v>
      </c>
      <c r="E11" s="37">
        <v>9</v>
      </c>
    </row>
    <row r="12" spans="1:38" ht="39.950000000000003" customHeight="1" x14ac:dyDescent="0.25">
      <c r="A12" s="37" t="s">
        <v>75</v>
      </c>
      <c r="B12" s="37" t="s">
        <v>60</v>
      </c>
      <c r="C12" s="37" t="s">
        <v>222</v>
      </c>
      <c r="D12" s="37" t="s">
        <v>56</v>
      </c>
      <c r="E12" s="37">
        <v>0.09</v>
      </c>
    </row>
    <row r="13" spans="1:38" ht="39.950000000000003" customHeight="1" x14ac:dyDescent="0.25"/>
    <row r="14" spans="1:38" ht="39.950000000000003" customHeight="1" x14ac:dyDescent="0.25"/>
    <row r="15" spans="1:38" ht="39.950000000000003" customHeight="1" x14ac:dyDescent="0.25"/>
    <row r="16" spans="1:38" ht="39.950000000000003" customHeight="1" x14ac:dyDescent="0.25"/>
    <row r="17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23" ht="39.950000000000003" customHeight="1" x14ac:dyDescent="0.25"/>
    <row r="24" ht="39.950000000000003" customHeight="1" x14ac:dyDescent="0.25"/>
    <row r="25" ht="39.950000000000003" customHeight="1" x14ac:dyDescent="0.25"/>
    <row r="26" ht="39.950000000000003" customHeight="1" x14ac:dyDescent="0.25"/>
    <row r="27" ht="39.950000000000003" customHeight="1" x14ac:dyDescent="0.25"/>
    <row r="28" ht="39.950000000000003" customHeight="1" x14ac:dyDescent="0.25"/>
    <row r="29" ht="39.950000000000003" customHeight="1" x14ac:dyDescent="0.25"/>
    <row r="30" ht="39.950000000000003" customHeight="1" x14ac:dyDescent="0.25"/>
    <row r="31" ht="39.950000000000003" customHeight="1" x14ac:dyDescent="0.25"/>
    <row r="32" ht="39.950000000000003" customHeight="1" x14ac:dyDescent="0.25"/>
    <row r="33" ht="39.950000000000003" customHeight="1" x14ac:dyDescent="0.25"/>
    <row r="34" ht="39.950000000000003" customHeight="1" x14ac:dyDescent="0.25"/>
    <row r="35" ht="39.950000000000003" customHeight="1" x14ac:dyDescent="0.25"/>
    <row r="36" ht="39.950000000000003" customHeight="1" x14ac:dyDescent="0.25"/>
    <row r="37" ht="39.950000000000003" customHeight="1" x14ac:dyDescent="0.25"/>
    <row r="38" ht="39.950000000000003" customHeight="1" x14ac:dyDescent="0.25"/>
    <row r="39" ht="39.950000000000003" customHeight="1" x14ac:dyDescent="0.25"/>
    <row r="40" ht="39.950000000000003" customHeight="1" x14ac:dyDescent="0.25"/>
    <row r="41" ht="39.950000000000003" customHeight="1" x14ac:dyDescent="0.25"/>
    <row r="42" ht="39.950000000000003" customHeight="1" x14ac:dyDescent="0.25"/>
    <row r="43" ht="39.950000000000003" customHeight="1" x14ac:dyDescent="0.25"/>
    <row r="44" ht="39.950000000000003" customHeight="1" x14ac:dyDescent="0.25"/>
    <row r="45" ht="39.950000000000003" customHeight="1" x14ac:dyDescent="0.25"/>
    <row r="46" ht="39.950000000000003" customHeight="1" x14ac:dyDescent="0.25"/>
    <row r="47" ht="39.950000000000003" customHeight="1" x14ac:dyDescent="0.25"/>
    <row r="48" ht="39.950000000000003" customHeight="1" x14ac:dyDescent="0.25"/>
    <row r="49" ht="39.950000000000003" customHeight="1" x14ac:dyDescent="0.25"/>
    <row r="50" ht="39.950000000000003" customHeight="1" x14ac:dyDescent="0.25"/>
    <row r="51" ht="39.950000000000003" customHeight="1" x14ac:dyDescent="0.25"/>
    <row r="52" ht="39.950000000000003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4" name="Button 1">
              <controlPr defaultSize="0" print="0" autoFill="0" autoPict="0" macro="[0]!Formatear">
                <anchor moveWithCells="1" sizeWithCells="1">
                  <from>
                    <xdr:col>8</xdr:col>
                    <xdr:colOff>47625</xdr:colOff>
                    <xdr:row>2</xdr:row>
                    <xdr:rowOff>28575</xdr:rowOff>
                  </from>
                  <to>
                    <xdr:col>9</xdr:col>
                    <xdr:colOff>485775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5" name="Button 2">
              <controlPr defaultSize="0" print="0" autoFill="0" autoPict="0" macro="[0]!CrearNueva">
                <anchor moveWithCells="1" sizeWithCells="1">
                  <from>
                    <xdr:col>8</xdr:col>
                    <xdr:colOff>57150</xdr:colOff>
                    <xdr:row>3</xdr:row>
                    <xdr:rowOff>0</xdr:rowOff>
                  </from>
                  <to>
                    <xdr:col>9</xdr:col>
                    <xdr:colOff>161925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6" name="Button 3">
              <controlPr defaultSize="0" print="0" autoFill="0" autoPict="0" macro="[0]!ImportarOP">
                <anchor moveWithCells="1" sizeWithCells="1">
                  <from>
                    <xdr:col>9</xdr:col>
                    <xdr:colOff>552450</xdr:colOff>
                    <xdr:row>2</xdr:row>
                    <xdr:rowOff>19050</xdr:rowOff>
                  </from>
                  <to>
                    <xdr:col>11</xdr:col>
                    <xdr:colOff>190500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Button 1">
              <controlPr defaultSize="0" print="0" autoFill="0" autoPict="0" macro="[0]!Formatear">
                <anchor moveWithCells="1" sizeWithCells="1">
                  <from>
                    <xdr:col>84</xdr:col>
                    <xdr:colOff>47625</xdr:colOff>
                    <xdr:row>3</xdr:row>
                    <xdr:rowOff>28575</xdr:rowOff>
                  </from>
                  <to>
                    <xdr:col>85</xdr:col>
                    <xdr:colOff>485775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4" name="Button 2">
              <controlPr defaultSize="0" print="0" autoFill="0" autoPict="0" macro="[0]!CrearNueva">
                <anchor moveWithCells="1" sizeWithCells="1">
                  <from>
                    <xdr:col>84</xdr:col>
                    <xdr:colOff>57150</xdr:colOff>
                    <xdr:row>5</xdr:row>
                    <xdr:rowOff>161925</xdr:rowOff>
                  </from>
                  <to>
                    <xdr:col>85</xdr:col>
                    <xdr:colOff>161925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5" name="Button 3">
              <controlPr defaultSize="0" print="0" autoFill="0" autoPict="0" macro="[0]!ImportarOP">
                <anchor moveWithCells="1" sizeWithCells="1">
                  <from>
                    <xdr:col>85</xdr:col>
                    <xdr:colOff>552450</xdr:colOff>
                    <xdr:row>3</xdr:row>
                    <xdr:rowOff>19050</xdr:rowOff>
                  </from>
                  <to>
                    <xdr:col>87</xdr:col>
                    <xdr:colOff>190500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97"/>
  <sheetViews>
    <sheetView topLeftCell="I1" workbookViewId="0">
      <selection activeCell="M3" sqref="M3"/>
    </sheetView>
  </sheetViews>
  <sheetFormatPr baseColWidth="10" defaultRowHeight="15" x14ac:dyDescent="0.25"/>
  <cols>
    <col min="9" max="9" width="15.140625" customWidth="1"/>
    <col min="10" max="10" width="17.140625" customWidth="1"/>
    <col min="13" max="13" width="14.7109375" customWidth="1"/>
    <col min="17" max="17" width="13.85546875" customWidth="1"/>
    <col min="21" max="21" width="11.42578125" style="58"/>
    <col min="23" max="23" width="12.7109375" customWidth="1"/>
    <col min="25" max="25" width="16.28515625" style="79" customWidth="1"/>
    <col min="26" max="26" width="13.28515625" style="79" customWidth="1"/>
  </cols>
  <sheetData>
    <row r="1" spans="1:25" x14ac:dyDescent="0.25">
      <c r="A1" s="48" t="s">
        <v>12</v>
      </c>
      <c r="C1" s="48" t="s">
        <v>76</v>
      </c>
      <c r="E1" s="48" t="s">
        <v>77</v>
      </c>
      <c r="G1" s="48" t="s">
        <v>78</v>
      </c>
      <c r="I1" s="57" t="s">
        <v>90</v>
      </c>
      <c r="J1" s="48" t="s">
        <v>91</v>
      </c>
      <c r="L1" s="57" t="s">
        <v>92</v>
      </c>
      <c r="M1" s="56" t="s">
        <v>93</v>
      </c>
      <c r="O1" s="48" t="s">
        <v>94</v>
      </c>
      <c r="Q1" s="56" t="s">
        <v>102</v>
      </c>
      <c r="S1" s="48" t="s">
        <v>103</v>
      </c>
      <c r="T1" t="s">
        <v>209</v>
      </c>
      <c r="U1" s="77" t="s">
        <v>104</v>
      </c>
      <c r="V1" t="s">
        <v>208</v>
      </c>
      <c r="W1" s="48" t="s">
        <v>205</v>
      </c>
      <c r="Y1" s="79" t="s">
        <v>206</v>
      </c>
    </row>
    <row r="2" spans="1:25" x14ac:dyDescent="0.25">
      <c r="A2" s="44">
        <v>1</v>
      </c>
      <c r="C2" s="46" t="str">
        <f>IF(Silos!C11=FALSE,"1S","")</f>
        <v>1S</v>
      </c>
      <c r="E2" s="46" t="str">
        <f>IF(Silos!C$27=FALSE,"1G","")</f>
        <v>1G</v>
      </c>
      <c r="G2" s="46" t="s">
        <v>79</v>
      </c>
      <c r="I2" s="52" t="s">
        <v>19</v>
      </c>
      <c r="J2" s="46" t="s">
        <v>28</v>
      </c>
      <c r="L2" s="52">
        <v>1</v>
      </c>
      <c r="M2" s="46">
        <f t="array" aca="1" ref="M2" ca="1">IF(ROWS($1:1)&lt;=COUNTA(Num_Orden)-COUNTA(Produccion!$A$4:$A$14),INDEX(Num_Orden,SMALL(IF((COUNTIF(Produccion!$A$4:$A$14,Num_Orden)=0),ROW(INDIRECT("1:"&amp;ROWS(Num_Orden)))),ROWS($1:1))),"")</f>
        <v>1</v>
      </c>
      <c r="O2" s="54">
        <v>0.20833333333333334</v>
      </c>
      <c r="Q2" s="46" t="s">
        <v>95</v>
      </c>
      <c r="S2" s="60">
        <f ca="1">TODAY()-4</f>
        <v>43294</v>
      </c>
      <c r="T2" s="63">
        <v>4.1666666666666664E-2</v>
      </c>
      <c r="U2" s="63">
        <v>1.0416666666666666E-2</v>
      </c>
      <c r="V2" s="63">
        <v>2.0833333333333332E-2</v>
      </c>
      <c r="W2" s="75">
        <v>1.0416666666666666E-2</v>
      </c>
      <c r="Y2" s="79">
        <f>IF(Produccion!$T$1+Produccion!$R$1&gt;=Produccion!$R$2,"",Produccion!$T$1+Produccion!$R$1)</f>
        <v>43297.375</v>
      </c>
    </row>
    <row r="3" spans="1:25" ht="15.75" thickBot="1" x14ac:dyDescent="0.3">
      <c r="A3" s="45">
        <v>2</v>
      </c>
      <c r="C3" s="46" t="str">
        <f>IF(Silos!F11=FALSE,"2S","")</f>
        <v>2S</v>
      </c>
      <c r="E3" s="46" t="str">
        <f>IF(Silos!F$27=FALSE,"2G","")</f>
        <v>2G</v>
      </c>
      <c r="G3" s="47" t="s">
        <v>80</v>
      </c>
      <c r="I3" s="52" t="s">
        <v>20</v>
      </c>
      <c r="J3" s="46" t="s">
        <v>29</v>
      </c>
      <c r="L3" s="52">
        <v>2</v>
      </c>
      <c r="M3" s="46">
        <f t="array" aca="1" ref="M3" ca="1">IF(ROWS($1:2)&lt;=COUNTA(Num_Orden)-COUNTA(Produccion!$A$4:$A$14),INDEX(Num_Orden,SMALL(IF((COUNTIF(Produccion!$A$4:$A$14,Num_Orden)=0),ROW(INDIRECT("1:"&amp;ROWS(Num_Orden)))),ROWS($1:2))),"")</f>
        <v>2</v>
      </c>
      <c r="O3" s="54">
        <v>0.25</v>
      </c>
      <c r="Q3" s="46" t="s">
        <v>96</v>
      </c>
      <c r="S3" s="60">
        <f ca="1">TODAY()-3</f>
        <v>43295</v>
      </c>
      <c r="T3" s="63">
        <v>8.3333333333333329E-2</v>
      </c>
      <c r="U3" s="63">
        <v>2.0833333333333332E-2</v>
      </c>
      <c r="V3" s="63">
        <v>4.1666666666666664E-2</v>
      </c>
      <c r="W3" s="75">
        <v>2.0833333333333332E-2</v>
      </c>
      <c r="Y3" s="79">
        <f>IF(Y2&lt;&gt;"",IF(Y2+Produccion!$T$2&gt;=Produccion!$R$2+Produccion!$T$1,"",Y2+Produccion!$T$2),"")</f>
        <v>43297.385416666664</v>
      </c>
    </row>
    <row r="4" spans="1:25" ht="15.75" thickBot="1" x14ac:dyDescent="0.3">
      <c r="C4" s="46" t="str">
        <f>IF(Silos!I11=FALSE,"3S","")</f>
        <v>3S</v>
      </c>
      <c r="E4" s="46" t="str">
        <f>IF(Silos!I$27=FALSE,"3G","")</f>
        <v>3G</v>
      </c>
      <c r="I4" s="52" t="s">
        <v>21</v>
      </c>
      <c r="J4" s="46" t="s">
        <v>30</v>
      </c>
      <c r="L4" s="52">
        <v>3</v>
      </c>
      <c r="M4" s="46">
        <f t="array" aca="1" ref="M4" ca="1">IF(ROWS($1:3)&lt;=COUNTA(Num_Orden)-COUNTA(Produccion!$A$4:$A$14),INDEX(Num_Orden,SMALL(IF((COUNTIF(Produccion!$A$4:$A$14,Num_Orden)=0),ROW(INDIRECT("1:"&amp;ROWS(Num_Orden)))),ROWS($1:3))),"")</f>
        <v>3</v>
      </c>
      <c r="O4" s="54">
        <v>0.29166666666666702</v>
      </c>
      <c r="Q4" s="46" t="s">
        <v>97</v>
      </c>
      <c r="S4" s="60">
        <f ca="1">TODAY()-2</f>
        <v>43296</v>
      </c>
      <c r="T4" s="63">
        <v>0.125</v>
      </c>
      <c r="U4" s="63">
        <v>3.125E-2</v>
      </c>
      <c r="V4" s="63">
        <v>6.25E-2</v>
      </c>
      <c r="W4" s="76">
        <v>4.1666666666666664E-2</v>
      </c>
      <c r="Y4" s="79">
        <f>IF(Y3&lt;&gt;"",IF(Y3+Produccion!$T$2&gt;=Produccion!$R$2+Produccion!$T$1,"",Y3+Produccion!$T$2),"")</f>
        <v>43297.395833333328</v>
      </c>
    </row>
    <row r="5" spans="1:25" x14ac:dyDescent="0.25">
      <c r="C5" s="46" t="str">
        <f>IF(Silos!L11=FALSE,"4S","")</f>
        <v>4S</v>
      </c>
      <c r="E5" s="46" t="str">
        <f>IF(Silos!L$27=FALSE,"4G","")</f>
        <v>4G</v>
      </c>
      <c r="I5" s="52" t="s">
        <v>22</v>
      </c>
      <c r="J5" s="46" t="s">
        <v>31</v>
      </c>
      <c r="L5" s="52">
        <v>4</v>
      </c>
      <c r="M5" s="46">
        <f t="array" aca="1" ref="M5" ca="1">IF(ROWS($1:4)&lt;=COUNTA(Num_Orden)-COUNTA(Produccion!$A$4:$A$14),INDEX(Num_Orden,SMALL(IF((COUNTIF(Produccion!$A$4:$A$14,Num_Orden)=0),ROW(INDIRECT("1:"&amp;ROWS(Num_Orden)))),ROWS($1:4))),"")</f>
        <v>4</v>
      </c>
      <c r="O5" s="54">
        <v>0.33333333333333298</v>
      </c>
      <c r="Q5" s="46" t="s">
        <v>98</v>
      </c>
      <c r="S5" s="60">
        <f ca="1">TODAY()-1</f>
        <v>43297</v>
      </c>
      <c r="T5" s="63">
        <v>0.16666666666666699</v>
      </c>
      <c r="U5" s="63">
        <v>4.1666666666666699E-2</v>
      </c>
      <c r="V5" s="63">
        <v>8.3333333333333301E-2</v>
      </c>
      <c r="Y5" s="79">
        <f>IF(Y4&lt;&gt;"",IF(Y4+Produccion!$T$2&gt;=Produccion!$R$2+Produccion!$T$1,"",Y4+Produccion!$T$2),"")</f>
        <v>43297.406249999993</v>
      </c>
    </row>
    <row r="6" spans="1:25" x14ac:dyDescent="0.25">
      <c r="C6" s="46" t="str">
        <f>IF(Silos!O11=FALSE,"5S","")</f>
        <v>5S</v>
      </c>
      <c r="E6" s="46" t="str">
        <f>IF(Silos!O$27=FALSE,"5G","")</f>
        <v>5G</v>
      </c>
      <c r="I6" s="52" t="s">
        <v>23</v>
      </c>
      <c r="J6" s="46" t="s">
        <v>32</v>
      </c>
      <c r="L6" s="52">
        <v>5</v>
      </c>
      <c r="M6" s="46">
        <f t="array" aca="1" ref="M6" ca="1">IF(ROWS($1:5)&lt;=COUNTA(Num_Orden)-COUNTA(Produccion!$A$4:$A$14),INDEX(Num_Orden,SMALL(IF((COUNTIF(Produccion!$A$4:$A$14,Num_Orden)=0),ROW(INDIRECT("1:"&amp;ROWS(Num_Orden)))),ROWS($1:5))),"")</f>
        <v>5</v>
      </c>
      <c r="O6" s="54">
        <v>0.375</v>
      </c>
      <c r="Q6" s="46" t="s">
        <v>99</v>
      </c>
      <c r="S6" s="60">
        <f ca="1">TODAY()</f>
        <v>43298</v>
      </c>
      <c r="T6" s="63">
        <v>0.20833333333333401</v>
      </c>
      <c r="U6" s="63">
        <v>5.2083333333333398E-2</v>
      </c>
      <c r="V6" s="63">
        <v>0.104166666666667</v>
      </c>
      <c r="Y6" s="79">
        <f>IF(Y5&lt;&gt;"",IF(Y5+Produccion!$T$2&gt;=Produccion!$R$2+Produccion!$T$1,"",Y5+Produccion!$T$2),"")</f>
        <v>43297.416666666657</v>
      </c>
    </row>
    <row r="7" spans="1:25" x14ac:dyDescent="0.25">
      <c r="C7" s="46" t="str">
        <f>IF(Silos!R11=FALSE,"6S","")</f>
        <v>6S</v>
      </c>
      <c r="E7" s="46" t="str">
        <f>IF(Silos!R$27=FALSE,"6G","")</f>
        <v>6G</v>
      </c>
      <c r="I7" s="52" t="s">
        <v>24</v>
      </c>
      <c r="J7" s="46" t="s">
        <v>33</v>
      </c>
      <c r="L7" s="52">
        <v>6</v>
      </c>
      <c r="M7" s="46">
        <f t="array" aca="1" ref="M7" ca="1">IF(ROWS($1:6)&lt;=COUNTA(Num_Orden)-COUNTA(Produccion!$A$4:$A$14),INDEX(Num_Orden,SMALL(IF((COUNTIF(Produccion!$A$4:$A$14,Num_Orden)=0),ROW(INDIRECT("1:"&amp;ROWS(Num_Orden)))),ROWS($1:6))),"")</f>
        <v>6</v>
      </c>
      <c r="O7" s="54">
        <v>0.41666666666666602</v>
      </c>
      <c r="Q7" s="46" t="s">
        <v>100</v>
      </c>
      <c r="S7" s="60">
        <f ca="1">TODAY()+1</f>
        <v>43299</v>
      </c>
      <c r="T7" s="63">
        <v>0.25</v>
      </c>
      <c r="U7" s="63">
        <v>6.25E-2</v>
      </c>
      <c r="V7" s="63">
        <v>0.125</v>
      </c>
      <c r="Y7" s="79">
        <f>IF(Y6&lt;&gt;"",IF(Y6+Produccion!$T$2&gt;=Produccion!$R$2+Produccion!$T$1,"",Y6+Produccion!$T$2),"")</f>
        <v>43297.427083333321</v>
      </c>
    </row>
    <row r="8" spans="1:25" x14ac:dyDescent="0.25">
      <c r="C8" s="46" t="str">
        <f>IF(Silos!U11=FALSE,"7S","")</f>
        <v>7S</v>
      </c>
      <c r="E8" s="46" t="str">
        <f>IF(Silos!U$27=FALSE,"7G","")</f>
        <v>7G</v>
      </c>
      <c r="I8" s="52" t="s">
        <v>25</v>
      </c>
      <c r="J8" s="46" t="s">
        <v>34</v>
      </c>
      <c r="L8" s="52">
        <v>7</v>
      </c>
      <c r="M8" s="46">
        <f t="array" aca="1" ref="M8" ca="1">IF(ROWS($1:7)&lt;=COUNTA(Num_Orden)-COUNTA(Produccion!$A$4:$A$14),INDEX(Num_Orden,SMALL(IF((COUNTIF(Produccion!$A$4:$A$14,Num_Orden)=0),ROW(INDIRECT("1:"&amp;ROWS(Num_Orden)))),ROWS($1:7))),"")</f>
        <v>7</v>
      </c>
      <c r="O8" s="54">
        <v>0.45833333333333298</v>
      </c>
      <c r="Q8" s="46" t="s">
        <v>101</v>
      </c>
      <c r="S8" s="60">
        <f ca="1">TODAY()+2</f>
        <v>43300</v>
      </c>
      <c r="T8" s="63">
        <v>0.29166666666666702</v>
      </c>
      <c r="U8" s="63">
        <v>7.2916666666666699E-2</v>
      </c>
      <c r="V8" s="63">
        <v>0.14583333333333301</v>
      </c>
      <c r="Y8" s="79">
        <f>IF(Y7&lt;&gt;"",IF(Y7+Produccion!$T$2&gt;=Produccion!$R$2+Produccion!$T$1,"",Y7+Produccion!$T$2),"")</f>
        <v>43297.437499999985</v>
      </c>
    </row>
    <row r="9" spans="1:25" x14ac:dyDescent="0.25">
      <c r="C9" s="46" t="str">
        <f>IF(Silos!X11=FALSE,"8S","")</f>
        <v>8S</v>
      </c>
      <c r="E9" s="46" t="str">
        <f>IF(Silos!X$27=FALSE,"8G","")</f>
        <v>8G</v>
      </c>
      <c r="I9" s="52" t="s">
        <v>26</v>
      </c>
      <c r="J9" s="46" t="s">
        <v>35</v>
      </c>
      <c r="L9" s="52">
        <v>8</v>
      </c>
      <c r="M9" s="46">
        <f t="array" aca="1" ref="M9" ca="1">IF(ROWS($1:8)&lt;=COUNTA(Num_Orden)-COUNTA(Produccion!$A$4:$A$14),INDEX(Num_Orden,SMALL(IF((COUNTIF(Produccion!$A$4:$A$14,Num_Orden)=0),ROW(INDIRECT("1:"&amp;ROWS(Num_Orden)))),ROWS($1:8))),"")</f>
        <v>8</v>
      </c>
      <c r="O9" s="54">
        <v>0.5</v>
      </c>
      <c r="Q9" s="46"/>
      <c r="S9" s="60">
        <f ca="1">TODAY()+3</f>
        <v>43301</v>
      </c>
      <c r="T9" s="63">
        <v>0.33333333333333398</v>
      </c>
      <c r="U9" s="63">
        <v>8.3333333333333398E-2</v>
      </c>
      <c r="V9" s="63">
        <v>0.16666666666666599</v>
      </c>
      <c r="Y9" s="79">
        <f>IF(Y8&lt;&gt;"",IF(Y8+Produccion!$T$2&gt;=Produccion!$R$2+Produccion!$T$1,"",Y8+Produccion!$T$2),"")</f>
        <v>43297.44791666665</v>
      </c>
    </row>
    <row r="10" spans="1:25" ht="15.75" thickBot="1" x14ac:dyDescent="0.3">
      <c r="C10" s="47" t="str">
        <f>IF(Silos!AA11=FALSE,"9S","")</f>
        <v>9S</v>
      </c>
      <c r="E10" s="46" t="str">
        <f>IF(Silos!AA$27=FALSE,"9G","")</f>
        <v>9G</v>
      </c>
      <c r="I10" s="53" t="s">
        <v>27</v>
      </c>
      <c r="J10" s="46" t="s">
        <v>36</v>
      </c>
      <c r="L10" s="52">
        <v>9</v>
      </c>
      <c r="M10" s="46">
        <f t="array" aca="1" ref="M10" ca="1">IF(ROWS($1:9)&lt;=COUNTA(Num_Orden)-COUNTA(Produccion!$A$4:$A$14),INDEX(Num_Orden,SMALL(IF((COUNTIF(Produccion!$A$4:$A$14,Num_Orden)=0),ROW(INDIRECT("1:"&amp;ROWS(Num_Orden)))),ROWS($1:9))),"")</f>
        <v>9</v>
      </c>
      <c r="O10" s="54">
        <v>0.54166666666666596</v>
      </c>
      <c r="Q10" s="46"/>
      <c r="S10" s="61">
        <f ca="1">TODAY()+4</f>
        <v>43302</v>
      </c>
      <c r="T10" s="63">
        <v>0.375</v>
      </c>
      <c r="U10" s="63">
        <v>9.375E-2</v>
      </c>
      <c r="V10" s="63">
        <v>0.1875</v>
      </c>
      <c r="Y10" s="79">
        <f>IF(Y9&lt;&gt;"",IF(Y9+Produccion!$T$2&gt;=Produccion!$R$2+Produccion!$T$1,"",Y9+Produccion!$T$2),"")</f>
        <v>43297.458333333314</v>
      </c>
    </row>
    <row r="11" spans="1:25" x14ac:dyDescent="0.25">
      <c r="E11" s="46" t="str">
        <f>IF(Silos!C$40=FALSE,"10G","")</f>
        <v>10G</v>
      </c>
      <c r="J11" s="46" t="s">
        <v>37</v>
      </c>
      <c r="L11" s="52">
        <v>10</v>
      </c>
      <c r="M11" s="46">
        <f t="array" aca="1" ref="M11" ca="1">IF(ROWS($1:10)&lt;=COUNTA(Num_Orden)-COUNTA(Produccion!$A$4:$A$14),INDEX(Num_Orden,SMALL(IF((COUNTIF(Produccion!$A$4:$A$14,Num_Orden)=0),ROW(INDIRECT("1:"&amp;ROWS(Num_Orden)))),ROWS($1:10))),"")</f>
        <v>10</v>
      </c>
      <c r="O11" s="54">
        <v>0.58333333333333304</v>
      </c>
      <c r="Q11" s="46"/>
      <c r="T11" s="63">
        <v>0.41666666666666702</v>
      </c>
      <c r="U11" s="63">
        <v>0.104166666666667</v>
      </c>
      <c r="V11" s="63">
        <v>0.20833333333333301</v>
      </c>
      <c r="Y11" s="79">
        <f>IF(Y10&lt;&gt;"",IF(Y10+Produccion!$T$2&gt;=Produccion!$R$2+Produccion!$T$1,"",Y10+Produccion!$T$2),"")</f>
        <v>43297.468749999978</v>
      </c>
    </row>
    <row r="12" spans="1:25" x14ac:dyDescent="0.25">
      <c r="E12" s="46" t="str">
        <f>IF(Silos!F$40=FALSE,"11G","")</f>
        <v>11G</v>
      </c>
      <c r="J12" s="46" t="s">
        <v>38</v>
      </c>
      <c r="L12" s="52">
        <v>11</v>
      </c>
      <c r="M12" s="46">
        <f t="array" aca="1" ref="M12" ca="1">IF(ROWS($1:11)&lt;=COUNTA(Num_Orden)-COUNTA(Produccion!$A$4:$A$14),INDEX(Num_Orden,SMALL(IF((COUNTIF(Produccion!$A$4:$A$14,Num_Orden)=0),ROW(INDIRECT("1:"&amp;ROWS(Num_Orden)))),ROWS($1:11))),"")</f>
        <v>11</v>
      </c>
      <c r="O12" s="54">
        <v>0.625</v>
      </c>
      <c r="Q12" s="46"/>
      <c r="T12" s="63">
        <v>0.45833333333333398</v>
      </c>
      <c r="U12" s="63">
        <v>0.11458333333333399</v>
      </c>
      <c r="V12" s="63">
        <v>0.22916666666666599</v>
      </c>
      <c r="Y12" s="79">
        <f>IF(Y11&lt;&gt;"",IF(Y11+Produccion!$T$2&gt;=Produccion!$R$2+Produccion!$T$1,"",Y11+Produccion!$T$2),"")</f>
        <v>43297.479166666642</v>
      </c>
    </row>
    <row r="13" spans="1:25" x14ac:dyDescent="0.25">
      <c r="E13" s="46" t="str">
        <f>IF(Silos!I$40=FALSE,"12G","")</f>
        <v>12G</v>
      </c>
      <c r="J13" s="46" t="s">
        <v>39</v>
      </c>
      <c r="L13" s="52">
        <v>12</v>
      </c>
      <c r="M13" s="46">
        <f t="array" aca="1" ref="M13" ca="1">IF(ROWS($1:12)&lt;=COUNTA(Num_Orden)-COUNTA(Produccion!$A$4:$A$14),INDEX(Num_Orden,SMALL(IF((COUNTIF(Produccion!$A$4:$A$14,Num_Orden)=0),ROW(INDIRECT("1:"&amp;ROWS(Num_Orden)))),ROWS($1:12))),"")</f>
        <v>12</v>
      </c>
      <c r="O13" s="54">
        <v>0.66666666666666596</v>
      </c>
      <c r="Q13" s="46"/>
      <c r="T13" s="63">
        <v>0.5</v>
      </c>
      <c r="U13" s="63">
        <v>0.125</v>
      </c>
      <c r="V13" s="63">
        <v>0.25</v>
      </c>
      <c r="Y13" s="79">
        <f>IF(Y12&lt;&gt;"",IF(Y12+Produccion!$T$2&gt;=Produccion!$R$2+Produccion!$T$1,"",Y12+Produccion!$T$2),"")</f>
        <v>43297.489583333307</v>
      </c>
    </row>
    <row r="14" spans="1:25" x14ac:dyDescent="0.25">
      <c r="E14" s="46" t="str">
        <f>IF(Silos!L$40=FALSE,"13G","")</f>
        <v>13G</v>
      </c>
      <c r="J14" s="46" t="s">
        <v>40</v>
      </c>
      <c r="L14" s="52">
        <v>13</v>
      </c>
      <c r="M14" s="46">
        <f t="array" aca="1" ref="M14" ca="1">IF(ROWS($1:13)&lt;=COUNTA(Num_Orden)-COUNTA(Produccion!$A$4:$A$14),INDEX(Num_Orden,SMALL(IF((COUNTIF(Produccion!$A$4:$A$14,Num_Orden)=0),ROW(INDIRECT("1:"&amp;ROWS(Num_Orden)))),ROWS($1:13))),"")</f>
        <v>13</v>
      </c>
      <c r="O14" s="54">
        <v>0.70833333333333304</v>
      </c>
      <c r="Q14" s="46"/>
      <c r="T14" s="63">
        <v>0.54166666666666696</v>
      </c>
      <c r="U14" s="63">
        <v>0.13541666666666699</v>
      </c>
      <c r="V14" s="63">
        <v>0.27083333333333298</v>
      </c>
      <c r="Y14" s="79">
        <f>IF(Y13&lt;&gt;"",IF(Y13+Produccion!$T$2&gt;=Produccion!$R$2+Produccion!$T$1,"",Y13+Produccion!$T$2),"")</f>
        <v>43297.499999999971</v>
      </c>
    </row>
    <row r="15" spans="1:25" x14ac:dyDescent="0.25">
      <c r="E15" s="46" t="str">
        <f>IF(Silos!O$40=FALSE,"14G","")</f>
        <v>14G</v>
      </c>
      <c r="J15" s="46" t="s">
        <v>41</v>
      </c>
      <c r="L15" s="52">
        <v>14</v>
      </c>
      <c r="M15" s="46">
        <f t="array" aca="1" ref="M15" ca="1">IF(ROWS($1:14)&lt;=COUNTA(Num_Orden)-COUNTA(Produccion!$A$4:$A$14),INDEX(Num_Orden,SMALL(IF((COUNTIF(Produccion!$A$4:$A$14,Num_Orden)=0),ROW(INDIRECT("1:"&amp;ROWS(Num_Orden)))),ROWS($1:14))),"")</f>
        <v>14</v>
      </c>
      <c r="O15" s="54">
        <v>0.75</v>
      </c>
      <c r="Q15" s="46"/>
      <c r="T15" s="63">
        <v>0.58333333333333404</v>
      </c>
      <c r="U15" s="63">
        <v>0.14583333333333401</v>
      </c>
      <c r="V15" s="63">
        <v>0.29166666666666602</v>
      </c>
      <c r="Y15" s="79">
        <f>IF(Y14&lt;&gt;"",IF(Y14+Produccion!$T$2&gt;=Produccion!$R$2+Produccion!$T$1,"",Y14+Produccion!$T$2),"")</f>
        <v>43297.510416666635</v>
      </c>
    </row>
    <row r="16" spans="1:25" x14ac:dyDescent="0.25">
      <c r="E16" s="46" t="str">
        <f>IF(Silos!R$40=FALSE,"15G","")</f>
        <v>15G</v>
      </c>
      <c r="J16" s="46" t="s">
        <v>42</v>
      </c>
      <c r="L16" s="52">
        <v>15</v>
      </c>
      <c r="M16" s="46">
        <f t="array" aca="1" ref="M16" ca="1">IF(ROWS($1:15)&lt;=COUNTA(Num_Orden)-COUNTA(Produccion!$A$4:$A$14),INDEX(Num_Orden,SMALL(IF((COUNTIF(Produccion!$A$4:$A$14,Num_Orden)=0),ROW(INDIRECT("1:"&amp;ROWS(Num_Orden)))),ROWS($1:15))),"")</f>
        <v>15</v>
      </c>
      <c r="O16" s="54">
        <v>0.79166666666666596</v>
      </c>
      <c r="Q16" s="46"/>
      <c r="T16" s="63">
        <v>0.625</v>
      </c>
      <c r="U16" s="63">
        <v>0.15625</v>
      </c>
      <c r="V16" s="63">
        <v>0.3125</v>
      </c>
      <c r="Y16" s="79">
        <f>IF(Y15&lt;&gt;"",IF(Y15+Produccion!$T$2&gt;=Produccion!$R$2+Produccion!$T$1,"",Y15+Produccion!$T$2),"")</f>
        <v>43297.520833333299</v>
      </c>
    </row>
    <row r="17" spans="5:25" x14ac:dyDescent="0.25">
      <c r="E17" s="46" t="str">
        <f>IF(Silos!U$40=FALSE,"16G","")</f>
        <v>16G</v>
      </c>
      <c r="J17" s="46" t="s">
        <v>43</v>
      </c>
      <c r="L17" s="52">
        <v>16</v>
      </c>
      <c r="M17" s="46">
        <f t="array" aca="1" ref="M17" ca="1">IF(ROWS($1:16)&lt;=COUNTA(Num_Orden)-COUNTA(Produccion!$A$4:$A$14),INDEX(Num_Orden,SMALL(IF((COUNTIF(Produccion!$A$4:$A$14,Num_Orden)=0),ROW(INDIRECT("1:"&amp;ROWS(Num_Orden)))),ROWS($1:16))),"")</f>
        <v>16</v>
      </c>
      <c r="O17" s="54">
        <v>0.83333333333333304</v>
      </c>
      <c r="Q17" s="46"/>
      <c r="T17" s="63">
        <v>0.66666666666666696</v>
      </c>
      <c r="U17" s="63">
        <v>0.16666666666666699</v>
      </c>
      <c r="V17" s="63">
        <v>0.33333333333333298</v>
      </c>
      <c r="Y17" s="79">
        <f>IF(Y16&lt;&gt;"",IF(Y16+Produccion!$T$2&gt;=Produccion!$R$2+Produccion!$T$1,"",Y16+Produccion!$T$2),"")</f>
        <v>43297.531249999964</v>
      </c>
    </row>
    <row r="18" spans="5:25" x14ac:dyDescent="0.25">
      <c r="E18" s="46" t="str">
        <f>IF(Silos!X$40=FALSE,"17G","")</f>
        <v>17G</v>
      </c>
      <c r="J18" s="46" t="s">
        <v>44</v>
      </c>
      <c r="L18" s="52">
        <v>17</v>
      </c>
      <c r="M18" s="46">
        <f t="array" aca="1" ref="M18" ca="1">IF(ROWS($1:17)&lt;=COUNTA(Num_Orden)-COUNTA(Produccion!$A$4:$A$14),INDEX(Num_Orden,SMALL(IF((COUNTIF(Produccion!$A$4:$A$14,Num_Orden)=0),ROW(INDIRECT("1:"&amp;ROWS(Num_Orden)))),ROWS($1:17))),"")</f>
        <v>17</v>
      </c>
      <c r="O18" s="54">
        <v>0.875</v>
      </c>
      <c r="Q18" s="46"/>
      <c r="T18" s="63">
        <v>0.70833333333333404</v>
      </c>
      <c r="U18" s="63">
        <v>0.17708333333333401</v>
      </c>
      <c r="V18" s="63">
        <v>0.35416666666666602</v>
      </c>
      <c r="Y18" s="79">
        <f>IF(Y17&lt;&gt;"",IF(Y17+Produccion!$T$2&gt;=Produccion!$R$2+Produccion!$T$1,"",Y17+Produccion!$T$2),"")</f>
        <v>43297.541666666628</v>
      </c>
    </row>
    <row r="19" spans="5:25" x14ac:dyDescent="0.25">
      <c r="E19" s="46" t="str">
        <f>IF(Silos!AA$40=FALSE,"18G","")</f>
        <v>18G</v>
      </c>
      <c r="J19" s="46" t="s">
        <v>45</v>
      </c>
      <c r="L19" s="52">
        <v>18</v>
      </c>
      <c r="M19" s="46">
        <f t="array" aca="1" ref="M19" ca="1">IF(ROWS($1:18)&lt;=COUNTA(Num_Orden)-COUNTA(Produccion!$A$4:$A$14),INDEX(Num_Orden,SMALL(IF((COUNTIF(Produccion!$A$4:$A$14,Num_Orden)=0),ROW(INDIRECT("1:"&amp;ROWS(Num_Orden)))),ROWS($1:18))),"")</f>
        <v>18</v>
      </c>
      <c r="O19" s="54">
        <v>0.91666666666666596</v>
      </c>
      <c r="Q19" s="46"/>
      <c r="T19" s="63">
        <v>0.75</v>
      </c>
      <c r="U19" s="63">
        <v>0.1875</v>
      </c>
      <c r="V19" s="63">
        <v>0.375</v>
      </c>
      <c r="Y19" s="79">
        <f>IF(Y18&lt;&gt;"",IF(Y18+Produccion!$T$2&gt;=Produccion!$R$2+Produccion!$T$1,"",Y18+Produccion!$T$2),"")</f>
        <v>43297.552083333292</v>
      </c>
    </row>
    <row r="20" spans="5:25" x14ac:dyDescent="0.25">
      <c r="E20" s="46" t="str">
        <f>IF(Silos!C$53=FALSE,"19G","")</f>
        <v>19G</v>
      </c>
      <c r="J20" s="46" t="s">
        <v>46</v>
      </c>
      <c r="L20" s="52">
        <v>19</v>
      </c>
      <c r="M20" s="46">
        <f t="array" aca="1" ref="M20" ca="1">IF(ROWS($1:19)&lt;=COUNTA(Num_Orden)-COUNTA(Produccion!$A$4:$A$14),INDEX(Num_Orden,SMALL(IF((COUNTIF(Produccion!$A$4:$A$14,Num_Orden)=0),ROW(INDIRECT("1:"&amp;ROWS(Num_Orden)))),ROWS($1:19))),"")</f>
        <v>19</v>
      </c>
      <c r="O20" s="54">
        <v>0.95833333333333304</v>
      </c>
      <c r="Q20" s="46"/>
      <c r="T20" s="63">
        <v>0.79166666666666696</v>
      </c>
      <c r="U20" s="63">
        <v>0.19791666666666699</v>
      </c>
      <c r="V20" s="63">
        <v>0.39583333333333298</v>
      </c>
      <c r="Y20" s="79">
        <f>IF(Y19&lt;&gt;"",IF(Y19+Produccion!$T$2&gt;=Produccion!$R$2+Produccion!$T$1,"",Y19+Produccion!$T$2),"")</f>
        <v>43297.562499999956</v>
      </c>
    </row>
    <row r="21" spans="5:25" ht="15.75" thickBot="1" x14ac:dyDescent="0.3">
      <c r="E21" s="46" t="str">
        <f>IF(Silos!F$53=FALSE,"20G","")</f>
        <v>20G</v>
      </c>
      <c r="J21" s="46" t="s">
        <v>47</v>
      </c>
      <c r="L21" s="52">
        <v>20</v>
      </c>
      <c r="M21" s="46">
        <f t="array" aca="1" ref="M21" ca="1">IF(ROWS($1:20)&lt;=COUNTA(Num_Orden)-COUNTA(Produccion!$A$4:$A$14),INDEX(Num_Orden,SMALL(IF((COUNTIF(Produccion!$A$4:$A$14,Num_Orden)=0),ROW(INDIRECT("1:"&amp;ROWS(Num_Orden)))),ROWS($1:20))),"")</f>
        <v>20</v>
      </c>
      <c r="O21" s="55">
        <v>1</v>
      </c>
      <c r="Q21" s="46"/>
      <c r="T21" s="63">
        <v>0.83333333333333404</v>
      </c>
      <c r="U21" s="63">
        <v>0.20833333333333401</v>
      </c>
      <c r="V21" s="63">
        <v>0.41666666666666602</v>
      </c>
      <c r="Y21" s="79">
        <f>IF(Y20&lt;&gt;"",IF(Y20+Produccion!$T$2&gt;=Produccion!$R$2+Produccion!$T$1,"",Y20+Produccion!$T$2),"")</f>
        <v>43297.572916666621</v>
      </c>
    </row>
    <row r="22" spans="5:25" x14ac:dyDescent="0.25">
      <c r="E22" s="46" t="str">
        <f>IF(Silos!I$53=FALSE,"21G","")</f>
        <v>21G</v>
      </c>
      <c r="J22" s="46" t="s">
        <v>48</v>
      </c>
      <c r="L22" s="52">
        <v>21</v>
      </c>
      <c r="M22" s="46">
        <f t="array" aca="1" ref="M22" ca="1">IF(ROWS($1:21)&lt;=COUNTA(Num_Orden)-COUNTA(Produccion!$A$4:$A$14),INDEX(Num_Orden,SMALL(IF((COUNTIF(Produccion!$A$4:$A$14,Num_Orden)=0),ROW(INDIRECT("1:"&amp;ROWS(Num_Orden)))),ROWS($1:21))),"")</f>
        <v>21</v>
      </c>
      <c r="Q22" s="46"/>
      <c r="T22" s="63">
        <v>0.875</v>
      </c>
      <c r="U22" s="63">
        <v>0.21875</v>
      </c>
      <c r="V22" s="63">
        <v>0.4375</v>
      </c>
      <c r="Y22" s="79">
        <f>IF(Y21&lt;&gt;"",IF(Y21+Produccion!$T$2&gt;=Produccion!$R$2+Produccion!$T$1,"",Y21+Produccion!$T$2),"")</f>
        <v>43297.583333333285</v>
      </c>
    </row>
    <row r="23" spans="5:25" x14ac:dyDescent="0.25">
      <c r="E23" s="46" t="str">
        <f>IF(Silos!L$53=FALSE,"22G","")</f>
        <v>22G</v>
      </c>
      <c r="J23" s="46" t="s">
        <v>49</v>
      </c>
      <c r="L23" s="52">
        <v>22</v>
      </c>
      <c r="M23" s="46">
        <f t="array" aca="1" ref="M23" ca="1">IF(ROWS($1:22)&lt;=COUNTA(Num_Orden)-COUNTA(Produccion!$A$4:$A$14),INDEX(Num_Orden,SMALL(IF((COUNTIF(Produccion!$A$4:$A$14,Num_Orden)=0),ROW(INDIRECT("1:"&amp;ROWS(Num_Orden)))),ROWS($1:22))),"")</f>
        <v>22</v>
      </c>
      <c r="Q23" s="46"/>
      <c r="T23" s="63">
        <v>0.91666666666666696</v>
      </c>
      <c r="U23" s="63">
        <v>0.22916666666666699</v>
      </c>
      <c r="V23" s="63">
        <v>0.45833333333333298</v>
      </c>
      <c r="Y23" s="79">
        <f>IF(Y22&lt;&gt;"",IF(Y22+Produccion!$T$2&gt;=Produccion!$R$2+Produccion!$T$1,"",Y22+Produccion!$T$2),"")</f>
        <v>43297.593749999949</v>
      </c>
    </row>
    <row r="24" spans="5:25" x14ac:dyDescent="0.25">
      <c r="E24" s="46" t="str">
        <f>IF(Silos!O$53=FALSE,"23G","")</f>
        <v>23G</v>
      </c>
      <c r="J24" s="46" t="s">
        <v>50</v>
      </c>
      <c r="L24" s="52">
        <v>23</v>
      </c>
      <c r="M24" s="46">
        <f t="array" aca="1" ref="M24" ca="1">IF(ROWS($1:23)&lt;=COUNTA(Num_Orden)-COUNTA(Produccion!$A$4:$A$14),INDEX(Num_Orden,SMALL(IF((COUNTIF(Produccion!$A$4:$A$14,Num_Orden)=0),ROW(INDIRECT("1:"&amp;ROWS(Num_Orden)))),ROWS($1:23))),"")</f>
        <v>23</v>
      </c>
      <c r="Q24" s="46"/>
      <c r="T24" s="63">
        <v>0.95833333333333404</v>
      </c>
      <c r="U24" s="63">
        <v>0.23958333333333401</v>
      </c>
      <c r="V24" s="63">
        <v>0.47916666666666602</v>
      </c>
      <c r="Y24" s="79">
        <f>IF(Y23&lt;&gt;"",IF(Y23+Produccion!$T$2&gt;=Produccion!$R$2+Produccion!$T$1,"",Y23+Produccion!$T$2),"")</f>
        <v>43297.604166666613</v>
      </c>
    </row>
    <row r="25" spans="5:25" ht="15.75" thickBot="1" x14ac:dyDescent="0.3">
      <c r="E25" s="47" t="str">
        <f>IF(Silos!R$53=FALSE,"24G","")</f>
        <v>24G</v>
      </c>
      <c r="J25" s="47" t="s">
        <v>51</v>
      </c>
      <c r="L25" s="52">
        <v>24</v>
      </c>
      <c r="M25" s="46">
        <f t="array" aca="1" ref="M25" ca="1">IF(ROWS($1:24)&lt;=COUNTA(Num_Orden)-COUNTA(Produccion!$A$4:$A$14),INDEX(Num_Orden,SMALL(IF((COUNTIF(Produccion!$A$4:$A$14,Num_Orden)=0),ROW(INDIRECT("1:"&amp;ROWS(Num_Orden)))),ROWS($1:24))),"")</f>
        <v>24</v>
      </c>
      <c r="Q25" s="46"/>
      <c r="T25" s="63">
        <v>1</v>
      </c>
      <c r="U25" s="63">
        <v>0.25</v>
      </c>
      <c r="V25" s="63">
        <v>0.5</v>
      </c>
      <c r="Y25" s="79">
        <f>IF(Y24&lt;&gt;"",IF(Y24+Produccion!$T$2&gt;=Produccion!$R$2+Produccion!$T$1,"",Y24+Produccion!$T$2),"")</f>
        <v>43297.614583333278</v>
      </c>
    </row>
    <row r="26" spans="5:25" x14ac:dyDescent="0.25">
      <c r="L26" s="52">
        <v>25</v>
      </c>
      <c r="M26" s="46">
        <f t="array" aca="1" ref="M26" ca="1">IF(ROWS($1:25)&lt;=COUNTA(Num_Orden)-COUNTA(Produccion!$A$4:$A$14),INDEX(Num_Orden,SMALL(IF((COUNTIF(Produccion!$A$4:$A$14,Num_Orden)=0),ROW(INDIRECT("1:"&amp;ROWS(Num_Orden)))),ROWS($1:25))),"")</f>
        <v>25</v>
      </c>
      <c r="Q26" s="46"/>
      <c r="U26" s="63">
        <v>0.26041666666666702</v>
      </c>
      <c r="V26" s="63">
        <v>0.52083333333333304</v>
      </c>
      <c r="Y26" s="79">
        <f>IF(Y25&lt;&gt;"",IF(Y25+Produccion!$T$2&gt;=Produccion!$R$2+Produccion!$T$1,"",Y25+Produccion!$T$2),"")</f>
        <v>43297.624999999942</v>
      </c>
    </row>
    <row r="27" spans="5:25" x14ac:dyDescent="0.25">
      <c r="L27" s="52">
        <v>26</v>
      </c>
      <c r="M27" s="46">
        <f t="array" aca="1" ref="M27" ca="1">IF(ROWS($1:26)&lt;=COUNTA(Num_Orden)-COUNTA(Produccion!$A$4:$A$14),INDEX(Num_Orden,SMALL(IF((COUNTIF(Produccion!$A$4:$A$14,Num_Orden)=0),ROW(INDIRECT("1:"&amp;ROWS(Num_Orden)))),ROWS($1:26))),"")</f>
        <v>26</v>
      </c>
      <c r="Q27" s="46"/>
      <c r="U27" s="63">
        <v>0.27083333333333398</v>
      </c>
      <c r="V27" s="63">
        <v>0.54166666666666596</v>
      </c>
      <c r="Y27" s="79">
        <f>IF(Y26&lt;&gt;"",IF(Y26+Produccion!$T$2&gt;=Produccion!$R$2+Produccion!$T$1,"",Y26+Produccion!$T$2),"")</f>
        <v>43297.635416666606</v>
      </c>
    </row>
    <row r="28" spans="5:25" x14ac:dyDescent="0.25">
      <c r="L28" s="52">
        <v>27</v>
      </c>
      <c r="M28" s="46">
        <f t="array" aca="1" ref="M28" ca="1">IF(ROWS($1:27)&lt;=COUNTA(Num_Orden)-COUNTA(Produccion!$A$4:$A$14),INDEX(Num_Orden,SMALL(IF((COUNTIF(Produccion!$A$4:$A$14,Num_Orden)=0),ROW(INDIRECT("1:"&amp;ROWS(Num_Orden)))),ROWS($1:27))),"")</f>
        <v>27</v>
      </c>
      <c r="Q28" s="46"/>
      <c r="U28" s="63">
        <v>0.28125</v>
      </c>
      <c r="V28" s="63">
        <v>0.5625</v>
      </c>
      <c r="Y28" s="79">
        <f>IF(Y27&lt;&gt;"",IF(Y27+Produccion!$T$2&gt;=Produccion!$R$2+Produccion!$T$1,"",Y27+Produccion!$T$2),"")</f>
        <v>43297.64583333327</v>
      </c>
    </row>
    <row r="29" spans="5:25" x14ac:dyDescent="0.25">
      <c r="L29" s="52">
        <v>28</v>
      </c>
      <c r="M29" s="46">
        <f t="array" aca="1" ref="M29" ca="1">IF(ROWS($1:28)&lt;=COUNTA(Num_Orden)-COUNTA(Produccion!$A$4:$A$14),INDEX(Num_Orden,SMALL(IF((COUNTIF(Produccion!$A$4:$A$14,Num_Orden)=0),ROW(INDIRECT("1:"&amp;ROWS(Num_Orden)))),ROWS($1:28))),"")</f>
        <v>28</v>
      </c>
      <c r="Q29" s="46"/>
      <c r="U29" s="63">
        <v>0.29166666666666702</v>
      </c>
      <c r="V29" s="63">
        <v>0.58333333333333304</v>
      </c>
      <c r="Y29" s="79">
        <f>IF(Y28&lt;&gt;"",IF(Y28+Produccion!$T$2&gt;=Produccion!$R$2+Produccion!$T$1,"",Y28+Produccion!$T$2),"")</f>
        <v>43297.656249999935</v>
      </c>
    </row>
    <row r="30" spans="5:25" x14ac:dyDescent="0.25">
      <c r="L30" s="52">
        <v>29</v>
      </c>
      <c r="M30" s="46">
        <f t="array" aca="1" ref="M30" ca="1">IF(ROWS($1:29)&lt;=COUNTA(Num_Orden)-COUNTA(Produccion!$A$4:$A$14),INDEX(Num_Orden,SMALL(IF((COUNTIF(Produccion!$A$4:$A$14,Num_Orden)=0),ROW(INDIRECT("1:"&amp;ROWS(Num_Orden)))),ROWS($1:29))),"")</f>
        <v>29</v>
      </c>
      <c r="Q30" s="46"/>
      <c r="U30" s="63">
        <v>0.30208333333333398</v>
      </c>
      <c r="V30" s="63">
        <v>0.60416666666666596</v>
      </c>
      <c r="Y30" s="79">
        <f>IF(Y29&lt;&gt;"",IF(Y29+Produccion!$T$2&gt;=Produccion!$R$2+Produccion!$T$1,"",Y29+Produccion!$T$2),"")</f>
        <v>43297.666666666599</v>
      </c>
    </row>
    <row r="31" spans="5:25" x14ac:dyDescent="0.25">
      <c r="L31" s="52">
        <v>30</v>
      </c>
      <c r="M31" s="46">
        <f t="array" aca="1" ref="M31" ca="1">IF(ROWS($1:30)&lt;=COUNTA(Num_Orden)-COUNTA(Produccion!$A$4:$A$14),INDEX(Num_Orden,SMALL(IF((COUNTIF(Produccion!$A$4:$A$14,Num_Orden)=0),ROW(INDIRECT("1:"&amp;ROWS(Num_Orden)))),ROWS($1:30))),"")</f>
        <v>30</v>
      </c>
      <c r="Q31" s="46"/>
      <c r="U31" s="63">
        <v>0.3125</v>
      </c>
      <c r="V31" s="63">
        <v>0.625</v>
      </c>
      <c r="Y31" s="79">
        <f>IF(Y30&lt;&gt;"",IF(Y30+Produccion!$T$2&gt;=Produccion!$R$2+Produccion!$T$1,"",Y30+Produccion!$T$2),"")</f>
        <v>43297.677083333263</v>
      </c>
    </row>
    <row r="32" spans="5:25" x14ac:dyDescent="0.25">
      <c r="L32" s="52">
        <v>31</v>
      </c>
      <c r="M32" s="46">
        <f t="array" aca="1" ref="M32" ca="1">IF(ROWS($1:31)&lt;=COUNTA(Num_Orden)-COUNTA(Produccion!$A$4:$A$14),INDEX(Num_Orden,SMALL(IF((COUNTIF(Produccion!$A$4:$A$14,Num_Orden)=0),ROW(INDIRECT("1:"&amp;ROWS(Num_Orden)))),ROWS($1:31))),"")</f>
        <v>31</v>
      </c>
      <c r="Q32" s="46"/>
      <c r="U32" s="63">
        <v>0.32291666666666702</v>
      </c>
      <c r="V32" s="63">
        <v>0.64583333333333304</v>
      </c>
      <c r="Y32" s="79">
        <f>IF(Y31&lt;&gt;"",IF(Y31+Produccion!$T$2&gt;=Produccion!$R$2+Produccion!$T$1,"",Y31+Produccion!$T$2),"")</f>
        <v>43297.687499999927</v>
      </c>
    </row>
    <row r="33" spans="12:25" x14ac:dyDescent="0.25">
      <c r="L33" s="52">
        <v>32</v>
      </c>
      <c r="M33" s="46">
        <f t="array" aca="1" ref="M33" ca="1">IF(ROWS($1:32)&lt;=COUNTA(Num_Orden)-COUNTA(Produccion!$A$4:$A$14),INDEX(Num_Orden,SMALL(IF((COUNTIF(Produccion!$A$4:$A$14,Num_Orden)=0),ROW(INDIRECT("1:"&amp;ROWS(Num_Orden)))),ROWS($1:32))),"")</f>
        <v>32</v>
      </c>
      <c r="Q33" s="46"/>
      <c r="U33" s="63">
        <v>0.33333333333333398</v>
      </c>
      <c r="V33" s="63">
        <v>0.66666666666666596</v>
      </c>
      <c r="Y33" s="79">
        <f>IF(Y32&lt;&gt;"",IF(Y32+Produccion!$T$2&gt;=Produccion!$R$2+Produccion!$T$1,"",Y32+Produccion!$T$2),"")</f>
        <v>43297.697916666591</v>
      </c>
    </row>
    <row r="34" spans="12:25" x14ac:dyDescent="0.25">
      <c r="L34" s="52">
        <v>33</v>
      </c>
      <c r="M34" s="46">
        <f t="array" aca="1" ref="M34" ca="1">IF(ROWS($1:33)&lt;=COUNTA(Num_Orden)-COUNTA(Produccion!$A$4:$A$14),INDEX(Num_Orden,SMALL(IF((COUNTIF(Produccion!$A$4:$A$14,Num_Orden)=0),ROW(INDIRECT("1:"&amp;ROWS(Num_Orden)))),ROWS($1:33))),"")</f>
        <v>33</v>
      </c>
      <c r="Q34" s="46"/>
      <c r="U34" s="63">
        <v>0.34375</v>
      </c>
      <c r="V34" s="63">
        <v>0.6875</v>
      </c>
      <c r="Y34" s="79">
        <f>IF(Y33&lt;&gt;"",IF(Y33+Produccion!$T$2&gt;=Produccion!$R$2+Produccion!$T$1,"",Y33+Produccion!$T$2),"")</f>
        <v>43297.708333333256</v>
      </c>
    </row>
    <row r="35" spans="12:25" x14ac:dyDescent="0.25">
      <c r="L35" s="52">
        <v>34</v>
      </c>
      <c r="M35" s="46">
        <f t="array" aca="1" ref="M35" ca="1">IF(ROWS($1:34)&lt;=COUNTA(Num_Orden)-COUNTA(Produccion!$A$4:$A$14),INDEX(Num_Orden,SMALL(IF((COUNTIF(Produccion!$A$4:$A$14,Num_Orden)=0),ROW(INDIRECT("1:"&amp;ROWS(Num_Orden)))),ROWS($1:34))),"")</f>
        <v>34</v>
      </c>
      <c r="Q35" s="46"/>
      <c r="U35" s="63">
        <v>0.35416666666666702</v>
      </c>
      <c r="V35" s="63">
        <v>0.70833333333333304</v>
      </c>
      <c r="Y35" s="79">
        <f>IF(Y34&lt;&gt;"",IF(Y34+Produccion!$T$2&gt;=Produccion!$R$2+Produccion!$T$1,"",Y34+Produccion!$T$2),"")</f>
        <v>43297.71874999992</v>
      </c>
    </row>
    <row r="36" spans="12:25" x14ac:dyDescent="0.25">
      <c r="L36" s="52">
        <v>35</v>
      </c>
      <c r="M36" s="46">
        <f t="array" aca="1" ref="M36" ca="1">IF(ROWS($1:35)&lt;=COUNTA(Num_Orden)-COUNTA(Produccion!$A$4:$A$14),INDEX(Num_Orden,SMALL(IF((COUNTIF(Produccion!$A$4:$A$14,Num_Orden)=0),ROW(INDIRECT("1:"&amp;ROWS(Num_Orden)))),ROWS($1:35))),"")</f>
        <v>35</v>
      </c>
      <c r="Q36" s="46"/>
      <c r="U36" s="63">
        <v>0.36458333333333398</v>
      </c>
      <c r="V36" s="63">
        <v>0.72916666666666596</v>
      </c>
      <c r="Y36" s="79">
        <f>IF(Y35&lt;&gt;"",IF(Y35+Produccion!$T$2&gt;=Produccion!$R$2+Produccion!$T$1,"",Y35+Produccion!$T$2),"")</f>
        <v>43297.729166666584</v>
      </c>
    </row>
    <row r="37" spans="12:25" x14ac:dyDescent="0.25">
      <c r="L37" s="52">
        <v>36</v>
      </c>
      <c r="M37" s="46">
        <f t="array" aca="1" ref="M37" ca="1">IF(ROWS($1:36)&lt;=COUNTA(Num_Orden)-COUNTA(Produccion!$A$4:$A$14),INDEX(Num_Orden,SMALL(IF((COUNTIF(Produccion!$A$4:$A$14,Num_Orden)=0),ROW(INDIRECT("1:"&amp;ROWS(Num_Orden)))),ROWS($1:36))),"")</f>
        <v>36</v>
      </c>
      <c r="Q37" s="46"/>
      <c r="U37" s="63">
        <v>0.375</v>
      </c>
      <c r="V37" s="63">
        <v>0.75</v>
      </c>
      <c r="Y37" s="79">
        <f>IF(Y36&lt;&gt;"",IF(Y36+Produccion!$T$2&gt;=Produccion!$R$2+Produccion!$T$1,"",Y36+Produccion!$T$2),"")</f>
        <v>43297.739583333248</v>
      </c>
    </row>
    <row r="38" spans="12:25" x14ac:dyDescent="0.25">
      <c r="L38" s="52">
        <v>37</v>
      </c>
      <c r="M38" s="46">
        <f t="array" aca="1" ref="M38" ca="1">IF(ROWS($1:37)&lt;=COUNTA(Num_Orden)-COUNTA(Produccion!$A$4:$A$14),INDEX(Num_Orden,SMALL(IF((COUNTIF(Produccion!$A$4:$A$14,Num_Orden)=0),ROW(INDIRECT("1:"&amp;ROWS(Num_Orden)))),ROWS($1:37))),"")</f>
        <v>37</v>
      </c>
      <c r="Q38" s="46"/>
      <c r="U38" s="63">
        <v>0.38541666666666702</v>
      </c>
      <c r="V38" s="63">
        <v>0.77083333333333304</v>
      </c>
      <c r="Y38" s="79">
        <f>IF(Y37&lt;&gt;"",IF(Y37+Produccion!$T$2&gt;=Produccion!$R$2+Produccion!$T$1,"",Y37+Produccion!$T$2),"")</f>
        <v>43297.749999999913</v>
      </c>
    </row>
    <row r="39" spans="12:25" x14ac:dyDescent="0.25">
      <c r="L39" s="52">
        <v>38</v>
      </c>
      <c r="M39" s="46">
        <f t="array" aca="1" ref="M39" ca="1">IF(ROWS($1:38)&lt;=COUNTA(Num_Orden)-COUNTA(Produccion!$A$4:$A$14),INDEX(Num_Orden,SMALL(IF((COUNTIF(Produccion!$A$4:$A$14,Num_Orden)=0),ROW(INDIRECT("1:"&amp;ROWS(Num_Orden)))),ROWS($1:38))),"")</f>
        <v>38</v>
      </c>
      <c r="Q39" s="46"/>
      <c r="U39" s="63">
        <v>0.39583333333333398</v>
      </c>
      <c r="V39" s="63">
        <v>0.79166666666666596</v>
      </c>
      <c r="Y39" s="79">
        <f>IF(Y38&lt;&gt;"",IF(Y38+Produccion!$T$2&gt;=Produccion!$R$2+Produccion!$T$1,"",Y38+Produccion!$T$2),"")</f>
        <v>43297.760416666577</v>
      </c>
    </row>
    <row r="40" spans="12:25" x14ac:dyDescent="0.25">
      <c r="L40" s="52">
        <v>39</v>
      </c>
      <c r="M40" s="46">
        <f t="array" aca="1" ref="M40" ca="1">IF(ROWS($1:39)&lt;=COUNTA(Num_Orden)-COUNTA(Produccion!$A$4:$A$14),INDEX(Num_Orden,SMALL(IF((COUNTIF(Produccion!$A$4:$A$14,Num_Orden)=0),ROW(INDIRECT("1:"&amp;ROWS(Num_Orden)))),ROWS($1:39))),"")</f>
        <v>39</v>
      </c>
      <c r="Q40" s="46"/>
      <c r="U40" s="63">
        <v>0.40625</v>
      </c>
      <c r="V40" s="63">
        <v>0.8125</v>
      </c>
      <c r="Y40" s="79">
        <f>IF(Y39&lt;&gt;"",IF(Y39+Produccion!$T$2&gt;=Produccion!$R$2+Produccion!$T$1,"",Y39+Produccion!$T$2),"")</f>
        <v>43297.770833333241</v>
      </c>
    </row>
    <row r="41" spans="12:25" x14ac:dyDescent="0.25">
      <c r="L41" s="52">
        <v>40</v>
      </c>
      <c r="M41" s="46">
        <f t="array" aca="1" ref="M41" ca="1">IF(ROWS($1:40)&lt;=COUNTA(Num_Orden)-COUNTA(Produccion!$A$4:$A$14),INDEX(Num_Orden,SMALL(IF((COUNTIF(Produccion!$A$4:$A$14,Num_Orden)=0),ROW(INDIRECT("1:"&amp;ROWS(Num_Orden)))),ROWS($1:40))),"")</f>
        <v>40</v>
      </c>
      <c r="Q41" s="46"/>
      <c r="U41" s="63">
        <v>0.41666666666666702</v>
      </c>
      <c r="V41" s="63">
        <v>0.83333333333333304</v>
      </c>
      <c r="Y41" s="79">
        <f>IF(Y40&lt;&gt;"",IF(Y40+Produccion!$T$2&gt;=Produccion!$R$2+Produccion!$T$1,"",Y40+Produccion!$T$2),"")</f>
        <v>43297.781249999905</v>
      </c>
    </row>
    <row r="42" spans="12:25" x14ac:dyDescent="0.25">
      <c r="L42" s="52">
        <v>41</v>
      </c>
      <c r="M42" s="46">
        <f t="array" aca="1" ref="M42" ca="1">IF(ROWS($1:41)&lt;=COUNTA(Num_Orden)-COUNTA(Produccion!$A$4:$A$14),INDEX(Num_Orden,SMALL(IF((COUNTIF(Produccion!$A$4:$A$14,Num_Orden)=0),ROW(INDIRECT("1:"&amp;ROWS(Num_Orden)))),ROWS($1:41))),"")</f>
        <v>41</v>
      </c>
      <c r="Q42" s="46"/>
      <c r="U42" s="63">
        <v>0.42708333333333398</v>
      </c>
      <c r="V42" s="63">
        <v>0.85416666666666596</v>
      </c>
      <c r="Y42" s="79">
        <f>IF(Y41&lt;&gt;"",IF(Y41+Produccion!$T$2&gt;=Produccion!$R$2+Produccion!$T$1,"",Y41+Produccion!$T$2),"")</f>
        <v>43297.79166666657</v>
      </c>
    </row>
    <row r="43" spans="12:25" x14ac:dyDescent="0.25">
      <c r="L43" s="52">
        <v>42</v>
      </c>
      <c r="M43" s="46">
        <f t="array" aca="1" ref="M43" ca="1">IF(ROWS($1:42)&lt;=COUNTA(Num_Orden)-COUNTA(Produccion!$A$4:$A$14),INDEX(Num_Orden,SMALL(IF((COUNTIF(Produccion!$A$4:$A$14,Num_Orden)=0),ROW(INDIRECT("1:"&amp;ROWS(Num_Orden)))),ROWS($1:42))),"")</f>
        <v>42</v>
      </c>
      <c r="Q43" s="46"/>
      <c r="U43" s="63">
        <v>0.4375</v>
      </c>
      <c r="V43" s="63">
        <v>0.875</v>
      </c>
      <c r="Y43" s="79">
        <f>IF(Y42&lt;&gt;"",IF(Y42+Produccion!$T$2&gt;=Produccion!$R$2+Produccion!$T$1,"",Y42+Produccion!$T$2),"")</f>
        <v>43297.802083333234</v>
      </c>
    </row>
    <row r="44" spans="12:25" x14ac:dyDescent="0.25">
      <c r="L44" s="52">
        <v>43</v>
      </c>
      <c r="M44" s="46">
        <f t="array" aca="1" ref="M44" ca="1">IF(ROWS($1:43)&lt;=COUNTA(Num_Orden)-COUNTA(Produccion!$A$4:$A$14),INDEX(Num_Orden,SMALL(IF((COUNTIF(Produccion!$A$4:$A$14,Num_Orden)=0),ROW(INDIRECT("1:"&amp;ROWS(Num_Orden)))),ROWS($1:43))),"")</f>
        <v>43</v>
      </c>
      <c r="Q44" s="46"/>
      <c r="U44" s="63">
        <v>0.44791666666666702</v>
      </c>
      <c r="V44" s="63">
        <v>0.89583333333333304</v>
      </c>
      <c r="Y44" s="79">
        <f>IF(Y43&lt;&gt;"",IF(Y43+Produccion!$T$2&gt;=Produccion!$R$2+Produccion!$T$1,"",Y43+Produccion!$T$2),"")</f>
        <v>43297.812499999898</v>
      </c>
    </row>
    <row r="45" spans="12:25" x14ac:dyDescent="0.25">
      <c r="L45" s="52">
        <v>44</v>
      </c>
      <c r="M45" s="46">
        <f t="array" aca="1" ref="M45" ca="1">IF(ROWS($1:44)&lt;=COUNTA(Num_Orden)-COUNTA(Produccion!$A$4:$A$14),INDEX(Num_Orden,SMALL(IF((COUNTIF(Produccion!$A$4:$A$14,Num_Orden)=0),ROW(INDIRECT("1:"&amp;ROWS(Num_Orden)))),ROWS($1:44))),"")</f>
        <v>44</v>
      </c>
      <c r="Q45" s="46"/>
      <c r="U45" s="63">
        <v>0.45833333333333398</v>
      </c>
      <c r="V45" s="63">
        <v>0.91666666666666596</v>
      </c>
      <c r="Y45" s="79">
        <f>IF(Y44&lt;&gt;"",IF(Y44+Produccion!$T$2&gt;=Produccion!$R$2+Produccion!$T$1,"",Y44+Produccion!$T$2),"")</f>
        <v>43297.822916666562</v>
      </c>
    </row>
    <row r="46" spans="12:25" x14ac:dyDescent="0.25">
      <c r="L46" s="52">
        <v>45</v>
      </c>
      <c r="M46" s="46">
        <f t="array" aca="1" ref="M46" ca="1">IF(ROWS($1:45)&lt;=COUNTA(Num_Orden)-COUNTA(Produccion!$A$4:$A$14),INDEX(Num_Orden,SMALL(IF((COUNTIF(Produccion!$A$4:$A$14,Num_Orden)=0),ROW(INDIRECT("1:"&amp;ROWS(Num_Orden)))),ROWS($1:45))),"")</f>
        <v>45</v>
      </c>
      <c r="Q46" s="46"/>
      <c r="U46" s="63">
        <v>0.46875</v>
      </c>
      <c r="V46" s="63">
        <v>0.9375</v>
      </c>
      <c r="Y46" s="79">
        <f>IF(Y45&lt;&gt;"",IF(Y45+Produccion!$T$2&gt;=Produccion!$R$2+Produccion!$T$1,"",Y45+Produccion!$T$2),"")</f>
        <v>43297.833333333227</v>
      </c>
    </row>
    <row r="47" spans="12:25" x14ac:dyDescent="0.25">
      <c r="L47" s="52">
        <v>46</v>
      </c>
      <c r="M47" s="46">
        <f t="array" aca="1" ref="M47" ca="1">IF(ROWS($1:46)&lt;=COUNTA(Num_Orden)-COUNTA(Produccion!$A$4:$A$14),INDEX(Num_Orden,SMALL(IF((COUNTIF(Produccion!$A$4:$A$14,Num_Orden)=0),ROW(INDIRECT("1:"&amp;ROWS(Num_Orden)))),ROWS($1:46))),"")</f>
        <v>46</v>
      </c>
      <c r="Q47" s="46"/>
      <c r="U47" s="63">
        <v>0.47916666666666702</v>
      </c>
      <c r="V47" s="63">
        <v>0.95833333333333304</v>
      </c>
      <c r="Y47" s="79">
        <f>IF(Y46&lt;&gt;"",IF(Y46+Produccion!$T$2&gt;=Produccion!$R$2+Produccion!$T$1,"",Y46+Produccion!$T$2),"")</f>
        <v>43297.843749999891</v>
      </c>
    </row>
    <row r="48" spans="12:25" x14ac:dyDescent="0.25">
      <c r="L48" s="52">
        <v>47</v>
      </c>
      <c r="M48" s="46">
        <f t="array" aca="1" ref="M48" ca="1">IF(ROWS($1:47)&lt;=COUNTA(Num_Orden)-COUNTA(Produccion!$A$4:$A$14),INDEX(Num_Orden,SMALL(IF((COUNTIF(Produccion!$A$4:$A$14,Num_Orden)=0),ROW(INDIRECT("1:"&amp;ROWS(Num_Orden)))),ROWS($1:47))),"")</f>
        <v>47</v>
      </c>
      <c r="Q48" s="46"/>
      <c r="U48" s="63">
        <v>0.48958333333333398</v>
      </c>
      <c r="V48" s="63">
        <v>0.97916666666666596</v>
      </c>
      <c r="Y48" s="79">
        <f>IF(Y47&lt;&gt;"",IF(Y47+Produccion!$T$2&gt;=Produccion!$R$2+Produccion!$T$1,"",Y47+Produccion!$T$2),"")</f>
        <v>43297.854166666555</v>
      </c>
    </row>
    <row r="49" spans="12:25" x14ac:dyDescent="0.25">
      <c r="L49" s="52">
        <v>48</v>
      </c>
      <c r="M49" s="46">
        <f t="array" aca="1" ref="M49" ca="1">IF(ROWS($1:48)&lt;=COUNTA(Num_Orden)-COUNTA(Produccion!$A$4:$A$14),INDEX(Num_Orden,SMALL(IF((COUNTIF(Produccion!$A$4:$A$14,Num_Orden)=0),ROW(INDIRECT("1:"&amp;ROWS(Num_Orden)))),ROWS($1:48))),"")</f>
        <v>48</v>
      </c>
      <c r="Q49" s="46"/>
      <c r="U49" s="63">
        <v>0.5</v>
      </c>
      <c r="V49" s="63">
        <v>1</v>
      </c>
      <c r="Y49" s="79">
        <f>IF(Y48&lt;&gt;"",IF(Y48+Produccion!$T$2&gt;=Produccion!$R$2+Produccion!$T$1,"",Y48+Produccion!$T$2),"")</f>
        <v>43297.864583333219</v>
      </c>
    </row>
    <row r="50" spans="12:25" ht="15.75" thickBot="1" x14ac:dyDescent="0.3">
      <c r="L50" s="52">
        <v>49</v>
      </c>
      <c r="M50" s="46">
        <f t="array" aca="1" ref="M50" ca="1">IF(ROWS($1:49)&lt;=COUNTA(Num_Orden)-COUNTA(Produccion!$A$4:$A$14),INDEX(Num_Orden,SMALL(IF((COUNTIF(Produccion!$A$4:$A$14,Num_Orden)=0),ROW(INDIRECT("1:"&amp;ROWS(Num_Orden)))),ROWS($1:49))),"")</f>
        <v>49</v>
      </c>
      <c r="Q50" s="47"/>
      <c r="U50" s="63">
        <v>0.51041666666666696</v>
      </c>
      <c r="Y50" s="79">
        <f>IF(Y49&lt;&gt;"",IF(Y49+Produccion!$T$2&gt;=Produccion!$R$2+Produccion!$T$1,"",Y49+Produccion!$T$2),"")</f>
        <v>43297.874999999884</v>
      </c>
    </row>
    <row r="51" spans="12:25" ht="15.75" thickBot="1" x14ac:dyDescent="0.3">
      <c r="L51" s="53">
        <v>50</v>
      </c>
      <c r="M51" s="46">
        <f t="array" aca="1" ref="M51" ca="1">IF(ROWS($1:50)&lt;=COUNTA(Num_Orden)-COUNTA(Produccion!$A$4:$A$14),INDEX(Num_Orden,SMALL(IF((COUNTIF(Produccion!$A$4:$A$14,Num_Orden)=0),ROW(INDIRECT("1:"&amp;ROWS(Num_Orden)))),ROWS($1:50))),"")</f>
        <v>50</v>
      </c>
      <c r="U51" s="63">
        <v>0.52083333333333404</v>
      </c>
      <c r="Y51" s="79">
        <f>IF(Y50&lt;&gt;"",IF(Y50+Produccion!$T$2&gt;=Produccion!$R$2+Produccion!$T$1,"",Y50+Produccion!$T$2),"")</f>
        <v>43297.885416666548</v>
      </c>
    </row>
    <row r="52" spans="12:25" x14ac:dyDescent="0.25">
      <c r="U52" s="63">
        <v>0.53125</v>
      </c>
      <c r="Y52" s="79">
        <f>IF(Y51&lt;&gt;"",IF(Y51+Produccion!$T$2&gt;=Produccion!$R$2+Produccion!$T$1,"",Y51+Produccion!$T$2),"")</f>
        <v>43297.895833333212</v>
      </c>
    </row>
    <row r="53" spans="12:25" x14ac:dyDescent="0.25">
      <c r="U53" s="63">
        <v>0.54166666666666696</v>
      </c>
      <c r="Y53" s="79">
        <f>IF(Y52&lt;&gt;"",IF(Y52+Produccion!$T$2&gt;=Produccion!$R$2+Produccion!$T$1,"",Y52+Produccion!$T$2),"")</f>
        <v>43297.906249999876</v>
      </c>
    </row>
    <row r="54" spans="12:25" x14ac:dyDescent="0.25">
      <c r="U54" s="63">
        <v>0.55208333333333404</v>
      </c>
      <c r="Y54" s="79">
        <f>IF(Y53&lt;&gt;"",IF(Y53+Produccion!$T$2&gt;=Produccion!$R$2+Produccion!$T$1,"",Y53+Produccion!$T$2),"")</f>
        <v>43297.916666666541</v>
      </c>
    </row>
    <row r="55" spans="12:25" x14ac:dyDescent="0.25">
      <c r="U55" s="63">
        <v>0.5625</v>
      </c>
      <c r="Y55" s="79">
        <f>IF(Y54&lt;&gt;"",IF(Y54+Produccion!$T$2&gt;=Produccion!$R$2+Produccion!$T$1,"",Y54+Produccion!$T$2),"")</f>
        <v>43297.927083333205</v>
      </c>
    </row>
    <row r="56" spans="12:25" x14ac:dyDescent="0.25">
      <c r="U56" s="63">
        <v>0.57291666666666696</v>
      </c>
      <c r="Y56" s="79">
        <f>IF(Y55&lt;&gt;"",IF(Y55+Produccion!$T$2&gt;=Produccion!$R$2+Produccion!$T$1,"",Y55+Produccion!$T$2),"")</f>
        <v>43297.937499999869</v>
      </c>
    </row>
    <row r="57" spans="12:25" x14ac:dyDescent="0.25">
      <c r="U57" s="63">
        <v>0.58333333333333404</v>
      </c>
      <c r="Y57" s="79">
        <f>IF(Y56&lt;&gt;"",IF(Y56+Produccion!$T$2&gt;=Produccion!$R$2+Produccion!$T$1,"",Y56+Produccion!$T$2),"")</f>
        <v>43297.947916666533</v>
      </c>
    </row>
    <row r="58" spans="12:25" x14ac:dyDescent="0.25">
      <c r="U58" s="63">
        <v>0.59375</v>
      </c>
      <c r="Y58" s="79">
        <f>IF(Y57&lt;&gt;"",IF(Y57+Produccion!$T$2&gt;=Produccion!$R$2+Produccion!$T$1,"",Y57+Produccion!$T$2),"")</f>
        <v>43297.958333333198</v>
      </c>
    </row>
    <row r="59" spans="12:25" x14ac:dyDescent="0.25">
      <c r="U59" s="63">
        <v>0.60416666666666696</v>
      </c>
      <c r="Y59" s="79">
        <f>IF(Y58&lt;&gt;"",IF(Y58+Produccion!$T$2&gt;=Produccion!$R$2+Produccion!$T$1,"",Y58+Produccion!$T$2),"")</f>
        <v>43297.968749999862</v>
      </c>
    </row>
    <row r="60" spans="12:25" x14ac:dyDescent="0.25">
      <c r="U60" s="63">
        <v>0.61458333333333404</v>
      </c>
      <c r="Y60" s="79">
        <f>IF(Y59&lt;&gt;"",IF(Y59+Produccion!$T$2&gt;=Produccion!$R$2+Produccion!$T$1,"",Y59+Produccion!$T$2),"")</f>
        <v>43297.979166666526</v>
      </c>
    </row>
    <row r="61" spans="12:25" x14ac:dyDescent="0.25">
      <c r="U61" s="63">
        <v>0.625</v>
      </c>
      <c r="Y61" s="79">
        <f>IF(Y60&lt;&gt;"",IF(Y60+Produccion!$T$2&gt;=Produccion!$R$2+Produccion!$T$1,"",Y60+Produccion!$T$2),"")</f>
        <v>43297.98958333319</v>
      </c>
    </row>
    <row r="62" spans="12:25" x14ac:dyDescent="0.25">
      <c r="U62" s="63">
        <v>0.63541666666666696</v>
      </c>
      <c r="Y62" s="79">
        <f>IF(Y61&lt;&gt;"",IF(Y61+Produccion!$T$2&gt;=Produccion!$R$2+Produccion!$T$1,"",Y61+Produccion!$T$2),"")</f>
        <v>43297.999999999854</v>
      </c>
    </row>
    <row r="63" spans="12:25" x14ac:dyDescent="0.25">
      <c r="U63" s="63">
        <v>0.64583333333333404</v>
      </c>
      <c r="Y63" s="79">
        <f>IF(Y62&lt;&gt;"",IF(Y62+Produccion!$T$2&gt;=Produccion!$R$2+Produccion!$T$1,"",Y62+Produccion!$T$2),"")</f>
        <v>43298.010416666519</v>
      </c>
    </row>
    <row r="64" spans="12:25" x14ac:dyDescent="0.25">
      <c r="U64" s="63">
        <v>0.65625</v>
      </c>
      <c r="Y64" s="79">
        <f>IF(Y63&lt;&gt;"",IF(Y63+Produccion!$T$2&gt;=Produccion!$R$2+Produccion!$T$1,"",Y63+Produccion!$T$2),"")</f>
        <v>43298.020833333183</v>
      </c>
    </row>
    <row r="65" spans="21:25" x14ac:dyDescent="0.25">
      <c r="U65" s="63">
        <v>0.66666666666666696</v>
      </c>
      <c r="Y65" s="79">
        <f>IF(Y64&lt;&gt;"",IF(Y64+Produccion!$T$2&gt;=Produccion!$R$2+Produccion!$T$1,"",Y64+Produccion!$T$2),"")</f>
        <v>43298.031249999847</v>
      </c>
    </row>
    <row r="66" spans="21:25" x14ac:dyDescent="0.25">
      <c r="U66" s="63">
        <v>0.67708333333333404</v>
      </c>
      <c r="Y66" s="79">
        <f>IF(Y65&lt;&gt;"",IF(Y65+Produccion!$T$2&gt;=Produccion!$R$2+Produccion!$T$1,"",Y65+Produccion!$T$2),"")</f>
        <v>43298.041666666511</v>
      </c>
    </row>
    <row r="67" spans="21:25" x14ac:dyDescent="0.25">
      <c r="U67" s="63">
        <v>0.6875</v>
      </c>
      <c r="Y67" s="79">
        <f>IF(Y66&lt;&gt;"",IF(Y66+Produccion!$T$2&gt;=Produccion!$R$2+Produccion!$T$1,"",Y66+Produccion!$T$2),"")</f>
        <v>43298.052083333176</v>
      </c>
    </row>
    <row r="68" spans="21:25" x14ac:dyDescent="0.25">
      <c r="U68" s="63">
        <v>0.69791666666666696</v>
      </c>
      <c r="Y68" s="79">
        <f>IF(Y67&lt;&gt;"",IF(Y67+Produccion!$T$2&gt;=Produccion!$R$2+Produccion!$T$1,"",Y67+Produccion!$T$2),"")</f>
        <v>43298.06249999984</v>
      </c>
    </row>
    <row r="69" spans="21:25" x14ac:dyDescent="0.25">
      <c r="U69" s="63">
        <v>0.70833333333333404</v>
      </c>
      <c r="Y69" s="79">
        <f>IF(Y68&lt;&gt;"",IF(Y68+Produccion!$T$2&gt;=Produccion!$R$2+Produccion!$T$1,"",Y68+Produccion!$T$2),"")</f>
        <v>43298.072916666504</v>
      </c>
    </row>
    <row r="70" spans="21:25" x14ac:dyDescent="0.25">
      <c r="U70" s="63">
        <v>0.71875</v>
      </c>
      <c r="Y70" s="79">
        <f>IF(Y69&lt;&gt;"",IF(Y69+Produccion!$T$2&gt;=Produccion!$R$2+Produccion!$T$1,"",Y69+Produccion!$T$2),"")</f>
        <v>43298.083333333168</v>
      </c>
    </row>
    <row r="71" spans="21:25" x14ac:dyDescent="0.25">
      <c r="U71" s="63">
        <v>0.72916666666666696</v>
      </c>
      <c r="Y71" s="79">
        <f>IF(Y70&lt;&gt;"",IF(Y70+Produccion!$T$2&gt;=Produccion!$R$2+Produccion!$T$1,"",Y70+Produccion!$T$2),"")</f>
        <v>43298.093749999833</v>
      </c>
    </row>
    <row r="72" spans="21:25" x14ac:dyDescent="0.25">
      <c r="U72" s="63">
        <v>0.73958333333333404</v>
      </c>
      <c r="Y72" s="79">
        <f>IF(Y71&lt;&gt;"",IF(Y71+Produccion!$T$2&gt;=Produccion!$R$2+Produccion!$T$1,"",Y71+Produccion!$T$2),"")</f>
        <v>43298.104166666497</v>
      </c>
    </row>
    <row r="73" spans="21:25" x14ac:dyDescent="0.25">
      <c r="U73" s="63">
        <v>0.75</v>
      </c>
      <c r="Y73" s="79">
        <f>IF(Y72&lt;&gt;"",IF(Y72+Produccion!$T$2&gt;=Produccion!$R$2+Produccion!$T$1,"",Y72+Produccion!$T$2),"")</f>
        <v>43298.114583333161</v>
      </c>
    </row>
    <row r="74" spans="21:25" x14ac:dyDescent="0.25">
      <c r="U74" s="63">
        <v>0.76041666666666696</v>
      </c>
      <c r="Y74" s="79">
        <f>IF(Y73&lt;&gt;"",IF(Y73+Produccion!$T$2&gt;=Produccion!$R$2+Produccion!$T$1,"",Y73+Produccion!$T$2),"")</f>
        <v>43298.124999999825</v>
      </c>
    </row>
    <row r="75" spans="21:25" x14ac:dyDescent="0.25">
      <c r="U75" s="63">
        <v>0.77083333333333404</v>
      </c>
      <c r="Y75" s="79">
        <f>IF(Y74&lt;&gt;"",IF(Y74+Produccion!$T$2&gt;=Produccion!$R$2+Produccion!$T$1,"",Y74+Produccion!$T$2),"")</f>
        <v>43298.13541666649</v>
      </c>
    </row>
    <row r="76" spans="21:25" x14ac:dyDescent="0.25">
      <c r="U76" s="63">
        <v>0.78125</v>
      </c>
      <c r="Y76" s="79">
        <f>IF(Y75&lt;&gt;"",IF(Y75+Produccion!$T$2&gt;=Produccion!$R$2+Produccion!$T$1,"",Y75+Produccion!$T$2),"")</f>
        <v>43298.145833333154</v>
      </c>
    </row>
    <row r="77" spans="21:25" x14ac:dyDescent="0.25">
      <c r="U77" s="63">
        <v>0.79166666666666696</v>
      </c>
      <c r="Y77" s="79">
        <f>IF(Y76&lt;&gt;"",IF(Y76+Produccion!$T$2&gt;=Produccion!$R$2+Produccion!$T$1,"",Y76+Produccion!$T$2),"")</f>
        <v>43298.156249999818</v>
      </c>
    </row>
    <row r="78" spans="21:25" x14ac:dyDescent="0.25">
      <c r="U78" s="63">
        <v>0.80208333333333404</v>
      </c>
      <c r="Y78" s="79">
        <f>IF(Y77&lt;&gt;"",IF(Y77+Produccion!$T$2&gt;=Produccion!$R$2+Produccion!$T$1,"",Y77+Produccion!$T$2),"")</f>
        <v>43298.166666666482</v>
      </c>
    </row>
    <row r="79" spans="21:25" x14ac:dyDescent="0.25">
      <c r="U79" s="63">
        <v>0.8125</v>
      </c>
      <c r="Y79" s="79">
        <f>IF(Y78&lt;&gt;"",IF(Y78+Produccion!$T$2&gt;=Produccion!$R$2+Produccion!$T$1,"",Y78+Produccion!$T$2),"")</f>
        <v>43298.177083333147</v>
      </c>
    </row>
    <row r="80" spans="21:25" x14ac:dyDescent="0.25">
      <c r="U80" s="63">
        <v>0.82291666666666696</v>
      </c>
      <c r="Y80" s="79">
        <f>IF(Y79&lt;&gt;"",IF(Y79+Produccion!$T$2&gt;=Produccion!$R$2+Produccion!$T$1,"",Y79+Produccion!$T$2),"")</f>
        <v>43298.187499999811</v>
      </c>
    </row>
    <row r="81" spans="21:25" x14ac:dyDescent="0.25">
      <c r="U81" s="63">
        <v>0.83333333333333404</v>
      </c>
      <c r="Y81" s="79">
        <f>IF(Y80&lt;&gt;"",IF(Y80+Produccion!$T$2&gt;=Produccion!$R$2+Produccion!$T$1,"",Y80+Produccion!$T$2),"")</f>
        <v>43298.197916666475</v>
      </c>
    </row>
    <row r="82" spans="21:25" x14ac:dyDescent="0.25">
      <c r="U82" s="63">
        <v>0.84375</v>
      </c>
      <c r="Y82" s="79">
        <f>IF(Y81&lt;&gt;"",IF(Y81+Produccion!$T$2&gt;=Produccion!$R$2+Produccion!$T$1,"",Y81+Produccion!$T$2),"")</f>
        <v>43298.208333333139</v>
      </c>
    </row>
    <row r="83" spans="21:25" x14ac:dyDescent="0.25">
      <c r="U83" s="63">
        <v>0.85416666666666696</v>
      </c>
      <c r="Y83" s="79">
        <f>IF(Y82&lt;&gt;"",IF(Y82+Produccion!$T$2&gt;=Produccion!$R$2+Produccion!$T$1,"",Y82+Produccion!$T$2),"")</f>
        <v>43298.218749999804</v>
      </c>
    </row>
    <row r="84" spans="21:25" x14ac:dyDescent="0.25">
      <c r="U84" s="63">
        <v>0.86458333333333404</v>
      </c>
      <c r="Y84" s="79">
        <f>IF(Y83&lt;&gt;"",IF(Y83+Produccion!$T$2&gt;=Produccion!$R$2+Produccion!$T$1,"",Y83+Produccion!$T$2),"")</f>
        <v>43298.229166666468</v>
      </c>
    </row>
    <row r="85" spans="21:25" x14ac:dyDescent="0.25">
      <c r="U85" s="63">
        <v>0.875</v>
      </c>
      <c r="Y85" s="79">
        <f>IF(Y84&lt;&gt;"",IF(Y84+Produccion!$T$2&gt;=Produccion!$R$2+Produccion!$T$1,"",Y84+Produccion!$T$2),"")</f>
        <v>43298.239583333132</v>
      </c>
    </row>
    <row r="86" spans="21:25" x14ac:dyDescent="0.25">
      <c r="U86" s="63">
        <v>0.88541666666666696</v>
      </c>
      <c r="Y86" s="79">
        <f>IF(Y85&lt;&gt;"",IF(Y85+Produccion!$T$2&gt;=Produccion!$R$2+Produccion!$T$1,"",Y85+Produccion!$T$2),"")</f>
        <v>43298.249999999796</v>
      </c>
    </row>
    <row r="87" spans="21:25" x14ac:dyDescent="0.25">
      <c r="U87" s="63">
        <v>0.89583333333333404</v>
      </c>
      <c r="Y87" s="79">
        <f>IF(Y86&lt;&gt;"",IF(Y86+Produccion!$T$2&gt;=Produccion!$R$2+Produccion!$T$1,"",Y86+Produccion!$T$2),"")</f>
        <v>43298.260416666461</v>
      </c>
    </row>
    <row r="88" spans="21:25" x14ac:dyDescent="0.25">
      <c r="U88" s="63">
        <v>0.90625</v>
      </c>
      <c r="Y88" s="79">
        <f>IF(Y87&lt;&gt;"",IF(Y87+Produccion!$T$2&gt;=Produccion!$R$2+Produccion!$T$1,"",Y87+Produccion!$T$2),"")</f>
        <v>43298.270833333125</v>
      </c>
    </row>
    <row r="89" spans="21:25" x14ac:dyDescent="0.25">
      <c r="U89" s="63">
        <v>0.91666666666666696</v>
      </c>
      <c r="Y89" s="79">
        <f>IF(Y88&lt;&gt;"",IF(Y88+Produccion!$T$2&gt;=Produccion!$R$2+Produccion!$T$1,"",Y88+Produccion!$T$2),"")</f>
        <v>43298.281249999789</v>
      </c>
    </row>
    <row r="90" spans="21:25" x14ac:dyDescent="0.25">
      <c r="U90" s="63">
        <v>0.92708333333333404</v>
      </c>
      <c r="Y90" s="79">
        <f>IF(Y89&lt;&gt;"",IF(Y89+Produccion!$T$2&gt;=Produccion!$R$2+Produccion!$T$1,"",Y89+Produccion!$T$2),"")</f>
        <v>43298.291666666453</v>
      </c>
    </row>
    <row r="91" spans="21:25" x14ac:dyDescent="0.25">
      <c r="U91" s="63">
        <v>0.9375</v>
      </c>
      <c r="Y91" s="79">
        <f>IF(Y90&lt;&gt;"",IF(Y90+Produccion!$T$2&gt;=Produccion!$R$2+Produccion!$T$1,"",Y90+Produccion!$T$2),"")</f>
        <v>43298.302083333117</v>
      </c>
    </row>
    <row r="92" spans="21:25" x14ac:dyDescent="0.25">
      <c r="U92" s="63">
        <v>0.94791666666666696</v>
      </c>
      <c r="Y92" s="79">
        <f>IF(Y91&lt;&gt;"",IF(Y91+Produccion!$T$2&gt;=Produccion!$R$2+Produccion!$T$1,"",Y91+Produccion!$T$2),"")</f>
        <v>43298.312499999782</v>
      </c>
    </row>
    <row r="93" spans="21:25" x14ac:dyDescent="0.25">
      <c r="U93" s="63">
        <v>0.95833333333333404</v>
      </c>
      <c r="Y93" s="79">
        <f>IF(Y92&lt;&gt;"",IF(Y92+Produccion!$T$2&gt;=Produccion!$R$2+Produccion!$T$1,"",Y92+Produccion!$T$2),"")</f>
        <v>43298.322916666446</v>
      </c>
    </row>
    <row r="94" spans="21:25" x14ac:dyDescent="0.25">
      <c r="U94" s="63">
        <v>0.96875</v>
      </c>
      <c r="Y94" s="79">
        <f>IF(Y93&lt;&gt;"",IF(Y93+Produccion!$T$2&gt;=Produccion!$R$2+Produccion!$T$1,"",Y93+Produccion!$T$2),"")</f>
        <v>43298.33333333311</v>
      </c>
    </row>
    <row r="95" spans="21:25" x14ac:dyDescent="0.25">
      <c r="U95" s="63">
        <v>0.97916666666666696</v>
      </c>
      <c r="Y95" s="79">
        <f>IF(Y94&lt;&gt;"",IF(Y94+Produccion!$T$2&gt;=Produccion!$R$2+Produccion!$T$1,"",Y94+Produccion!$T$2),"")</f>
        <v>43298.343749999774</v>
      </c>
    </row>
    <row r="96" spans="21:25" ht="15.75" thickBot="1" x14ac:dyDescent="0.3">
      <c r="U96" s="64">
        <v>0.98958333333333404</v>
      </c>
      <c r="Y96" s="79">
        <f>IF(Y95&lt;&gt;"",IF(Y95+Produccion!$T$2&gt;=Produccion!$R$2+Produccion!$T$1,"",Y95+Produccion!$T$2),"")</f>
        <v>43298.354166666439</v>
      </c>
    </row>
    <row r="97" spans="25:25" x14ac:dyDescent="0.25">
      <c r="Y97" s="79">
        <f>IF(Y96&lt;&gt;"",IF(Y96+Produccion!$T$2&gt;=Produccion!$R$2+Produccion!$T$1,"",Y96+Produccion!$T$2),"")</f>
        <v>43298.364583333103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P14"/>
  <sheetViews>
    <sheetView topLeftCell="B1" workbookViewId="0">
      <pane ySplit="3" topLeftCell="A4" activePane="bottomLeft" state="frozen"/>
      <selection pane="bottomLeft" activeCell="E4" sqref="E4"/>
    </sheetView>
  </sheetViews>
  <sheetFormatPr baseColWidth="10" defaultRowHeight="15" x14ac:dyDescent="0.25"/>
  <cols>
    <col min="1" max="1" width="15.85546875" customWidth="1"/>
    <col min="2" max="2" width="13.140625" customWidth="1"/>
    <col min="3" max="3" width="14.5703125" style="58" customWidth="1"/>
    <col min="5" max="6" width="11.42578125" style="81"/>
    <col min="7" max="7" width="11.42578125" style="33"/>
    <col min="8" max="8" width="11.42578125" style="30"/>
    <col min="9" max="9" width="11.42578125" style="31"/>
    <col min="10" max="10" width="11.42578125" style="42"/>
    <col min="11" max="11" width="7" customWidth="1"/>
    <col min="12" max="12" width="7.42578125" customWidth="1"/>
    <col min="13" max="13" width="8.85546875" customWidth="1"/>
    <col min="14" max="14" width="8" customWidth="1"/>
    <col min="15" max="15" width="7.5703125" customWidth="1"/>
    <col min="16" max="16" width="7.7109375" customWidth="1"/>
    <col min="17" max="17" width="14.28515625" customWidth="1"/>
    <col min="18" max="18" width="16.5703125" style="30" customWidth="1"/>
    <col min="19" max="19" width="18.5703125" customWidth="1"/>
    <col min="20" max="20" width="13" customWidth="1"/>
    <col min="21" max="21" width="10.7109375" customWidth="1"/>
    <col min="22" max="22" width="13" customWidth="1"/>
    <col min="23" max="23" width="12" customWidth="1"/>
    <col min="24" max="24" width="13" customWidth="1"/>
    <col min="25" max="120" width="4.28515625" customWidth="1"/>
  </cols>
  <sheetData>
    <row r="1" spans="1:120" ht="25.5" customHeight="1" thickBot="1" x14ac:dyDescent="0.3">
      <c r="Q1" s="30" t="s">
        <v>201</v>
      </c>
      <c r="R1" s="70">
        <v>43297</v>
      </c>
      <c r="S1" s="30" t="s">
        <v>203</v>
      </c>
      <c r="T1" s="73">
        <v>0.375</v>
      </c>
      <c r="U1" s="69"/>
      <c r="Y1" s="79"/>
      <c r="AA1" s="62"/>
    </row>
    <row r="2" spans="1:120" s="1" customFormat="1" ht="77.25" customHeight="1" x14ac:dyDescent="0.25">
      <c r="A2" s="86" t="s">
        <v>10</v>
      </c>
      <c r="B2" s="86"/>
      <c r="C2" s="86"/>
      <c r="D2" s="86"/>
      <c r="E2" s="86" t="s">
        <v>11</v>
      </c>
      <c r="F2" s="86"/>
      <c r="G2" s="86" t="s">
        <v>9</v>
      </c>
      <c r="H2" s="86"/>
      <c r="I2" s="86"/>
      <c r="J2" s="43"/>
      <c r="K2" s="84" t="s">
        <v>81</v>
      </c>
      <c r="L2" s="87"/>
      <c r="M2" s="84" t="s">
        <v>86</v>
      </c>
      <c r="N2" s="85"/>
      <c r="O2" s="84" t="s">
        <v>89</v>
      </c>
      <c r="P2" s="85"/>
      <c r="Q2" s="81" t="s">
        <v>202</v>
      </c>
      <c r="R2" s="71">
        <f>R1+1</f>
        <v>43298</v>
      </c>
      <c r="S2" s="81" t="s">
        <v>204</v>
      </c>
      <c r="T2" s="74">
        <v>1.0416666666666666E-2</v>
      </c>
      <c r="U2" s="65"/>
      <c r="V2" s="65"/>
      <c r="W2" s="72"/>
      <c r="X2" s="72"/>
      <c r="Y2" s="80">
        <f>IF($T$1+$R$1&gt;=$R$2,"",$T$1+$R$1)</f>
        <v>43297.375</v>
      </c>
      <c r="Z2" s="80">
        <f t="shared" ref="Z2:BE2" si="0">IF(Y2&lt;&gt;"",IF(Y2+$T$2&gt;=$R$2+$T$1,"",Y2+$T$2),"")</f>
        <v>43297.385416666664</v>
      </c>
      <c r="AA2" s="80">
        <f t="shared" si="0"/>
        <v>43297.395833333328</v>
      </c>
      <c r="AB2" s="80">
        <f t="shared" si="0"/>
        <v>43297.406249999993</v>
      </c>
      <c r="AC2" s="80">
        <f t="shared" si="0"/>
        <v>43297.416666666657</v>
      </c>
      <c r="AD2" s="80">
        <f t="shared" si="0"/>
        <v>43297.427083333321</v>
      </c>
      <c r="AE2" s="80">
        <f t="shared" si="0"/>
        <v>43297.437499999985</v>
      </c>
      <c r="AF2" s="80">
        <f t="shared" si="0"/>
        <v>43297.44791666665</v>
      </c>
      <c r="AG2" s="80">
        <f t="shared" si="0"/>
        <v>43297.458333333314</v>
      </c>
      <c r="AH2" s="80">
        <f t="shared" si="0"/>
        <v>43297.468749999978</v>
      </c>
      <c r="AI2" s="80">
        <f t="shared" si="0"/>
        <v>43297.479166666642</v>
      </c>
      <c r="AJ2" s="80">
        <f t="shared" si="0"/>
        <v>43297.489583333307</v>
      </c>
      <c r="AK2" s="80">
        <f t="shared" si="0"/>
        <v>43297.499999999971</v>
      </c>
      <c r="AL2" s="80">
        <f t="shared" si="0"/>
        <v>43297.510416666635</v>
      </c>
      <c r="AM2" s="80">
        <f t="shared" si="0"/>
        <v>43297.520833333299</v>
      </c>
      <c r="AN2" s="80">
        <f t="shared" si="0"/>
        <v>43297.531249999964</v>
      </c>
      <c r="AO2" s="80">
        <f t="shared" si="0"/>
        <v>43297.541666666628</v>
      </c>
      <c r="AP2" s="80">
        <f t="shared" si="0"/>
        <v>43297.552083333292</v>
      </c>
      <c r="AQ2" s="80">
        <f t="shared" si="0"/>
        <v>43297.562499999956</v>
      </c>
      <c r="AR2" s="80">
        <f t="shared" si="0"/>
        <v>43297.572916666621</v>
      </c>
      <c r="AS2" s="80">
        <f t="shared" si="0"/>
        <v>43297.583333333285</v>
      </c>
      <c r="AT2" s="80">
        <f t="shared" si="0"/>
        <v>43297.593749999949</v>
      </c>
      <c r="AU2" s="80">
        <f t="shared" si="0"/>
        <v>43297.604166666613</v>
      </c>
      <c r="AV2" s="80">
        <f t="shared" si="0"/>
        <v>43297.614583333278</v>
      </c>
      <c r="AW2" s="80">
        <f t="shared" si="0"/>
        <v>43297.624999999942</v>
      </c>
      <c r="AX2" s="80">
        <f t="shared" si="0"/>
        <v>43297.635416666606</v>
      </c>
      <c r="AY2" s="80">
        <f t="shared" si="0"/>
        <v>43297.64583333327</v>
      </c>
      <c r="AZ2" s="80">
        <f t="shared" si="0"/>
        <v>43297.656249999935</v>
      </c>
      <c r="BA2" s="80">
        <f t="shared" si="0"/>
        <v>43297.666666666599</v>
      </c>
      <c r="BB2" s="80">
        <f t="shared" si="0"/>
        <v>43297.677083333263</v>
      </c>
      <c r="BC2" s="80">
        <f t="shared" si="0"/>
        <v>43297.687499999927</v>
      </c>
      <c r="BD2" s="80">
        <f t="shared" si="0"/>
        <v>43297.697916666591</v>
      </c>
      <c r="BE2" s="80">
        <f t="shared" si="0"/>
        <v>43297.708333333256</v>
      </c>
      <c r="BF2" s="80">
        <f t="shared" ref="BF2:CK2" si="1">IF(BE2&lt;&gt;"",IF(BE2+$T$2&gt;=$R$2+$T$1,"",BE2+$T$2),"")</f>
        <v>43297.71874999992</v>
      </c>
      <c r="BG2" s="80">
        <f t="shared" si="1"/>
        <v>43297.729166666584</v>
      </c>
      <c r="BH2" s="80">
        <f t="shared" si="1"/>
        <v>43297.739583333248</v>
      </c>
      <c r="BI2" s="80">
        <f t="shared" si="1"/>
        <v>43297.749999999913</v>
      </c>
      <c r="BJ2" s="80">
        <f t="shared" si="1"/>
        <v>43297.760416666577</v>
      </c>
      <c r="BK2" s="80">
        <f t="shared" si="1"/>
        <v>43297.770833333241</v>
      </c>
      <c r="BL2" s="80">
        <f t="shared" si="1"/>
        <v>43297.781249999905</v>
      </c>
      <c r="BM2" s="80">
        <f t="shared" si="1"/>
        <v>43297.79166666657</v>
      </c>
      <c r="BN2" s="80">
        <f t="shared" si="1"/>
        <v>43297.802083333234</v>
      </c>
      <c r="BO2" s="80">
        <f t="shared" si="1"/>
        <v>43297.812499999898</v>
      </c>
      <c r="BP2" s="80">
        <f t="shared" si="1"/>
        <v>43297.822916666562</v>
      </c>
      <c r="BQ2" s="80">
        <f t="shared" si="1"/>
        <v>43297.833333333227</v>
      </c>
      <c r="BR2" s="80">
        <f t="shared" si="1"/>
        <v>43297.843749999891</v>
      </c>
      <c r="BS2" s="80">
        <f t="shared" si="1"/>
        <v>43297.854166666555</v>
      </c>
      <c r="BT2" s="80">
        <f t="shared" si="1"/>
        <v>43297.864583333219</v>
      </c>
      <c r="BU2" s="80">
        <f t="shared" si="1"/>
        <v>43297.874999999884</v>
      </c>
      <c r="BV2" s="80">
        <f t="shared" si="1"/>
        <v>43297.885416666548</v>
      </c>
      <c r="BW2" s="80">
        <f t="shared" si="1"/>
        <v>43297.895833333212</v>
      </c>
      <c r="BX2" s="80">
        <f t="shared" si="1"/>
        <v>43297.906249999876</v>
      </c>
      <c r="BY2" s="80">
        <f t="shared" si="1"/>
        <v>43297.916666666541</v>
      </c>
      <c r="BZ2" s="80">
        <f t="shared" si="1"/>
        <v>43297.927083333205</v>
      </c>
      <c r="CA2" s="80">
        <f t="shared" si="1"/>
        <v>43297.937499999869</v>
      </c>
      <c r="CB2" s="80">
        <f t="shared" si="1"/>
        <v>43297.947916666533</v>
      </c>
      <c r="CC2" s="80">
        <f t="shared" si="1"/>
        <v>43297.958333333198</v>
      </c>
      <c r="CD2" s="80">
        <f t="shared" si="1"/>
        <v>43297.968749999862</v>
      </c>
      <c r="CE2" s="80">
        <f t="shared" si="1"/>
        <v>43297.979166666526</v>
      </c>
      <c r="CF2" s="80">
        <f t="shared" si="1"/>
        <v>43297.98958333319</v>
      </c>
      <c r="CG2" s="80">
        <f t="shared" si="1"/>
        <v>43297.999999999854</v>
      </c>
      <c r="CH2" s="80">
        <f t="shared" si="1"/>
        <v>43298.010416666519</v>
      </c>
      <c r="CI2" s="80">
        <f t="shared" si="1"/>
        <v>43298.020833333183</v>
      </c>
      <c r="CJ2" s="80">
        <f t="shared" si="1"/>
        <v>43298.031249999847</v>
      </c>
      <c r="CK2" s="80">
        <f t="shared" si="1"/>
        <v>43298.041666666511</v>
      </c>
      <c r="CL2" s="80">
        <f t="shared" ref="CL2:DP2" si="2">IF(CK2&lt;&gt;"",IF(CK2+$T$2&gt;=$R$2+$T$1,"",CK2+$T$2),"")</f>
        <v>43298.052083333176</v>
      </c>
      <c r="CM2" s="80">
        <f t="shared" si="2"/>
        <v>43298.06249999984</v>
      </c>
      <c r="CN2" s="80">
        <f t="shared" si="2"/>
        <v>43298.072916666504</v>
      </c>
      <c r="CO2" s="80">
        <f t="shared" si="2"/>
        <v>43298.083333333168</v>
      </c>
      <c r="CP2" s="80">
        <f t="shared" si="2"/>
        <v>43298.093749999833</v>
      </c>
      <c r="CQ2" s="80">
        <f t="shared" si="2"/>
        <v>43298.104166666497</v>
      </c>
      <c r="CR2" s="80">
        <f t="shared" si="2"/>
        <v>43298.114583333161</v>
      </c>
      <c r="CS2" s="80">
        <f t="shared" si="2"/>
        <v>43298.124999999825</v>
      </c>
      <c r="CT2" s="80">
        <f t="shared" si="2"/>
        <v>43298.13541666649</v>
      </c>
      <c r="CU2" s="80">
        <f t="shared" si="2"/>
        <v>43298.145833333154</v>
      </c>
      <c r="CV2" s="80">
        <f t="shared" si="2"/>
        <v>43298.156249999818</v>
      </c>
      <c r="CW2" s="80">
        <f t="shared" si="2"/>
        <v>43298.166666666482</v>
      </c>
      <c r="CX2" s="80">
        <f t="shared" si="2"/>
        <v>43298.177083333147</v>
      </c>
      <c r="CY2" s="80">
        <f t="shared" si="2"/>
        <v>43298.187499999811</v>
      </c>
      <c r="CZ2" s="80">
        <f t="shared" si="2"/>
        <v>43298.197916666475</v>
      </c>
      <c r="DA2" s="80">
        <f t="shared" si="2"/>
        <v>43298.208333333139</v>
      </c>
      <c r="DB2" s="80">
        <f t="shared" si="2"/>
        <v>43298.218749999804</v>
      </c>
      <c r="DC2" s="80">
        <f t="shared" si="2"/>
        <v>43298.229166666468</v>
      </c>
      <c r="DD2" s="80">
        <f t="shared" si="2"/>
        <v>43298.239583333132</v>
      </c>
      <c r="DE2" s="80">
        <f t="shared" si="2"/>
        <v>43298.249999999796</v>
      </c>
      <c r="DF2" s="80">
        <f t="shared" si="2"/>
        <v>43298.260416666461</v>
      </c>
      <c r="DG2" s="80">
        <f t="shared" si="2"/>
        <v>43298.270833333125</v>
      </c>
      <c r="DH2" s="80">
        <f t="shared" si="2"/>
        <v>43298.281249999789</v>
      </c>
      <c r="DI2" s="80">
        <f t="shared" si="2"/>
        <v>43298.291666666453</v>
      </c>
      <c r="DJ2" s="80">
        <f t="shared" si="2"/>
        <v>43298.302083333117</v>
      </c>
      <c r="DK2" s="80">
        <f t="shared" si="2"/>
        <v>43298.312499999782</v>
      </c>
      <c r="DL2" s="80">
        <f t="shared" si="2"/>
        <v>43298.322916666446</v>
      </c>
      <c r="DM2" s="80">
        <f t="shared" si="2"/>
        <v>43298.33333333311</v>
      </c>
      <c r="DN2" s="80">
        <f t="shared" si="2"/>
        <v>43298.343749999774</v>
      </c>
      <c r="DO2" s="80">
        <f t="shared" si="2"/>
        <v>43298.354166666439</v>
      </c>
      <c r="DP2" s="80">
        <f t="shared" si="2"/>
        <v>43298.364583333103</v>
      </c>
    </row>
    <row r="3" spans="1:120" s="1" customFormat="1" ht="36.75" customHeight="1" thickBot="1" x14ac:dyDescent="0.3">
      <c r="A3" s="5" t="s">
        <v>0</v>
      </c>
      <c r="B3" s="5" t="s">
        <v>1</v>
      </c>
      <c r="C3" s="59" t="s">
        <v>2</v>
      </c>
      <c r="D3" s="5" t="s">
        <v>3</v>
      </c>
      <c r="E3" s="81" t="s">
        <v>4</v>
      </c>
      <c r="F3" s="81" t="s">
        <v>5</v>
      </c>
      <c r="G3" s="34" t="s">
        <v>6</v>
      </c>
      <c r="H3" s="81" t="s">
        <v>7</v>
      </c>
      <c r="I3" s="32" t="s">
        <v>8</v>
      </c>
      <c r="J3" s="43" t="s">
        <v>12</v>
      </c>
      <c r="K3" s="49" t="s">
        <v>84</v>
      </c>
      <c r="L3" s="51" t="s">
        <v>85</v>
      </c>
      <c r="M3" s="49" t="s">
        <v>82</v>
      </c>
      <c r="N3" s="50" t="s">
        <v>83</v>
      </c>
      <c r="O3" s="49" t="s">
        <v>88</v>
      </c>
      <c r="P3" s="50" t="s">
        <v>87</v>
      </c>
      <c r="Q3" s="5" t="s">
        <v>13</v>
      </c>
      <c r="R3" s="81" t="s">
        <v>78</v>
      </c>
      <c r="S3" s="5" t="s">
        <v>14</v>
      </c>
      <c r="T3" s="5" t="s">
        <v>15</v>
      </c>
      <c r="U3" s="5" t="s">
        <v>16</v>
      </c>
      <c r="V3" s="5" t="s">
        <v>207</v>
      </c>
      <c r="W3" s="5" t="s">
        <v>210</v>
      </c>
      <c r="X3" s="5" t="s">
        <v>211</v>
      </c>
      <c r="Y3" s="68" t="s">
        <v>105</v>
      </c>
      <c r="Z3" s="68" t="s">
        <v>106</v>
      </c>
      <c r="AA3" s="68" t="s">
        <v>107</v>
      </c>
      <c r="AB3" s="68" t="s">
        <v>108</v>
      </c>
      <c r="AC3" s="68" t="s">
        <v>109</v>
      </c>
      <c r="AD3" s="68" t="s">
        <v>110</v>
      </c>
      <c r="AE3" s="68" t="s">
        <v>111</v>
      </c>
      <c r="AF3" s="68" t="s">
        <v>112</v>
      </c>
      <c r="AG3" s="68" t="s">
        <v>113</v>
      </c>
      <c r="AH3" s="68" t="s">
        <v>114</v>
      </c>
      <c r="AI3" s="68" t="s">
        <v>115</v>
      </c>
      <c r="AJ3" s="68" t="s">
        <v>116</v>
      </c>
      <c r="AK3" s="68" t="s">
        <v>117</v>
      </c>
      <c r="AL3" s="68" t="s">
        <v>118</v>
      </c>
      <c r="AM3" s="68" t="s">
        <v>119</v>
      </c>
      <c r="AN3" s="68" t="s">
        <v>120</v>
      </c>
      <c r="AO3" s="68" t="s">
        <v>121</v>
      </c>
      <c r="AP3" s="68" t="s">
        <v>122</v>
      </c>
      <c r="AQ3" s="68" t="s">
        <v>123</v>
      </c>
      <c r="AR3" s="68" t="s">
        <v>124</v>
      </c>
      <c r="AS3" s="68" t="s">
        <v>125</v>
      </c>
      <c r="AT3" s="68" t="s">
        <v>126</v>
      </c>
      <c r="AU3" s="68" t="s">
        <v>127</v>
      </c>
      <c r="AV3" s="68" t="s">
        <v>128</v>
      </c>
      <c r="AW3" s="68" t="s">
        <v>129</v>
      </c>
      <c r="AX3" s="68" t="s">
        <v>130</v>
      </c>
      <c r="AY3" s="68" t="s">
        <v>131</v>
      </c>
      <c r="AZ3" s="68" t="s">
        <v>132</v>
      </c>
      <c r="BA3" s="68" t="s">
        <v>133</v>
      </c>
      <c r="BB3" s="68" t="s">
        <v>134</v>
      </c>
      <c r="BC3" s="68" t="s">
        <v>135</v>
      </c>
      <c r="BD3" s="68" t="s">
        <v>136</v>
      </c>
      <c r="BE3" s="68" t="s">
        <v>137</v>
      </c>
      <c r="BF3" s="68" t="s">
        <v>138</v>
      </c>
      <c r="BG3" s="68" t="s">
        <v>139</v>
      </c>
      <c r="BH3" s="68" t="s">
        <v>140</v>
      </c>
      <c r="BI3" s="68" t="s">
        <v>141</v>
      </c>
      <c r="BJ3" s="68" t="s">
        <v>142</v>
      </c>
      <c r="BK3" s="68" t="s">
        <v>143</v>
      </c>
      <c r="BL3" s="68" t="s">
        <v>144</v>
      </c>
      <c r="BM3" s="68" t="s">
        <v>145</v>
      </c>
      <c r="BN3" s="68" t="s">
        <v>146</v>
      </c>
      <c r="BO3" s="68" t="s">
        <v>147</v>
      </c>
      <c r="BP3" s="68" t="s">
        <v>148</v>
      </c>
      <c r="BQ3" s="68" t="s">
        <v>149</v>
      </c>
      <c r="BR3" s="68" t="s">
        <v>150</v>
      </c>
      <c r="BS3" s="68" t="s">
        <v>151</v>
      </c>
      <c r="BT3" s="68" t="s">
        <v>152</v>
      </c>
      <c r="BU3" s="68" t="s">
        <v>153</v>
      </c>
      <c r="BV3" s="68" t="s">
        <v>154</v>
      </c>
      <c r="BW3" s="68" t="s">
        <v>155</v>
      </c>
      <c r="BX3" s="68" t="s">
        <v>156</v>
      </c>
      <c r="BY3" s="68" t="s">
        <v>157</v>
      </c>
      <c r="BZ3" s="68" t="s">
        <v>158</v>
      </c>
      <c r="CA3" s="68" t="s">
        <v>159</v>
      </c>
      <c r="CB3" s="68" t="s">
        <v>160</v>
      </c>
      <c r="CC3" s="68" t="s">
        <v>161</v>
      </c>
      <c r="CD3" s="68" t="s">
        <v>162</v>
      </c>
      <c r="CE3" s="68" t="s">
        <v>163</v>
      </c>
      <c r="CF3" s="68" t="s">
        <v>164</v>
      </c>
      <c r="CG3" s="68" t="s">
        <v>165</v>
      </c>
      <c r="CH3" s="68" t="s">
        <v>166</v>
      </c>
      <c r="CI3" s="68" t="s">
        <v>167</v>
      </c>
      <c r="CJ3" s="68" t="s">
        <v>168</v>
      </c>
      <c r="CK3" s="68" t="s">
        <v>169</v>
      </c>
      <c r="CL3" s="68" t="s">
        <v>170</v>
      </c>
      <c r="CM3" s="68" t="s">
        <v>171</v>
      </c>
      <c r="CN3" s="68" t="s">
        <v>172</v>
      </c>
      <c r="CO3" s="68" t="s">
        <v>173</v>
      </c>
      <c r="CP3" s="68" t="s">
        <v>174</v>
      </c>
      <c r="CQ3" s="68" t="s">
        <v>175</v>
      </c>
      <c r="CR3" s="68" t="s">
        <v>176</v>
      </c>
      <c r="CS3" s="68" t="s">
        <v>177</v>
      </c>
      <c r="CT3" s="68" t="s">
        <v>178</v>
      </c>
      <c r="CU3" s="68" t="s">
        <v>179</v>
      </c>
      <c r="CV3" s="68" t="s">
        <v>180</v>
      </c>
      <c r="CW3" s="68" t="s">
        <v>181</v>
      </c>
      <c r="CX3" s="68" t="s">
        <v>182</v>
      </c>
      <c r="CY3" s="68" t="s">
        <v>183</v>
      </c>
      <c r="CZ3" s="68" t="s">
        <v>184</v>
      </c>
      <c r="DA3" s="68" t="s">
        <v>185</v>
      </c>
      <c r="DB3" s="68" t="s">
        <v>186</v>
      </c>
      <c r="DC3" s="68" t="s">
        <v>187</v>
      </c>
      <c r="DD3" s="68" t="s">
        <v>188</v>
      </c>
      <c r="DE3" s="68" t="s">
        <v>189</v>
      </c>
      <c r="DF3" s="68" t="s">
        <v>190</v>
      </c>
      <c r="DG3" s="68" t="s">
        <v>191</v>
      </c>
      <c r="DH3" s="68" t="s">
        <v>192</v>
      </c>
      <c r="DI3" s="68" t="s">
        <v>193</v>
      </c>
      <c r="DJ3" s="68" t="s">
        <v>194</v>
      </c>
      <c r="DK3" s="68" t="s">
        <v>195</v>
      </c>
      <c r="DL3" s="68" t="s">
        <v>196</v>
      </c>
      <c r="DM3" s="68" t="s">
        <v>197</v>
      </c>
      <c r="DN3" s="68" t="s">
        <v>198</v>
      </c>
      <c r="DO3" s="67" t="s">
        <v>199</v>
      </c>
      <c r="DP3" s="67" t="s">
        <v>200</v>
      </c>
    </row>
    <row r="4" spans="1:120" ht="48.75" customHeight="1" x14ac:dyDescent="0.25">
      <c r="A4" s="30"/>
      <c r="B4" s="37" t="s">
        <v>53</v>
      </c>
      <c r="C4" s="82"/>
      <c r="D4" s="37" t="s">
        <v>55</v>
      </c>
      <c r="E4" s="37" t="s">
        <v>212</v>
      </c>
      <c r="F4" s="37" t="s">
        <v>56</v>
      </c>
      <c r="G4" s="33">
        <f t="array" ref="G4">IF(I4&lt;&gt;"",INDEX(Tb_mezcla!$A$1:$A$8,MIN(IF(Tb_mezcla!$B$3:$M$8=I4,ROW(Tb_mezcla!$B$3:$M$8)))),"")</f>
        <v>1</v>
      </c>
      <c r="H4" s="30">
        <f t="array" ref="H4">IF(I4&lt;&gt;"",INDEX(Tb_mezcla!$A$1:$M$1,MIN(IF(Tb_mezcla!$B$3:$M$8=I4,COLUMN(Tb_mezcla!$B$3:$M$8)))),"")</f>
        <v>9</v>
      </c>
      <c r="I4" s="37">
        <v>27</v>
      </c>
      <c r="J4"/>
      <c r="T4" s="82"/>
      <c r="U4" s="66">
        <v>4.1666666666666699E-2</v>
      </c>
      <c r="V4" s="66">
        <v>5.2083333333333398E-2</v>
      </c>
      <c r="W4" s="79" t="str">
        <f t="shared" ref="W4" si="3">IF(T4&lt;&gt;"",T4+U4,"")</f>
        <v/>
      </c>
      <c r="X4" s="79" t="str">
        <f t="shared" ref="X4" si="4">IF(T4&lt;&gt;"",T4+U4+V4,"")</f>
        <v/>
      </c>
      <c r="Y4" s="78" t="str">
        <f t="shared" ref="Y4:AH4" si="5">IF($T4&lt;&gt;"",IF(AND(Y$2&gt;=$T4,Y$2&lt;$X4),IF(AND(Y$2&gt;=$T4,Y$2&lt;$W4),1,2),0),"")</f>
        <v/>
      </c>
      <c r="Z4" s="78" t="str">
        <f t="shared" si="5"/>
        <v/>
      </c>
      <c r="AA4" s="78" t="str">
        <f t="shared" si="5"/>
        <v/>
      </c>
      <c r="AB4" s="78" t="str">
        <f t="shared" si="5"/>
        <v/>
      </c>
      <c r="AC4" s="78" t="str">
        <f t="shared" si="5"/>
        <v/>
      </c>
      <c r="AD4" s="78" t="str">
        <f t="shared" si="5"/>
        <v/>
      </c>
      <c r="AE4" s="78" t="str">
        <f t="shared" si="5"/>
        <v/>
      </c>
      <c r="AF4" s="78" t="str">
        <f t="shared" si="5"/>
        <v/>
      </c>
      <c r="AG4" s="78" t="str">
        <f t="shared" si="5"/>
        <v/>
      </c>
      <c r="AH4" s="78" t="str">
        <f t="shared" si="5"/>
        <v/>
      </c>
      <c r="AI4" s="78" t="str">
        <f t="shared" ref="AI4:AR4" si="6">IF($T4&lt;&gt;"",IF(AND(AI$2&gt;=$T4,AI$2&lt;$X4),IF(AND(AI$2&gt;=$T4,AI$2&lt;$W4),1,2),0),"")</f>
        <v/>
      </c>
      <c r="AJ4" s="78" t="str">
        <f t="shared" si="6"/>
        <v/>
      </c>
      <c r="AK4" s="78" t="str">
        <f t="shared" si="6"/>
        <v/>
      </c>
      <c r="AL4" s="78" t="str">
        <f t="shared" si="6"/>
        <v/>
      </c>
      <c r="AM4" s="78" t="str">
        <f t="shared" si="6"/>
        <v/>
      </c>
      <c r="AN4" s="78" t="str">
        <f t="shared" si="6"/>
        <v/>
      </c>
      <c r="AO4" s="78" t="str">
        <f t="shared" si="6"/>
        <v/>
      </c>
      <c r="AP4" s="78" t="str">
        <f t="shared" si="6"/>
        <v/>
      </c>
      <c r="AQ4" s="78" t="str">
        <f t="shared" si="6"/>
        <v/>
      </c>
      <c r="AR4" s="78" t="str">
        <f t="shared" si="6"/>
        <v/>
      </c>
      <c r="AS4" s="78" t="str">
        <f t="shared" ref="AS4:BB4" si="7">IF($T4&lt;&gt;"",IF(AND(AS$2&gt;=$T4,AS$2&lt;$X4),IF(AND(AS$2&gt;=$T4,AS$2&lt;$W4),1,2),0),"")</f>
        <v/>
      </c>
      <c r="AT4" s="78" t="str">
        <f t="shared" si="7"/>
        <v/>
      </c>
      <c r="AU4" s="78" t="str">
        <f t="shared" si="7"/>
        <v/>
      </c>
      <c r="AV4" s="78" t="str">
        <f t="shared" si="7"/>
        <v/>
      </c>
      <c r="AW4" s="78" t="str">
        <f t="shared" si="7"/>
        <v/>
      </c>
      <c r="AX4" s="78" t="str">
        <f t="shared" si="7"/>
        <v/>
      </c>
      <c r="AY4" s="78" t="str">
        <f t="shared" si="7"/>
        <v/>
      </c>
      <c r="AZ4" s="78" t="str">
        <f t="shared" si="7"/>
        <v/>
      </c>
      <c r="BA4" s="78" t="str">
        <f t="shared" si="7"/>
        <v/>
      </c>
      <c r="BB4" s="78" t="str">
        <f t="shared" si="7"/>
        <v/>
      </c>
      <c r="BC4" s="78" t="str">
        <f t="shared" ref="BC4:BL4" si="8">IF($T4&lt;&gt;"",IF(AND(BC$2&gt;=$T4,BC$2&lt;$X4),IF(AND(BC$2&gt;=$T4,BC$2&lt;$W4),1,2),0),"")</f>
        <v/>
      </c>
      <c r="BD4" s="78" t="str">
        <f t="shared" si="8"/>
        <v/>
      </c>
      <c r="BE4" s="78" t="str">
        <f t="shared" si="8"/>
        <v/>
      </c>
      <c r="BF4" s="78" t="str">
        <f t="shared" si="8"/>
        <v/>
      </c>
      <c r="BG4" s="78" t="str">
        <f t="shared" si="8"/>
        <v/>
      </c>
      <c r="BH4" s="78" t="str">
        <f t="shared" si="8"/>
        <v/>
      </c>
      <c r="BI4" s="78" t="str">
        <f t="shared" si="8"/>
        <v/>
      </c>
      <c r="BJ4" s="78" t="str">
        <f t="shared" si="8"/>
        <v/>
      </c>
      <c r="BK4" s="78" t="str">
        <f t="shared" si="8"/>
        <v/>
      </c>
      <c r="BL4" s="78" t="str">
        <f t="shared" si="8"/>
        <v/>
      </c>
      <c r="BM4" s="78" t="str">
        <f t="shared" ref="BM4:BV4" si="9">IF($T4&lt;&gt;"",IF(AND(BM$2&gt;=$T4,BM$2&lt;$X4),IF(AND(BM$2&gt;=$T4,BM$2&lt;$W4),1,2),0),"")</f>
        <v/>
      </c>
      <c r="BN4" s="78" t="str">
        <f t="shared" si="9"/>
        <v/>
      </c>
      <c r="BO4" s="78" t="str">
        <f t="shared" si="9"/>
        <v/>
      </c>
      <c r="BP4" s="78" t="str">
        <f t="shared" si="9"/>
        <v/>
      </c>
      <c r="BQ4" s="78" t="str">
        <f t="shared" si="9"/>
        <v/>
      </c>
      <c r="BR4" s="78" t="str">
        <f t="shared" si="9"/>
        <v/>
      </c>
      <c r="BS4" s="78" t="str">
        <f t="shared" si="9"/>
        <v/>
      </c>
      <c r="BT4" s="78" t="str">
        <f t="shared" si="9"/>
        <v/>
      </c>
      <c r="BU4" s="78" t="str">
        <f t="shared" si="9"/>
        <v/>
      </c>
      <c r="BV4" s="78" t="str">
        <f t="shared" si="9"/>
        <v/>
      </c>
      <c r="BW4" s="78" t="str">
        <f t="shared" ref="BW4:CF4" si="10">IF($T4&lt;&gt;"",IF(AND(BW$2&gt;=$T4,BW$2&lt;$X4),IF(AND(BW$2&gt;=$T4,BW$2&lt;$W4),1,2),0),"")</f>
        <v/>
      </c>
      <c r="BX4" s="78" t="str">
        <f t="shared" si="10"/>
        <v/>
      </c>
      <c r="BY4" s="78" t="str">
        <f t="shared" si="10"/>
        <v/>
      </c>
      <c r="BZ4" s="78" t="str">
        <f t="shared" si="10"/>
        <v/>
      </c>
      <c r="CA4" s="78" t="str">
        <f t="shared" si="10"/>
        <v/>
      </c>
      <c r="CB4" s="78" t="str">
        <f t="shared" si="10"/>
        <v/>
      </c>
      <c r="CC4" s="78" t="str">
        <f t="shared" si="10"/>
        <v/>
      </c>
      <c r="CD4" s="78" t="str">
        <f t="shared" si="10"/>
        <v/>
      </c>
      <c r="CE4" s="78" t="str">
        <f t="shared" si="10"/>
        <v/>
      </c>
      <c r="CF4" s="78" t="str">
        <f t="shared" si="10"/>
        <v/>
      </c>
      <c r="CG4" s="78" t="str">
        <f t="shared" ref="CG4:CP4" si="11">IF($T4&lt;&gt;"",IF(AND(CG$2&gt;=$T4,CG$2&lt;$X4),IF(AND(CG$2&gt;=$T4,CG$2&lt;$W4),1,2),0),"")</f>
        <v/>
      </c>
      <c r="CH4" s="78" t="str">
        <f t="shared" si="11"/>
        <v/>
      </c>
      <c r="CI4" s="78" t="str">
        <f t="shared" si="11"/>
        <v/>
      </c>
      <c r="CJ4" s="78" t="str">
        <f t="shared" si="11"/>
        <v/>
      </c>
      <c r="CK4" s="78" t="str">
        <f t="shared" si="11"/>
        <v/>
      </c>
      <c r="CL4" s="78" t="str">
        <f t="shared" si="11"/>
        <v/>
      </c>
      <c r="CM4" s="78" t="str">
        <f t="shared" si="11"/>
        <v/>
      </c>
      <c r="CN4" s="78" t="str">
        <f t="shared" si="11"/>
        <v/>
      </c>
      <c r="CO4" s="78" t="str">
        <f t="shared" si="11"/>
        <v/>
      </c>
      <c r="CP4" s="78" t="str">
        <f t="shared" si="11"/>
        <v/>
      </c>
      <c r="CQ4" s="78" t="str">
        <f t="shared" ref="CQ4:CZ4" si="12">IF($T4&lt;&gt;"",IF(AND(CQ$2&gt;=$T4,CQ$2&lt;$X4),IF(AND(CQ$2&gt;=$T4,CQ$2&lt;$W4),1,2),0),"")</f>
        <v/>
      </c>
      <c r="CR4" s="78" t="str">
        <f t="shared" si="12"/>
        <v/>
      </c>
      <c r="CS4" s="78" t="str">
        <f t="shared" si="12"/>
        <v/>
      </c>
      <c r="CT4" s="78" t="str">
        <f t="shared" si="12"/>
        <v/>
      </c>
      <c r="CU4" s="78" t="str">
        <f t="shared" si="12"/>
        <v/>
      </c>
      <c r="CV4" s="78" t="str">
        <f t="shared" si="12"/>
        <v/>
      </c>
      <c r="CW4" s="78" t="str">
        <f t="shared" si="12"/>
        <v/>
      </c>
      <c r="CX4" s="78" t="str">
        <f t="shared" si="12"/>
        <v/>
      </c>
      <c r="CY4" s="78" t="str">
        <f t="shared" si="12"/>
        <v/>
      </c>
      <c r="CZ4" s="78" t="str">
        <f t="shared" si="12"/>
        <v/>
      </c>
      <c r="DA4" s="78" t="str">
        <f t="shared" ref="DA4:DJ4" si="13">IF($T4&lt;&gt;"",IF(AND(DA$2&gt;=$T4,DA$2&lt;$X4),IF(AND(DA$2&gt;=$T4,DA$2&lt;$W4),1,2),0),"")</f>
        <v/>
      </c>
      <c r="DB4" s="78" t="str">
        <f t="shared" si="13"/>
        <v/>
      </c>
      <c r="DC4" s="78" t="str">
        <f t="shared" si="13"/>
        <v/>
      </c>
      <c r="DD4" s="78" t="str">
        <f t="shared" si="13"/>
        <v/>
      </c>
      <c r="DE4" s="78" t="str">
        <f t="shared" si="13"/>
        <v/>
      </c>
      <c r="DF4" s="78" t="str">
        <f t="shared" si="13"/>
        <v/>
      </c>
      <c r="DG4" s="78" t="str">
        <f t="shared" si="13"/>
        <v/>
      </c>
      <c r="DH4" s="78" t="str">
        <f t="shared" si="13"/>
        <v/>
      </c>
      <c r="DI4" s="78" t="str">
        <f t="shared" si="13"/>
        <v/>
      </c>
      <c r="DJ4" s="78" t="str">
        <f t="shared" si="13"/>
        <v/>
      </c>
      <c r="DK4" s="78" t="str">
        <f t="shared" ref="DK4:DP4" si="14">IF($T4&lt;&gt;"",IF(AND(DK$2&gt;=$T4,DK$2&lt;$X4),IF(AND(DK$2&gt;=$T4,DK$2&lt;$W4),1,2),0),"")</f>
        <v/>
      </c>
      <c r="DL4" s="78" t="str">
        <f t="shared" si="14"/>
        <v/>
      </c>
      <c r="DM4" s="78" t="str">
        <f t="shared" si="14"/>
        <v/>
      </c>
      <c r="DN4" s="78" t="str">
        <f t="shared" si="14"/>
        <v/>
      </c>
      <c r="DO4" s="78" t="str">
        <f t="shared" si="14"/>
        <v/>
      </c>
      <c r="DP4" s="78" t="str">
        <f t="shared" si="14"/>
        <v/>
      </c>
    </row>
    <row r="5" spans="1:120" x14ac:dyDescent="0.25">
      <c r="A5" s="30"/>
      <c r="B5" s="37" t="s">
        <v>57</v>
      </c>
      <c r="C5" s="83"/>
      <c r="D5" s="37" t="s">
        <v>58</v>
      </c>
      <c r="E5" s="37" t="s">
        <v>213</v>
      </c>
      <c r="F5" s="37" t="s">
        <v>56</v>
      </c>
      <c r="G5" s="40">
        <f t="array" ref="G5">IF(I5&lt;&gt;"",INDEX(Tb_mezcla!$A$1:$A$8,MIN(IF(Tb_mezcla!$B$3:$M$8=I5,ROW(Tb_mezcla!$B$3:$M$8)))),"")</f>
        <v>1</v>
      </c>
      <c r="H5" s="41">
        <f t="array" ref="H5">IF(I5&lt;&gt;"",INDEX(Tb_mezcla!$A$1:$M$1,MIN(IF(Tb_mezcla!$B$3:$M$8=I5,COLUMN(Tb_mezcla!$B$3:$M$8)))),"")</f>
        <v>4</v>
      </c>
      <c r="I5" s="37">
        <v>12</v>
      </c>
      <c r="T5" s="82"/>
      <c r="U5" s="66"/>
      <c r="V5" s="66"/>
      <c r="W5" s="66" t="str">
        <f t="shared" ref="W5:W14" si="15">IF(T5&lt;&gt;"",T5+U5,"")</f>
        <v/>
      </c>
      <c r="X5" s="66" t="str">
        <f t="shared" ref="X5:X14" si="16">IF(T5&lt;&gt;"",T5+U5+V5,"")</f>
        <v/>
      </c>
      <c r="Y5" s="78" t="str">
        <f t="shared" ref="Y5:Y14" si="17">IF($T5&lt;&gt;"",IF(AND(Y$2&gt;=$T5,Y$2&lt;$X5),IF(AND(Y$2&gt;=$T5,Y$2&lt;$W5),1,2),0),"")</f>
        <v/>
      </c>
      <c r="Z5" s="78" t="str">
        <f t="shared" ref="Z5:Z14" si="18">IF($T5&lt;&gt;"",IF(AND(Z$2&gt;=$T5,Z$2&lt;$X5),IF(AND(Z$2&gt;=$T5,Z$2&lt;$W5),1,2),0),"")</f>
        <v/>
      </c>
      <c r="AA5" s="78" t="str">
        <f t="shared" ref="AA5:AA14" si="19">IF($T5&lt;&gt;"",IF(AND(AA$2&gt;=$T5,AA$2&lt;$X5),IF(AND(AA$2&gt;=$T5,AA$2&lt;$W5),1,2),0),"")</f>
        <v/>
      </c>
      <c r="AB5" s="78" t="str">
        <f t="shared" ref="AB5:AB14" si="20">IF($T5&lt;&gt;"",IF(AND(AB$2&gt;=$T5,AB$2&lt;$X5),IF(AND(AB$2&gt;=$T5,AB$2&lt;$W5),1,2),0),"")</f>
        <v/>
      </c>
      <c r="AC5" s="78" t="str">
        <f t="shared" ref="AC5:AC14" si="21">IF($T5&lt;&gt;"",IF(AND(AC$2&gt;=$T5,AC$2&lt;$X5),IF(AND(AC$2&gt;=$T5,AC$2&lt;$W5),1,2),0),"")</f>
        <v/>
      </c>
      <c r="AD5" s="78" t="str">
        <f t="shared" ref="AD5:AD14" si="22">IF($T5&lt;&gt;"",IF(AND(AD$2&gt;=$T5,AD$2&lt;$X5),IF(AND(AD$2&gt;=$T5,AD$2&lt;$W5),1,2),0),"")</f>
        <v/>
      </c>
      <c r="AE5" s="78" t="str">
        <f t="shared" ref="AE5:AE14" si="23">IF($T5&lt;&gt;"",IF(AND(AE$2&gt;=$T5,AE$2&lt;$X5),IF(AND(AE$2&gt;=$T5,AE$2&lt;$W5),1,2),0),"")</f>
        <v/>
      </c>
      <c r="AF5" s="78" t="str">
        <f t="shared" ref="AF5:AF14" si="24">IF($T5&lt;&gt;"",IF(AND(AF$2&gt;=$T5,AF$2&lt;$X5),IF(AND(AF$2&gt;=$T5,AF$2&lt;$W5),1,2),0),"")</f>
        <v/>
      </c>
      <c r="AG5" s="78" t="str">
        <f t="shared" ref="AG5:AG14" si="25">IF($T5&lt;&gt;"",IF(AND(AG$2&gt;=$T5,AG$2&lt;$X5),IF(AND(AG$2&gt;=$T5,AG$2&lt;$W5),1,2),0),"")</f>
        <v/>
      </c>
      <c r="AH5" s="78" t="str">
        <f t="shared" ref="AH5:AH14" si="26">IF($T5&lt;&gt;"",IF(AND(AH$2&gt;=$T5,AH$2&lt;$X5),IF(AND(AH$2&gt;=$T5,AH$2&lt;$W5),1,2),0),"")</f>
        <v/>
      </c>
      <c r="AI5" s="78" t="str">
        <f t="shared" ref="AI5:AI14" si="27">IF($T5&lt;&gt;"",IF(AND(AI$2&gt;=$T5,AI$2&lt;$X5),IF(AND(AI$2&gt;=$T5,AI$2&lt;$W5),1,2),0),"")</f>
        <v/>
      </c>
      <c r="AJ5" s="78" t="str">
        <f t="shared" ref="AJ5:AJ14" si="28">IF($T5&lt;&gt;"",IF(AND(AJ$2&gt;=$T5,AJ$2&lt;$X5),IF(AND(AJ$2&gt;=$T5,AJ$2&lt;$W5),1,2),0),"")</f>
        <v/>
      </c>
      <c r="AK5" s="78" t="str">
        <f t="shared" ref="AK5:AK14" si="29">IF($T5&lt;&gt;"",IF(AND(AK$2&gt;=$T5,AK$2&lt;$X5),IF(AND(AK$2&gt;=$T5,AK$2&lt;$W5),1,2),0),"")</f>
        <v/>
      </c>
      <c r="AL5" s="78" t="str">
        <f t="shared" ref="AL5:AL14" si="30">IF($T5&lt;&gt;"",IF(AND(AL$2&gt;=$T5,AL$2&lt;$X5),IF(AND(AL$2&gt;=$T5,AL$2&lt;$W5),1,2),0),"")</f>
        <v/>
      </c>
      <c r="AM5" s="78" t="str">
        <f t="shared" ref="AM5:AM14" si="31">IF($T5&lt;&gt;"",IF(AND(AM$2&gt;=$T5,AM$2&lt;$X5),IF(AND(AM$2&gt;=$T5,AM$2&lt;$W5),1,2),0),"")</f>
        <v/>
      </c>
      <c r="AN5" s="78" t="str">
        <f t="shared" ref="AN5:AN14" si="32">IF($T5&lt;&gt;"",IF(AND(AN$2&gt;=$T5,AN$2&lt;$X5),IF(AND(AN$2&gt;=$T5,AN$2&lt;$W5),1,2),0),"")</f>
        <v/>
      </c>
      <c r="AO5" s="78" t="str">
        <f t="shared" ref="AO5:AO14" si="33">IF($T5&lt;&gt;"",IF(AND(AO$2&gt;=$T5,AO$2&lt;$X5),IF(AND(AO$2&gt;=$T5,AO$2&lt;$W5),1,2),0),"")</f>
        <v/>
      </c>
      <c r="AP5" s="78" t="str">
        <f t="shared" ref="AP5:AP14" si="34">IF($T5&lt;&gt;"",IF(AND(AP$2&gt;=$T5,AP$2&lt;$X5),IF(AND(AP$2&gt;=$T5,AP$2&lt;$W5),1,2),0),"")</f>
        <v/>
      </c>
      <c r="AQ5" s="78" t="str">
        <f t="shared" ref="AQ5:AQ14" si="35">IF($T5&lt;&gt;"",IF(AND(AQ$2&gt;=$T5,AQ$2&lt;$X5),IF(AND(AQ$2&gt;=$T5,AQ$2&lt;$W5),1,2),0),"")</f>
        <v/>
      </c>
      <c r="AR5" s="78" t="str">
        <f t="shared" ref="AR5:AR14" si="36">IF($T5&lt;&gt;"",IF(AND(AR$2&gt;=$T5,AR$2&lt;$X5),IF(AND(AR$2&gt;=$T5,AR$2&lt;$W5),1,2),0),"")</f>
        <v/>
      </c>
      <c r="AS5" s="78" t="str">
        <f t="shared" ref="AS5:AS14" si="37">IF($T5&lt;&gt;"",IF(AND(AS$2&gt;=$T5,AS$2&lt;$X5),IF(AND(AS$2&gt;=$T5,AS$2&lt;$W5),1,2),0),"")</f>
        <v/>
      </c>
      <c r="AT5" s="78" t="str">
        <f t="shared" ref="AT5:AT14" si="38">IF($T5&lt;&gt;"",IF(AND(AT$2&gt;=$T5,AT$2&lt;$X5),IF(AND(AT$2&gt;=$T5,AT$2&lt;$W5),1,2),0),"")</f>
        <v/>
      </c>
      <c r="AU5" s="78" t="str">
        <f t="shared" ref="AU5:AU14" si="39">IF($T5&lt;&gt;"",IF(AND(AU$2&gt;=$T5,AU$2&lt;$X5),IF(AND(AU$2&gt;=$T5,AU$2&lt;$W5),1,2),0),"")</f>
        <v/>
      </c>
      <c r="AV5" s="78" t="str">
        <f t="shared" ref="AV5:AV14" si="40">IF($T5&lt;&gt;"",IF(AND(AV$2&gt;=$T5,AV$2&lt;$X5),IF(AND(AV$2&gt;=$T5,AV$2&lt;$W5),1,2),0),"")</f>
        <v/>
      </c>
      <c r="AW5" s="78" t="str">
        <f t="shared" ref="AW5:AW14" si="41">IF($T5&lt;&gt;"",IF(AND(AW$2&gt;=$T5,AW$2&lt;$X5),IF(AND(AW$2&gt;=$T5,AW$2&lt;$W5),1,2),0),"")</f>
        <v/>
      </c>
      <c r="AX5" s="78" t="str">
        <f t="shared" ref="AX5:AX14" si="42">IF($T5&lt;&gt;"",IF(AND(AX$2&gt;=$T5,AX$2&lt;$X5),IF(AND(AX$2&gt;=$T5,AX$2&lt;$W5),1,2),0),"")</f>
        <v/>
      </c>
      <c r="AY5" s="78" t="str">
        <f t="shared" ref="AY5:AY14" si="43">IF($T5&lt;&gt;"",IF(AND(AY$2&gt;=$T5,AY$2&lt;$X5),IF(AND(AY$2&gt;=$T5,AY$2&lt;$W5),1,2),0),"")</f>
        <v/>
      </c>
      <c r="AZ5" s="78" t="str">
        <f t="shared" ref="AZ5:AZ14" si="44">IF($T5&lt;&gt;"",IF(AND(AZ$2&gt;=$T5,AZ$2&lt;$X5),IF(AND(AZ$2&gt;=$T5,AZ$2&lt;$W5),1,2),0),"")</f>
        <v/>
      </c>
      <c r="BA5" s="78" t="str">
        <f t="shared" ref="BA5:BA14" si="45">IF($T5&lt;&gt;"",IF(AND(BA$2&gt;=$T5,BA$2&lt;$X5),IF(AND(BA$2&gt;=$T5,BA$2&lt;$W5),1,2),0),"")</f>
        <v/>
      </c>
      <c r="BB5" s="78" t="str">
        <f t="shared" ref="BB5:BB14" si="46">IF($T5&lt;&gt;"",IF(AND(BB$2&gt;=$T5,BB$2&lt;$X5),IF(AND(BB$2&gt;=$T5,BB$2&lt;$W5),1,2),0),"")</f>
        <v/>
      </c>
      <c r="BC5" s="78" t="str">
        <f t="shared" ref="BC5:BC14" si="47">IF($T5&lt;&gt;"",IF(AND(BC$2&gt;=$T5,BC$2&lt;$X5),IF(AND(BC$2&gt;=$T5,BC$2&lt;$W5),1,2),0),"")</f>
        <v/>
      </c>
      <c r="BD5" s="78" t="str">
        <f t="shared" ref="BD5:BD14" si="48">IF($T5&lt;&gt;"",IF(AND(BD$2&gt;=$T5,BD$2&lt;$X5),IF(AND(BD$2&gt;=$T5,BD$2&lt;$W5),1,2),0),"")</f>
        <v/>
      </c>
      <c r="BE5" s="78" t="str">
        <f t="shared" ref="BE5:BE14" si="49">IF($T5&lt;&gt;"",IF(AND(BE$2&gt;=$T5,BE$2&lt;$X5),IF(AND(BE$2&gt;=$T5,BE$2&lt;$W5),1,2),0),"")</f>
        <v/>
      </c>
      <c r="BF5" s="78" t="str">
        <f t="shared" ref="BF5:BF14" si="50">IF($T5&lt;&gt;"",IF(AND(BF$2&gt;=$T5,BF$2&lt;$X5),IF(AND(BF$2&gt;=$T5,BF$2&lt;$W5),1,2),0),"")</f>
        <v/>
      </c>
      <c r="BG5" s="78" t="str">
        <f t="shared" ref="BG5:BG14" si="51">IF($T5&lt;&gt;"",IF(AND(BG$2&gt;=$T5,BG$2&lt;$X5),IF(AND(BG$2&gt;=$T5,BG$2&lt;$W5),1,2),0),"")</f>
        <v/>
      </c>
      <c r="BH5" s="78" t="str">
        <f t="shared" ref="BH5:BH14" si="52">IF($T5&lt;&gt;"",IF(AND(BH$2&gt;=$T5,BH$2&lt;$X5),IF(AND(BH$2&gt;=$T5,BH$2&lt;$W5),1,2),0),"")</f>
        <v/>
      </c>
      <c r="BI5" s="78" t="str">
        <f t="shared" ref="BI5:BI14" si="53">IF($T5&lt;&gt;"",IF(AND(BI$2&gt;=$T5,BI$2&lt;$X5),IF(AND(BI$2&gt;=$T5,BI$2&lt;$W5),1,2),0),"")</f>
        <v/>
      </c>
      <c r="BJ5" s="78" t="str">
        <f t="shared" ref="BJ5:BJ14" si="54">IF($T5&lt;&gt;"",IF(AND(BJ$2&gt;=$T5,BJ$2&lt;$X5),IF(AND(BJ$2&gt;=$T5,BJ$2&lt;$W5),1,2),0),"")</f>
        <v/>
      </c>
      <c r="BK5" s="78" t="str">
        <f t="shared" ref="BK5:BK14" si="55">IF($T5&lt;&gt;"",IF(AND(BK$2&gt;=$T5,BK$2&lt;$X5),IF(AND(BK$2&gt;=$T5,BK$2&lt;$W5),1,2),0),"")</f>
        <v/>
      </c>
      <c r="BL5" s="78" t="str">
        <f t="shared" ref="BL5:BL14" si="56">IF($T5&lt;&gt;"",IF(AND(BL$2&gt;=$T5,BL$2&lt;$X5),IF(AND(BL$2&gt;=$T5,BL$2&lt;$W5),1,2),0),"")</f>
        <v/>
      </c>
      <c r="BM5" s="78" t="str">
        <f t="shared" ref="BM5:BM14" si="57">IF($T5&lt;&gt;"",IF(AND(BM$2&gt;=$T5,BM$2&lt;$X5),IF(AND(BM$2&gt;=$T5,BM$2&lt;$W5),1,2),0),"")</f>
        <v/>
      </c>
      <c r="BN5" s="78" t="str">
        <f t="shared" ref="BN5:BN14" si="58">IF($T5&lt;&gt;"",IF(AND(BN$2&gt;=$T5,BN$2&lt;$X5),IF(AND(BN$2&gt;=$T5,BN$2&lt;$W5),1,2),0),"")</f>
        <v/>
      </c>
      <c r="BO5" s="78" t="str">
        <f t="shared" ref="BO5:BO14" si="59">IF($T5&lt;&gt;"",IF(AND(BO$2&gt;=$T5,BO$2&lt;$X5),IF(AND(BO$2&gt;=$T5,BO$2&lt;$W5),1,2),0),"")</f>
        <v/>
      </c>
      <c r="BP5" s="78" t="str">
        <f t="shared" ref="BP5:BP14" si="60">IF($T5&lt;&gt;"",IF(AND(BP$2&gt;=$T5,BP$2&lt;$X5),IF(AND(BP$2&gt;=$T5,BP$2&lt;$W5),1,2),0),"")</f>
        <v/>
      </c>
      <c r="BQ5" s="78" t="str">
        <f t="shared" ref="BQ5:BQ14" si="61">IF($T5&lt;&gt;"",IF(AND(BQ$2&gt;=$T5,BQ$2&lt;$X5),IF(AND(BQ$2&gt;=$T5,BQ$2&lt;$W5),1,2),0),"")</f>
        <v/>
      </c>
      <c r="BR5" s="78" t="str">
        <f t="shared" ref="BR5:BR14" si="62">IF($T5&lt;&gt;"",IF(AND(BR$2&gt;=$T5,BR$2&lt;$X5),IF(AND(BR$2&gt;=$T5,BR$2&lt;$W5),1,2),0),"")</f>
        <v/>
      </c>
      <c r="BS5" s="78" t="str">
        <f t="shared" ref="BS5:BS14" si="63">IF($T5&lt;&gt;"",IF(AND(BS$2&gt;=$T5,BS$2&lt;$X5),IF(AND(BS$2&gt;=$T5,BS$2&lt;$W5),1,2),0),"")</f>
        <v/>
      </c>
      <c r="BT5" s="78" t="str">
        <f t="shared" ref="BT5:BT14" si="64">IF($T5&lt;&gt;"",IF(AND(BT$2&gt;=$T5,BT$2&lt;$X5),IF(AND(BT$2&gt;=$T5,BT$2&lt;$W5),1,2),0),"")</f>
        <v/>
      </c>
      <c r="BU5" s="78" t="str">
        <f t="shared" ref="BU5:BU14" si="65">IF($T5&lt;&gt;"",IF(AND(BU$2&gt;=$T5,BU$2&lt;$X5),IF(AND(BU$2&gt;=$T5,BU$2&lt;$W5),1,2),0),"")</f>
        <v/>
      </c>
      <c r="BV5" s="78" t="str">
        <f t="shared" ref="BV5:BV14" si="66">IF($T5&lt;&gt;"",IF(AND(BV$2&gt;=$T5,BV$2&lt;$X5),IF(AND(BV$2&gt;=$T5,BV$2&lt;$W5),1,2),0),"")</f>
        <v/>
      </c>
      <c r="BW5" s="78" t="str">
        <f t="shared" ref="BW5:BW14" si="67">IF($T5&lt;&gt;"",IF(AND(BW$2&gt;=$T5,BW$2&lt;$X5),IF(AND(BW$2&gt;=$T5,BW$2&lt;$W5),1,2),0),"")</f>
        <v/>
      </c>
      <c r="BX5" s="78" t="str">
        <f t="shared" ref="BX5:BX14" si="68">IF($T5&lt;&gt;"",IF(AND(BX$2&gt;=$T5,BX$2&lt;$X5),IF(AND(BX$2&gt;=$T5,BX$2&lt;$W5),1,2),0),"")</f>
        <v/>
      </c>
      <c r="BY5" s="78" t="str">
        <f t="shared" ref="BY5:BY14" si="69">IF($T5&lt;&gt;"",IF(AND(BY$2&gt;=$T5,BY$2&lt;$X5),IF(AND(BY$2&gt;=$T5,BY$2&lt;$W5),1,2),0),"")</f>
        <v/>
      </c>
      <c r="BZ5" s="78" t="str">
        <f t="shared" ref="BZ5:BZ14" si="70">IF($T5&lt;&gt;"",IF(AND(BZ$2&gt;=$T5,BZ$2&lt;$X5),IF(AND(BZ$2&gt;=$T5,BZ$2&lt;$W5),1,2),0),"")</f>
        <v/>
      </c>
      <c r="CA5" s="78" t="str">
        <f t="shared" ref="CA5:CA14" si="71">IF($T5&lt;&gt;"",IF(AND(CA$2&gt;=$T5,CA$2&lt;$X5),IF(AND(CA$2&gt;=$T5,CA$2&lt;$W5),1,2),0),"")</f>
        <v/>
      </c>
      <c r="CB5" s="78" t="str">
        <f t="shared" ref="CB5:CB14" si="72">IF($T5&lt;&gt;"",IF(AND(CB$2&gt;=$T5,CB$2&lt;$X5),IF(AND(CB$2&gt;=$T5,CB$2&lt;$W5),1,2),0),"")</f>
        <v/>
      </c>
      <c r="CC5" s="78" t="str">
        <f t="shared" ref="CC5:CC14" si="73">IF($T5&lt;&gt;"",IF(AND(CC$2&gt;=$T5,CC$2&lt;$X5),IF(AND(CC$2&gt;=$T5,CC$2&lt;$W5),1,2),0),"")</f>
        <v/>
      </c>
      <c r="CD5" s="78" t="str">
        <f t="shared" ref="CD5:CD14" si="74">IF($T5&lt;&gt;"",IF(AND(CD$2&gt;=$T5,CD$2&lt;$X5),IF(AND(CD$2&gt;=$T5,CD$2&lt;$W5),1,2),0),"")</f>
        <v/>
      </c>
      <c r="CE5" s="78" t="str">
        <f t="shared" ref="CE5:CE14" si="75">IF($T5&lt;&gt;"",IF(AND(CE$2&gt;=$T5,CE$2&lt;$X5),IF(AND(CE$2&gt;=$T5,CE$2&lt;$W5),1,2),0),"")</f>
        <v/>
      </c>
      <c r="CF5" s="78" t="str">
        <f t="shared" ref="CF5:CF14" si="76">IF($T5&lt;&gt;"",IF(AND(CF$2&gt;=$T5,CF$2&lt;$X5),IF(AND(CF$2&gt;=$T5,CF$2&lt;$W5),1,2),0),"")</f>
        <v/>
      </c>
      <c r="CG5" s="78" t="str">
        <f t="shared" ref="CG5:CG14" si="77">IF($T5&lt;&gt;"",IF(AND(CG$2&gt;=$T5,CG$2&lt;$X5),IF(AND(CG$2&gt;=$T5,CG$2&lt;$W5),1,2),0),"")</f>
        <v/>
      </c>
      <c r="CH5" s="78" t="str">
        <f t="shared" ref="CH5:CH14" si="78">IF($T5&lt;&gt;"",IF(AND(CH$2&gt;=$T5,CH$2&lt;$X5),IF(AND(CH$2&gt;=$T5,CH$2&lt;$W5),1,2),0),"")</f>
        <v/>
      </c>
      <c r="CI5" s="78" t="str">
        <f t="shared" ref="CI5:CI14" si="79">IF($T5&lt;&gt;"",IF(AND(CI$2&gt;=$T5,CI$2&lt;$X5),IF(AND(CI$2&gt;=$T5,CI$2&lt;$W5),1,2),0),"")</f>
        <v/>
      </c>
      <c r="CJ5" s="78" t="str">
        <f t="shared" ref="CJ5:CJ14" si="80">IF($T5&lt;&gt;"",IF(AND(CJ$2&gt;=$T5,CJ$2&lt;$X5),IF(AND(CJ$2&gt;=$T5,CJ$2&lt;$W5),1,2),0),"")</f>
        <v/>
      </c>
      <c r="CK5" s="78" t="str">
        <f t="shared" ref="CK5:CK14" si="81">IF($T5&lt;&gt;"",IF(AND(CK$2&gt;=$T5,CK$2&lt;$X5),IF(AND(CK$2&gt;=$T5,CK$2&lt;$W5),1,2),0),"")</f>
        <v/>
      </c>
      <c r="CL5" s="78" t="str">
        <f t="shared" ref="CL5:CL14" si="82">IF($T5&lt;&gt;"",IF(AND(CL$2&gt;=$T5,CL$2&lt;$X5),IF(AND(CL$2&gt;=$T5,CL$2&lt;$W5),1,2),0),"")</f>
        <v/>
      </c>
      <c r="CM5" s="78" t="str">
        <f t="shared" ref="CM5:CM14" si="83">IF($T5&lt;&gt;"",IF(AND(CM$2&gt;=$T5,CM$2&lt;$X5),IF(AND(CM$2&gt;=$T5,CM$2&lt;$W5),1,2),0),"")</f>
        <v/>
      </c>
      <c r="CN5" s="78" t="str">
        <f t="shared" ref="CN5:CN14" si="84">IF($T5&lt;&gt;"",IF(AND(CN$2&gt;=$T5,CN$2&lt;$X5),IF(AND(CN$2&gt;=$T5,CN$2&lt;$W5),1,2),0),"")</f>
        <v/>
      </c>
      <c r="CO5" s="78" t="str">
        <f t="shared" ref="CO5:CO14" si="85">IF($T5&lt;&gt;"",IF(AND(CO$2&gt;=$T5,CO$2&lt;$X5),IF(AND(CO$2&gt;=$T5,CO$2&lt;$W5),1,2),0),"")</f>
        <v/>
      </c>
      <c r="CP5" s="78" t="str">
        <f t="shared" ref="CP5:CP14" si="86">IF($T5&lt;&gt;"",IF(AND(CP$2&gt;=$T5,CP$2&lt;$X5),IF(AND(CP$2&gt;=$T5,CP$2&lt;$W5),1,2),0),"")</f>
        <v/>
      </c>
      <c r="CQ5" s="78" t="str">
        <f t="shared" ref="CQ5:CQ14" si="87">IF($T5&lt;&gt;"",IF(AND(CQ$2&gt;=$T5,CQ$2&lt;$X5),IF(AND(CQ$2&gt;=$T5,CQ$2&lt;$W5),1,2),0),"")</f>
        <v/>
      </c>
      <c r="CR5" s="78" t="str">
        <f t="shared" ref="CR5:CR14" si="88">IF($T5&lt;&gt;"",IF(AND(CR$2&gt;=$T5,CR$2&lt;$X5),IF(AND(CR$2&gt;=$T5,CR$2&lt;$W5),1,2),0),"")</f>
        <v/>
      </c>
      <c r="CS5" s="78" t="str">
        <f t="shared" ref="CS5:CS14" si="89">IF($T5&lt;&gt;"",IF(AND(CS$2&gt;=$T5,CS$2&lt;$X5),IF(AND(CS$2&gt;=$T5,CS$2&lt;$W5),1,2),0),"")</f>
        <v/>
      </c>
      <c r="CT5" s="78" t="str">
        <f t="shared" ref="CT5:CT14" si="90">IF($T5&lt;&gt;"",IF(AND(CT$2&gt;=$T5,CT$2&lt;$X5),IF(AND(CT$2&gt;=$T5,CT$2&lt;$W5),1,2),0),"")</f>
        <v/>
      </c>
      <c r="CU5" s="78" t="str">
        <f t="shared" ref="CU5:CU14" si="91">IF($T5&lt;&gt;"",IF(AND(CU$2&gt;=$T5,CU$2&lt;$X5),IF(AND(CU$2&gt;=$T5,CU$2&lt;$W5),1,2),0),"")</f>
        <v/>
      </c>
      <c r="CV5" s="78" t="str">
        <f t="shared" ref="CV5:CV14" si="92">IF($T5&lt;&gt;"",IF(AND(CV$2&gt;=$T5,CV$2&lt;$X5),IF(AND(CV$2&gt;=$T5,CV$2&lt;$W5),1,2),0),"")</f>
        <v/>
      </c>
      <c r="CW5" s="78" t="str">
        <f t="shared" ref="CW5:CW14" si="93">IF($T5&lt;&gt;"",IF(AND(CW$2&gt;=$T5,CW$2&lt;$X5),IF(AND(CW$2&gt;=$T5,CW$2&lt;$W5),1,2),0),"")</f>
        <v/>
      </c>
      <c r="CX5" s="78" t="str">
        <f t="shared" ref="CX5:CX14" si="94">IF($T5&lt;&gt;"",IF(AND(CX$2&gt;=$T5,CX$2&lt;$X5),IF(AND(CX$2&gt;=$T5,CX$2&lt;$W5),1,2),0),"")</f>
        <v/>
      </c>
      <c r="CY5" s="78" t="str">
        <f t="shared" ref="CY5:CY14" si="95">IF($T5&lt;&gt;"",IF(AND(CY$2&gt;=$T5,CY$2&lt;$X5),IF(AND(CY$2&gt;=$T5,CY$2&lt;$W5),1,2),0),"")</f>
        <v/>
      </c>
      <c r="CZ5" s="78" t="str">
        <f t="shared" ref="CZ5:CZ14" si="96">IF($T5&lt;&gt;"",IF(AND(CZ$2&gt;=$T5,CZ$2&lt;$X5),IF(AND(CZ$2&gt;=$T5,CZ$2&lt;$W5),1,2),0),"")</f>
        <v/>
      </c>
      <c r="DA5" s="78" t="str">
        <f t="shared" ref="DA5:DA14" si="97">IF($T5&lt;&gt;"",IF(AND(DA$2&gt;=$T5,DA$2&lt;$X5),IF(AND(DA$2&gt;=$T5,DA$2&lt;$W5),1,2),0),"")</f>
        <v/>
      </c>
      <c r="DB5" s="78" t="str">
        <f t="shared" ref="DB5:DB14" si="98">IF($T5&lt;&gt;"",IF(AND(DB$2&gt;=$T5,DB$2&lt;$X5),IF(AND(DB$2&gt;=$T5,DB$2&lt;$W5),1,2),0),"")</f>
        <v/>
      </c>
      <c r="DC5" s="78" t="str">
        <f t="shared" ref="DC5:DC14" si="99">IF($T5&lt;&gt;"",IF(AND(DC$2&gt;=$T5,DC$2&lt;$X5),IF(AND(DC$2&gt;=$T5,DC$2&lt;$W5),1,2),0),"")</f>
        <v/>
      </c>
      <c r="DD5" s="78" t="str">
        <f t="shared" ref="DD5:DD14" si="100">IF($T5&lt;&gt;"",IF(AND(DD$2&gt;=$T5,DD$2&lt;$X5),IF(AND(DD$2&gt;=$T5,DD$2&lt;$W5),1,2),0),"")</f>
        <v/>
      </c>
      <c r="DE5" s="78" t="str">
        <f t="shared" ref="DE5:DE14" si="101">IF($T5&lt;&gt;"",IF(AND(DE$2&gt;=$T5,DE$2&lt;$X5),IF(AND(DE$2&gt;=$T5,DE$2&lt;$W5),1,2),0),"")</f>
        <v/>
      </c>
      <c r="DF5" s="78" t="str">
        <f t="shared" ref="DF5:DF14" si="102">IF($T5&lt;&gt;"",IF(AND(DF$2&gt;=$T5,DF$2&lt;$X5),IF(AND(DF$2&gt;=$T5,DF$2&lt;$W5),1,2),0),"")</f>
        <v/>
      </c>
      <c r="DG5" s="78" t="str">
        <f t="shared" ref="DG5:DG14" si="103">IF($T5&lt;&gt;"",IF(AND(DG$2&gt;=$T5,DG$2&lt;$X5),IF(AND(DG$2&gt;=$T5,DG$2&lt;$W5),1,2),0),"")</f>
        <v/>
      </c>
      <c r="DH5" s="78" t="str">
        <f t="shared" ref="DH5:DH14" si="104">IF($T5&lt;&gt;"",IF(AND(DH$2&gt;=$T5,DH$2&lt;$X5),IF(AND(DH$2&gt;=$T5,DH$2&lt;$W5),1,2),0),"")</f>
        <v/>
      </c>
      <c r="DI5" s="78" t="str">
        <f t="shared" ref="DI5:DI14" si="105">IF($T5&lt;&gt;"",IF(AND(DI$2&gt;=$T5,DI$2&lt;$X5),IF(AND(DI$2&gt;=$T5,DI$2&lt;$W5),1,2),0),"")</f>
        <v/>
      </c>
      <c r="DJ5" s="78" t="str">
        <f t="shared" ref="DJ5:DJ14" si="106">IF($T5&lt;&gt;"",IF(AND(DJ$2&gt;=$T5,DJ$2&lt;$X5),IF(AND(DJ$2&gt;=$T5,DJ$2&lt;$W5),1,2),0),"")</f>
        <v/>
      </c>
      <c r="DK5" s="78" t="str">
        <f t="shared" ref="DK5:DK14" si="107">IF($T5&lt;&gt;"",IF(AND(DK$2&gt;=$T5,DK$2&lt;$X5),IF(AND(DK$2&gt;=$T5,DK$2&lt;$W5),1,2),0),"")</f>
        <v/>
      </c>
      <c r="DL5" s="78" t="str">
        <f t="shared" ref="DL5:DL14" si="108">IF($T5&lt;&gt;"",IF(AND(DL$2&gt;=$T5,DL$2&lt;$X5),IF(AND(DL$2&gt;=$T5,DL$2&lt;$W5),1,2),0),"")</f>
        <v/>
      </c>
      <c r="DM5" s="78" t="str">
        <f t="shared" ref="DM5:DM14" si="109">IF($T5&lt;&gt;"",IF(AND(DM$2&gt;=$T5,DM$2&lt;$X5),IF(AND(DM$2&gt;=$T5,DM$2&lt;$W5),1,2),0),"")</f>
        <v/>
      </c>
      <c r="DN5" s="78" t="str">
        <f t="shared" ref="DN5:DN14" si="110">IF($T5&lt;&gt;"",IF(AND(DN$2&gt;=$T5,DN$2&lt;$X5),IF(AND(DN$2&gt;=$T5,DN$2&lt;$W5),1,2),0),"")</f>
        <v/>
      </c>
      <c r="DO5" s="78" t="str">
        <f t="shared" ref="DO5:DO14" si="111">IF($T5&lt;&gt;"",IF(AND(DO$2&gt;=$T5,DO$2&lt;$X5),IF(AND(DO$2&gt;=$T5,DO$2&lt;$W5),1,2),0),"")</f>
        <v/>
      </c>
      <c r="DP5" s="78" t="str">
        <f t="shared" ref="DP5:DP14" si="112">IF($T5&lt;&gt;"",IF(AND(DP$2&gt;=$T5,DP$2&lt;$X5),IF(AND(DP$2&gt;=$T5,DP$2&lt;$W5),1,2),0),"")</f>
        <v/>
      </c>
    </row>
    <row r="6" spans="1:120" x14ac:dyDescent="0.25">
      <c r="A6" s="30"/>
      <c r="B6" s="37" t="s">
        <v>59</v>
      </c>
      <c r="C6" s="83"/>
      <c r="D6" s="37" t="s">
        <v>60</v>
      </c>
      <c r="E6" s="37" t="s">
        <v>214</v>
      </c>
      <c r="F6" s="37" t="s">
        <v>56</v>
      </c>
      <c r="G6" s="40">
        <f t="array" ref="G6">IF(I6&lt;&gt;"",INDEX(Tb_mezcla!$A$1:$A$8,MIN(IF(Tb_mezcla!$B$3:$M$8=I6,ROW(Tb_mezcla!$B$3:$M$8)))),"")</f>
        <v>0.03</v>
      </c>
      <c r="H6" s="41">
        <f t="array" ref="H6">IF(I6&lt;&gt;"",INDEX(Tb_mezcla!$A$1:$M$1,MIN(IF(Tb_mezcla!$B$3:$M$8=I6,COLUMN(Tb_mezcla!$B$3:$M$8)))),"")</f>
        <v>1</v>
      </c>
      <c r="I6" s="37">
        <v>0.09</v>
      </c>
      <c r="T6" s="82"/>
      <c r="U6" s="66"/>
      <c r="V6" s="66"/>
      <c r="W6" s="66" t="str">
        <f t="shared" si="15"/>
        <v/>
      </c>
      <c r="X6" s="66" t="str">
        <f t="shared" si="16"/>
        <v/>
      </c>
      <c r="Y6" s="78" t="str">
        <f t="shared" si="17"/>
        <v/>
      </c>
      <c r="Z6" s="78" t="str">
        <f t="shared" si="18"/>
        <v/>
      </c>
      <c r="AA6" s="78" t="str">
        <f t="shared" si="19"/>
        <v/>
      </c>
      <c r="AB6" s="78" t="str">
        <f t="shared" si="20"/>
        <v/>
      </c>
      <c r="AC6" s="78" t="str">
        <f t="shared" si="21"/>
        <v/>
      </c>
      <c r="AD6" s="78" t="str">
        <f t="shared" si="22"/>
        <v/>
      </c>
      <c r="AE6" s="78" t="str">
        <f t="shared" si="23"/>
        <v/>
      </c>
      <c r="AF6" s="78" t="str">
        <f t="shared" si="24"/>
        <v/>
      </c>
      <c r="AG6" s="78" t="str">
        <f t="shared" si="25"/>
        <v/>
      </c>
      <c r="AH6" s="78" t="str">
        <f t="shared" si="26"/>
        <v/>
      </c>
      <c r="AI6" s="78" t="str">
        <f t="shared" si="27"/>
        <v/>
      </c>
      <c r="AJ6" s="78" t="str">
        <f t="shared" si="28"/>
        <v/>
      </c>
      <c r="AK6" s="78" t="str">
        <f t="shared" si="29"/>
        <v/>
      </c>
      <c r="AL6" s="78" t="str">
        <f t="shared" si="30"/>
        <v/>
      </c>
      <c r="AM6" s="78" t="str">
        <f t="shared" si="31"/>
        <v/>
      </c>
      <c r="AN6" s="78" t="str">
        <f t="shared" si="32"/>
        <v/>
      </c>
      <c r="AO6" s="78" t="str">
        <f t="shared" si="33"/>
        <v/>
      </c>
      <c r="AP6" s="78" t="str">
        <f t="shared" si="34"/>
        <v/>
      </c>
      <c r="AQ6" s="78" t="str">
        <f t="shared" si="35"/>
        <v/>
      </c>
      <c r="AR6" s="78" t="str">
        <f t="shared" si="36"/>
        <v/>
      </c>
      <c r="AS6" s="78" t="str">
        <f t="shared" si="37"/>
        <v/>
      </c>
      <c r="AT6" s="78" t="str">
        <f t="shared" si="38"/>
        <v/>
      </c>
      <c r="AU6" s="78" t="str">
        <f t="shared" si="39"/>
        <v/>
      </c>
      <c r="AV6" s="78" t="str">
        <f t="shared" si="40"/>
        <v/>
      </c>
      <c r="AW6" s="78" t="str">
        <f t="shared" si="41"/>
        <v/>
      </c>
      <c r="AX6" s="78" t="str">
        <f t="shared" si="42"/>
        <v/>
      </c>
      <c r="AY6" s="78" t="str">
        <f t="shared" si="43"/>
        <v/>
      </c>
      <c r="AZ6" s="78" t="str">
        <f t="shared" si="44"/>
        <v/>
      </c>
      <c r="BA6" s="78" t="str">
        <f t="shared" si="45"/>
        <v/>
      </c>
      <c r="BB6" s="78" t="str">
        <f t="shared" si="46"/>
        <v/>
      </c>
      <c r="BC6" s="78" t="str">
        <f t="shared" si="47"/>
        <v/>
      </c>
      <c r="BD6" s="78" t="str">
        <f t="shared" si="48"/>
        <v/>
      </c>
      <c r="BE6" s="78" t="str">
        <f t="shared" si="49"/>
        <v/>
      </c>
      <c r="BF6" s="78" t="str">
        <f t="shared" si="50"/>
        <v/>
      </c>
      <c r="BG6" s="78" t="str">
        <f t="shared" si="51"/>
        <v/>
      </c>
      <c r="BH6" s="78" t="str">
        <f t="shared" si="52"/>
        <v/>
      </c>
      <c r="BI6" s="78" t="str">
        <f t="shared" si="53"/>
        <v/>
      </c>
      <c r="BJ6" s="78" t="str">
        <f t="shared" si="54"/>
        <v/>
      </c>
      <c r="BK6" s="78" t="str">
        <f t="shared" si="55"/>
        <v/>
      </c>
      <c r="BL6" s="78" t="str">
        <f t="shared" si="56"/>
        <v/>
      </c>
      <c r="BM6" s="78" t="str">
        <f t="shared" si="57"/>
        <v/>
      </c>
      <c r="BN6" s="78" t="str">
        <f t="shared" si="58"/>
        <v/>
      </c>
      <c r="BO6" s="78" t="str">
        <f t="shared" si="59"/>
        <v/>
      </c>
      <c r="BP6" s="78" t="str">
        <f t="shared" si="60"/>
        <v/>
      </c>
      <c r="BQ6" s="78" t="str">
        <f t="shared" si="61"/>
        <v/>
      </c>
      <c r="BR6" s="78" t="str">
        <f t="shared" si="62"/>
        <v/>
      </c>
      <c r="BS6" s="78" t="str">
        <f t="shared" si="63"/>
        <v/>
      </c>
      <c r="BT6" s="78" t="str">
        <f t="shared" si="64"/>
        <v/>
      </c>
      <c r="BU6" s="78" t="str">
        <f t="shared" si="65"/>
        <v/>
      </c>
      <c r="BV6" s="78" t="str">
        <f t="shared" si="66"/>
        <v/>
      </c>
      <c r="BW6" s="78" t="str">
        <f t="shared" si="67"/>
        <v/>
      </c>
      <c r="BX6" s="78" t="str">
        <f t="shared" si="68"/>
        <v/>
      </c>
      <c r="BY6" s="78" t="str">
        <f t="shared" si="69"/>
        <v/>
      </c>
      <c r="BZ6" s="78" t="str">
        <f t="shared" si="70"/>
        <v/>
      </c>
      <c r="CA6" s="78" t="str">
        <f t="shared" si="71"/>
        <v/>
      </c>
      <c r="CB6" s="78" t="str">
        <f t="shared" si="72"/>
        <v/>
      </c>
      <c r="CC6" s="78" t="str">
        <f t="shared" si="73"/>
        <v/>
      </c>
      <c r="CD6" s="78" t="str">
        <f t="shared" si="74"/>
        <v/>
      </c>
      <c r="CE6" s="78" t="str">
        <f t="shared" si="75"/>
        <v/>
      </c>
      <c r="CF6" s="78" t="str">
        <f t="shared" si="76"/>
        <v/>
      </c>
      <c r="CG6" s="78" t="str">
        <f t="shared" si="77"/>
        <v/>
      </c>
      <c r="CH6" s="78" t="str">
        <f t="shared" si="78"/>
        <v/>
      </c>
      <c r="CI6" s="78" t="str">
        <f t="shared" si="79"/>
        <v/>
      </c>
      <c r="CJ6" s="78" t="str">
        <f t="shared" si="80"/>
        <v/>
      </c>
      <c r="CK6" s="78" t="str">
        <f t="shared" si="81"/>
        <v/>
      </c>
      <c r="CL6" s="78" t="str">
        <f t="shared" si="82"/>
        <v/>
      </c>
      <c r="CM6" s="78" t="str">
        <f t="shared" si="83"/>
        <v/>
      </c>
      <c r="CN6" s="78" t="str">
        <f t="shared" si="84"/>
        <v/>
      </c>
      <c r="CO6" s="78" t="str">
        <f t="shared" si="85"/>
        <v/>
      </c>
      <c r="CP6" s="78" t="str">
        <f t="shared" si="86"/>
        <v/>
      </c>
      <c r="CQ6" s="78" t="str">
        <f t="shared" si="87"/>
        <v/>
      </c>
      <c r="CR6" s="78" t="str">
        <f t="shared" si="88"/>
        <v/>
      </c>
      <c r="CS6" s="78" t="str">
        <f t="shared" si="89"/>
        <v/>
      </c>
      <c r="CT6" s="78" t="str">
        <f t="shared" si="90"/>
        <v/>
      </c>
      <c r="CU6" s="78" t="str">
        <f t="shared" si="91"/>
        <v/>
      </c>
      <c r="CV6" s="78" t="str">
        <f t="shared" si="92"/>
        <v/>
      </c>
      <c r="CW6" s="78" t="str">
        <f t="shared" si="93"/>
        <v/>
      </c>
      <c r="CX6" s="78" t="str">
        <f t="shared" si="94"/>
        <v/>
      </c>
      <c r="CY6" s="78" t="str">
        <f t="shared" si="95"/>
        <v/>
      </c>
      <c r="CZ6" s="78" t="str">
        <f t="shared" si="96"/>
        <v/>
      </c>
      <c r="DA6" s="78" t="str">
        <f t="shared" si="97"/>
        <v/>
      </c>
      <c r="DB6" s="78" t="str">
        <f t="shared" si="98"/>
        <v/>
      </c>
      <c r="DC6" s="78" t="str">
        <f t="shared" si="99"/>
        <v/>
      </c>
      <c r="DD6" s="78" t="str">
        <f t="shared" si="100"/>
        <v/>
      </c>
      <c r="DE6" s="78" t="str">
        <f t="shared" si="101"/>
        <v/>
      </c>
      <c r="DF6" s="78" t="str">
        <f t="shared" si="102"/>
        <v/>
      </c>
      <c r="DG6" s="78" t="str">
        <f t="shared" si="103"/>
        <v/>
      </c>
      <c r="DH6" s="78" t="str">
        <f t="shared" si="104"/>
        <v/>
      </c>
      <c r="DI6" s="78" t="str">
        <f t="shared" si="105"/>
        <v/>
      </c>
      <c r="DJ6" s="78" t="str">
        <f t="shared" si="106"/>
        <v/>
      </c>
      <c r="DK6" s="78" t="str">
        <f t="shared" si="107"/>
        <v/>
      </c>
      <c r="DL6" s="78" t="str">
        <f t="shared" si="108"/>
        <v/>
      </c>
      <c r="DM6" s="78" t="str">
        <f t="shared" si="109"/>
        <v/>
      </c>
      <c r="DN6" s="78" t="str">
        <f t="shared" si="110"/>
        <v/>
      </c>
      <c r="DO6" s="78" t="str">
        <f t="shared" si="111"/>
        <v/>
      </c>
      <c r="DP6" s="78" t="str">
        <f t="shared" si="112"/>
        <v/>
      </c>
    </row>
    <row r="7" spans="1:120" x14ac:dyDescent="0.25">
      <c r="A7" s="30"/>
      <c r="B7" s="37" t="s">
        <v>61</v>
      </c>
      <c r="C7" s="83"/>
      <c r="D7" s="37" t="s">
        <v>62</v>
      </c>
      <c r="E7" s="37" t="s">
        <v>215</v>
      </c>
      <c r="F7" s="37" t="s">
        <v>56</v>
      </c>
      <c r="G7" s="40">
        <f t="array" ref="G7">IF(I7&lt;&gt;"",INDEX(Tb_mezcla!$A$1:$A$8,MIN(IF(Tb_mezcla!$B$3:$M$8=I7,ROW(Tb_mezcla!$B$3:$M$8)))),"")</f>
        <v>1</v>
      </c>
      <c r="H7" s="41">
        <f t="array" ref="H7">IF(I7&lt;&gt;"",INDEX(Tb_mezcla!$A$1:$M$1,MIN(IF(Tb_mezcla!$B$3:$M$8=I7,COLUMN(Tb_mezcla!$B$3:$M$8)))),"")</f>
        <v>1</v>
      </c>
      <c r="I7" s="37">
        <v>3</v>
      </c>
      <c r="T7" s="82"/>
      <c r="U7" s="66"/>
      <c r="V7" s="66"/>
      <c r="W7" s="66" t="str">
        <f t="shared" si="15"/>
        <v/>
      </c>
      <c r="X7" s="66" t="str">
        <f t="shared" si="16"/>
        <v/>
      </c>
      <c r="Y7" s="78" t="str">
        <f t="shared" si="17"/>
        <v/>
      </c>
      <c r="Z7" s="78" t="str">
        <f t="shared" si="18"/>
        <v/>
      </c>
      <c r="AA7" s="78" t="str">
        <f t="shared" si="19"/>
        <v/>
      </c>
      <c r="AB7" s="78" t="str">
        <f t="shared" si="20"/>
        <v/>
      </c>
      <c r="AC7" s="78" t="str">
        <f t="shared" si="21"/>
        <v/>
      </c>
      <c r="AD7" s="78" t="str">
        <f t="shared" si="22"/>
        <v/>
      </c>
      <c r="AE7" s="78" t="str">
        <f t="shared" si="23"/>
        <v/>
      </c>
      <c r="AF7" s="78" t="str">
        <f t="shared" si="24"/>
        <v/>
      </c>
      <c r="AG7" s="78" t="str">
        <f t="shared" si="25"/>
        <v/>
      </c>
      <c r="AH7" s="78" t="str">
        <f t="shared" si="26"/>
        <v/>
      </c>
      <c r="AI7" s="78" t="str">
        <f t="shared" si="27"/>
        <v/>
      </c>
      <c r="AJ7" s="78" t="str">
        <f t="shared" si="28"/>
        <v/>
      </c>
      <c r="AK7" s="78" t="str">
        <f t="shared" si="29"/>
        <v/>
      </c>
      <c r="AL7" s="78" t="str">
        <f t="shared" si="30"/>
        <v/>
      </c>
      <c r="AM7" s="78" t="str">
        <f t="shared" si="31"/>
        <v/>
      </c>
      <c r="AN7" s="78" t="str">
        <f t="shared" si="32"/>
        <v/>
      </c>
      <c r="AO7" s="78" t="str">
        <f t="shared" si="33"/>
        <v/>
      </c>
      <c r="AP7" s="78" t="str">
        <f t="shared" si="34"/>
        <v/>
      </c>
      <c r="AQ7" s="78" t="str">
        <f t="shared" si="35"/>
        <v/>
      </c>
      <c r="AR7" s="78" t="str">
        <f t="shared" si="36"/>
        <v/>
      </c>
      <c r="AS7" s="78" t="str">
        <f t="shared" si="37"/>
        <v/>
      </c>
      <c r="AT7" s="78" t="str">
        <f t="shared" si="38"/>
        <v/>
      </c>
      <c r="AU7" s="78" t="str">
        <f t="shared" si="39"/>
        <v/>
      </c>
      <c r="AV7" s="78" t="str">
        <f t="shared" si="40"/>
        <v/>
      </c>
      <c r="AW7" s="78" t="str">
        <f t="shared" si="41"/>
        <v/>
      </c>
      <c r="AX7" s="78" t="str">
        <f t="shared" si="42"/>
        <v/>
      </c>
      <c r="AY7" s="78" t="str">
        <f t="shared" si="43"/>
        <v/>
      </c>
      <c r="AZ7" s="78" t="str">
        <f t="shared" si="44"/>
        <v/>
      </c>
      <c r="BA7" s="78" t="str">
        <f t="shared" si="45"/>
        <v/>
      </c>
      <c r="BB7" s="78" t="str">
        <f t="shared" si="46"/>
        <v/>
      </c>
      <c r="BC7" s="78" t="str">
        <f t="shared" si="47"/>
        <v/>
      </c>
      <c r="BD7" s="78" t="str">
        <f t="shared" si="48"/>
        <v/>
      </c>
      <c r="BE7" s="78" t="str">
        <f t="shared" si="49"/>
        <v/>
      </c>
      <c r="BF7" s="78" t="str">
        <f t="shared" si="50"/>
        <v/>
      </c>
      <c r="BG7" s="78" t="str">
        <f t="shared" si="51"/>
        <v/>
      </c>
      <c r="BH7" s="78" t="str">
        <f t="shared" si="52"/>
        <v/>
      </c>
      <c r="BI7" s="78" t="str">
        <f t="shared" si="53"/>
        <v/>
      </c>
      <c r="BJ7" s="78" t="str">
        <f t="shared" si="54"/>
        <v/>
      </c>
      <c r="BK7" s="78" t="str">
        <f t="shared" si="55"/>
        <v/>
      </c>
      <c r="BL7" s="78" t="str">
        <f t="shared" si="56"/>
        <v/>
      </c>
      <c r="BM7" s="78" t="str">
        <f t="shared" si="57"/>
        <v/>
      </c>
      <c r="BN7" s="78" t="str">
        <f t="shared" si="58"/>
        <v/>
      </c>
      <c r="BO7" s="78" t="str">
        <f t="shared" si="59"/>
        <v/>
      </c>
      <c r="BP7" s="78" t="str">
        <f t="shared" si="60"/>
        <v/>
      </c>
      <c r="BQ7" s="78" t="str">
        <f t="shared" si="61"/>
        <v/>
      </c>
      <c r="BR7" s="78" t="str">
        <f t="shared" si="62"/>
        <v/>
      </c>
      <c r="BS7" s="78" t="str">
        <f t="shared" si="63"/>
        <v/>
      </c>
      <c r="BT7" s="78" t="str">
        <f t="shared" si="64"/>
        <v/>
      </c>
      <c r="BU7" s="78" t="str">
        <f t="shared" si="65"/>
        <v/>
      </c>
      <c r="BV7" s="78" t="str">
        <f t="shared" si="66"/>
        <v/>
      </c>
      <c r="BW7" s="78" t="str">
        <f t="shared" si="67"/>
        <v/>
      </c>
      <c r="BX7" s="78" t="str">
        <f t="shared" si="68"/>
        <v/>
      </c>
      <c r="BY7" s="78" t="str">
        <f t="shared" si="69"/>
        <v/>
      </c>
      <c r="BZ7" s="78" t="str">
        <f t="shared" si="70"/>
        <v/>
      </c>
      <c r="CA7" s="78" t="str">
        <f t="shared" si="71"/>
        <v/>
      </c>
      <c r="CB7" s="78" t="str">
        <f t="shared" si="72"/>
        <v/>
      </c>
      <c r="CC7" s="78" t="str">
        <f t="shared" si="73"/>
        <v/>
      </c>
      <c r="CD7" s="78" t="str">
        <f t="shared" si="74"/>
        <v/>
      </c>
      <c r="CE7" s="78" t="str">
        <f t="shared" si="75"/>
        <v/>
      </c>
      <c r="CF7" s="78" t="str">
        <f t="shared" si="76"/>
        <v/>
      </c>
      <c r="CG7" s="78" t="str">
        <f t="shared" si="77"/>
        <v/>
      </c>
      <c r="CH7" s="78" t="str">
        <f t="shared" si="78"/>
        <v/>
      </c>
      <c r="CI7" s="78" t="str">
        <f t="shared" si="79"/>
        <v/>
      </c>
      <c r="CJ7" s="78" t="str">
        <f t="shared" si="80"/>
        <v/>
      </c>
      <c r="CK7" s="78" t="str">
        <f t="shared" si="81"/>
        <v/>
      </c>
      <c r="CL7" s="78" t="str">
        <f t="shared" si="82"/>
        <v/>
      </c>
      <c r="CM7" s="78" t="str">
        <f t="shared" si="83"/>
        <v/>
      </c>
      <c r="CN7" s="78" t="str">
        <f t="shared" si="84"/>
        <v/>
      </c>
      <c r="CO7" s="78" t="str">
        <f t="shared" si="85"/>
        <v/>
      </c>
      <c r="CP7" s="78" t="str">
        <f t="shared" si="86"/>
        <v/>
      </c>
      <c r="CQ7" s="78" t="str">
        <f t="shared" si="87"/>
        <v/>
      </c>
      <c r="CR7" s="78" t="str">
        <f t="shared" si="88"/>
        <v/>
      </c>
      <c r="CS7" s="78" t="str">
        <f t="shared" si="89"/>
        <v/>
      </c>
      <c r="CT7" s="78" t="str">
        <f t="shared" si="90"/>
        <v/>
      </c>
      <c r="CU7" s="78" t="str">
        <f t="shared" si="91"/>
        <v/>
      </c>
      <c r="CV7" s="78" t="str">
        <f t="shared" si="92"/>
        <v/>
      </c>
      <c r="CW7" s="78" t="str">
        <f t="shared" si="93"/>
        <v/>
      </c>
      <c r="CX7" s="78" t="str">
        <f t="shared" si="94"/>
        <v/>
      </c>
      <c r="CY7" s="78" t="str">
        <f t="shared" si="95"/>
        <v/>
      </c>
      <c r="CZ7" s="78" t="str">
        <f t="shared" si="96"/>
        <v/>
      </c>
      <c r="DA7" s="78" t="str">
        <f t="shared" si="97"/>
        <v/>
      </c>
      <c r="DB7" s="78" t="str">
        <f t="shared" si="98"/>
        <v/>
      </c>
      <c r="DC7" s="78" t="str">
        <f t="shared" si="99"/>
        <v/>
      </c>
      <c r="DD7" s="78" t="str">
        <f t="shared" si="100"/>
        <v/>
      </c>
      <c r="DE7" s="78" t="str">
        <f t="shared" si="101"/>
        <v/>
      </c>
      <c r="DF7" s="78" t="str">
        <f t="shared" si="102"/>
        <v/>
      </c>
      <c r="DG7" s="78" t="str">
        <f t="shared" si="103"/>
        <v/>
      </c>
      <c r="DH7" s="78" t="str">
        <f t="shared" si="104"/>
        <v/>
      </c>
      <c r="DI7" s="78" t="str">
        <f t="shared" si="105"/>
        <v/>
      </c>
      <c r="DJ7" s="78" t="str">
        <f t="shared" si="106"/>
        <v/>
      </c>
      <c r="DK7" s="78" t="str">
        <f t="shared" si="107"/>
        <v/>
      </c>
      <c r="DL7" s="78" t="str">
        <f t="shared" si="108"/>
        <v/>
      </c>
      <c r="DM7" s="78" t="str">
        <f t="shared" si="109"/>
        <v/>
      </c>
      <c r="DN7" s="78" t="str">
        <f t="shared" si="110"/>
        <v/>
      </c>
      <c r="DO7" s="78" t="str">
        <f t="shared" si="111"/>
        <v/>
      </c>
      <c r="DP7" s="78" t="str">
        <f t="shared" si="112"/>
        <v/>
      </c>
    </row>
    <row r="8" spans="1:120" x14ac:dyDescent="0.25">
      <c r="A8" s="30"/>
      <c r="B8" s="37" t="s">
        <v>63</v>
      </c>
      <c r="C8" s="83"/>
      <c r="D8" s="37" t="s">
        <v>64</v>
      </c>
      <c r="E8" s="37" t="s">
        <v>216</v>
      </c>
      <c r="F8" s="37" t="s">
        <v>56</v>
      </c>
      <c r="G8" s="40">
        <f t="array" ref="G8">IF(I8&lt;&gt;"",INDEX(Tb_mezcla!$A$1:$A$8,MIN(IF(Tb_mezcla!$B$3:$M$8=I8,ROW(Tb_mezcla!$B$3:$M$8)))),"")</f>
        <v>0.8</v>
      </c>
      <c r="H8" s="41">
        <f t="array" ref="H8">IF(I8&lt;&gt;"",INDEX(Tb_mezcla!$A$1:$M$1,MIN(IF(Tb_mezcla!$B$3:$M$8=I8,COLUMN(Tb_mezcla!$B$3:$M$8)))),"")</f>
        <v>3</v>
      </c>
      <c r="I8" s="37">
        <v>7.2</v>
      </c>
      <c r="T8" s="82"/>
      <c r="U8" s="66"/>
      <c r="V8" s="66"/>
      <c r="W8" s="66" t="str">
        <f t="shared" si="15"/>
        <v/>
      </c>
      <c r="X8" s="66" t="str">
        <f t="shared" si="16"/>
        <v/>
      </c>
      <c r="Y8" s="78" t="str">
        <f t="shared" si="17"/>
        <v/>
      </c>
      <c r="Z8" s="78" t="str">
        <f t="shared" si="18"/>
        <v/>
      </c>
      <c r="AA8" s="78" t="str">
        <f t="shared" si="19"/>
        <v/>
      </c>
      <c r="AB8" s="78" t="str">
        <f t="shared" si="20"/>
        <v/>
      </c>
      <c r="AC8" s="78" t="str">
        <f t="shared" si="21"/>
        <v/>
      </c>
      <c r="AD8" s="78" t="str">
        <f t="shared" si="22"/>
        <v/>
      </c>
      <c r="AE8" s="78" t="str">
        <f t="shared" si="23"/>
        <v/>
      </c>
      <c r="AF8" s="78" t="str">
        <f t="shared" si="24"/>
        <v/>
      </c>
      <c r="AG8" s="78" t="str">
        <f t="shared" si="25"/>
        <v/>
      </c>
      <c r="AH8" s="78" t="str">
        <f t="shared" si="26"/>
        <v/>
      </c>
      <c r="AI8" s="78" t="str">
        <f t="shared" si="27"/>
        <v/>
      </c>
      <c r="AJ8" s="78" t="str">
        <f t="shared" si="28"/>
        <v/>
      </c>
      <c r="AK8" s="78" t="str">
        <f t="shared" si="29"/>
        <v/>
      </c>
      <c r="AL8" s="78" t="str">
        <f t="shared" si="30"/>
        <v/>
      </c>
      <c r="AM8" s="78" t="str">
        <f t="shared" si="31"/>
        <v/>
      </c>
      <c r="AN8" s="78" t="str">
        <f t="shared" si="32"/>
        <v/>
      </c>
      <c r="AO8" s="78" t="str">
        <f t="shared" si="33"/>
        <v/>
      </c>
      <c r="AP8" s="78" t="str">
        <f t="shared" si="34"/>
        <v/>
      </c>
      <c r="AQ8" s="78" t="str">
        <f t="shared" si="35"/>
        <v/>
      </c>
      <c r="AR8" s="78" t="str">
        <f t="shared" si="36"/>
        <v/>
      </c>
      <c r="AS8" s="78" t="str">
        <f t="shared" si="37"/>
        <v/>
      </c>
      <c r="AT8" s="78" t="str">
        <f t="shared" si="38"/>
        <v/>
      </c>
      <c r="AU8" s="78" t="str">
        <f t="shared" si="39"/>
        <v/>
      </c>
      <c r="AV8" s="78" t="str">
        <f t="shared" si="40"/>
        <v/>
      </c>
      <c r="AW8" s="78" t="str">
        <f t="shared" si="41"/>
        <v/>
      </c>
      <c r="AX8" s="78" t="str">
        <f t="shared" si="42"/>
        <v/>
      </c>
      <c r="AY8" s="78" t="str">
        <f t="shared" si="43"/>
        <v/>
      </c>
      <c r="AZ8" s="78" t="str">
        <f t="shared" si="44"/>
        <v/>
      </c>
      <c r="BA8" s="78" t="str">
        <f t="shared" si="45"/>
        <v/>
      </c>
      <c r="BB8" s="78" t="str">
        <f t="shared" si="46"/>
        <v/>
      </c>
      <c r="BC8" s="78" t="str">
        <f t="shared" si="47"/>
        <v/>
      </c>
      <c r="BD8" s="78" t="str">
        <f t="shared" si="48"/>
        <v/>
      </c>
      <c r="BE8" s="78" t="str">
        <f t="shared" si="49"/>
        <v/>
      </c>
      <c r="BF8" s="78" t="str">
        <f t="shared" si="50"/>
        <v/>
      </c>
      <c r="BG8" s="78" t="str">
        <f t="shared" si="51"/>
        <v/>
      </c>
      <c r="BH8" s="78" t="str">
        <f t="shared" si="52"/>
        <v/>
      </c>
      <c r="BI8" s="78" t="str">
        <f t="shared" si="53"/>
        <v/>
      </c>
      <c r="BJ8" s="78" t="str">
        <f t="shared" si="54"/>
        <v/>
      </c>
      <c r="BK8" s="78" t="str">
        <f t="shared" si="55"/>
        <v/>
      </c>
      <c r="BL8" s="78" t="str">
        <f t="shared" si="56"/>
        <v/>
      </c>
      <c r="BM8" s="78" t="str">
        <f t="shared" si="57"/>
        <v/>
      </c>
      <c r="BN8" s="78" t="str">
        <f t="shared" si="58"/>
        <v/>
      </c>
      <c r="BO8" s="78" t="str">
        <f t="shared" si="59"/>
        <v/>
      </c>
      <c r="BP8" s="78" t="str">
        <f t="shared" si="60"/>
        <v/>
      </c>
      <c r="BQ8" s="78" t="str">
        <f t="shared" si="61"/>
        <v/>
      </c>
      <c r="BR8" s="78" t="str">
        <f t="shared" si="62"/>
        <v/>
      </c>
      <c r="BS8" s="78" t="str">
        <f t="shared" si="63"/>
        <v/>
      </c>
      <c r="BT8" s="78" t="str">
        <f t="shared" si="64"/>
        <v/>
      </c>
      <c r="BU8" s="78" t="str">
        <f t="shared" si="65"/>
        <v/>
      </c>
      <c r="BV8" s="78" t="str">
        <f t="shared" si="66"/>
        <v/>
      </c>
      <c r="BW8" s="78" t="str">
        <f t="shared" si="67"/>
        <v/>
      </c>
      <c r="BX8" s="78" t="str">
        <f t="shared" si="68"/>
        <v/>
      </c>
      <c r="BY8" s="78" t="str">
        <f t="shared" si="69"/>
        <v/>
      </c>
      <c r="BZ8" s="78" t="str">
        <f t="shared" si="70"/>
        <v/>
      </c>
      <c r="CA8" s="78" t="str">
        <f t="shared" si="71"/>
        <v/>
      </c>
      <c r="CB8" s="78" t="str">
        <f t="shared" si="72"/>
        <v/>
      </c>
      <c r="CC8" s="78" t="str">
        <f t="shared" si="73"/>
        <v/>
      </c>
      <c r="CD8" s="78" t="str">
        <f t="shared" si="74"/>
        <v/>
      </c>
      <c r="CE8" s="78" t="str">
        <f t="shared" si="75"/>
        <v/>
      </c>
      <c r="CF8" s="78" t="str">
        <f t="shared" si="76"/>
        <v/>
      </c>
      <c r="CG8" s="78" t="str">
        <f t="shared" si="77"/>
        <v/>
      </c>
      <c r="CH8" s="78" t="str">
        <f t="shared" si="78"/>
        <v/>
      </c>
      <c r="CI8" s="78" t="str">
        <f t="shared" si="79"/>
        <v/>
      </c>
      <c r="CJ8" s="78" t="str">
        <f t="shared" si="80"/>
        <v/>
      </c>
      <c r="CK8" s="78" t="str">
        <f t="shared" si="81"/>
        <v/>
      </c>
      <c r="CL8" s="78" t="str">
        <f t="shared" si="82"/>
        <v/>
      </c>
      <c r="CM8" s="78" t="str">
        <f t="shared" si="83"/>
        <v/>
      </c>
      <c r="CN8" s="78" t="str">
        <f t="shared" si="84"/>
        <v/>
      </c>
      <c r="CO8" s="78" t="str">
        <f t="shared" si="85"/>
        <v/>
      </c>
      <c r="CP8" s="78" t="str">
        <f t="shared" si="86"/>
        <v/>
      </c>
      <c r="CQ8" s="78" t="str">
        <f t="shared" si="87"/>
        <v/>
      </c>
      <c r="CR8" s="78" t="str">
        <f t="shared" si="88"/>
        <v/>
      </c>
      <c r="CS8" s="78" t="str">
        <f t="shared" si="89"/>
        <v/>
      </c>
      <c r="CT8" s="78" t="str">
        <f t="shared" si="90"/>
        <v/>
      </c>
      <c r="CU8" s="78" t="str">
        <f t="shared" si="91"/>
        <v/>
      </c>
      <c r="CV8" s="78" t="str">
        <f t="shared" si="92"/>
        <v/>
      </c>
      <c r="CW8" s="78" t="str">
        <f t="shared" si="93"/>
        <v/>
      </c>
      <c r="CX8" s="78" t="str">
        <f t="shared" si="94"/>
        <v/>
      </c>
      <c r="CY8" s="78" t="str">
        <f t="shared" si="95"/>
        <v/>
      </c>
      <c r="CZ8" s="78" t="str">
        <f t="shared" si="96"/>
        <v/>
      </c>
      <c r="DA8" s="78" t="str">
        <f t="shared" si="97"/>
        <v/>
      </c>
      <c r="DB8" s="78" t="str">
        <f t="shared" si="98"/>
        <v/>
      </c>
      <c r="DC8" s="78" t="str">
        <f t="shared" si="99"/>
        <v/>
      </c>
      <c r="DD8" s="78" t="str">
        <f t="shared" si="100"/>
        <v/>
      </c>
      <c r="DE8" s="78" t="str">
        <f t="shared" si="101"/>
        <v/>
      </c>
      <c r="DF8" s="78" t="str">
        <f t="shared" si="102"/>
        <v/>
      </c>
      <c r="DG8" s="78" t="str">
        <f t="shared" si="103"/>
        <v/>
      </c>
      <c r="DH8" s="78" t="str">
        <f t="shared" si="104"/>
        <v/>
      </c>
      <c r="DI8" s="78" t="str">
        <f t="shared" si="105"/>
        <v/>
      </c>
      <c r="DJ8" s="78" t="str">
        <f t="shared" si="106"/>
        <v/>
      </c>
      <c r="DK8" s="78" t="str">
        <f t="shared" si="107"/>
        <v/>
      </c>
      <c r="DL8" s="78" t="str">
        <f t="shared" si="108"/>
        <v/>
      </c>
      <c r="DM8" s="78" t="str">
        <f t="shared" si="109"/>
        <v/>
      </c>
      <c r="DN8" s="78" t="str">
        <f t="shared" si="110"/>
        <v/>
      </c>
      <c r="DO8" s="78" t="str">
        <f t="shared" si="111"/>
        <v/>
      </c>
      <c r="DP8" s="78" t="str">
        <f t="shared" si="112"/>
        <v/>
      </c>
    </row>
    <row r="9" spans="1:120" x14ac:dyDescent="0.25">
      <c r="A9" s="30"/>
      <c r="B9" s="37" t="s">
        <v>65</v>
      </c>
      <c r="C9" s="83"/>
      <c r="D9" s="37" t="s">
        <v>66</v>
      </c>
      <c r="E9" s="37" t="s">
        <v>217</v>
      </c>
      <c r="F9" s="37" t="s">
        <v>56</v>
      </c>
      <c r="G9" s="40">
        <f t="array" ref="G9">IF(I9&lt;&gt;"",INDEX(Tb_mezcla!$A$1:$A$8,MIN(IF(Tb_mezcla!$B$3:$M$8=I9,ROW(Tb_mezcla!$B$3:$M$8)))),"")</f>
        <v>1</v>
      </c>
      <c r="H9" s="41">
        <f t="array" ref="H9">IF(I9&lt;&gt;"",INDEX(Tb_mezcla!$A$1:$M$1,MIN(IF(Tb_mezcla!$B$3:$M$8=I9,COLUMN(Tb_mezcla!$B$3:$M$8)))),"")</f>
        <v>1</v>
      </c>
      <c r="I9" s="37">
        <v>3</v>
      </c>
      <c r="T9" s="82"/>
      <c r="U9" s="66"/>
      <c r="V9" s="66"/>
      <c r="W9" s="66" t="str">
        <f t="shared" si="15"/>
        <v/>
      </c>
      <c r="X9" s="66" t="str">
        <f t="shared" si="16"/>
        <v/>
      </c>
      <c r="Y9" s="78" t="str">
        <f t="shared" si="17"/>
        <v/>
      </c>
      <c r="Z9" s="78" t="str">
        <f t="shared" si="18"/>
        <v/>
      </c>
      <c r="AA9" s="78" t="str">
        <f t="shared" si="19"/>
        <v/>
      </c>
      <c r="AB9" s="78" t="str">
        <f t="shared" si="20"/>
        <v/>
      </c>
      <c r="AC9" s="78" t="str">
        <f t="shared" si="21"/>
        <v/>
      </c>
      <c r="AD9" s="78" t="str">
        <f t="shared" si="22"/>
        <v/>
      </c>
      <c r="AE9" s="78" t="str">
        <f t="shared" si="23"/>
        <v/>
      </c>
      <c r="AF9" s="78" t="str">
        <f t="shared" si="24"/>
        <v/>
      </c>
      <c r="AG9" s="78" t="str">
        <f t="shared" si="25"/>
        <v/>
      </c>
      <c r="AH9" s="78" t="str">
        <f t="shared" si="26"/>
        <v/>
      </c>
      <c r="AI9" s="78" t="str">
        <f t="shared" si="27"/>
        <v/>
      </c>
      <c r="AJ9" s="78" t="str">
        <f t="shared" si="28"/>
        <v/>
      </c>
      <c r="AK9" s="78" t="str">
        <f t="shared" si="29"/>
        <v/>
      </c>
      <c r="AL9" s="78" t="str">
        <f t="shared" si="30"/>
        <v/>
      </c>
      <c r="AM9" s="78" t="str">
        <f t="shared" si="31"/>
        <v/>
      </c>
      <c r="AN9" s="78" t="str">
        <f t="shared" si="32"/>
        <v/>
      </c>
      <c r="AO9" s="78" t="str">
        <f t="shared" si="33"/>
        <v/>
      </c>
      <c r="AP9" s="78" t="str">
        <f t="shared" si="34"/>
        <v/>
      </c>
      <c r="AQ9" s="78" t="str">
        <f t="shared" si="35"/>
        <v/>
      </c>
      <c r="AR9" s="78" t="str">
        <f t="shared" si="36"/>
        <v/>
      </c>
      <c r="AS9" s="78" t="str">
        <f t="shared" si="37"/>
        <v/>
      </c>
      <c r="AT9" s="78" t="str">
        <f t="shared" si="38"/>
        <v/>
      </c>
      <c r="AU9" s="78" t="str">
        <f t="shared" si="39"/>
        <v/>
      </c>
      <c r="AV9" s="78" t="str">
        <f t="shared" si="40"/>
        <v/>
      </c>
      <c r="AW9" s="78" t="str">
        <f t="shared" si="41"/>
        <v/>
      </c>
      <c r="AX9" s="78" t="str">
        <f t="shared" si="42"/>
        <v/>
      </c>
      <c r="AY9" s="78" t="str">
        <f t="shared" si="43"/>
        <v/>
      </c>
      <c r="AZ9" s="78" t="str">
        <f t="shared" si="44"/>
        <v/>
      </c>
      <c r="BA9" s="78" t="str">
        <f t="shared" si="45"/>
        <v/>
      </c>
      <c r="BB9" s="78" t="str">
        <f t="shared" si="46"/>
        <v/>
      </c>
      <c r="BC9" s="78" t="str">
        <f t="shared" si="47"/>
        <v/>
      </c>
      <c r="BD9" s="78" t="str">
        <f t="shared" si="48"/>
        <v/>
      </c>
      <c r="BE9" s="78" t="str">
        <f t="shared" si="49"/>
        <v/>
      </c>
      <c r="BF9" s="78" t="str">
        <f t="shared" si="50"/>
        <v/>
      </c>
      <c r="BG9" s="78" t="str">
        <f t="shared" si="51"/>
        <v/>
      </c>
      <c r="BH9" s="78" t="str">
        <f t="shared" si="52"/>
        <v/>
      </c>
      <c r="BI9" s="78" t="str">
        <f t="shared" si="53"/>
        <v/>
      </c>
      <c r="BJ9" s="78" t="str">
        <f t="shared" si="54"/>
        <v/>
      </c>
      <c r="BK9" s="78" t="str">
        <f t="shared" si="55"/>
        <v/>
      </c>
      <c r="BL9" s="78" t="str">
        <f t="shared" si="56"/>
        <v/>
      </c>
      <c r="BM9" s="78" t="str">
        <f t="shared" si="57"/>
        <v/>
      </c>
      <c r="BN9" s="78" t="str">
        <f t="shared" si="58"/>
        <v/>
      </c>
      <c r="BO9" s="78" t="str">
        <f t="shared" si="59"/>
        <v/>
      </c>
      <c r="BP9" s="78" t="str">
        <f t="shared" si="60"/>
        <v/>
      </c>
      <c r="BQ9" s="78" t="str">
        <f t="shared" si="61"/>
        <v/>
      </c>
      <c r="BR9" s="78" t="str">
        <f t="shared" si="62"/>
        <v/>
      </c>
      <c r="BS9" s="78" t="str">
        <f t="shared" si="63"/>
        <v/>
      </c>
      <c r="BT9" s="78" t="str">
        <f t="shared" si="64"/>
        <v/>
      </c>
      <c r="BU9" s="78" t="str">
        <f t="shared" si="65"/>
        <v/>
      </c>
      <c r="BV9" s="78" t="str">
        <f t="shared" si="66"/>
        <v/>
      </c>
      <c r="BW9" s="78" t="str">
        <f t="shared" si="67"/>
        <v/>
      </c>
      <c r="BX9" s="78" t="str">
        <f t="shared" si="68"/>
        <v/>
      </c>
      <c r="BY9" s="78" t="str">
        <f t="shared" si="69"/>
        <v/>
      </c>
      <c r="BZ9" s="78" t="str">
        <f t="shared" si="70"/>
        <v/>
      </c>
      <c r="CA9" s="78" t="str">
        <f t="shared" si="71"/>
        <v/>
      </c>
      <c r="CB9" s="78" t="str">
        <f t="shared" si="72"/>
        <v/>
      </c>
      <c r="CC9" s="78" t="str">
        <f t="shared" si="73"/>
        <v/>
      </c>
      <c r="CD9" s="78" t="str">
        <f t="shared" si="74"/>
        <v/>
      </c>
      <c r="CE9" s="78" t="str">
        <f t="shared" si="75"/>
        <v/>
      </c>
      <c r="CF9" s="78" t="str">
        <f t="shared" si="76"/>
        <v/>
      </c>
      <c r="CG9" s="78" t="str">
        <f t="shared" si="77"/>
        <v/>
      </c>
      <c r="CH9" s="78" t="str">
        <f t="shared" si="78"/>
        <v/>
      </c>
      <c r="CI9" s="78" t="str">
        <f t="shared" si="79"/>
        <v/>
      </c>
      <c r="CJ9" s="78" t="str">
        <f t="shared" si="80"/>
        <v/>
      </c>
      <c r="CK9" s="78" t="str">
        <f t="shared" si="81"/>
        <v/>
      </c>
      <c r="CL9" s="78" t="str">
        <f t="shared" si="82"/>
        <v/>
      </c>
      <c r="CM9" s="78" t="str">
        <f t="shared" si="83"/>
        <v/>
      </c>
      <c r="CN9" s="78" t="str">
        <f t="shared" si="84"/>
        <v/>
      </c>
      <c r="CO9" s="78" t="str">
        <f t="shared" si="85"/>
        <v/>
      </c>
      <c r="CP9" s="78" t="str">
        <f t="shared" si="86"/>
        <v/>
      </c>
      <c r="CQ9" s="78" t="str">
        <f t="shared" si="87"/>
        <v/>
      </c>
      <c r="CR9" s="78" t="str">
        <f t="shared" si="88"/>
        <v/>
      </c>
      <c r="CS9" s="78" t="str">
        <f t="shared" si="89"/>
        <v/>
      </c>
      <c r="CT9" s="78" t="str">
        <f t="shared" si="90"/>
        <v/>
      </c>
      <c r="CU9" s="78" t="str">
        <f t="shared" si="91"/>
        <v/>
      </c>
      <c r="CV9" s="78" t="str">
        <f t="shared" si="92"/>
        <v/>
      </c>
      <c r="CW9" s="78" t="str">
        <f t="shared" si="93"/>
        <v/>
      </c>
      <c r="CX9" s="78" t="str">
        <f t="shared" si="94"/>
        <v/>
      </c>
      <c r="CY9" s="78" t="str">
        <f t="shared" si="95"/>
        <v/>
      </c>
      <c r="CZ9" s="78" t="str">
        <f t="shared" si="96"/>
        <v/>
      </c>
      <c r="DA9" s="78" t="str">
        <f t="shared" si="97"/>
        <v/>
      </c>
      <c r="DB9" s="78" t="str">
        <f t="shared" si="98"/>
        <v/>
      </c>
      <c r="DC9" s="78" t="str">
        <f t="shared" si="99"/>
        <v/>
      </c>
      <c r="DD9" s="78" t="str">
        <f t="shared" si="100"/>
        <v/>
      </c>
      <c r="DE9" s="78" t="str">
        <f t="shared" si="101"/>
        <v/>
      </c>
      <c r="DF9" s="78" t="str">
        <f t="shared" si="102"/>
        <v/>
      </c>
      <c r="DG9" s="78" t="str">
        <f t="shared" si="103"/>
        <v/>
      </c>
      <c r="DH9" s="78" t="str">
        <f t="shared" si="104"/>
        <v/>
      </c>
      <c r="DI9" s="78" t="str">
        <f t="shared" si="105"/>
        <v/>
      </c>
      <c r="DJ9" s="78" t="str">
        <f t="shared" si="106"/>
        <v/>
      </c>
      <c r="DK9" s="78" t="str">
        <f t="shared" si="107"/>
        <v/>
      </c>
      <c r="DL9" s="78" t="str">
        <f t="shared" si="108"/>
        <v/>
      </c>
      <c r="DM9" s="78" t="str">
        <f t="shared" si="109"/>
        <v/>
      </c>
      <c r="DN9" s="78" t="str">
        <f t="shared" si="110"/>
        <v/>
      </c>
      <c r="DO9" s="78" t="str">
        <f t="shared" si="111"/>
        <v/>
      </c>
      <c r="DP9" s="78" t="str">
        <f t="shared" si="112"/>
        <v/>
      </c>
    </row>
    <row r="10" spans="1:120" x14ac:dyDescent="0.25">
      <c r="A10" s="30"/>
      <c r="B10" s="37" t="s">
        <v>67</v>
      </c>
      <c r="C10" s="83"/>
      <c r="D10" s="37" t="s">
        <v>68</v>
      </c>
      <c r="E10" s="37" t="s">
        <v>56</v>
      </c>
      <c r="F10" s="37" t="s">
        <v>218</v>
      </c>
      <c r="G10" s="40">
        <f t="array" ref="G10">IF(I10&lt;&gt;"",INDEX(Tb_mezcla!$A$1:$A$8,MIN(IF(Tb_mezcla!$B$3:$M$8=I10,ROW(Tb_mezcla!$B$3:$M$8)))),"")</f>
        <v>0.7</v>
      </c>
      <c r="H10" s="41">
        <f t="array" ref="H10">IF(I10&lt;&gt;"",INDEX(Tb_mezcla!$A$1:$M$1,MIN(IF(Tb_mezcla!$B$3:$M$8=I10,COLUMN(Tb_mezcla!$B$3:$M$8)))),"")</f>
        <v>1</v>
      </c>
      <c r="I10" s="37">
        <v>2.1</v>
      </c>
      <c r="T10" s="82"/>
      <c r="U10" s="66"/>
      <c r="V10" s="66"/>
      <c r="W10" s="66" t="str">
        <f t="shared" si="15"/>
        <v/>
      </c>
      <c r="X10" s="66" t="str">
        <f t="shared" si="16"/>
        <v/>
      </c>
      <c r="Y10" s="78" t="str">
        <f t="shared" si="17"/>
        <v/>
      </c>
      <c r="Z10" s="78" t="str">
        <f t="shared" si="18"/>
        <v/>
      </c>
      <c r="AA10" s="78" t="str">
        <f t="shared" si="19"/>
        <v/>
      </c>
      <c r="AB10" s="78" t="str">
        <f t="shared" si="20"/>
        <v/>
      </c>
      <c r="AC10" s="78" t="str">
        <f t="shared" si="21"/>
        <v/>
      </c>
      <c r="AD10" s="78" t="str">
        <f t="shared" si="22"/>
        <v/>
      </c>
      <c r="AE10" s="78" t="str">
        <f t="shared" si="23"/>
        <v/>
      </c>
      <c r="AF10" s="78" t="str">
        <f t="shared" si="24"/>
        <v/>
      </c>
      <c r="AG10" s="78" t="str">
        <f t="shared" si="25"/>
        <v/>
      </c>
      <c r="AH10" s="78" t="str">
        <f t="shared" si="26"/>
        <v/>
      </c>
      <c r="AI10" s="78" t="str">
        <f t="shared" si="27"/>
        <v/>
      </c>
      <c r="AJ10" s="78" t="str">
        <f t="shared" si="28"/>
        <v/>
      </c>
      <c r="AK10" s="78" t="str">
        <f t="shared" si="29"/>
        <v/>
      </c>
      <c r="AL10" s="78" t="str">
        <f t="shared" si="30"/>
        <v/>
      </c>
      <c r="AM10" s="78" t="str">
        <f t="shared" si="31"/>
        <v/>
      </c>
      <c r="AN10" s="78" t="str">
        <f t="shared" si="32"/>
        <v/>
      </c>
      <c r="AO10" s="78" t="str">
        <f t="shared" si="33"/>
        <v/>
      </c>
      <c r="AP10" s="78" t="str">
        <f t="shared" si="34"/>
        <v/>
      </c>
      <c r="AQ10" s="78" t="str">
        <f t="shared" si="35"/>
        <v/>
      </c>
      <c r="AR10" s="78" t="str">
        <f t="shared" si="36"/>
        <v/>
      </c>
      <c r="AS10" s="78" t="str">
        <f t="shared" si="37"/>
        <v/>
      </c>
      <c r="AT10" s="78" t="str">
        <f t="shared" si="38"/>
        <v/>
      </c>
      <c r="AU10" s="78" t="str">
        <f t="shared" si="39"/>
        <v/>
      </c>
      <c r="AV10" s="78" t="str">
        <f t="shared" si="40"/>
        <v/>
      </c>
      <c r="AW10" s="78" t="str">
        <f t="shared" si="41"/>
        <v/>
      </c>
      <c r="AX10" s="78" t="str">
        <f t="shared" si="42"/>
        <v/>
      </c>
      <c r="AY10" s="78" t="str">
        <f t="shared" si="43"/>
        <v/>
      </c>
      <c r="AZ10" s="78" t="str">
        <f t="shared" si="44"/>
        <v/>
      </c>
      <c r="BA10" s="78" t="str">
        <f t="shared" si="45"/>
        <v/>
      </c>
      <c r="BB10" s="78" t="str">
        <f t="shared" si="46"/>
        <v/>
      </c>
      <c r="BC10" s="78" t="str">
        <f t="shared" si="47"/>
        <v/>
      </c>
      <c r="BD10" s="78" t="str">
        <f t="shared" si="48"/>
        <v/>
      </c>
      <c r="BE10" s="78" t="str">
        <f t="shared" si="49"/>
        <v/>
      </c>
      <c r="BF10" s="78" t="str">
        <f t="shared" si="50"/>
        <v/>
      </c>
      <c r="BG10" s="78" t="str">
        <f t="shared" si="51"/>
        <v/>
      </c>
      <c r="BH10" s="78" t="str">
        <f t="shared" si="52"/>
        <v/>
      </c>
      <c r="BI10" s="78" t="str">
        <f t="shared" si="53"/>
        <v/>
      </c>
      <c r="BJ10" s="78" t="str">
        <f t="shared" si="54"/>
        <v/>
      </c>
      <c r="BK10" s="78" t="str">
        <f t="shared" si="55"/>
        <v/>
      </c>
      <c r="BL10" s="78" t="str">
        <f t="shared" si="56"/>
        <v/>
      </c>
      <c r="BM10" s="78" t="str">
        <f t="shared" si="57"/>
        <v/>
      </c>
      <c r="BN10" s="78" t="str">
        <f t="shared" si="58"/>
        <v/>
      </c>
      <c r="BO10" s="78" t="str">
        <f t="shared" si="59"/>
        <v/>
      </c>
      <c r="BP10" s="78" t="str">
        <f t="shared" si="60"/>
        <v/>
      </c>
      <c r="BQ10" s="78" t="str">
        <f t="shared" si="61"/>
        <v/>
      </c>
      <c r="BR10" s="78" t="str">
        <f t="shared" si="62"/>
        <v/>
      </c>
      <c r="BS10" s="78" t="str">
        <f t="shared" si="63"/>
        <v/>
      </c>
      <c r="BT10" s="78" t="str">
        <f t="shared" si="64"/>
        <v/>
      </c>
      <c r="BU10" s="78" t="str">
        <f t="shared" si="65"/>
        <v/>
      </c>
      <c r="BV10" s="78" t="str">
        <f t="shared" si="66"/>
        <v/>
      </c>
      <c r="BW10" s="78" t="str">
        <f t="shared" si="67"/>
        <v/>
      </c>
      <c r="BX10" s="78" t="str">
        <f t="shared" si="68"/>
        <v/>
      </c>
      <c r="BY10" s="78" t="str">
        <f t="shared" si="69"/>
        <v/>
      </c>
      <c r="BZ10" s="78" t="str">
        <f t="shared" si="70"/>
        <v/>
      </c>
      <c r="CA10" s="78" t="str">
        <f t="shared" si="71"/>
        <v/>
      </c>
      <c r="CB10" s="78" t="str">
        <f t="shared" si="72"/>
        <v/>
      </c>
      <c r="CC10" s="78" t="str">
        <f t="shared" si="73"/>
        <v/>
      </c>
      <c r="CD10" s="78" t="str">
        <f t="shared" si="74"/>
        <v/>
      </c>
      <c r="CE10" s="78" t="str">
        <f t="shared" si="75"/>
        <v/>
      </c>
      <c r="CF10" s="78" t="str">
        <f t="shared" si="76"/>
        <v/>
      </c>
      <c r="CG10" s="78" t="str">
        <f t="shared" si="77"/>
        <v/>
      </c>
      <c r="CH10" s="78" t="str">
        <f t="shared" si="78"/>
        <v/>
      </c>
      <c r="CI10" s="78" t="str">
        <f t="shared" si="79"/>
        <v/>
      </c>
      <c r="CJ10" s="78" t="str">
        <f t="shared" si="80"/>
        <v/>
      </c>
      <c r="CK10" s="78" t="str">
        <f t="shared" si="81"/>
        <v/>
      </c>
      <c r="CL10" s="78" t="str">
        <f t="shared" si="82"/>
        <v/>
      </c>
      <c r="CM10" s="78" t="str">
        <f t="shared" si="83"/>
        <v/>
      </c>
      <c r="CN10" s="78" t="str">
        <f t="shared" si="84"/>
        <v/>
      </c>
      <c r="CO10" s="78" t="str">
        <f t="shared" si="85"/>
        <v/>
      </c>
      <c r="CP10" s="78" t="str">
        <f t="shared" si="86"/>
        <v/>
      </c>
      <c r="CQ10" s="78" t="str">
        <f t="shared" si="87"/>
        <v/>
      </c>
      <c r="CR10" s="78" t="str">
        <f t="shared" si="88"/>
        <v/>
      </c>
      <c r="CS10" s="78" t="str">
        <f t="shared" si="89"/>
        <v/>
      </c>
      <c r="CT10" s="78" t="str">
        <f t="shared" si="90"/>
        <v/>
      </c>
      <c r="CU10" s="78" t="str">
        <f t="shared" si="91"/>
        <v/>
      </c>
      <c r="CV10" s="78" t="str">
        <f t="shared" si="92"/>
        <v/>
      </c>
      <c r="CW10" s="78" t="str">
        <f t="shared" si="93"/>
        <v/>
      </c>
      <c r="CX10" s="78" t="str">
        <f t="shared" si="94"/>
        <v/>
      </c>
      <c r="CY10" s="78" t="str">
        <f t="shared" si="95"/>
        <v/>
      </c>
      <c r="CZ10" s="78" t="str">
        <f t="shared" si="96"/>
        <v/>
      </c>
      <c r="DA10" s="78" t="str">
        <f t="shared" si="97"/>
        <v/>
      </c>
      <c r="DB10" s="78" t="str">
        <f t="shared" si="98"/>
        <v/>
      </c>
      <c r="DC10" s="78" t="str">
        <f t="shared" si="99"/>
        <v/>
      </c>
      <c r="DD10" s="78" t="str">
        <f t="shared" si="100"/>
        <v/>
      </c>
      <c r="DE10" s="78" t="str">
        <f t="shared" si="101"/>
        <v/>
      </c>
      <c r="DF10" s="78" t="str">
        <f t="shared" si="102"/>
        <v/>
      </c>
      <c r="DG10" s="78" t="str">
        <f t="shared" si="103"/>
        <v/>
      </c>
      <c r="DH10" s="78" t="str">
        <f t="shared" si="104"/>
        <v/>
      </c>
      <c r="DI10" s="78" t="str">
        <f t="shared" si="105"/>
        <v/>
      </c>
      <c r="DJ10" s="78" t="str">
        <f t="shared" si="106"/>
        <v/>
      </c>
      <c r="DK10" s="78" t="str">
        <f t="shared" si="107"/>
        <v/>
      </c>
      <c r="DL10" s="78" t="str">
        <f t="shared" si="108"/>
        <v/>
      </c>
      <c r="DM10" s="78" t="str">
        <f t="shared" si="109"/>
        <v/>
      </c>
      <c r="DN10" s="78" t="str">
        <f t="shared" si="110"/>
        <v/>
      </c>
      <c r="DO10" s="78" t="str">
        <f t="shared" si="111"/>
        <v/>
      </c>
      <c r="DP10" s="78" t="str">
        <f t="shared" si="112"/>
        <v/>
      </c>
    </row>
    <row r="11" spans="1:120" x14ac:dyDescent="0.25">
      <c r="A11" s="30"/>
      <c r="B11" s="37" t="s">
        <v>69</v>
      </c>
      <c r="C11" s="83"/>
      <c r="D11" s="37" t="s">
        <v>70</v>
      </c>
      <c r="E11" s="37" t="s">
        <v>56</v>
      </c>
      <c r="F11" s="37" t="s">
        <v>219</v>
      </c>
      <c r="G11" s="40">
        <f t="array" ref="G11">IF(I11&lt;&gt;"",INDEX(Tb_mezcla!$A$1:$A$8,MIN(IF(Tb_mezcla!$B$3:$M$8=I11,ROW(Tb_mezcla!$B$3:$M$8)))),"")</f>
        <v>0.7</v>
      </c>
      <c r="H11" s="41">
        <f t="array" ref="H11">IF(I11&lt;&gt;"",INDEX(Tb_mezcla!$A$1:$M$1,MIN(IF(Tb_mezcla!$B$3:$M$8=I11,COLUMN(Tb_mezcla!$B$3:$M$8)))),"")</f>
        <v>1</v>
      </c>
      <c r="I11" s="37">
        <v>2.1</v>
      </c>
      <c r="T11" s="82"/>
      <c r="U11" s="66"/>
      <c r="V11" s="66"/>
      <c r="W11" s="66" t="str">
        <f t="shared" si="15"/>
        <v/>
      </c>
      <c r="X11" s="66" t="str">
        <f t="shared" si="16"/>
        <v/>
      </c>
      <c r="Y11" s="78" t="str">
        <f t="shared" si="17"/>
        <v/>
      </c>
      <c r="Z11" s="78" t="str">
        <f t="shared" si="18"/>
        <v/>
      </c>
      <c r="AA11" s="78" t="str">
        <f t="shared" si="19"/>
        <v/>
      </c>
      <c r="AB11" s="78" t="str">
        <f t="shared" si="20"/>
        <v/>
      </c>
      <c r="AC11" s="78" t="str">
        <f t="shared" si="21"/>
        <v/>
      </c>
      <c r="AD11" s="78" t="str">
        <f t="shared" si="22"/>
        <v/>
      </c>
      <c r="AE11" s="78" t="str">
        <f t="shared" si="23"/>
        <v/>
      </c>
      <c r="AF11" s="78" t="str">
        <f t="shared" si="24"/>
        <v/>
      </c>
      <c r="AG11" s="78" t="str">
        <f t="shared" si="25"/>
        <v/>
      </c>
      <c r="AH11" s="78" t="str">
        <f t="shared" si="26"/>
        <v/>
      </c>
      <c r="AI11" s="78" t="str">
        <f t="shared" si="27"/>
        <v/>
      </c>
      <c r="AJ11" s="78" t="str">
        <f t="shared" si="28"/>
        <v/>
      </c>
      <c r="AK11" s="78" t="str">
        <f t="shared" si="29"/>
        <v/>
      </c>
      <c r="AL11" s="78" t="str">
        <f t="shared" si="30"/>
        <v/>
      </c>
      <c r="AM11" s="78" t="str">
        <f t="shared" si="31"/>
        <v/>
      </c>
      <c r="AN11" s="78" t="str">
        <f t="shared" si="32"/>
        <v/>
      </c>
      <c r="AO11" s="78" t="str">
        <f t="shared" si="33"/>
        <v/>
      </c>
      <c r="AP11" s="78" t="str">
        <f t="shared" si="34"/>
        <v/>
      </c>
      <c r="AQ11" s="78" t="str">
        <f t="shared" si="35"/>
        <v/>
      </c>
      <c r="AR11" s="78" t="str">
        <f t="shared" si="36"/>
        <v/>
      </c>
      <c r="AS11" s="78" t="str">
        <f t="shared" si="37"/>
        <v/>
      </c>
      <c r="AT11" s="78" t="str">
        <f t="shared" si="38"/>
        <v/>
      </c>
      <c r="AU11" s="78" t="str">
        <f t="shared" si="39"/>
        <v/>
      </c>
      <c r="AV11" s="78" t="str">
        <f t="shared" si="40"/>
        <v/>
      </c>
      <c r="AW11" s="78" t="str">
        <f t="shared" si="41"/>
        <v/>
      </c>
      <c r="AX11" s="78" t="str">
        <f t="shared" si="42"/>
        <v/>
      </c>
      <c r="AY11" s="78" t="str">
        <f t="shared" si="43"/>
        <v/>
      </c>
      <c r="AZ11" s="78" t="str">
        <f t="shared" si="44"/>
        <v/>
      </c>
      <c r="BA11" s="78" t="str">
        <f t="shared" si="45"/>
        <v/>
      </c>
      <c r="BB11" s="78" t="str">
        <f t="shared" si="46"/>
        <v/>
      </c>
      <c r="BC11" s="78" t="str">
        <f t="shared" si="47"/>
        <v/>
      </c>
      <c r="BD11" s="78" t="str">
        <f t="shared" si="48"/>
        <v/>
      </c>
      <c r="BE11" s="78" t="str">
        <f t="shared" si="49"/>
        <v/>
      </c>
      <c r="BF11" s="78" t="str">
        <f t="shared" si="50"/>
        <v/>
      </c>
      <c r="BG11" s="78" t="str">
        <f t="shared" si="51"/>
        <v/>
      </c>
      <c r="BH11" s="78" t="str">
        <f t="shared" si="52"/>
        <v/>
      </c>
      <c r="BI11" s="78" t="str">
        <f t="shared" si="53"/>
        <v/>
      </c>
      <c r="BJ11" s="78" t="str">
        <f t="shared" si="54"/>
        <v/>
      </c>
      <c r="BK11" s="78" t="str">
        <f t="shared" si="55"/>
        <v/>
      </c>
      <c r="BL11" s="78" t="str">
        <f t="shared" si="56"/>
        <v/>
      </c>
      <c r="BM11" s="78" t="str">
        <f t="shared" si="57"/>
        <v/>
      </c>
      <c r="BN11" s="78" t="str">
        <f t="shared" si="58"/>
        <v/>
      </c>
      <c r="BO11" s="78" t="str">
        <f t="shared" si="59"/>
        <v/>
      </c>
      <c r="BP11" s="78" t="str">
        <f t="shared" si="60"/>
        <v/>
      </c>
      <c r="BQ11" s="78" t="str">
        <f t="shared" si="61"/>
        <v/>
      </c>
      <c r="BR11" s="78" t="str">
        <f t="shared" si="62"/>
        <v/>
      </c>
      <c r="BS11" s="78" t="str">
        <f t="shared" si="63"/>
        <v/>
      </c>
      <c r="BT11" s="78" t="str">
        <f t="shared" si="64"/>
        <v/>
      </c>
      <c r="BU11" s="78" t="str">
        <f t="shared" si="65"/>
        <v/>
      </c>
      <c r="BV11" s="78" t="str">
        <f t="shared" si="66"/>
        <v/>
      </c>
      <c r="BW11" s="78" t="str">
        <f t="shared" si="67"/>
        <v/>
      </c>
      <c r="BX11" s="78" t="str">
        <f t="shared" si="68"/>
        <v/>
      </c>
      <c r="BY11" s="78" t="str">
        <f t="shared" si="69"/>
        <v/>
      </c>
      <c r="BZ11" s="78" t="str">
        <f t="shared" si="70"/>
        <v/>
      </c>
      <c r="CA11" s="78" t="str">
        <f t="shared" si="71"/>
        <v/>
      </c>
      <c r="CB11" s="78" t="str">
        <f t="shared" si="72"/>
        <v/>
      </c>
      <c r="CC11" s="78" t="str">
        <f t="shared" si="73"/>
        <v/>
      </c>
      <c r="CD11" s="78" t="str">
        <f t="shared" si="74"/>
        <v/>
      </c>
      <c r="CE11" s="78" t="str">
        <f t="shared" si="75"/>
        <v/>
      </c>
      <c r="CF11" s="78" t="str">
        <f t="shared" si="76"/>
        <v/>
      </c>
      <c r="CG11" s="78" t="str">
        <f t="shared" si="77"/>
        <v/>
      </c>
      <c r="CH11" s="78" t="str">
        <f t="shared" si="78"/>
        <v/>
      </c>
      <c r="CI11" s="78" t="str">
        <f t="shared" si="79"/>
        <v/>
      </c>
      <c r="CJ11" s="78" t="str">
        <f t="shared" si="80"/>
        <v/>
      </c>
      <c r="CK11" s="78" t="str">
        <f t="shared" si="81"/>
        <v/>
      </c>
      <c r="CL11" s="78" t="str">
        <f t="shared" si="82"/>
        <v/>
      </c>
      <c r="CM11" s="78" t="str">
        <f t="shared" si="83"/>
        <v/>
      </c>
      <c r="CN11" s="78" t="str">
        <f t="shared" si="84"/>
        <v/>
      </c>
      <c r="CO11" s="78" t="str">
        <f t="shared" si="85"/>
        <v/>
      </c>
      <c r="CP11" s="78" t="str">
        <f t="shared" si="86"/>
        <v/>
      </c>
      <c r="CQ11" s="78" t="str">
        <f t="shared" si="87"/>
        <v/>
      </c>
      <c r="CR11" s="78" t="str">
        <f t="shared" si="88"/>
        <v/>
      </c>
      <c r="CS11" s="78" t="str">
        <f t="shared" si="89"/>
        <v/>
      </c>
      <c r="CT11" s="78" t="str">
        <f t="shared" si="90"/>
        <v/>
      </c>
      <c r="CU11" s="78" t="str">
        <f t="shared" si="91"/>
        <v/>
      </c>
      <c r="CV11" s="78" t="str">
        <f t="shared" si="92"/>
        <v/>
      </c>
      <c r="CW11" s="78" t="str">
        <f t="shared" si="93"/>
        <v/>
      </c>
      <c r="CX11" s="78" t="str">
        <f t="shared" si="94"/>
        <v/>
      </c>
      <c r="CY11" s="78" t="str">
        <f t="shared" si="95"/>
        <v/>
      </c>
      <c r="CZ11" s="78" t="str">
        <f t="shared" si="96"/>
        <v/>
      </c>
      <c r="DA11" s="78" t="str">
        <f t="shared" si="97"/>
        <v/>
      </c>
      <c r="DB11" s="78" t="str">
        <f t="shared" si="98"/>
        <v/>
      </c>
      <c r="DC11" s="78" t="str">
        <f t="shared" si="99"/>
        <v/>
      </c>
      <c r="DD11" s="78" t="str">
        <f t="shared" si="100"/>
        <v/>
      </c>
      <c r="DE11" s="78" t="str">
        <f t="shared" si="101"/>
        <v/>
      </c>
      <c r="DF11" s="78" t="str">
        <f t="shared" si="102"/>
        <v/>
      </c>
      <c r="DG11" s="78" t="str">
        <f t="shared" si="103"/>
        <v/>
      </c>
      <c r="DH11" s="78" t="str">
        <f t="shared" si="104"/>
        <v/>
      </c>
      <c r="DI11" s="78" t="str">
        <f t="shared" si="105"/>
        <v/>
      </c>
      <c r="DJ11" s="78" t="str">
        <f t="shared" si="106"/>
        <v/>
      </c>
      <c r="DK11" s="78" t="str">
        <f t="shared" si="107"/>
        <v/>
      </c>
      <c r="DL11" s="78" t="str">
        <f t="shared" si="108"/>
        <v/>
      </c>
      <c r="DM11" s="78" t="str">
        <f t="shared" si="109"/>
        <v/>
      </c>
      <c r="DN11" s="78" t="str">
        <f t="shared" si="110"/>
        <v/>
      </c>
      <c r="DO11" s="78" t="str">
        <f t="shared" si="111"/>
        <v/>
      </c>
      <c r="DP11" s="78" t="str">
        <f t="shared" si="112"/>
        <v/>
      </c>
    </row>
    <row r="12" spans="1:120" x14ac:dyDescent="0.25">
      <c r="A12" s="30"/>
      <c r="B12" s="37" t="s">
        <v>71</v>
      </c>
      <c r="C12" s="83"/>
      <c r="D12" s="37" t="s">
        <v>72</v>
      </c>
      <c r="E12" s="37" t="s">
        <v>56</v>
      </c>
      <c r="F12" s="37" t="s">
        <v>220</v>
      </c>
      <c r="G12" s="40">
        <f t="array" ref="G12">IF(I12&lt;&gt;"",INDEX(Tb_mezcla!$A$1:$A$8,MIN(IF(Tb_mezcla!$B$3:$M$8=I12,ROW(Tb_mezcla!$B$3:$M$8)))),"")</f>
        <v>1</v>
      </c>
      <c r="H12" s="41">
        <f t="array" ref="H12">IF(I12&lt;&gt;"",INDEX(Tb_mezcla!$A$1:$M$1,MIN(IF(Tb_mezcla!$B$3:$M$8=I12,COLUMN(Tb_mezcla!$B$3:$M$8)))),"")</f>
        <v>1</v>
      </c>
      <c r="I12" s="37">
        <v>3</v>
      </c>
      <c r="T12" s="82"/>
      <c r="U12" s="66"/>
      <c r="V12" s="66"/>
      <c r="W12" s="66" t="str">
        <f t="shared" si="15"/>
        <v/>
      </c>
      <c r="X12" s="66" t="str">
        <f t="shared" si="16"/>
        <v/>
      </c>
      <c r="Y12" s="78" t="str">
        <f t="shared" si="17"/>
        <v/>
      </c>
      <c r="Z12" s="78" t="str">
        <f t="shared" si="18"/>
        <v/>
      </c>
      <c r="AA12" s="78" t="str">
        <f t="shared" si="19"/>
        <v/>
      </c>
      <c r="AB12" s="78" t="str">
        <f t="shared" si="20"/>
        <v/>
      </c>
      <c r="AC12" s="78" t="str">
        <f t="shared" si="21"/>
        <v/>
      </c>
      <c r="AD12" s="78" t="str">
        <f t="shared" si="22"/>
        <v/>
      </c>
      <c r="AE12" s="78" t="str">
        <f t="shared" si="23"/>
        <v/>
      </c>
      <c r="AF12" s="78" t="str">
        <f t="shared" si="24"/>
        <v/>
      </c>
      <c r="AG12" s="78" t="str">
        <f t="shared" si="25"/>
        <v/>
      </c>
      <c r="AH12" s="78" t="str">
        <f t="shared" si="26"/>
        <v/>
      </c>
      <c r="AI12" s="78" t="str">
        <f t="shared" si="27"/>
        <v/>
      </c>
      <c r="AJ12" s="78" t="str">
        <f t="shared" si="28"/>
        <v/>
      </c>
      <c r="AK12" s="78" t="str">
        <f t="shared" si="29"/>
        <v/>
      </c>
      <c r="AL12" s="78" t="str">
        <f t="shared" si="30"/>
        <v/>
      </c>
      <c r="AM12" s="78" t="str">
        <f t="shared" si="31"/>
        <v/>
      </c>
      <c r="AN12" s="78" t="str">
        <f t="shared" si="32"/>
        <v/>
      </c>
      <c r="AO12" s="78" t="str">
        <f t="shared" si="33"/>
        <v/>
      </c>
      <c r="AP12" s="78" t="str">
        <f t="shared" si="34"/>
        <v/>
      </c>
      <c r="AQ12" s="78" t="str">
        <f t="shared" si="35"/>
        <v/>
      </c>
      <c r="AR12" s="78" t="str">
        <f t="shared" si="36"/>
        <v/>
      </c>
      <c r="AS12" s="78" t="str">
        <f t="shared" si="37"/>
        <v/>
      </c>
      <c r="AT12" s="78" t="str">
        <f t="shared" si="38"/>
        <v/>
      </c>
      <c r="AU12" s="78" t="str">
        <f t="shared" si="39"/>
        <v/>
      </c>
      <c r="AV12" s="78" t="str">
        <f t="shared" si="40"/>
        <v/>
      </c>
      <c r="AW12" s="78" t="str">
        <f t="shared" si="41"/>
        <v/>
      </c>
      <c r="AX12" s="78" t="str">
        <f t="shared" si="42"/>
        <v/>
      </c>
      <c r="AY12" s="78" t="str">
        <f t="shared" si="43"/>
        <v/>
      </c>
      <c r="AZ12" s="78" t="str">
        <f t="shared" si="44"/>
        <v/>
      </c>
      <c r="BA12" s="78" t="str">
        <f t="shared" si="45"/>
        <v/>
      </c>
      <c r="BB12" s="78" t="str">
        <f t="shared" si="46"/>
        <v/>
      </c>
      <c r="BC12" s="78" t="str">
        <f t="shared" si="47"/>
        <v/>
      </c>
      <c r="BD12" s="78" t="str">
        <f t="shared" si="48"/>
        <v/>
      </c>
      <c r="BE12" s="78" t="str">
        <f t="shared" si="49"/>
        <v/>
      </c>
      <c r="BF12" s="78" t="str">
        <f t="shared" si="50"/>
        <v/>
      </c>
      <c r="BG12" s="78" t="str">
        <f t="shared" si="51"/>
        <v/>
      </c>
      <c r="BH12" s="78" t="str">
        <f t="shared" si="52"/>
        <v/>
      </c>
      <c r="BI12" s="78" t="str">
        <f t="shared" si="53"/>
        <v/>
      </c>
      <c r="BJ12" s="78" t="str">
        <f t="shared" si="54"/>
        <v/>
      </c>
      <c r="BK12" s="78" t="str">
        <f t="shared" si="55"/>
        <v/>
      </c>
      <c r="BL12" s="78" t="str">
        <f t="shared" si="56"/>
        <v/>
      </c>
      <c r="BM12" s="78" t="str">
        <f t="shared" si="57"/>
        <v/>
      </c>
      <c r="BN12" s="78" t="str">
        <f t="shared" si="58"/>
        <v/>
      </c>
      <c r="BO12" s="78" t="str">
        <f t="shared" si="59"/>
        <v/>
      </c>
      <c r="BP12" s="78" t="str">
        <f t="shared" si="60"/>
        <v/>
      </c>
      <c r="BQ12" s="78" t="str">
        <f t="shared" si="61"/>
        <v/>
      </c>
      <c r="BR12" s="78" t="str">
        <f t="shared" si="62"/>
        <v/>
      </c>
      <c r="BS12" s="78" t="str">
        <f t="shared" si="63"/>
        <v/>
      </c>
      <c r="BT12" s="78" t="str">
        <f t="shared" si="64"/>
        <v/>
      </c>
      <c r="BU12" s="78" t="str">
        <f t="shared" si="65"/>
        <v/>
      </c>
      <c r="BV12" s="78" t="str">
        <f t="shared" si="66"/>
        <v/>
      </c>
      <c r="BW12" s="78" t="str">
        <f t="shared" si="67"/>
        <v/>
      </c>
      <c r="BX12" s="78" t="str">
        <f t="shared" si="68"/>
        <v/>
      </c>
      <c r="BY12" s="78" t="str">
        <f t="shared" si="69"/>
        <v/>
      </c>
      <c r="BZ12" s="78" t="str">
        <f t="shared" si="70"/>
        <v/>
      </c>
      <c r="CA12" s="78" t="str">
        <f t="shared" si="71"/>
        <v/>
      </c>
      <c r="CB12" s="78" t="str">
        <f t="shared" si="72"/>
        <v/>
      </c>
      <c r="CC12" s="78" t="str">
        <f t="shared" si="73"/>
        <v/>
      </c>
      <c r="CD12" s="78" t="str">
        <f t="shared" si="74"/>
        <v/>
      </c>
      <c r="CE12" s="78" t="str">
        <f t="shared" si="75"/>
        <v/>
      </c>
      <c r="CF12" s="78" t="str">
        <f t="shared" si="76"/>
        <v/>
      </c>
      <c r="CG12" s="78" t="str">
        <f t="shared" si="77"/>
        <v/>
      </c>
      <c r="CH12" s="78" t="str">
        <f t="shared" si="78"/>
        <v/>
      </c>
      <c r="CI12" s="78" t="str">
        <f t="shared" si="79"/>
        <v/>
      </c>
      <c r="CJ12" s="78" t="str">
        <f t="shared" si="80"/>
        <v/>
      </c>
      <c r="CK12" s="78" t="str">
        <f t="shared" si="81"/>
        <v/>
      </c>
      <c r="CL12" s="78" t="str">
        <f t="shared" si="82"/>
        <v/>
      </c>
      <c r="CM12" s="78" t="str">
        <f t="shared" si="83"/>
        <v/>
      </c>
      <c r="CN12" s="78" t="str">
        <f t="shared" si="84"/>
        <v/>
      </c>
      <c r="CO12" s="78" t="str">
        <f t="shared" si="85"/>
        <v/>
      </c>
      <c r="CP12" s="78" t="str">
        <f t="shared" si="86"/>
        <v/>
      </c>
      <c r="CQ12" s="78" t="str">
        <f t="shared" si="87"/>
        <v/>
      </c>
      <c r="CR12" s="78" t="str">
        <f t="shared" si="88"/>
        <v/>
      </c>
      <c r="CS12" s="78" t="str">
        <f t="shared" si="89"/>
        <v/>
      </c>
      <c r="CT12" s="78" t="str">
        <f t="shared" si="90"/>
        <v/>
      </c>
      <c r="CU12" s="78" t="str">
        <f t="shared" si="91"/>
        <v/>
      </c>
      <c r="CV12" s="78" t="str">
        <f t="shared" si="92"/>
        <v/>
      </c>
      <c r="CW12" s="78" t="str">
        <f t="shared" si="93"/>
        <v/>
      </c>
      <c r="CX12" s="78" t="str">
        <f t="shared" si="94"/>
        <v/>
      </c>
      <c r="CY12" s="78" t="str">
        <f t="shared" si="95"/>
        <v/>
      </c>
      <c r="CZ12" s="78" t="str">
        <f t="shared" si="96"/>
        <v/>
      </c>
      <c r="DA12" s="78" t="str">
        <f t="shared" si="97"/>
        <v/>
      </c>
      <c r="DB12" s="78" t="str">
        <f t="shared" si="98"/>
        <v/>
      </c>
      <c r="DC12" s="78" t="str">
        <f t="shared" si="99"/>
        <v/>
      </c>
      <c r="DD12" s="78" t="str">
        <f t="shared" si="100"/>
        <v/>
      </c>
      <c r="DE12" s="78" t="str">
        <f t="shared" si="101"/>
        <v/>
      </c>
      <c r="DF12" s="78" t="str">
        <f t="shared" si="102"/>
        <v/>
      </c>
      <c r="DG12" s="78" t="str">
        <f t="shared" si="103"/>
        <v/>
      </c>
      <c r="DH12" s="78" t="str">
        <f t="shared" si="104"/>
        <v/>
      </c>
      <c r="DI12" s="78" t="str">
        <f t="shared" si="105"/>
        <v/>
      </c>
      <c r="DJ12" s="78" t="str">
        <f t="shared" si="106"/>
        <v/>
      </c>
      <c r="DK12" s="78" t="str">
        <f t="shared" si="107"/>
        <v/>
      </c>
      <c r="DL12" s="78" t="str">
        <f t="shared" si="108"/>
        <v/>
      </c>
      <c r="DM12" s="78" t="str">
        <f t="shared" si="109"/>
        <v/>
      </c>
      <c r="DN12" s="78" t="str">
        <f t="shared" si="110"/>
        <v/>
      </c>
      <c r="DO12" s="78" t="str">
        <f t="shared" si="111"/>
        <v/>
      </c>
      <c r="DP12" s="78" t="str">
        <f t="shared" si="112"/>
        <v/>
      </c>
    </row>
    <row r="13" spans="1:120" x14ac:dyDescent="0.25">
      <c r="A13" s="30"/>
      <c r="B13" s="37" t="s">
        <v>73</v>
      </c>
      <c r="C13" s="83"/>
      <c r="D13" s="37" t="s">
        <v>74</v>
      </c>
      <c r="E13" s="37" t="s">
        <v>221</v>
      </c>
      <c r="F13" s="37" t="s">
        <v>56</v>
      </c>
      <c r="G13" s="40">
        <f t="array" ref="G13">IF(I13&lt;&gt;"",INDEX(Tb_mezcla!$A$1:$A$8,MIN(IF(Tb_mezcla!$B$3:$M$8=I13,ROW(Tb_mezcla!$B$3:$M$8)))),"")</f>
        <v>1</v>
      </c>
      <c r="H13" s="41">
        <f t="array" ref="H13">IF(I13&lt;&gt;"",INDEX(Tb_mezcla!$A$1:$M$1,MIN(IF(Tb_mezcla!$B$3:$M$8=I13,COLUMN(Tb_mezcla!$B$3:$M$8)))),"")</f>
        <v>3</v>
      </c>
      <c r="I13" s="37">
        <v>9</v>
      </c>
      <c r="T13" s="82"/>
      <c r="U13" s="66"/>
      <c r="V13" s="66"/>
      <c r="W13" s="66" t="str">
        <f t="shared" si="15"/>
        <v/>
      </c>
      <c r="X13" s="66" t="str">
        <f t="shared" si="16"/>
        <v/>
      </c>
      <c r="Y13" s="78" t="str">
        <f t="shared" si="17"/>
        <v/>
      </c>
      <c r="Z13" s="78" t="str">
        <f t="shared" si="18"/>
        <v/>
      </c>
      <c r="AA13" s="78" t="str">
        <f t="shared" si="19"/>
        <v/>
      </c>
      <c r="AB13" s="78" t="str">
        <f t="shared" si="20"/>
        <v/>
      </c>
      <c r="AC13" s="78" t="str">
        <f t="shared" si="21"/>
        <v/>
      </c>
      <c r="AD13" s="78" t="str">
        <f t="shared" si="22"/>
        <v/>
      </c>
      <c r="AE13" s="78" t="str">
        <f t="shared" si="23"/>
        <v/>
      </c>
      <c r="AF13" s="78" t="str">
        <f t="shared" si="24"/>
        <v/>
      </c>
      <c r="AG13" s="78" t="str">
        <f t="shared" si="25"/>
        <v/>
      </c>
      <c r="AH13" s="78" t="str">
        <f t="shared" si="26"/>
        <v/>
      </c>
      <c r="AI13" s="78" t="str">
        <f t="shared" si="27"/>
        <v/>
      </c>
      <c r="AJ13" s="78" t="str">
        <f t="shared" si="28"/>
        <v/>
      </c>
      <c r="AK13" s="78" t="str">
        <f t="shared" si="29"/>
        <v/>
      </c>
      <c r="AL13" s="78" t="str">
        <f t="shared" si="30"/>
        <v/>
      </c>
      <c r="AM13" s="78" t="str">
        <f t="shared" si="31"/>
        <v/>
      </c>
      <c r="AN13" s="78" t="str">
        <f t="shared" si="32"/>
        <v/>
      </c>
      <c r="AO13" s="78" t="str">
        <f t="shared" si="33"/>
        <v/>
      </c>
      <c r="AP13" s="78" t="str">
        <f t="shared" si="34"/>
        <v/>
      </c>
      <c r="AQ13" s="78" t="str">
        <f t="shared" si="35"/>
        <v/>
      </c>
      <c r="AR13" s="78" t="str">
        <f t="shared" si="36"/>
        <v/>
      </c>
      <c r="AS13" s="78" t="str">
        <f t="shared" si="37"/>
        <v/>
      </c>
      <c r="AT13" s="78" t="str">
        <f t="shared" si="38"/>
        <v/>
      </c>
      <c r="AU13" s="78" t="str">
        <f t="shared" si="39"/>
        <v/>
      </c>
      <c r="AV13" s="78" t="str">
        <f t="shared" si="40"/>
        <v/>
      </c>
      <c r="AW13" s="78" t="str">
        <f t="shared" si="41"/>
        <v/>
      </c>
      <c r="AX13" s="78" t="str">
        <f t="shared" si="42"/>
        <v/>
      </c>
      <c r="AY13" s="78" t="str">
        <f t="shared" si="43"/>
        <v/>
      </c>
      <c r="AZ13" s="78" t="str">
        <f t="shared" si="44"/>
        <v/>
      </c>
      <c r="BA13" s="78" t="str">
        <f t="shared" si="45"/>
        <v/>
      </c>
      <c r="BB13" s="78" t="str">
        <f t="shared" si="46"/>
        <v/>
      </c>
      <c r="BC13" s="78" t="str">
        <f t="shared" si="47"/>
        <v/>
      </c>
      <c r="BD13" s="78" t="str">
        <f t="shared" si="48"/>
        <v/>
      </c>
      <c r="BE13" s="78" t="str">
        <f t="shared" si="49"/>
        <v/>
      </c>
      <c r="BF13" s="78" t="str">
        <f t="shared" si="50"/>
        <v/>
      </c>
      <c r="BG13" s="78" t="str">
        <f t="shared" si="51"/>
        <v/>
      </c>
      <c r="BH13" s="78" t="str">
        <f t="shared" si="52"/>
        <v/>
      </c>
      <c r="BI13" s="78" t="str">
        <f t="shared" si="53"/>
        <v/>
      </c>
      <c r="BJ13" s="78" t="str">
        <f t="shared" si="54"/>
        <v/>
      </c>
      <c r="BK13" s="78" t="str">
        <f t="shared" si="55"/>
        <v/>
      </c>
      <c r="BL13" s="78" t="str">
        <f t="shared" si="56"/>
        <v/>
      </c>
      <c r="BM13" s="78" t="str">
        <f t="shared" si="57"/>
        <v/>
      </c>
      <c r="BN13" s="78" t="str">
        <f t="shared" si="58"/>
        <v/>
      </c>
      <c r="BO13" s="78" t="str">
        <f t="shared" si="59"/>
        <v/>
      </c>
      <c r="BP13" s="78" t="str">
        <f t="shared" si="60"/>
        <v/>
      </c>
      <c r="BQ13" s="78" t="str">
        <f t="shared" si="61"/>
        <v/>
      </c>
      <c r="BR13" s="78" t="str">
        <f t="shared" si="62"/>
        <v/>
      </c>
      <c r="BS13" s="78" t="str">
        <f t="shared" si="63"/>
        <v/>
      </c>
      <c r="BT13" s="78" t="str">
        <f t="shared" si="64"/>
        <v/>
      </c>
      <c r="BU13" s="78" t="str">
        <f t="shared" si="65"/>
        <v/>
      </c>
      <c r="BV13" s="78" t="str">
        <f t="shared" si="66"/>
        <v/>
      </c>
      <c r="BW13" s="78" t="str">
        <f t="shared" si="67"/>
        <v/>
      </c>
      <c r="BX13" s="78" t="str">
        <f t="shared" si="68"/>
        <v/>
      </c>
      <c r="BY13" s="78" t="str">
        <f t="shared" si="69"/>
        <v/>
      </c>
      <c r="BZ13" s="78" t="str">
        <f t="shared" si="70"/>
        <v/>
      </c>
      <c r="CA13" s="78" t="str">
        <f t="shared" si="71"/>
        <v/>
      </c>
      <c r="CB13" s="78" t="str">
        <f t="shared" si="72"/>
        <v/>
      </c>
      <c r="CC13" s="78" t="str">
        <f t="shared" si="73"/>
        <v/>
      </c>
      <c r="CD13" s="78" t="str">
        <f t="shared" si="74"/>
        <v/>
      </c>
      <c r="CE13" s="78" t="str">
        <f t="shared" si="75"/>
        <v/>
      </c>
      <c r="CF13" s="78" t="str">
        <f t="shared" si="76"/>
        <v/>
      </c>
      <c r="CG13" s="78" t="str">
        <f t="shared" si="77"/>
        <v/>
      </c>
      <c r="CH13" s="78" t="str">
        <f t="shared" si="78"/>
        <v/>
      </c>
      <c r="CI13" s="78" t="str">
        <f t="shared" si="79"/>
        <v/>
      </c>
      <c r="CJ13" s="78" t="str">
        <f t="shared" si="80"/>
        <v/>
      </c>
      <c r="CK13" s="78" t="str">
        <f t="shared" si="81"/>
        <v/>
      </c>
      <c r="CL13" s="78" t="str">
        <f t="shared" si="82"/>
        <v/>
      </c>
      <c r="CM13" s="78" t="str">
        <f t="shared" si="83"/>
        <v/>
      </c>
      <c r="CN13" s="78" t="str">
        <f t="shared" si="84"/>
        <v/>
      </c>
      <c r="CO13" s="78" t="str">
        <f t="shared" si="85"/>
        <v/>
      </c>
      <c r="CP13" s="78" t="str">
        <f t="shared" si="86"/>
        <v/>
      </c>
      <c r="CQ13" s="78" t="str">
        <f t="shared" si="87"/>
        <v/>
      </c>
      <c r="CR13" s="78" t="str">
        <f t="shared" si="88"/>
        <v/>
      </c>
      <c r="CS13" s="78" t="str">
        <f t="shared" si="89"/>
        <v/>
      </c>
      <c r="CT13" s="78" t="str">
        <f t="shared" si="90"/>
        <v/>
      </c>
      <c r="CU13" s="78" t="str">
        <f t="shared" si="91"/>
        <v/>
      </c>
      <c r="CV13" s="78" t="str">
        <f t="shared" si="92"/>
        <v/>
      </c>
      <c r="CW13" s="78" t="str">
        <f t="shared" si="93"/>
        <v/>
      </c>
      <c r="CX13" s="78" t="str">
        <f t="shared" si="94"/>
        <v/>
      </c>
      <c r="CY13" s="78" t="str">
        <f t="shared" si="95"/>
        <v/>
      </c>
      <c r="CZ13" s="78" t="str">
        <f t="shared" si="96"/>
        <v/>
      </c>
      <c r="DA13" s="78" t="str">
        <f t="shared" si="97"/>
        <v/>
      </c>
      <c r="DB13" s="78" t="str">
        <f t="shared" si="98"/>
        <v/>
      </c>
      <c r="DC13" s="78" t="str">
        <f t="shared" si="99"/>
        <v/>
      </c>
      <c r="DD13" s="78" t="str">
        <f t="shared" si="100"/>
        <v/>
      </c>
      <c r="DE13" s="78" t="str">
        <f t="shared" si="101"/>
        <v/>
      </c>
      <c r="DF13" s="78" t="str">
        <f t="shared" si="102"/>
        <v/>
      </c>
      <c r="DG13" s="78" t="str">
        <f t="shared" si="103"/>
        <v/>
      </c>
      <c r="DH13" s="78" t="str">
        <f t="shared" si="104"/>
        <v/>
      </c>
      <c r="DI13" s="78" t="str">
        <f t="shared" si="105"/>
        <v/>
      </c>
      <c r="DJ13" s="78" t="str">
        <f t="shared" si="106"/>
        <v/>
      </c>
      <c r="DK13" s="78" t="str">
        <f t="shared" si="107"/>
        <v/>
      </c>
      <c r="DL13" s="78" t="str">
        <f t="shared" si="108"/>
        <v/>
      </c>
      <c r="DM13" s="78" t="str">
        <f t="shared" si="109"/>
        <v/>
      </c>
      <c r="DN13" s="78" t="str">
        <f t="shared" si="110"/>
        <v/>
      </c>
      <c r="DO13" s="78" t="str">
        <f t="shared" si="111"/>
        <v/>
      </c>
      <c r="DP13" s="78" t="str">
        <f t="shared" si="112"/>
        <v/>
      </c>
    </row>
    <row r="14" spans="1:120" x14ac:dyDescent="0.25">
      <c r="A14" s="30"/>
      <c r="B14" s="37" t="s">
        <v>75</v>
      </c>
      <c r="C14" s="83"/>
      <c r="D14" s="37" t="s">
        <v>60</v>
      </c>
      <c r="E14" s="37" t="s">
        <v>222</v>
      </c>
      <c r="F14" s="37" t="s">
        <v>56</v>
      </c>
      <c r="G14" s="40">
        <f t="array" ref="G14">IF(I14&lt;&gt;"",INDEX(Tb_mezcla!$A$1:$A$8,MIN(IF(Tb_mezcla!$B$3:$M$8=I14,ROW(Tb_mezcla!$B$3:$M$8)))),"")</f>
        <v>0.03</v>
      </c>
      <c r="H14" s="41">
        <f t="array" ref="H14">IF(I14&lt;&gt;"",INDEX(Tb_mezcla!$A$1:$M$1,MIN(IF(Tb_mezcla!$B$3:$M$8=I14,COLUMN(Tb_mezcla!$B$3:$M$8)))),"")</f>
        <v>1</v>
      </c>
      <c r="I14" s="37">
        <v>0.09</v>
      </c>
      <c r="T14" s="82"/>
      <c r="U14" s="66"/>
      <c r="V14" s="66"/>
      <c r="W14" s="66" t="str">
        <f t="shared" si="15"/>
        <v/>
      </c>
      <c r="X14" s="66" t="str">
        <f t="shared" si="16"/>
        <v/>
      </c>
      <c r="Y14" s="78" t="str">
        <f t="shared" si="17"/>
        <v/>
      </c>
      <c r="Z14" s="78" t="str">
        <f t="shared" si="18"/>
        <v/>
      </c>
      <c r="AA14" s="78" t="str">
        <f t="shared" si="19"/>
        <v/>
      </c>
      <c r="AB14" s="78" t="str">
        <f t="shared" si="20"/>
        <v/>
      </c>
      <c r="AC14" s="78" t="str">
        <f t="shared" si="21"/>
        <v/>
      </c>
      <c r="AD14" s="78" t="str">
        <f t="shared" si="22"/>
        <v/>
      </c>
      <c r="AE14" s="78" t="str">
        <f t="shared" si="23"/>
        <v/>
      </c>
      <c r="AF14" s="78" t="str">
        <f t="shared" si="24"/>
        <v/>
      </c>
      <c r="AG14" s="78" t="str">
        <f t="shared" si="25"/>
        <v/>
      </c>
      <c r="AH14" s="78" t="str">
        <f t="shared" si="26"/>
        <v/>
      </c>
      <c r="AI14" s="78" t="str">
        <f t="shared" si="27"/>
        <v/>
      </c>
      <c r="AJ14" s="78" t="str">
        <f t="shared" si="28"/>
        <v/>
      </c>
      <c r="AK14" s="78" t="str">
        <f t="shared" si="29"/>
        <v/>
      </c>
      <c r="AL14" s="78" t="str">
        <f t="shared" si="30"/>
        <v/>
      </c>
      <c r="AM14" s="78" t="str">
        <f t="shared" si="31"/>
        <v/>
      </c>
      <c r="AN14" s="78" t="str">
        <f t="shared" si="32"/>
        <v/>
      </c>
      <c r="AO14" s="78" t="str">
        <f t="shared" si="33"/>
        <v/>
      </c>
      <c r="AP14" s="78" t="str">
        <f t="shared" si="34"/>
        <v/>
      </c>
      <c r="AQ14" s="78" t="str">
        <f t="shared" si="35"/>
        <v/>
      </c>
      <c r="AR14" s="78" t="str">
        <f t="shared" si="36"/>
        <v/>
      </c>
      <c r="AS14" s="78" t="str">
        <f t="shared" si="37"/>
        <v/>
      </c>
      <c r="AT14" s="78" t="str">
        <f t="shared" si="38"/>
        <v/>
      </c>
      <c r="AU14" s="78" t="str">
        <f t="shared" si="39"/>
        <v/>
      </c>
      <c r="AV14" s="78" t="str">
        <f t="shared" si="40"/>
        <v/>
      </c>
      <c r="AW14" s="78" t="str">
        <f t="shared" si="41"/>
        <v/>
      </c>
      <c r="AX14" s="78" t="str">
        <f t="shared" si="42"/>
        <v/>
      </c>
      <c r="AY14" s="78" t="str">
        <f t="shared" si="43"/>
        <v/>
      </c>
      <c r="AZ14" s="78" t="str">
        <f t="shared" si="44"/>
        <v/>
      </c>
      <c r="BA14" s="78" t="str">
        <f t="shared" si="45"/>
        <v/>
      </c>
      <c r="BB14" s="78" t="str">
        <f t="shared" si="46"/>
        <v/>
      </c>
      <c r="BC14" s="78" t="str">
        <f t="shared" si="47"/>
        <v/>
      </c>
      <c r="BD14" s="78" t="str">
        <f t="shared" si="48"/>
        <v/>
      </c>
      <c r="BE14" s="78" t="str">
        <f t="shared" si="49"/>
        <v/>
      </c>
      <c r="BF14" s="78" t="str">
        <f t="shared" si="50"/>
        <v/>
      </c>
      <c r="BG14" s="78" t="str">
        <f t="shared" si="51"/>
        <v/>
      </c>
      <c r="BH14" s="78" t="str">
        <f t="shared" si="52"/>
        <v/>
      </c>
      <c r="BI14" s="78" t="str">
        <f t="shared" si="53"/>
        <v/>
      </c>
      <c r="BJ14" s="78" t="str">
        <f t="shared" si="54"/>
        <v/>
      </c>
      <c r="BK14" s="78" t="str">
        <f t="shared" si="55"/>
        <v/>
      </c>
      <c r="BL14" s="78" t="str">
        <f t="shared" si="56"/>
        <v/>
      </c>
      <c r="BM14" s="78" t="str">
        <f t="shared" si="57"/>
        <v/>
      </c>
      <c r="BN14" s="78" t="str">
        <f t="shared" si="58"/>
        <v/>
      </c>
      <c r="BO14" s="78" t="str">
        <f t="shared" si="59"/>
        <v/>
      </c>
      <c r="BP14" s="78" t="str">
        <f t="shared" si="60"/>
        <v/>
      </c>
      <c r="BQ14" s="78" t="str">
        <f t="shared" si="61"/>
        <v/>
      </c>
      <c r="BR14" s="78" t="str">
        <f t="shared" si="62"/>
        <v/>
      </c>
      <c r="BS14" s="78" t="str">
        <f t="shared" si="63"/>
        <v/>
      </c>
      <c r="BT14" s="78" t="str">
        <f t="shared" si="64"/>
        <v/>
      </c>
      <c r="BU14" s="78" t="str">
        <f t="shared" si="65"/>
        <v/>
      </c>
      <c r="BV14" s="78" t="str">
        <f t="shared" si="66"/>
        <v/>
      </c>
      <c r="BW14" s="78" t="str">
        <f t="shared" si="67"/>
        <v/>
      </c>
      <c r="BX14" s="78" t="str">
        <f t="shared" si="68"/>
        <v/>
      </c>
      <c r="BY14" s="78" t="str">
        <f t="shared" si="69"/>
        <v/>
      </c>
      <c r="BZ14" s="78" t="str">
        <f t="shared" si="70"/>
        <v/>
      </c>
      <c r="CA14" s="78" t="str">
        <f t="shared" si="71"/>
        <v/>
      </c>
      <c r="CB14" s="78" t="str">
        <f t="shared" si="72"/>
        <v/>
      </c>
      <c r="CC14" s="78" t="str">
        <f t="shared" si="73"/>
        <v/>
      </c>
      <c r="CD14" s="78" t="str">
        <f t="shared" si="74"/>
        <v/>
      </c>
      <c r="CE14" s="78" t="str">
        <f t="shared" si="75"/>
        <v/>
      </c>
      <c r="CF14" s="78" t="str">
        <f t="shared" si="76"/>
        <v/>
      </c>
      <c r="CG14" s="78" t="str">
        <f t="shared" si="77"/>
        <v/>
      </c>
      <c r="CH14" s="78" t="str">
        <f t="shared" si="78"/>
        <v/>
      </c>
      <c r="CI14" s="78" t="str">
        <f t="shared" si="79"/>
        <v/>
      </c>
      <c r="CJ14" s="78" t="str">
        <f t="shared" si="80"/>
        <v/>
      </c>
      <c r="CK14" s="78" t="str">
        <f t="shared" si="81"/>
        <v/>
      </c>
      <c r="CL14" s="78" t="str">
        <f t="shared" si="82"/>
        <v/>
      </c>
      <c r="CM14" s="78" t="str">
        <f t="shared" si="83"/>
        <v/>
      </c>
      <c r="CN14" s="78" t="str">
        <f t="shared" si="84"/>
        <v/>
      </c>
      <c r="CO14" s="78" t="str">
        <f t="shared" si="85"/>
        <v/>
      </c>
      <c r="CP14" s="78" t="str">
        <f t="shared" si="86"/>
        <v/>
      </c>
      <c r="CQ14" s="78" t="str">
        <f t="shared" si="87"/>
        <v/>
      </c>
      <c r="CR14" s="78" t="str">
        <f t="shared" si="88"/>
        <v/>
      </c>
      <c r="CS14" s="78" t="str">
        <f t="shared" si="89"/>
        <v/>
      </c>
      <c r="CT14" s="78" t="str">
        <f t="shared" si="90"/>
        <v/>
      </c>
      <c r="CU14" s="78" t="str">
        <f t="shared" si="91"/>
        <v/>
      </c>
      <c r="CV14" s="78" t="str">
        <f t="shared" si="92"/>
        <v/>
      </c>
      <c r="CW14" s="78" t="str">
        <f t="shared" si="93"/>
        <v/>
      </c>
      <c r="CX14" s="78" t="str">
        <f t="shared" si="94"/>
        <v/>
      </c>
      <c r="CY14" s="78" t="str">
        <f t="shared" si="95"/>
        <v/>
      </c>
      <c r="CZ14" s="78" t="str">
        <f t="shared" si="96"/>
        <v/>
      </c>
      <c r="DA14" s="78" t="str">
        <f t="shared" si="97"/>
        <v/>
      </c>
      <c r="DB14" s="78" t="str">
        <f t="shared" si="98"/>
        <v/>
      </c>
      <c r="DC14" s="78" t="str">
        <f t="shared" si="99"/>
        <v/>
      </c>
      <c r="DD14" s="78" t="str">
        <f t="shared" si="100"/>
        <v/>
      </c>
      <c r="DE14" s="78" t="str">
        <f t="shared" si="101"/>
        <v/>
      </c>
      <c r="DF14" s="78" t="str">
        <f t="shared" si="102"/>
        <v/>
      </c>
      <c r="DG14" s="78" t="str">
        <f t="shared" si="103"/>
        <v/>
      </c>
      <c r="DH14" s="78" t="str">
        <f t="shared" si="104"/>
        <v/>
      </c>
      <c r="DI14" s="78" t="str">
        <f t="shared" si="105"/>
        <v/>
      </c>
      <c r="DJ14" s="78" t="str">
        <f t="shared" si="106"/>
        <v/>
      </c>
      <c r="DK14" s="78" t="str">
        <f t="shared" si="107"/>
        <v/>
      </c>
      <c r="DL14" s="78" t="str">
        <f t="shared" si="108"/>
        <v/>
      </c>
      <c r="DM14" s="78" t="str">
        <f t="shared" si="109"/>
        <v/>
      </c>
      <c r="DN14" s="78" t="str">
        <f t="shared" si="110"/>
        <v/>
      </c>
      <c r="DO14" s="78" t="str">
        <f t="shared" si="111"/>
        <v/>
      </c>
      <c r="DP14" s="78" t="str">
        <f t="shared" si="112"/>
        <v/>
      </c>
    </row>
  </sheetData>
  <mergeCells count="6">
    <mergeCell ref="O2:P2"/>
    <mergeCell ref="G2:I2"/>
    <mergeCell ref="A2:D2"/>
    <mergeCell ref="E2:F2"/>
    <mergeCell ref="K2:L2"/>
    <mergeCell ref="M2:N2"/>
  </mergeCells>
  <conditionalFormatting sqref="A4:X14">
    <cfRule type="expression" dxfId="63" priority="5">
      <formula>FIND("C/S",$R4)</formula>
    </cfRule>
    <cfRule type="expression" dxfId="62" priority="6">
      <formula>FIND("M/C",$R4)</formula>
    </cfRule>
  </conditionalFormatting>
  <conditionalFormatting sqref="E1:F1048576">
    <cfRule type="cellIs" dxfId="61" priority="4" operator="equal">
      <formula>"  "</formula>
    </cfRule>
  </conditionalFormatting>
  <conditionalFormatting sqref="Y4:DP14">
    <cfRule type="cellIs" dxfId="60" priority="1" operator="equal">
      <formula>0</formula>
    </cfRule>
    <cfRule type="cellIs" dxfId="59" priority="2" operator="equal">
      <formula>1</formula>
    </cfRule>
    <cfRule type="cellIs" dxfId="58" priority="3" operator="equal">
      <formula>2</formula>
    </cfRule>
  </conditionalFormatting>
  <dataValidations count="14">
    <dataValidation type="custom" allowBlank="1" showInputMessage="1" showErrorMessage="1" sqref="J1:J3 J15:J1048576">
      <formula1>IF(E1&lt;&gt;"",PR,"FAUX")</formula1>
    </dataValidation>
    <dataValidation type="list" allowBlank="1" showInputMessage="1" showErrorMessage="1" sqref="J4:J14">
      <formula1>PR</formula1>
    </dataValidation>
    <dataValidation type="list" allowBlank="1" showInputMessage="1" showErrorMessage="1" sqref="R4:R14">
      <formula1>M_C</formula1>
    </dataValidation>
    <dataValidation type="list" allowBlank="1" showInputMessage="1" showErrorMessage="1" sqref="T1">
      <formula1>Horas_Gantt</formula1>
    </dataValidation>
    <dataValidation type="list" allowBlank="1" showInputMessage="1" showErrorMessage="1" sqref="T2">
      <formula1>Escala_Tempo</formula1>
    </dataValidation>
    <dataValidation type="list" allowBlank="1" showInputMessage="1" showErrorMessage="1" sqref="T4:T14 C4:C14">
      <formula1>Horas_Comienzo</formula1>
    </dataValidation>
    <dataValidation type="list" allowBlank="1" showInputMessage="1" showErrorMessage="1" sqref="A4:A14">
      <formula1>#REF!</formula1>
    </dataValidation>
    <dataValidation type="list" allowBlank="1" showInputMessage="1" showErrorMessage="1" sqref="V4:V14">
      <formula1>IF($T$2=#REF!,Horas_Gantt_30,IF($T$2=#REF!,Horas_Gantt_1h,Horas_Gantt))</formula1>
    </dataValidation>
    <dataValidation type="list" allowBlank="1" showInputMessage="1" showErrorMessage="1" sqref="M4:M14">
      <formula1>IF(N4&lt;&gt;"","",IF(J4=2,Silos_2y3_Sacos_PR2,Silos_2y3_Sacos))</formula1>
    </dataValidation>
    <dataValidation type="list" allowBlank="1" showInputMessage="1" showErrorMessage="1" sqref="N4:N14">
      <formula1>IF(M4&lt;&gt;"","",IF(J4=2,Silos_2y3_Granel_PR2,Silos_2y3_Granel))</formula1>
    </dataValidation>
    <dataValidation type="list" allowBlank="1" showInputMessage="1" showErrorMessage="1" sqref="O4:O14">
      <formula1>IF(P4&lt;&gt;"","",IF(J4=2,Silos_2y3_Sacos_PR2,Silos_2y3_Sacos))</formula1>
    </dataValidation>
    <dataValidation type="list" allowBlank="1" showInputMessage="1" showErrorMessage="1" sqref="P4:P14">
      <formula1>IF(O4&lt;&gt;"","",IF(J4=2,Silos_2y3_Granel_PR2,Silos_2y3_Granel))</formula1>
    </dataValidation>
    <dataValidation type="list" allowBlank="1" showInputMessage="1" showErrorMessage="1" sqref="K4:K14">
      <formula1>IF(L4&lt;&gt;"","",IF(J4=2,Silos_Sacos_PR2,Silos_Sacos))</formula1>
    </dataValidation>
    <dataValidation type="list" allowBlank="1" showInputMessage="1" showErrorMessage="1" sqref="L4:L14">
      <formula1>IF(K4&lt;&gt;"","",IF(J4=2,Silos_Granel_PR2,Silos_Granel))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IF($T$2=Datos!$W$3,Horas_Gantt_30,IF($T$2=Datos!$W$4,Horas_Gantt_1h,Horas_Gantt))</xm:f>
          </x14:formula1>
          <xm:sqref>U4:U14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B57"/>
  <sheetViews>
    <sheetView workbookViewId="0">
      <selection activeCell="C11" sqref="C11"/>
    </sheetView>
  </sheetViews>
  <sheetFormatPr baseColWidth="10" defaultRowHeight="15" x14ac:dyDescent="0.25"/>
  <cols>
    <col min="2" max="2" width="3.7109375" customWidth="1"/>
    <col min="4" max="5" width="3.7109375" customWidth="1"/>
    <col min="7" max="8" width="3.7109375" customWidth="1"/>
    <col min="10" max="11" width="3.7109375" customWidth="1"/>
    <col min="13" max="14" width="3.7109375" customWidth="1"/>
    <col min="16" max="17" width="3.7109375" customWidth="1"/>
    <col min="19" max="20" width="3.7109375" customWidth="1"/>
    <col min="22" max="23" width="3.7109375" customWidth="1"/>
    <col min="25" max="26" width="3.7109375" customWidth="1"/>
    <col min="28" max="28" width="3.7109375" customWidth="1"/>
  </cols>
  <sheetData>
    <row r="1" spans="2:28" x14ac:dyDescent="0.25">
      <c r="F1" s="96" t="s">
        <v>17</v>
      </c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8"/>
    </row>
    <row r="2" spans="2:28" ht="15.75" thickBot="1" x14ac:dyDescent="0.3">
      <c r="F2" s="99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1"/>
    </row>
    <row r="3" spans="2:28" ht="15.75" thickBot="1" x14ac:dyDescent="0.3"/>
    <row r="4" spans="2:28" x14ac:dyDescent="0.25">
      <c r="C4" s="88" t="s">
        <v>19</v>
      </c>
      <c r="F4" s="88" t="s">
        <v>20</v>
      </c>
      <c r="I4" s="88" t="s">
        <v>21</v>
      </c>
      <c r="L4" s="88" t="s">
        <v>22</v>
      </c>
      <c r="O4" s="88" t="s">
        <v>23</v>
      </c>
      <c r="R4" s="88" t="s">
        <v>24</v>
      </c>
      <c r="U4" s="88" t="s">
        <v>25</v>
      </c>
      <c r="X4" s="88" t="s">
        <v>26</v>
      </c>
      <c r="AA4" s="88" t="s">
        <v>27</v>
      </c>
    </row>
    <row r="5" spans="2:28" x14ac:dyDescent="0.25">
      <c r="C5" s="89"/>
      <c r="F5" s="89"/>
      <c r="I5" s="89"/>
      <c r="L5" s="89"/>
      <c r="O5" s="89"/>
      <c r="R5" s="89"/>
      <c r="U5" s="89"/>
      <c r="X5" s="89"/>
      <c r="AA5" s="89"/>
    </row>
    <row r="6" spans="2:28" x14ac:dyDescent="0.25">
      <c r="C6" s="89"/>
      <c r="F6" s="89"/>
      <c r="I6" s="89"/>
      <c r="L6" s="89"/>
      <c r="O6" s="89"/>
      <c r="R6" s="89"/>
      <c r="U6" s="89"/>
      <c r="X6" s="89"/>
      <c r="AA6" s="89"/>
    </row>
    <row r="7" spans="2:28" x14ac:dyDescent="0.25">
      <c r="C7" s="89"/>
      <c r="F7" s="89"/>
      <c r="I7" s="89"/>
      <c r="L7" s="89"/>
      <c r="O7" s="89"/>
      <c r="R7" s="89"/>
      <c r="U7" s="89"/>
      <c r="X7" s="89"/>
      <c r="AA7" s="89"/>
    </row>
    <row r="8" spans="2:28" x14ac:dyDescent="0.25">
      <c r="C8" s="89"/>
      <c r="F8" s="89"/>
      <c r="I8" s="89"/>
      <c r="L8" s="89"/>
      <c r="O8" s="89"/>
      <c r="R8" s="89"/>
      <c r="U8" s="89"/>
      <c r="X8" s="89"/>
      <c r="AA8" s="89"/>
    </row>
    <row r="9" spans="2:28" x14ac:dyDescent="0.25">
      <c r="C9" s="89"/>
      <c r="F9" s="89"/>
      <c r="I9" s="89"/>
      <c r="L9" s="89"/>
      <c r="O9" s="89"/>
      <c r="R9" s="89"/>
      <c r="U9" s="89"/>
      <c r="X9" s="89"/>
      <c r="AA9" s="89"/>
    </row>
    <row r="10" spans="2:28" x14ac:dyDescent="0.25">
      <c r="C10" s="4"/>
      <c r="F10" s="2"/>
      <c r="I10" s="2"/>
      <c r="L10" s="2"/>
      <c r="O10" s="2"/>
      <c r="R10" s="2"/>
      <c r="U10" s="2"/>
      <c r="X10" s="2"/>
      <c r="AA10" s="2"/>
    </row>
    <row r="11" spans="2:28" ht="15.75" thickBot="1" x14ac:dyDescent="0.3">
      <c r="C11" s="3" t="b">
        <v>0</v>
      </c>
      <c r="F11" s="3" t="b">
        <v>0</v>
      </c>
      <c r="I11" s="3" t="b">
        <v>0</v>
      </c>
      <c r="L11" s="3" t="b">
        <v>0</v>
      </c>
      <c r="O11" s="3" t="b">
        <v>0</v>
      </c>
      <c r="R11" s="3" t="b">
        <v>0</v>
      </c>
      <c r="U11" s="3" t="b">
        <v>0</v>
      </c>
      <c r="X11" s="3" t="b">
        <v>0</v>
      </c>
      <c r="AA11" s="3" t="b">
        <v>0</v>
      </c>
    </row>
    <row r="12" spans="2:28" x14ac:dyDescent="0.25">
      <c r="B12" s="84" t="str">
        <f>IFERROR(IF(INDEX(Produccion!E4:L14,MATCH(C4,Produccion!K4:K14,0),1)&lt;&gt;"  ",INDEX(Produccion!E4:L14,MATCH(C4,Produccion!K4:K14,0),1),INDEX(Produccion!E4:L14,MATCH(C4,Produccion!K4:K14,0),2)),"")</f>
        <v/>
      </c>
      <c r="C12" s="87"/>
      <c r="D12" s="85"/>
      <c r="E12" s="84" t="str">
        <f>IFERROR(IF(INDEX(Produccion!E4:L14,MATCH(F4,Produccion!K4:K14,0),1)&lt;&gt;"  ",INDEX(Produccion!E4:L14,MATCH(F4,Produccion!K4:K14,0),1),INDEX(Produccion!E4:L14,MATCH(F4,Produccion!K4:K14,0),2)),"")</f>
        <v/>
      </c>
      <c r="F12" s="87"/>
      <c r="G12" s="85"/>
      <c r="H12" s="84" t="str">
        <f>IFERROR(IF(INDEX(Produccion!E4:L14,MATCH(I4,Produccion!K4:K14,0),1)&lt;&gt;"  ",INDEX(Produccion!E4:L14,MATCH(I4,Produccion!K4:K14,0),1),INDEX(Produccion!E4:L14,MATCH(I4,Produccion!K4:K14,0),2)),"")</f>
        <v/>
      </c>
      <c r="I12" s="87"/>
      <c r="J12" s="85"/>
      <c r="K12" s="84" t="str">
        <f>IFERROR(IF(INDEX(Produccion!E4:L14,MATCH(L4,Produccion!K4:K14,0),1)&lt;&gt;"  ",INDEX(Produccion!E4:L14,MATCH(L4,Produccion!K4:K14,0),1),INDEX(Produccion!E4:L14,MATCH(L4,Produccion!K4:K14,0),2)),"")</f>
        <v/>
      </c>
      <c r="L12" s="87"/>
      <c r="M12" s="87"/>
      <c r="N12" s="84" t="str">
        <f>IFERROR(IF(INDEX(Produccion!E4:L14,MATCH(O4,Produccion!K4:K14,0),1)&lt;&gt;"  ",INDEX(Produccion!E4:L14,MATCH(O4,Produccion!K4:K14,0),1),INDEX(Produccion!E4:L14,MATCH(O4,Produccion!K4:K14,0),2)),"")</f>
        <v/>
      </c>
      <c r="O12" s="87"/>
      <c r="P12" s="85"/>
      <c r="Q12" s="84" t="str">
        <f>IFERROR(IF(INDEX(Produccion!E4:L14,MATCH(R4,Produccion!K4:K14,0),1)&lt;&gt;"  ",INDEX(Produccion!E4:L14,MATCH(R4,Produccion!K4:K14,0),1),INDEX(Produccion!E4:L14,MATCH(R4,Produccion!K4:K14,0),2)),"")</f>
        <v/>
      </c>
      <c r="R12" s="87"/>
      <c r="S12" s="85"/>
      <c r="T12" s="84" t="str">
        <f>IFERROR(IF(INDEX(Produccion!E4:L14,MATCH(U4,Produccion!K4:K14,0),1)&lt;&gt;"  ",INDEX(Produccion!E4:L14,MATCH(U4,Produccion!K4:K14,0),1),INDEX(Produccion!E4:L14,MATCH(U4,Produccion!K4:K14,0),2)),"")</f>
        <v/>
      </c>
      <c r="U12" s="87"/>
      <c r="V12" s="85"/>
      <c r="W12" s="84" t="str">
        <f>IFERROR(IF(INDEX(Produccion!E4:L14,MATCH(X4,Produccion!K4:K14,0),1)&lt;&gt;"  ",INDEX(Produccion!E4:L14,MATCH(X4,Produccion!K4:K14,0),1),INDEX(Produccion!E4:L14,MATCH(X4,Produccion!K4:K14,0),2)),"")</f>
        <v/>
      </c>
      <c r="X12" s="87"/>
      <c r="Y12" s="85"/>
      <c r="Z12" s="84" t="str">
        <f>IFERROR(IF(INDEX(Produccion!E4:L14,MATCH(AA4,Produccion!K4:K14,0),1)&lt;&gt;"  ",INDEX(Produccion!E4:L14,MATCH(AA4,Produccion!K4:K14,0),1),INDEX(Produccion!E4:L14,MATCH(AA4,Produccion!K4:K14,0),2)),"")</f>
        <v/>
      </c>
      <c r="AA12" s="87"/>
      <c r="AB12" s="85"/>
    </row>
    <row r="13" spans="2:28" x14ac:dyDescent="0.25">
      <c r="B13" s="90"/>
      <c r="C13" s="91"/>
      <c r="D13" s="92"/>
      <c r="E13" s="90"/>
      <c r="F13" s="91"/>
      <c r="G13" s="92"/>
      <c r="H13" s="90"/>
      <c r="I13" s="91"/>
      <c r="J13" s="92"/>
      <c r="K13" s="90"/>
      <c r="L13" s="91"/>
      <c r="M13" s="91"/>
      <c r="N13" s="90"/>
      <c r="O13" s="91"/>
      <c r="P13" s="92"/>
      <c r="Q13" s="90"/>
      <c r="R13" s="91"/>
      <c r="S13" s="92"/>
      <c r="T13" s="90"/>
      <c r="U13" s="91"/>
      <c r="V13" s="92"/>
      <c r="W13" s="90"/>
      <c r="X13" s="91"/>
      <c r="Y13" s="92"/>
      <c r="Z13" s="90"/>
      <c r="AA13" s="91"/>
      <c r="AB13" s="92"/>
    </row>
    <row r="14" spans="2:28" x14ac:dyDescent="0.25">
      <c r="B14" s="90"/>
      <c r="C14" s="91"/>
      <c r="D14" s="92"/>
      <c r="E14" s="90"/>
      <c r="F14" s="91"/>
      <c r="G14" s="92"/>
      <c r="H14" s="90"/>
      <c r="I14" s="91"/>
      <c r="J14" s="92"/>
      <c r="K14" s="90"/>
      <c r="L14" s="91"/>
      <c r="M14" s="91"/>
      <c r="N14" s="90"/>
      <c r="O14" s="91"/>
      <c r="P14" s="92"/>
      <c r="Q14" s="90"/>
      <c r="R14" s="91"/>
      <c r="S14" s="92"/>
      <c r="T14" s="90"/>
      <c r="U14" s="91"/>
      <c r="V14" s="92"/>
      <c r="W14" s="90"/>
      <c r="X14" s="91"/>
      <c r="Y14" s="92"/>
      <c r="Z14" s="90"/>
      <c r="AA14" s="91"/>
      <c r="AB14" s="92"/>
    </row>
    <row r="15" spans="2:28" ht="15.75" thickBot="1" x14ac:dyDescent="0.3">
      <c r="B15" s="93" t="str">
        <f>IFERROR(INDEX(Produccion!E4:L14,MATCH(C4,Produccion!K4:K14,0),5)&amp;" Tm","")</f>
        <v/>
      </c>
      <c r="C15" s="94"/>
      <c r="D15" s="95"/>
      <c r="E15" s="93" t="str">
        <f>IFERROR(INDEX(Produccion!E4:L14,MATCH(F4,Produccion!K4:K14,0),5)&amp;" Tm","")</f>
        <v/>
      </c>
      <c r="F15" s="94"/>
      <c r="G15" s="95"/>
      <c r="H15" s="93" t="str">
        <f>IFERROR(INDEX(Produccion!E4:L14,MATCH(I4,Produccion!K4:K14,0),5)&amp;" Tm","")</f>
        <v/>
      </c>
      <c r="I15" s="94"/>
      <c r="J15" s="95"/>
      <c r="K15" s="93" t="str">
        <f>IFERROR(INDEX(Produccion!E4:L14,MATCH(L4,Produccion!K4:K14,0),5)&amp;" Tm","")</f>
        <v/>
      </c>
      <c r="L15" s="94"/>
      <c r="M15" s="94"/>
      <c r="N15" s="93" t="str">
        <f>IFERROR(INDEX(Produccion!E4:L14,MATCH(O4,Produccion!K4:K14,0),5)&amp;" Tm","")</f>
        <v/>
      </c>
      <c r="O15" s="94"/>
      <c r="P15" s="95"/>
      <c r="Q15" s="93" t="str">
        <f>IFERROR(INDEX(Produccion!E4:L14,MATCH(R4,Produccion!K4:K14,0),5)&amp;" Tm","")</f>
        <v/>
      </c>
      <c r="R15" s="94"/>
      <c r="S15" s="95"/>
      <c r="T15" s="93" t="str">
        <f>IFERROR(INDEX(Produccion!E4:L14,MATCH(U4,Produccion!K4:K14,0),5)&amp;" Tm","")</f>
        <v/>
      </c>
      <c r="U15" s="94"/>
      <c r="V15" s="95"/>
      <c r="W15" s="93" t="str">
        <f>IFERROR(INDEX(Produccion!E4:L14,MATCH(X4,Produccion!K4:K14,0),5)&amp;" Tm","")</f>
        <v/>
      </c>
      <c r="X15" s="94"/>
      <c r="Y15" s="95"/>
      <c r="Z15" s="93" t="str">
        <f>IFERROR(INDEX(Produccion!E4:L14,MATCH(AA4,Produccion!K4:K14,0),5)&amp;" Tm","")</f>
        <v/>
      </c>
      <c r="AA15" s="94"/>
      <c r="AB15" s="95"/>
    </row>
    <row r="16" spans="2:28" ht="15.75" thickBot="1" x14ac:dyDescent="0.3"/>
    <row r="17" spans="2:28" x14ac:dyDescent="0.25">
      <c r="F17" s="96" t="s">
        <v>18</v>
      </c>
      <c r="G17" s="97"/>
      <c r="H17" s="97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7"/>
      <c r="T17" s="97"/>
      <c r="U17" s="97"/>
      <c r="V17" s="97"/>
      <c r="W17" s="97"/>
      <c r="X17" s="98"/>
    </row>
    <row r="18" spans="2:28" ht="15.75" thickBot="1" x14ac:dyDescent="0.3">
      <c r="F18" s="99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  <c r="W18" s="100"/>
      <c r="X18" s="101"/>
    </row>
    <row r="19" spans="2:28" ht="15.75" thickBot="1" x14ac:dyDescent="0.3"/>
    <row r="20" spans="2:28" ht="15" customHeight="1" x14ac:dyDescent="0.25">
      <c r="C20" s="88" t="s">
        <v>28</v>
      </c>
      <c r="F20" s="88" t="s">
        <v>29</v>
      </c>
      <c r="I20" s="88" t="s">
        <v>30</v>
      </c>
      <c r="L20" s="88" t="s">
        <v>31</v>
      </c>
      <c r="O20" s="88" t="s">
        <v>32</v>
      </c>
      <c r="R20" s="88" t="s">
        <v>33</v>
      </c>
      <c r="U20" s="88" t="s">
        <v>34</v>
      </c>
      <c r="X20" s="88" t="s">
        <v>35</v>
      </c>
      <c r="AA20" s="88" t="s">
        <v>36</v>
      </c>
    </row>
    <row r="21" spans="2:28" ht="15" customHeight="1" x14ac:dyDescent="0.25">
      <c r="C21" s="89"/>
      <c r="F21" s="89"/>
      <c r="I21" s="89"/>
      <c r="L21" s="89"/>
      <c r="O21" s="89"/>
      <c r="R21" s="89"/>
      <c r="U21" s="89"/>
      <c r="X21" s="89"/>
      <c r="AA21" s="89"/>
    </row>
    <row r="22" spans="2:28" ht="15" customHeight="1" x14ac:dyDescent="0.25">
      <c r="C22" s="89"/>
      <c r="F22" s="89"/>
      <c r="I22" s="89"/>
      <c r="L22" s="89"/>
      <c r="O22" s="89"/>
      <c r="R22" s="89"/>
      <c r="U22" s="89"/>
      <c r="X22" s="89"/>
      <c r="AA22" s="89"/>
    </row>
    <row r="23" spans="2:28" ht="15" customHeight="1" x14ac:dyDescent="0.25">
      <c r="C23" s="89"/>
      <c r="F23" s="89"/>
      <c r="I23" s="89"/>
      <c r="L23" s="89"/>
      <c r="O23" s="89"/>
      <c r="R23" s="89"/>
      <c r="U23" s="89"/>
      <c r="X23" s="89"/>
      <c r="AA23" s="89"/>
    </row>
    <row r="24" spans="2:28" ht="15" customHeight="1" x14ac:dyDescent="0.25">
      <c r="C24" s="89"/>
      <c r="F24" s="89"/>
      <c r="I24" s="89"/>
      <c r="L24" s="89"/>
      <c r="O24" s="89"/>
      <c r="R24" s="89"/>
      <c r="U24" s="89"/>
      <c r="X24" s="89"/>
      <c r="AA24" s="89"/>
    </row>
    <row r="25" spans="2:28" ht="15.75" customHeight="1" x14ac:dyDescent="0.25">
      <c r="C25" s="89"/>
      <c r="F25" s="89"/>
      <c r="I25" s="89"/>
      <c r="L25" s="89"/>
      <c r="O25" s="89"/>
      <c r="R25" s="89"/>
      <c r="U25" s="89"/>
      <c r="X25" s="89"/>
      <c r="AA25" s="89"/>
    </row>
    <row r="26" spans="2:28" x14ac:dyDescent="0.25">
      <c r="C26" s="4"/>
      <c r="F26" s="4"/>
      <c r="I26" s="4"/>
      <c r="L26" s="4"/>
      <c r="O26" s="4"/>
      <c r="R26" s="4"/>
      <c r="U26" s="4"/>
      <c r="X26" s="4"/>
      <c r="AA26" s="4"/>
    </row>
    <row r="27" spans="2:28" ht="15.75" thickBot="1" x14ac:dyDescent="0.3">
      <c r="C27" s="3" t="b">
        <v>0</v>
      </c>
      <c r="F27" s="3" t="b">
        <v>0</v>
      </c>
      <c r="I27" s="3" t="b">
        <v>0</v>
      </c>
      <c r="L27" s="3" t="b">
        <v>0</v>
      </c>
      <c r="O27" s="3" t="b">
        <v>0</v>
      </c>
      <c r="R27" s="3" t="b">
        <v>0</v>
      </c>
      <c r="U27" s="3" t="b">
        <v>0</v>
      </c>
      <c r="X27" s="3" t="b">
        <v>0</v>
      </c>
      <c r="AA27" s="3" t="b">
        <v>0</v>
      </c>
    </row>
    <row r="28" spans="2:28" x14ac:dyDescent="0.25">
      <c r="B28" s="84" t="str">
        <f>IFERROR(IF(INDEX(Produccion!E4:L14,MATCH(C20,Produccion!L4:L14,0),1)&lt;&gt;"  ",INDEX(Produccion!E4:L14,MATCH(C20,Produccion!L4:L14,0),1),INDEX(Produccion!E4:L14,MATCH(C20,Produccion!L4:L14,0),2)),"")</f>
        <v/>
      </c>
      <c r="C28" s="87"/>
      <c r="D28" s="85"/>
      <c r="E28" s="84" t="str">
        <f>IFERROR(IF(INDEX(Produccion!E4:L14,MATCH(F20,Produccion!L4:L14,0),1)&lt;&gt;"  ",INDEX(Produccion!E4:L14,MATCH(F20,Produccion!L4:L14,0),1),INDEX(Produccion!E4:L14,MATCH(F20,Produccion!L4:L14,0),2)),"")</f>
        <v/>
      </c>
      <c r="F28" s="87"/>
      <c r="G28" s="85"/>
      <c r="H28" s="84" t="str">
        <f>IFERROR(IF(INDEX(Produccion!E4:L14,MATCH(I20,Produccion!L4:L14,0),1)&lt;&gt;"  ",INDEX(Produccion!E4:L14,MATCH(I20,Produccion!L4:L14,0),1),INDEX(Produccion!E4:L14,MATCH(I20,Produccion!L4:L14,0),2)),"")</f>
        <v/>
      </c>
      <c r="I28" s="87"/>
      <c r="J28" s="85"/>
      <c r="K28" s="84" t="str">
        <f>IFERROR(IF(INDEX(Produccion!E4:L14,MATCH(L20,Produccion!L4:L14,0),1)&lt;&gt;"  ",INDEX(Produccion!E4:L14,MATCH(L20,Produccion!L4:L14,0),1),INDEX(Produccion!E4:L14,MATCH(L20,Produccion!L4:L14,0),2)),"")</f>
        <v/>
      </c>
      <c r="L28" s="87"/>
      <c r="M28" s="85"/>
      <c r="N28" s="84" t="str">
        <f>IFERROR(IF(INDEX(Produccion!E4:L14,MATCH(O20,Produccion!L4:L14,0),1)&lt;&gt;"  ",INDEX(Produccion!E4:L14,MATCH(O20,Produccion!L4:L14,0),1),INDEX(Produccion!E4:L14,MATCH(O20,Produccion!L4:L14,0),2)),"")</f>
        <v/>
      </c>
      <c r="O28" s="87"/>
      <c r="P28" s="85"/>
      <c r="Q28" s="84" t="str">
        <f>IFERROR(IF(INDEX(Produccion!E4:L14,MATCH(R20,Produccion!L4:L14,0),1)&lt;&gt;"  ",INDEX(Produccion!E4:L14,MATCH(R20,Produccion!L4:L14,0),1),INDEX(Produccion!E4:L14,MATCH(R20,Produccion!L4:L14,0),2)),"")</f>
        <v/>
      </c>
      <c r="R28" s="87"/>
      <c r="S28" s="85"/>
      <c r="T28" s="84" t="str">
        <f>IFERROR(IF(INDEX(Produccion!E4:L14,MATCH(U20,Produccion!L4:L14,0),1)&lt;&gt;"  ",INDEX(Produccion!E4:L14,MATCH(U20,Produccion!L4:L14,0),1),INDEX(Produccion!E4:L14,MATCH(U20,Produccion!L4:L14,0),2)),"")</f>
        <v/>
      </c>
      <c r="U28" s="87"/>
      <c r="V28" s="85"/>
      <c r="W28" s="84" t="str">
        <f>IFERROR(IF(INDEX(Produccion!E4:L14,MATCH(X20,Produccion!L4:L14,0),1)&lt;&gt;"  ",INDEX(Produccion!E4:L14,MATCH(X20,Produccion!L4:L14,0),1),INDEX(Produccion!E4:L14,MATCH(X20,Produccion!L4:L14,0),2)),"")</f>
        <v/>
      </c>
      <c r="X28" s="87"/>
      <c r="Y28" s="85"/>
      <c r="Z28" s="84" t="str">
        <f>IFERROR(IF(INDEX(Produccion!E4:L14,MATCH(AA20,Produccion!L4:L14,0),1)&lt;&gt;"  ",INDEX(Produccion!E4:L14,MATCH(AA20,Produccion!L4:L14,0),1),INDEX(Produccion!E4:L14,MATCH(AA20,Produccion!L4:L14,0),2)),"")</f>
        <v/>
      </c>
      <c r="AA28" s="87"/>
      <c r="AB28" s="85"/>
    </row>
    <row r="29" spans="2:28" x14ac:dyDescent="0.25">
      <c r="B29" s="90"/>
      <c r="C29" s="91"/>
      <c r="D29" s="92"/>
      <c r="E29" s="90"/>
      <c r="F29" s="91"/>
      <c r="G29" s="92"/>
      <c r="H29" s="90"/>
      <c r="I29" s="91"/>
      <c r="J29" s="92"/>
      <c r="K29" s="90"/>
      <c r="L29" s="91"/>
      <c r="M29" s="92"/>
      <c r="N29" s="90"/>
      <c r="O29" s="91"/>
      <c r="P29" s="92"/>
      <c r="Q29" s="90"/>
      <c r="R29" s="91"/>
      <c r="S29" s="92"/>
      <c r="T29" s="90"/>
      <c r="U29" s="91"/>
      <c r="V29" s="92"/>
      <c r="W29" s="90"/>
      <c r="X29" s="91"/>
      <c r="Y29" s="92"/>
      <c r="Z29" s="90"/>
      <c r="AA29" s="91"/>
      <c r="AB29" s="92"/>
    </row>
    <row r="30" spans="2:28" x14ac:dyDescent="0.25">
      <c r="B30" s="90"/>
      <c r="C30" s="91"/>
      <c r="D30" s="92"/>
      <c r="E30" s="90"/>
      <c r="F30" s="91"/>
      <c r="G30" s="92"/>
      <c r="H30" s="90"/>
      <c r="I30" s="91"/>
      <c r="J30" s="92"/>
      <c r="K30" s="90"/>
      <c r="L30" s="91"/>
      <c r="M30" s="92"/>
      <c r="N30" s="90"/>
      <c r="O30" s="91"/>
      <c r="P30" s="92"/>
      <c r="Q30" s="90"/>
      <c r="R30" s="91"/>
      <c r="S30" s="92"/>
      <c r="T30" s="90"/>
      <c r="U30" s="91"/>
      <c r="V30" s="92"/>
      <c r="W30" s="90"/>
      <c r="X30" s="91"/>
      <c r="Y30" s="92"/>
      <c r="Z30" s="90"/>
      <c r="AA30" s="91"/>
      <c r="AB30" s="92"/>
    </row>
    <row r="31" spans="2:28" ht="15.75" thickBot="1" x14ac:dyDescent="0.3">
      <c r="B31" s="93" t="str">
        <f>IFERROR(INDEX(Produccion!E4:L14,MATCH(C20,Produccion!L4:L14,0),5)&amp;" Tm","")</f>
        <v/>
      </c>
      <c r="C31" s="94"/>
      <c r="D31" s="95"/>
      <c r="E31" s="93" t="str">
        <f>IFERROR(INDEX(Produccion!E4:L14,MATCH(F20,Produccion!L4:L14,0),5)&amp;" Tm","")</f>
        <v/>
      </c>
      <c r="F31" s="94"/>
      <c r="G31" s="95"/>
      <c r="H31" s="93" t="str">
        <f>IFERROR(INDEX(Produccion!E4:L14,MATCH(I20,Produccion!L4:L14,0),5)&amp;" Tm","")</f>
        <v/>
      </c>
      <c r="I31" s="94"/>
      <c r="J31" s="95"/>
      <c r="K31" s="93" t="str">
        <f>IFERROR(INDEX(Produccion!E4:L14,MATCH(L20,Produccion!L4:L14,0),5)&amp;" Tm","")</f>
        <v/>
      </c>
      <c r="L31" s="94"/>
      <c r="M31" s="95"/>
      <c r="N31" s="93" t="str">
        <f>IFERROR(INDEX(Produccion!E4:L14,MATCH(O20,Produccion!L4:L14,0),5)&amp;" Tm","")</f>
        <v/>
      </c>
      <c r="O31" s="94"/>
      <c r="P31" s="95"/>
      <c r="Q31" s="93" t="str">
        <f>IFERROR(INDEX(Produccion!E4:L14,MATCH(R20,Produccion!L4:L14,0),5)&amp;" Tm","")</f>
        <v/>
      </c>
      <c r="R31" s="94"/>
      <c r="S31" s="95"/>
      <c r="T31" s="93" t="str">
        <f>IFERROR(INDEX(Produccion!E4:L14,MATCH(U20,Produccion!L4:L14,0),5)&amp;" Tm","")</f>
        <v/>
      </c>
      <c r="U31" s="94"/>
      <c r="V31" s="95"/>
      <c r="W31" s="93" t="str">
        <f>IFERROR(INDEX(Produccion!E4:L14,MATCH(X20,Produccion!L4:L14,0),5)&amp;" Tm","")</f>
        <v/>
      </c>
      <c r="X31" s="94"/>
      <c r="Y31" s="95"/>
      <c r="Z31" s="93" t="str">
        <f>IFERROR(INDEX(Produccion!E4:L14,MATCH(AA20,Produccion!L4:L14,0),5)&amp;" Tm","")</f>
        <v/>
      </c>
      <c r="AA31" s="94"/>
      <c r="AB31" s="95"/>
    </row>
    <row r="32" spans="2:28" ht="15.75" thickBot="1" x14ac:dyDescent="0.3"/>
    <row r="33" spans="2:28" ht="15" customHeight="1" x14ac:dyDescent="0.25">
      <c r="C33" s="88" t="s">
        <v>37</v>
      </c>
      <c r="F33" s="88" t="s">
        <v>38</v>
      </c>
      <c r="I33" s="88" t="s">
        <v>39</v>
      </c>
      <c r="L33" s="88" t="s">
        <v>40</v>
      </c>
      <c r="O33" s="88" t="s">
        <v>41</v>
      </c>
      <c r="R33" s="88" t="s">
        <v>42</v>
      </c>
      <c r="U33" s="88" t="s">
        <v>43</v>
      </c>
      <c r="X33" s="88" t="s">
        <v>44</v>
      </c>
      <c r="AA33" s="88" t="s">
        <v>45</v>
      </c>
    </row>
    <row r="34" spans="2:28" ht="15" customHeight="1" x14ac:dyDescent="0.25">
      <c r="C34" s="89"/>
      <c r="F34" s="89"/>
      <c r="I34" s="89"/>
      <c r="L34" s="89"/>
      <c r="O34" s="89"/>
      <c r="R34" s="89"/>
      <c r="U34" s="89"/>
      <c r="X34" s="89"/>
      <c r="AA34" s="89"/>
    </row>
    <row r="35" spans="2:28" ht="15" customHeight="1" x14ac:dyDescent="0.25">
      <c r="C35" s="89"/>
      <c r="F35" s="89"/>
      <c r="I35" s="89"/>
      <c r="L35" s="89"/>
      <c r="O35" s="89"/>
      <c r="R35" s="89"/>
      <c r="U35" s="89"/>
      <c r="X35" s="89"/>
      <c r="AA35" s="89"/>
    </row>
    <row r="36" spans="2:28" ht="15" customHeight="1" x14ac:dyDescent="0.25">
      <c r="C36" s="89"/>
      <c r="F36" s="89"/>
      <c r="I36" s="89"/>
      <c r="L36" s="89"/>
      <c r="O36" s="89"/>
      <c r="R36" s="89"/>
      <c r="U36" s="89"/>
      <c r="X36" s="89"/>
      <c r="AA36" s="89"/>
    </row>
    <row r="37" spans="2:28" ht="15" customHeight="1" x14ac:dyDescent="0.25">
      <c r="C37" s="89"/>
      <c r="F37" s="89"/>
      <c r="I37" s="89"/>
      <c r="L37" s="89"/>
      <c r="O37" s="89"/>
      <c r="R37" s="89"/>
      <c r="U37" s="89"/>
      <c r="X37" s="89"/>
      <c r="AA37" s="89"/>
    </row>
    <row r="38" spans="2:28" ht="15" customHeight="1" x14ac:dyDescent="0.25">
      <c r="C38" s="89"/>
      <c r="F38" s="89"/>
      <c r="I38" s="89"/>
      <c r="L38" s="89"/>
      <c r="O38" s="89"/>
      <c r="R38" s="89"/>
      <c r="U38" s="89"/>
      <c r="X38" s="89"/>
      <c r="AA38" s="89"/>
    </row>
    <row r="39" spans="2:28" x14ac:dyDescent="0.25">
      <c r="C39" s="4"/>
      <c r="F39" s="4"/>
      <c r="I39" s="4"/>
      <c r="L39" s="4"/>
      <c r="O39" s="4"/>
      <c r="R39" s="4"/>
      <c r="U39" s="4"/>
      <c r="X39" s="4"/>
      <c r="AA39" s="4"/>
    </row>
    <row r="40" spans="2:28" ht="15.75" thickBot="1" x14ac:dyDescent="0.3">
      <c r="C40" s="3" t="b">
        <v>0</v>
      </c>
      <c r="F40" s="3" t="b">
        <v>0</v>
      </c>
      <c r="I40" s="3" t="b">
        <v>0</v>
      </c>
      <c r="L40" s="3" t="b">
        <v>0</v>
      </c>
      <c r="O40" s="3" t="b">
        <v>0</v>
      </c>
      <c r="R40" s="3" t="b">
        <v>0</v>
      </c>
      <c r="U40" s="3" t="b">
        <v>0</v>
      </c>
      <c r="X40" s="3" t="b">
        <v>0</v>
      </c>
      <c r="AA40" s="3" t="b">
        <v>0</v>
      </c>
    </row>
    <row r="41" spans="2:28" x14ac:dyDescent="0.25">
      <c r="B41" s="84" t="str">
        <f>IFERROR(IF(INDEX(Produccion!E4:L14,MATCH(C33,Produccion!L4:L14,0),1)&lt;&gt;"  ",INDEX(Produccion!E4:L14,MATCH(C33,Produccion!L4:L14,0),1),INDEX(Produccion!E4:L14,MATCH(C33,Produccion!L4:L14,0),2)),"")</f>
        <v/>
      </c>
      <c r="C41" s="87"/>
      <c r="D41" s="85"/>
      <c r="E41" s="84" t="str">
        <f>IFERROR(IF(INDEX(Produccion!E4:L14,MATCH(F33,Produccion!L4:L14,0),1)&lt;&gt;"  ",INDEX(Produccion!E4:L14,MATCH(F33,Produccion!L4:L14,0),1),INDEX(Produccion!E4:L14,MATCH(F33,Produccion!L4:L14,0),2)),"")</f>
        <v/>
      </c>
      <c r="F41" s="87"/>
      <c r="G41" s="85"/>
      <c r="H41" s="84" t="str">
        <f>IFERROR(IF(INDEX(Produccion!E4:L14,MATCH(I33,Produccion!L4:L14,0),1)&lt;&gt;"  ",INDEX(Produccion!E4:L14,MATCH(I33,Produccion!L4:L14,0),1),INDEX(Produccion!E4:L14,MATCH(I33,Produccion!L4:L14,0),2)),"")</f>
        <v/>
      </c>
      <c r="I41" s="87"/>
      <c r="J41" s="85"/>
      <c r="K41" s="84" t="str">
        <f>IFERROR(IF(INDEX(Produccion!E4:L14,MATCH(L33,Produccion!L4:L14,0),1)&lt;&gt;"  ",INDEX(Produccion!E4:L14,MATCH(L33,Produccion!L4:L14,0),1),INDEX(Produccion!E4:L14,MATCH(L33,Produccion!L4:L14,0),2)),"")</f>
        <v/>
      </c>
      <c r="L41" s="87"/>
      <c r="M41" s="85"/>
      <c r="N41" s="84" t="str">
        <f>IFERROR(IF(INDEX(Produccion!E4:L14,MATCH(O33,Produccion!L4:L14,0),1)&lt;&gt;"  ",INDEX(Produccion!E4:L14,MATCH(O33,Produccion!L4:L14,0),1),INDEX(Produccion!E4:L14,MATCH(O33,Produccion!L4:L14,0),2)),"")</f>
        <v/>
      </c>
      <c r="O41" s="87"/>
      <c r="P41" s="85"/>
      <c r="Q41" s="84" t="str">
        <f>IFERROR(IF(INDEX(Produccion!E4:L14,MATCH(R33,Produccion!L4:L14,0),1)&lt;&gt;"  ",INDEX(Produccion!E4:L14,MATCH(R33,Produccion!L4:L14,0),1),INDEX(Produccion!E4:L14,MATCH(R33,Produccion!L4:L14,0),2)),"")</f>
        <v/>
      </c>
      <c r="R41" s="87"/>
      <c r="S41" s="85"/>
      <c r="T41" s="84" t="str">
        <f>IFERROR(IF(INDEX(Produccion!E4:L14,MATCH(U33,Produccion!L4:L14,0),1)&lt;&gt;"  ",INDEX(Produccion!E4:L14,MATCH(U33,Produccion!L4:L14,0),1),INDEX(Produccion!E4:L14,MATCH(U33,Produccion!L4:L14,0),2)),"")</f>
        <v/>
      </c>
      <c r="U41" s="87"/>
      <c r="V41" s="85"/>
      <c r="W41" s="84" t="str">
        <f>IFERROR(IF(INDEX(Produccion!E4:L14,MATCH(X33,Produccion!L4:L14,0),1)&lt;&gt;"  ",INDEX(Produccion!E4:L14,MATCH(X33,Produccion!L4:L14,0),1),INDEX(Produccion!E4:L14,MATCH(X33,Produccion!L4:L14,0),2)),"")</f>
        <v/>
      </c>
      <c r="X41" s="87"/>
      <c r="Y41" s="85"/>
      <c r="Z41" s="84" t="str">
        <f>IFERROR(IF(INDEX(Produccion!E4:L14,MATCH(AA33,Produccion!L4:L14,0),1)&lt;&gt;"  ",INDEX(Produccion!E4:L14,MATCH(AA33,Produccion!L4:L14,0),1),INDEX(Produccion!E4:L14,MATCH(AA33,Produccion!L4:L14,0),2)),"")</f>
        <v/>
      </c>
      <c r="AA41" s="87"/>
      <c r="AB41" s="85"/>
    </row>
    <row r="42" spans="2:28" x14ac:dyDescent="0.25">
      <c r="B42" s="90"/>
      <c r="C42" s="91"/>
      <c r="D42" s="92"/>
      <c r="E42" s="90"/>
      <c r="F42" s="91"/>
      <c r="G42" s="92"/>
      <c r="H42" s="90"/>
      <c r="I42" s="91"/>
      <c r="J42" s="92"/>
      <c r="K42" s="90"/>
      <c r="L42" s="91"/>
      <c r="M42" s="92"/>
      <c r="N42" s="90"/>
      <c r="O42" s="91"/>
      <c r="P42" s="92"/>
      <c r="Q42" s="90"/>
      <c r="R42" s="91"/>
      <c r="S42" s="92"/>
      <c r="T42" s="90"/>
      <c r="U42" s="91"/>
      <c r="V42" s="92"/>
      <c r="W42" s="90"/>
      <c r="X42" s="91"/>
      <c r="Y42" s="92"/>
      <c r="Z42" s="90"/>
      <c r="AA42" s="91"/>
      <c r="AB42" s="92"/>
    </row>
    <row r="43" spans="2:28" x14ac:dyDescent="0.25">
      <c r="B43" s="90"/>
      <c r="C43" s="91"/>
      <c r="D43" s="92"/>
      <c r="E43" s="90"/>
      <c r="F43" s="91"/>
      <c r="G43" s="92"/>
      <c r="H43" s="90"/>
      <c r="I43" s="91"/>
      <c r="J43" s="92"/>
      <c r="K43" s="90"/>
      <c r="L43" s="91"/>
      <c r="M43" s="92"/>
      <c r="N43" s="90"/>
      <c r="O43" s="91"/>
      <c r="P43" s="92"/>
      <c r="Q43" s="90"/>
      <c r="R43" s="91"/>
      <c r="S43" s="92"/>
      <c r="T43" s="90"/>
      <c r="U43" s="91"/>
      <c r="V43" s="92"/>
      <c r="W43" s="90"/>
      <c r="X43" s="91"/>
      <c r="Y43" s="92"/>
      <c r="Z43" s="90"/>
      <c r="AA43" s="91"/>
      <c r="AB43" s="92"/>
    </row>
    <row r="44" spans="2:28" ht="15.75" thickBot="1" x14ac:dyDescent="0.3">
      <c r="B44" s="93" t="str">
        <f>IFERROR(INDEX(Produccion!E4:L14,MATCH(C33,Produccion!L4:L14,0),5)&amp;" Tm","")</f>
        <v/>
      </c>
      <c r="C44" s="94"/>
      <c r="D44" s="95"/>
      <c r="E44" s="93" t="str">
        <f>IFERROR(INDEX(Produccion!E4:L14,MATCH(F33,Produccion!L4:L14,0),5)&amp;" Tm","")</f>
        <v/>
      </c>
      <c r="F44" s="94"/>
      <c r="G44" s="95"/>
      <c r="H44" s="93" t="str">
        <f>IFERROR(INDEX(Produccion!E4:L14,MATCH(I33,Produccion!L4:L14,0),5)&amp;" Tm","")</f>
        <v/>
      </c>
      <c r="I44" s="94"/>
      <c r="J44" s="95"/>
      <c r="K44" s="93" t="str">
        <f>IFERROR(INDEX(Produccion!E4:L14,MATCH(L33,Produccion!L4:L14,0),5)&amp;" Tm","")</f>
        <v/>
      </c>
      <c r="L44" s="94"/>
      <c r="M44" s="95"/>
      <c r="N44" s="93" t="str">
        <f>IFERROR(INDEX(Produccion!E4:L14,MATCH(O33,Produccion!L4:L14,0),5)&amp;" Tm","")</f>
        <v/>
      </c>
      <c r="O44" s="94"/>
      <c r="P44" s="95"/>
      <c r="Q44" s="93" t="str">
        <f>IFERROR(INDEX(Produccion!E4:L14,MATCH(R33,Produccion!L4:L14,0),5)&amp;" Tm","")</f>
        <v/>
      </c>
      <c r="R44" s="94"/>
      <c r="S44" s="95"/>
      <c r="T44" s="93" t="str">
        <f>IFERROR(INDEX(Produccion!E4:L14,MATCH(U33,Produccion!L4:L14,0),5)&amp;" Tm","")</f>
        <v/>
      </c>
      <c r="U44" s="94"/>
      <c r="V44" s="95"/>
      <c r="W44" s="93" t="str">
        <f>IFERROR(INDEX(Produccion!E4:L14,MATCH(X33,Produccion!L4:L14,0),5)&amp;" Tm","")</f>
        <v/>
      </c>
      <c r="X44" s="94"/>
      <c r="Y44" s="95"/>
      <c r="Z44" s="93" t="str">
        <f>IFERROR(INDEX(Produccion!E4:L14,MATCH(AA33,Produccion!L4:L14,0),5)&amp;" Tm","")</f>
        <v/>
      </c>
      <c r="AA44" s="94"/>
      <c r="AB44" s="95"/>
    </row>
    <row r="45" spans="2:28" ht="15.75" thickBot="1" x14ac:dyDescent="0.3"/>
    <row r="46" spans="2:28" ht="15" customHeight="1" x14ac:dyDescent="0.25">
      <c r="C46" s="88" t="s">
        <v>46</v>
      </c>
      <c r="F46" s="88" t="s">
        <v>47</v>
      </c>
      <c r="I46" s="88" t="s">
        <v>48</v>
      </c>
      <c r="L46" s="88" t="s">
        <v>49</v>
      </c>
      <c r="O46" s="88" t="s">
        <v>50</v>
      </c>
      <c r="R46" s="88" t="s">
        <v>51</v>
      </c>
    </row>
    <row r="47" spans="2:28" ht="15" customHeight="1" x14ac:dyDescent="0.25">
      <c r="C47" s="89"/>
      <c r="F47" s="89"/>
      <c r="I47" s="89"/>
      <c r="L47" s="89"/>
      <c r="O47" s="89"/>
      <c r="R47" s="89"/>
    </row>
    <row r="48" spans="2:28" ht="15" customHeight="1" x14ac:dyDescent="0.25">
      <c r="C48" s="89"/>
      <c r="F48" s="89"/>
      <c r="I48" s="89"/>
      <c r="L48" s="89"/>
      <c r="O48" s="89"/>
      <c r="R48" s="89"/>
    </row>
    <row r="49" spans="2:19" ht="15" customHeight="1" x14ac:dyDescent="0.25">
      <c r="C49" s="89"/>
      <c r="F49" s="89"/>
      <c r="I49" s="89"/>
      <c r="L49" s="89"/>
      <c r="O49" s="89"/>
      <c r="R49" s="89"/>
    </row>
    <row r="50" spans="2:19" ht="15" customHeight="1" x14ac:dyDescent="0.25">
      <c r="C50" s="89"/>
      <c r="F50" s="89"/>
      <c r="I50" s="89"/>
      <c r="L50" s="89"/>
      <c r="O50" s="89"/>
      <c r="R50" s="89"/>
    </row>
    <row r="51" spans="2:19" ht="15" customHeight="1" x14ac:dyDescent="0.25">
      <c r="C51" s="89"/>
      <c r="F51" s="89"/>
      <c r="I51" s="89"/>
      <c r="L51" s="89"/>
      <c r="O51" s="89"/>
      <c r="R51" s="89"/>
    </row>
    <row r="52" spans="2:19" x14ac:dyDescent="0.25">
      <c r="C52" s="4"/>
      <c r="F52" s="4"/>
      <c r="I52" s="4"/>
      <c r="L52" s="4"/>
      <c r="O52" s="4"/>
      <c r="R52" s="4"/>
    </row>
    <row r="53" spans="2:19" ht="15.75" thickBot="1" x14ac:dyDescent="0.3">
      <c r="C53" s="3" t="b">
        <v>0</v>
      </c>
      <c r="F53" s="3" t="b">
        <v>0</v>
      </c>
      <c r="I53" s="3" t="b">
        <v>0</v>
      </c>
      <c r="L53" s="3" t="b">
        <v>0</v>
      </c>
      <c r="O53" s="3" t="b">
        <v>0</v>
      </c>
      <c r="R53" s="3" t="b">
        <v>0</v>
      </c>
    </row>
    <row r="54" spans="2:19" x14ac:dyDescent="0.25">
      <c r="B54" s="84" t="str">
        <f>IFERROR(IF(INDEX(Produccion!E4:L14,MATCH(C46,Produccion!L4:L14,0),1)&lt;&gt;"  ",INDEX(Produccion!E4:L14,MATCH(C46,Produccion!L4:L14,0),1),INDEX(Produccion!E4:L14,MATCH(C46,Produccion!L4:L14,0),2)),"")</f>
        <v/>
      </c>
      <c r="C54" s="87"/>
      <c r="D54" s="85"/>
      <c r="E54" s="84" t="str">
        <f>IFERROR(IF(INDEX(Produccion!E4:L14,MATCH(F46,Produccion!L4:L14,0),1)&lt;&gt;"  ",INDEX(Produccion!E4:L14,MATCH(F46,Produccion!L4:L14,0),1),INDEX(Produccion!E4:L14,MATCH(F46,Produccion!L4:L14,0),2)),"")</f>
        <v/>
      </c>
      <c r="F54" s="87"/>
      <c r="G54" s="85"/>
      <c r="H54" s="84" t="str">
        <f>IFERROR(IF(INDEX(Produccion!E4:L14,MATCH(I46,Produccion!L4:L14,0),1)&lt;&gt;"  ",INDEX(Produccion!E4:L14,MATCH(I46,Produccion!L4:L14,0),1),INDEX(Produccion!E4:L14,MATCH(I46,Produccion!L4:L14,0),2)),"")</f>
        <v/>
      </c>
      <c r="I54" s="87"/>
      <c r="J54" s="85"/>
      <c r="K54" s="84" t="str">
        <f>IFERROR(IF(INDEX(Produccion!E4:L14,MATCH(L46,Produccion!L4:L14,0),1)&lt;&gt;"  ",INDEX(Produccion!E4:L14,MATCH(L46,Produccion!L4:L14,0),1),INDEX(Produccion!E4:L14,MATCH(L46,Produccion!L4:L14,0),2)),"")</f>
        <v/>
      </c>
      <c r="L54" s="87"/>
      <c r="M54" s="85"/>
      <c r="N54" s="84" t="str">
        <f>IFERROR(IF(INDEX(Produccion!E4:L14,MATCH(O46,Produccion!L4:L14,0),1)&lt;&gt;"  ",INDEX(Produccion!E4:L14,MATCH(O46,Produccion!L4:L14,0),1),INDEX(Produccion!E4:L14,MATCH(O46,Produccion!L4:L14,0),2)),"")</f>
        <v/>
      </c>
      <c r="O54" s="87"/>
      <c r="P54" s="85"/>
      <c r="Q54" s="84" t="str">
        <f>IFERROR(IF(INDEX(Produccion!E4:L14,MATCH(R46,Produccion!L4:L14,0),1)&lt;&gt;"  ",INDEX(Produccion!E4:L14,MATCH(R46,Produccion!L4:L14,0),1),INDEX(Produccion!E4:L14,MATCH(R46,Produccion!L4:L14,0),2)),"")</f>
        <v/>
      </c>
      <c r="R54" s="87"/>
      <c r="S54" s="85"/>
    </row>
    <row r="55" spans="2:19" x14ac:dyDescent="0.25">
      <c r="B55" s="90"/>
      <c r="C55" s="91"/>
      <c r="D55" s="92"/>
      <c r="E55" s="90"/>
      <c r="F55" s="91"/>
      <c r="G55" s="92"/>
      <c r="H55" s="90"/>
      <c r="I55" s="91"/>
      <c r="J55" s="92"/>
      <c r="K55" s="90"/>
      <c r="L55" s="91"/>
      <c r="M55" s="92"/>
      <c r="N55" s="90"/>
      <c r="O55" s="91"/>
      <c r="P55" s="92"/>
      <c r="Q55" s="90"/>
      <c r="R55" s="91"/>
      <c r="S55" s="92"/>
    </row>
    <row r="56" spans="2:19" x14ac:dyDescent="0.25">
      <c r="B56" s="90"/>
      <c r="C56" s="91"/>
      <c r="D56" s="92"/>
      <c r="E56" s="90"/>
      <c r="F56" s="91"/>
      <c r="G56" s="92"/>
      <c r="H56" s="90"/>
      <c r="I56" s="91"/>
      <c r="J56" s="92"/>
      <c r="K56" s="90"/>
      <c r="L56" s="91"/>
      <c r="M56" s="92"/>
      <c r="N56" s="90"/>
      <c r="O56" s="91"/>
      <c r="P56" s="92"/>
      <c r="Q56" s="90"/>
      <c r="R56" s="91"/>
      <c r="S56" s="92"/>
    </row>
    <row r="57" spans="2:19" ht="15.75" thickBot="1" x14ac:dyDescent="0.3">
      <c r="B57" s="93" t="str">
        <f>IFERROR(INDEX(Produccion!E4:L14,MATCH(C46,Produccion!L4:L14,0),5)&amp;" Tm","")</f>
        <v/>
      </c>
      <c r="C57" s="94"/>
      <c r="D57" s="95"/>
      <c r="E57" s="93" t="str">
        <f>IFERROR(INDEX(Produccion!E4:L14,MATCH(F46,Produccion!L4:L14,0),5)&amp;" Tm","")</f>
        <v/>
      </c>
      <c r="F57" s="94"/>
      <c r="G57" s="95"/>
      <c r="H57" s="93" t="str">
        <f>IFERROR(INDEX(Produccion!E4:L14,MATCH(I46,Produccion!L4:L14,0),5)&amp;" Tm","")</f>
        <v/>
      </c>
      <c r="I57" s="94"/>
      <c r="J57" s="95"/>
      <c r="K57" s="93" t="str">
        <f>IFERROR(INDEX(Produccion!E4:L14,MATCH(L46,Produccion!L4:L14,0),5)&amp;" Tm","")</f>
        <v/>
      </c>
      <c r="L57" s="94"/>
      <c r="M57" s="95"/>
      <c r="N57" s="93" t="str">
        <f>IFERROR(INDEX(Produccion!E4:L14,MATCH(O46,Produccion!L4:L14,0),5)&amp;" Tm","")</f>
        <v/>
      </c>
      <c r="O57" s="94"/>
      <c r="P57" s="95"/>
      <c r="Q57" s="93" t="str">
        <f>IFERROR(INDEX(Produccion!E4:L14,MATCH(R46,Produccion!L4:L14,0),5)&amp;" Tm","")</f>
        <v/>
      </c>
      <c r="R57" s="94"/>
      <c r="S57" s="95"/>
    </row>
  </sheetData>
  <mergeCells count="101">
    <mergeCell ref="N57:P57"/>
    <mergeCell ref="Q57:S57"/>
    <mergeCell ref="Q54:S56"/>
    <mergeCell ref="N54:P56"/>
    <mergeCell ref="K54:M56"/>
    <mergeCell ref="C46:C51"/>
    <mergeCell ref="B57:D57"/>
    <mergeCell ref="E57:G57"/>
    <mergeCell ref="H57:J57"/>
    <mergeCell ref="K57:M57"/>
    <mergeCell ref="H54:J56"/>
    <mergeCell ref="E54:G56"/>
    <mergeCell ref="B54:D56"/>
    <mergeCell ref="R46:R51"/>
    <mergeCell ref="O46:O51"/>
    <mergeCell ref="L46:L51"/>
    <mergeCell ref="I46:I51"/>
    <mergeCell ref="F46:F51"/>
    <mergeCell ref="Z41:AB43"/>
    <mergeCell ref="W41:Y43"/>
    <mergeCell ref="T41:V43"/>
    <mergeCell ref="Q41:S43"/>
    <mergeCell ref="N41:P43"/>
    <mergeCell ref="N44:P44"/>
    <mergeCell ref="Q44:S44"/>
    <mergeCell ref="T44:V44"/>
    <mergeCell ref="W44:Y44"/>
    <mergeCell ref="Z44:AB44"/>
    <mergeCell ref="L33:L38"/>
    <mergeCell ref="B44:D44"/>
    <mergeCell ref="E44:G44"/>
    <mergeCell ref="H44:J44"/>
    <mergeCell ref="K44:M44"/>
    <mergeCell ref="K41:M43"/>
    <mergeCell ref="H41:J43"/>
    <mergeCell ref="E41:G43"/>
    <mergeCell ref="B41:D43"/>
    <mergeCell ref="AA33:AA38"/>
    <mergeCell ref="X33:X38"/>
    <mergeCell ref="U33:U38"/>
    <mergeCell ref="R33:R38"/>
    <mergeCell ref="O33:O38"/>
    <mergeCell ref="B31:D31"/>
    <mergeCell ref="B28:D30"/>
    <mergeCell ref="I33:I38"/>
    <mergeCell ref="F33:F38"/>
    <mergeCell ref="C33:C38"/>
    <mergeCell ref="Q28:S30"/>
    <mergeCell ref="N28:P30"/>
    <mergeCell ref="K28:M30"/>
    <mergeCell ref="H28:J30"/>
    <mergeCell ref="E28:G30"/>
    <mergeCell ref="T31:V31"/>
    <mergeCell ref="W31:Y31"/>
    <mergeCell ref="Z31:AB31"/>
    <mergeCell ref="Z28:AB30"/>
    <mergeCell ref="W28:Y30"/>
    <mergeCell ref="T28:V30"/>
    <mergeCell ref="E31:G31"/>
    <mergeCell ref="H31:J31"/>
    <mergeCell ref="K31:M31"/>
    <mergeCell ref="N31:P31"/>
    <mergeCell ref="Q31:S31"/>
    <mergeCell ref="B12:D14"/>
    <mergeCell ref="B15:D15"/>
    <mergeCell ref="F17:X18"/>
    <mergeCell ref="C20:C25"/>
    <mergeCell ref="AA20:AA25"/>
    <mergeCell ref="X20:X25"/>
    <mergeCell ref="U20:U25"/>
    <mergeCell ref="R20:R25"/>
    <mergeCell ref="O20:O25"/>
    <mergeCell ref="L20:L25"/>
    <mergeCell ref="I20:I25"/>
    <mergeCell ref="F20:F25"/>
    <mergeCell ref="F1:X2"/>
    <mergeCell ref="C4:C9"/>
    <mergeCell ref="F4:F9"/>
    <mergeCell ref="I4:I9"/>
    <mergeCell ref="L4:L9"/>
    <mergeCell ref="O4:O9"/>
    <mergeCell ref="R4:R9"/>
    <mergeCell ref="U4:U9"/>
    <mergeCell ref="X4:X9"/>
    <mergeCell ref="AA4:AA9"/>
    <mergeCell ref="E12:G14"/>
    <mergeCell ref="E15:G15"/>
    <mergeCell ref="H12:J14"/>
    <mergeCell ref="H15:J15"/>
    <mergeCell ref="K12:M14"/>
    <mergeCell ref="K15:M15"/>
    <mergeCell ref="N15:P15"/>
    <mergeCell ref="N12:P14"/>
    <mergeCell ref="Z15:AB15"/>
    <mergeCell ref="Z12:AB14"/>
    <mergeCell ref="W15:Y15"/>
    <mergeCell ref="W12:Y14"/>
    <mergeCell ref="T15:V15"/>
    <mergeCell ref="Q15:S15"/>
    <mergeCell ref="T12:V14"/>
    <mergeCell ref="Q12:S14"/>
  </mergeCells>
  <conditionalFormatting sqref="C4:C9">
    <cfRule type="expression" dxfId="57" priority="53">
      <formula>C11=TRUE</formula>
    </cfRule>
  </conditionalFormatting>
  <conditionalFormatting sqref="F4:F9">
    <cfRule type="expression" dxfId="56" priority="52">
      <formula>F11=TRUE</formula>
    </cfRule>
  </conditionalFormatting>
  <conditionalFormatting sqref="I4:I9">
    <cfRule type="expression" dxfId="55" priority="51">
      <formula>I11=TRUE</formula>
    </cfRule>
  </conditionalFormatting>
  <conditionalFormatting sqref="L4:L9">
    <cfRule type="expression" dxfId="54" priority="50">
      <formula>L11=TRUE</formula>
    </cfRule>
  </conditionalFormatting>
  <conditionalFormatting sqref="O4:O9">
    <cfRule type="expression" dxfId="53" priority="49">
      <formula>O11=TRUE</formula>
    </cfRule>
  </conditionalFormatting>
  <conditionalFormatting sqref="R4:R9">
    <cfRule type="expression" dxfId="52" priority="48">
      <formula>R11=TRUE</formula>
    </cfRule>
  </conditionalFormatting>
  <conditionalFormatting sqref="U4:U9">
    <cfRule type="expression" dxfId="51" priority="47">
      <formula>U11=TRUE</formula>
    </cfRule>
  </conditionalFormatting>
  <conditionalFormatting sqref="X4:X9">
    <cfRule type="expression" dxfId="50" priority="46">
      <formula>X11=TRUE</formula>
    </cfRule>
  </conditionalFormatting>
  <conditionalFormatting sqref="AA4:AA9">
    <cfRule type="expression" dxfId="49" priority="45">
      <formula>AA11=TRUE</formula>
    </cfRule>
  </conditionalFormatting>
  <conditionalFormatting sqref="C20:C25">
    <cfRule type="expression" dxfId="48" priority="44">
      <formula>C27=TRUE</formula>
    </cfRule>
  </conditionalFormatting>
  <conditionalFormatting sqref="F20:F25">
    <cfRule type="expression" dxfId="47" priority="43">
      <formula>F27=TRUE</formula>
    </cfRule>
  </conditionalFormatting>
  <conditionalFormatting sqref="I20:I25">
    <cfRule type="expression" dxfId="46" priority="42">
      <formula>I27=TRUE</formula>
    </cfRule>
  </conditionalFormatting>
  <conditionalFormatting sqref="L20:L25">
    <cfRule type="expression" dxfId="45" priority="41">
      <formula>L27=TRUE</formula>
    </cfRule>
  </conditionalFormatting>
  <conditionalFormatting sqref="O20:O25">
    <cfRule type="expression" dxfId="44" priority="40">
      <formula>O27=TRUE</formula>
    </cfRule>
  </conditionalFormatting>
  <conditionalFormatting sqref="R20:R25">
    <cfRule type="expression" dxfId="43" priority="39">
      <formula>R27=TRUE</formula>
    </cfRule>
  </conditionalFormatting>
  <conditionalFormatting sqref="U20:U25">
    <cfRule type="expression" dxfId="42" priority="38">
      <formula>U27=TRUE</formula>
    </cfRule>
  </conditionalFormatting>
  <conditionalFormatting sqref="X20:X25">
    <cfRule type="expression" dxfId="41" priority="37">
      <formula>X27=TRUE</formula>
    </cfRule>
  </conditionalFormatting>
  <conditionalFormatting sqref="AA20:AA25">
    <cfRule type="expression" dxfId="40" priority="36">
      <formula>AA27=TRUE</formula>
    </cfRule>
  </conditionalFormatting>
  <conditionalFormatting sqref="C33:C38">
    <cfRule type="expression" dxfId="39" priority="26">
      <formula>C40=TRUE</formula>
    </cfRule>
    <cfRule type="expression" dxfId="38" priority="35">
      <formula>C40=TRUE</formula>
    </cfRule>
  </conditionalFormatting>
  <conditionalFormatting sqref="F33:F38">
    <cfRule type="expression" dxfId="37" priority="25">
      <formula>F40=TRUE</formula>
    </cfRule>
    <cfRule type="expression" dxfId="36" priority="34">
      <formula>F40=TRUE</formula>
    </cfRule>
  </conditionalFormatting>
  <conditionalFormatting sqref="I33:I38">
    <cfRule type="expression" dxfId="35" priority="24">
      <formula>I40=TRUE</formula>
    </cfRule>
    <cfRule type="expression" dxfId="34" priority="33">
      <formula>I40=TRUE</formula>
    </cfRule>
  </conditionalFormatting>
  <conditionalFormatting sqref="L33:L38">
    <cfRule type="expression" dxfId="33" priority="23">
      <formula>L40=TRUE</formula>
    </cfRule>
    <cfRule type="expression" dxfId="32" priority="32">
      <formula>L40=TRUE</formula>
    </cfRule>
  </conditionalFormatting>
  <conditionalFormatting sqref="O33:O38">
    <cfRule type="expression" dxfId="31" priority="22">
      <formula>O40=TRUE</formula>
    </cfRule>
    <cfRule type="expression" dxfId="30" priority="31">
      <formula>O40=TRUE</formula>
    </cfRule>
  </conditionalFormatting>
  <conditionalFormatting sqref="R33:R38">
    <cfRule type="expression" dxfId="29" priority="21">
      <formula>R40=TRUE</formula>
    </cfRule>
    <cfRule type="expression" dxfId="28" priority="30">
      <formula>R40=TRUE</formula>
    </cfRule>
  </conditionalFormatting>
  <conditionalFormatting sqref="U33:U38">
    <cfRule type="expression" dxfId="27" priority="29">
      <formula>U40=TRUE</formula>
    </cfRule>
  </conditionalFormatting>
  <conditionalFormatting sqref="X33:X38">
    <cfRule type="expression" dxfId="26" priority="20">
      <formula>X40=TRUE</formula>
    </cfRule>
    <cfRule type="expression" dxfId="25" priority="28">
      <formula>X40=TRUE</formula>
    </cfRule>
  </conditionalFormatting>
  <conditionalFormatting sqref="AA33">
    <cfRule type="expression" dxfId="24" priority="19">
      <formula>AA40=TRUE</formula>
    </cfRule>
    <cfRule type="expression" dxfId="23" priority="27">
      <formula>AA40=TRUE</formula>
    </cfRule>
  </conditionalFormatting>
  <conditionalFormatting sqref="C46:C51">
    <cfRule type="expression" dxfId="22" priority="6">
      <formula>C53=TRUE</formula>
    </cfRule>
    <cfRule type="expression" dxfId="21" priority="17">
      <formula>C53=TRUE</formula>
    </cfRule>
    <cfRule type="expression" dxfId="20" priority="18">
      <formula>C53=TRUE</formula>
    </cfRule>
  </conditionalFormatting>
  <conditionalFormatting sqref="F46:F51">
    <cfRule type="expression" dxfId="19" priority="5">
      <formula>F53=TRUE</formula>
    </cfRule>
    <cfRule type="expression" dxfId="18" priority="15">
      <formula>F53=TRUE</formula>
    </cfRule>
    <cfRule type="expression" dxfId="17" priority="16">
      <formula>F53=TRUE</formula>
    </cfRule>
  </conditionalFormatting>
  <conditionalFormatting sqref="I46:I51">
    <cfRule type="expression" dxfId="16" priority="4">
      <formula>I53=TRUE</formula>
    </cfRule>
    <cfRule type="expression" dxfId="15" priority="13">
      <formula>I53=TRUE</formula>
    </cfRule>
    <cfRule type="expression" dxfId="14" priority="14">
      <formula>I53=TRUE</formula>
    </cfRule>
  </conditionalFormatting>
  <conditionalFormatting sqref="L46:L51">
    <cfRule type="expression" dxfId="13" priority="3">
      <formula>L53=TRUE</formula>
    </cfRule>
    <cfRule type="expression" dxfId="12" priority="11">
      <formula>L53=TRUE</formula>
    </cfRule>
    <cfRule type="expression" dxfId="11" priority="12">
      <formula>L53=TRUE</formula>
    </cfRule>
  </conditionalFormatting>
  <conditionalFormatting sqref="O46:O51">
    <cfRule type="expression" dxfId="10" priority="2">
      <formula>O53=TRUE</formula>
    </cfRule>
    <cfRule type="expression" dxfId="9" priority="9">
      <formula>O53=TRUE</formula>
    </cfRule>
    <cfRule type="expression" dxfId="8" priority="10">
      <formula>O53=TRUE</formula>
    </cfRule>
  </conditionalFormatting>
  <conditionalFormatting sqref="R46">
    <cfRule type="expression" dxfId="7" priority="1">
      <formula>R53=TRUE</formula>
    </cfRule>
    <cfRule type="expression" dxfId="6" priority="7">
      <formula>R53=TRUE</formula>
    </cfRule>
    <cfRule type="expression" dxfId="5" priority="8">
      <formula>R53=TRUE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 macro="[0]!CaseACocher">
                <anchor moveWithCells="1">
                  <from>
                    <xdr:col>2</xdr:col>
                    <xdr:colOff>266700</xdr:colOff>
                    <xdr:row>9</xdr:row>
                    <xdr:rowOff>180975</xdr:rowOff>
                  </from>
                  <to>
                    <xdr:col>2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4" name="Check Box 12">
              <controlPr defaultSize="0" autoFill="0" autoLine="0" autoPict="0" macro="[0]!CaseACocher4S">
                <anchor moveWithCells="1">
                  <from>
                    <xdr:col>11</xdr:col>
                    <xdr:colOff>266700</xdr:colOff>
                    <xdr:row>9</xdr:row>
                    <xdr:rowOff>180975</xdr:rowOff>
                  </from>
                  <to>
                    <xdr:col>11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5" name="Check Box 13">
              <controlPr defaultSize="0" autoFill="0" autoLine="0" autoPict="0" macro="[0]!CaseACocher2S">
                <anchor moveWithCells="1">
                  <from>
                    <xdr:col>5</xdr:col>
                    <xdr:colOff>266700</xdr:colOff>
                    <xdr:row>9</xdr:row>
                    <xdr:rowOff>180975</xdr:rowOff>
                  </from>
                  <to>
                    <xdr:col>5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6" name="Check Box 14">
              <controlPr defaultSize="0" autoFill="0" autoLine="0" autoPict="0" macro="[0]!CaseACocher3S">
                <anchor moveWithCells="1">
                  <from>
                    <xdr:col>8</xdr:col>
                    <xdr:colOff>266700</xdr:colOff>
                    <xdr:row>9</xdr:row>
                    <xdr:rowOff>180975</xdr:rowOff>
                  </from>
                  <to>
                    <xdr:col>8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7" name="Check Box 15">
              <controlPr defaultSize="0" autoFill="0" autoLine="0" autoPict="0" macro="[0]!CaseACocher5S">
                <anchor moveWithCells="1">
                  <from>
                    <xdr:col>14</xdr:col>
                    <xdr:colOff>266700</xdr:colOff>
                    <xdr:row>9</xdr:row>
                    <xdr:rowOff>180975</xdr:rowOff>
                  </from>
                  <to>
                    <xdr:col>14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8" name="Check Box 16">
              <controlPr defaultSize="0" autoFill="0" autoLine="0" autoPict="0" macro="[0]!CaseACocher6S">
                <anchor moveWithCells="1">
                  <from>
                    <xdr:col>17</xdr:col>
                    <xdr:colOff>266700</xdr:colOff>
                    <xdr:row>9</xdr:row>
                    <xdr:rowOff>180975</xdr:rowOff>
                  </from>
                  <to>
                    <xdr:col>17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9" name="Check Box 17">
              <controlPr defaultSize="0" autoFill="0" autoLine="0" autoPict="0" macro="[0]!CaseACocher7S">
                <anchor moveWithCells="1">
                  <from>
                    <xdr:col>20</xdr:col>
                    <xdr:colOff>266700</xdr:colOff>
                    <xdr:row>9</xdr:row>
                    <xdr:rowOff>180975</xdr:rowOff>
                  </from>
                  <to>
                    <xdr:col>20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0" name="Check Box 18">
              <controlPr defaultSize="0" autoFill="0" autoLine="0" autoPict="0" macro="[0]!CaseACocher8S">
                <anchor moveWithCells="1">
                  <from>
                    <xdr:col>23</xdr:col>
                    <xdr:colOff>266700</xdr:colOff>
                    <xdr:row>9</xdr:row>
                    <xdr:rowOff>180975</xdr:rowOff>
                  </from>
                  <to>
                    <xdr:col>23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1" name="Check Box 19">
              <controlPr defaultSize="0" autoFill="0" autoLine="0" autoPict="0" macro="[0]!CaseACocher9S">
                <anchor moveWithCells="1">
                  <from>
                    <xdr:col>26</xdr:col>
                    <xdr:colOff>266700</xdr:colOff>
                    <xdr:row>9</xdr:row>
                    <xdr:rowOff>180975</xdr:rowOff>
                  </from>
                  <to>
                    <xdr:col>26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 macro="[0]!CaseACocher1G">
                <anchor moveWithCells="1">
                  <from>
                    <xdr:col>2</xdr:col>
                    <xdr:colOff>266700</xdr:colOff>
                    <xdr:row>25</xdr:row>
                    <xdr:rowOff>180975</xdr:rowOff>
                  </from>
                  <to>
                    <xdr:col>2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3" name="Check Box 21">
              <controlPr defaultSize="0" autoFill="0" autoLine="0" autoPict="0" macro="[0]!CaseACocher2G">
                <anchor moveWithCells="1">
                  <from>
                    <xdr:col>5</xdr:col>
                    <xdr:colOff>266700</xdr:colOff>
                    <xdr:row>25</xdr:row>
                    <xdr:rowOff>180975</xdr:rowOff>
                  </from>
                  <to>
                    <xdr:col>5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4" name="Check Box 22">
              <controlPr defaultSize="0" autoFill="0" autoLine="0" autoPict="0" macro="[0]!CaseACocher3G">
                <anchor moveWithCells="1">
                  <from>
                    <xdr:col>8</xdr:col>
                    <xdr:colOff>266700</xdr:colOff>
                    <xdr:row>25</xdr:row>
                    <xdr:rowOff>180975</xdr:rowOff>
                  </from>
                  <to>
                    <xdr:col>8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5" name="Check Box 23">
              <controlPr defaultSize="0" autoFill="0" autoLine="0" autoPict="0" macro="[0]!CaseACocher4G">
                <anchor moveWithCells="1">
                  <from>
                    <xdr:col>11</xdr:col>
                    <xdr:colOff>266700</xdr:colOff>
                    <xdr:row>25</xdr:row>
                    <xdr:rowOff>180975</xdr:rowOff>
                  </from>
                  <to>
                    <xdr:col>11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6" name="Check Box 24">
              <controlPr defaultSize="0" autoFill="0" autoLine="0" autoPict="0" macro="[0]!CaseACocher5G">
                <anchor moveWithCells="1">
                  <from>
                    <xdr:col>14</xdr:col>
                    <xdr:colOff>266700</xdr:colOff>
                    <xdr:row>25</xdr:row>
                    <xdr:rowOff>180975</xdr:rowOff>
                  </from>
                  <to>
                    <xdr:col>14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7" name="Check Box 25">
              <controlPr defaultSize="0" autoFill="0" autoLine="0" autoPict="0" macro="[0]!CaseACocher6G">
                <anchor moveWithCells="1">
                  <from>
                    <xdr:col>17</xdr:col>
                    <xdr:colOff>266700</xdr:colOff>
                    <xdr:row>25</xdr:row>
                    <xdr:rowOff>180975</xdr:rowOff>
                  </from>
                  <to>
                    <xdr:col>17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8" name="Check Box 26">
              <controlPr defaultSize="0" autoFill="0" autoLine="0" autoPict="0" macro="[0]!CaseACocher7G">
                <anchor moveWithCells="1">
                  <from>
                    <xdr:col>20</xdr:col>
                    <xdr:colOff>266700</xdr:colOff>
                    <xdr:row>25</xdr:row>
                    <xdr:rowOff>180975</xdr:rowOff>
                  </from>
                  <to>
                    <xdr:col>20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9" name="Check Box 27">
              <controlPr defaultSize="0" autoFill="0" autoLine="0" autoPict="0" macro="[0]!CaseACocher8G">
                <anchor moveWithCells="1">
                  <from>
                    <xdr:col>23</xdr:col>
                    <xdr:colOff>266700</xdr:colOff>
                    <xdr:row>25</xdr:row>
                    <xdr:rowOff>180975</xdr:rowOff>
                  </from>
                  <to>
                    <xdr:col>23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0" name="Check Box 28">
              <controlPr defaultSize="0" autoFill="0" autoLine="0" autoPict="0" macro="[0]!CaseACocher9G">
                <anchor moveWithCells="1">
                  <from>
                    <xdr:col>26</xdr:col>
                    <xdr:colOff>266700</xdr:colOff>
                    <xdr:row>25</xdr:row>
                    <xdr:rowOff>180975</xdr:rowOff>
                  </from>
                  <to>
                    <xdr:col>26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1" name="Check Box 29">
              <controlPr defaultSize="0" autoFill="0" autoLine="0" autoPict="0" macro="[0]!CaseACocher10G">
                <anchor moveWithCells="1">
                  <from>
                    <xdr:col>2</xdr:col>
                    <xdr:colOff>266700</xdr:colOff>
                    <xdr:row>38</xdr:row>
                    <xdr:rowOff>180975</xdr:rowOff>
                  </from>
                  <to>
                    <xdr:col>2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2" name="Check Box 30">
              <controlPr defaultSize="0" autoFill="0" autoLine="0" autoPict="0" macro="[0]!CaseACocher11G">
                <anchor moveWithCells="1">
                  <from>
                    <xdr:col>5</xdr:col>
                    <xdr:colOff>266700</xdr:colOff>
                    <xdr:row>38</xdr:row>
                    <xdr:rowOff>180975</xdr:rowOff>
                  </from>
                  <to>
                    <xdr:col>5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3" name="Check Box 31">
              <controlPr defaultSize="0" autoFill="0" autoLine="0" autoPict="0" macro="[0]!CaseACocher12G">
                <anchor moveWithCells="1">
                  <from>
                    <xdr:col>8</xdr:col>
                    <xdr:colOff>266700</xdr:colOff>
                    <xdr:row>38</xdr:row>
                    <xdr:rowOff>180975</xdr:rowOff>
                  </from>
                  <to>
                    <xdr:col>8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24" name="Check Box 32">
              <controlPr defaultSize="0" autoFill="0" autoLine="0" autoPict="0" macro="[0]!CaseACocher13G">
                <anchor moveWithCells="1">
                  <from>
                    <xdr:col>11</xdr:col>
                    <xdr:colOff>266700</xdr:colOff>
                    <xdr:row>38</xdr:row>
                    <xdr:rowOff>180975</xdr:rowOff>
                  </from>
                  <to>
                    <xdr:col>11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5" name="Check Box 33">
              <controlPr defaultSize="0" autoFill="0" autoLine="0" autoPict="0" macro="[0]!CaseACocher14G">
                <anchor moveWithCells="1">
                  <from>
                    <xdr:col>14</xdr:col>
                    <xdr:colOff>266700</xdr:colOff>
                    <xdr:row>38</xdr:row>
                    <xdr:rowOff>180975</xdr:rowOff>
                  </from>
                  <to>
                    <xdr:col>14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6" name="Check Box 34">
              <controlPr defaultSize="0" autoFill="0" autoLine="0" autoPict="0" macro="[0]!CaseACocher15G">
                <anchor moveWithCells="1">
                  <from>
                    <xdr:col>17</xdr:col>
                    <xdr:colOff>266700</xdr:colOff>
                    <xdr:row>38</xdr:row>
                    <xdr:rowOff>180975</xdr:rowOff>
                  </from>
                  <to>
                    <xdr:col>17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7" name="Check Box 35">
              <controlPr defaultSize="0" autoFill="0" autoLine="0" autoPict="0" macro="[0]!CaseACocher16G">
                <anchor moveWithCells="1">
                  <from>
                    <xdr:col>20</xdr:col>
                    <xdr:colOff>266700</xdr:colOff>
                    <xdr:row>38</xdr:row>
                    <xdr:rowOff>180975</xdr:rowOff>
                  </from>
                  <to>
                    <xdr:col>20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8" name="Check Box 36">
              <controlPr defaultSize="0" autoFill="0" autoLine="0" autoPict="0" macro="[0]!CaseACocher17G">
                <anchor moveWithCells="1">
                  <from>
                    <xdr:col>23</xdr:col>
                    <xdr:colOff>266700</xdr:colOff>
                    <xdr:row>38</xdr:row>
                    <xdr:rowOff>180975</xdr:rowOff>
                  </from>
                  <to>
                    <xdr:col>23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29" name="Check Box 37">
              <controlPr defaultSize="0" autoFill="0" autoLine="0" autoPict="0" macro="[0]!CaseACocher18G">
                <anchor moveWithCells="1">
                  <from>
                    <xdr:col>26</xdr:col>
                    <xdr:colOff>266700</xdr:colOff>
                    <xdr:row>38</xdr:row>
                    <xdr:rowOff>180975</xdr:rowOff>
                  </from>
                  <to>
                    <xdr:col>26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0" name="Check Box 38">
              <controlPr defaultSize="0" autoFill="0" autoLine="0" autoPict="0" macro="[0]!CaseACocher19G">
                <anchor moveWithCells="1">
                  <from>
                    <xdr:col>2</xdr:col>
                    <xdr:colOff>266700</xdr:colOff>
                    <xdr:row>51</xdr:row>
                    <xdr:rowOff>180975</xdr:rowOff>
                  </from>
                  <to>
                    <xdr:col>2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31" name="Check Box 39">
              <controlPr defaultSize="0" autoFill="0" autoLine="0" autoPict="0" macro="[0]!CaseACocher20G">
                <anchor moveWithCells="1">
                  <from>
                    <xdr:col>5</xdr:col>
                    <xdr:colOff>266700</xdr:colOff>
                    <xdr:row>51</xdr:row>
                    <xdr:rowOff>180975</xdr:rowOff>
                  </from>
                  <to>
                    <xdr:col>5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2" name="Check Box 40">
              <controlPr defaultSize="0" autoFill="0" autoLine="0" autoPict="0" macro="[0]!CaseACocher21G">
                <anchor moveWithCells="1">
                  <from>
                    <xdr:col>8</xdr:col>
                    <xdr:colOff>266700</xdr:colOff>
                    <xdr:row>51</xdr:row>
                    <xdr:rowOff>180975</xdr:rowOff>
                  </from>
                  <to>
                    <xdr:col>8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33" name="Check Box 41">
              <controlPr defaultSize="0" autoFill="0" autoLine="0" autoPict="0" macro="[0]!CaseACocher22G">
                <anchor moveWithCells="1">
                  <from>
                    <xdr:col>11</xdr:col>
                    <xdr:colOff>266700</xdr:colOff>
                    <xdr:row>51</xdr:row>
                    <xdr:rowOff>180975</xdr:rowOff>
                  </from>
                  <to>
                    <xdr:col>11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4" name="Check Box 42">
              <controlPr defaultSize="0" autoFill="0" autoLine="0" autoPict="0" macro="[0]!CaseACocher23G">
                <anchor moveWithCells="1">
                  <from>
                    <xdr:col>14</xdr:col>
                    <xdr:colOff>266700</xdr:colOff>
                    <xdr:row>51</xdr:row>
                    <xdr:rowOff>180975</xdr:rowOff>
                  </from>
                  <to>
                    <xdr:col>14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5" name="Check Box 43">
              <controlPr defaultSize="0" autoFill="0" autoLine="0" autoPict="0" macro="[0]!CaseACocher24G">
                <anchor moveWithCells="1">
                  <from>
                    <xdr:col>17</xdr:col>
                    <xdr:colOff>266700</xdr:colOff>
                    <xdr:row>51</xdr:row>
                    <xdr:rowOff>180975</xdr:rowOff>
                  </from>
                  <to>
                    <xdr:col>17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G9" sqref="G9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8"/>
  <sheetViews>
    <sheetView workbookViewId="0">
      <selection activeCell="N5" sqref="N5"/>
    </sheetView>
  </sheetViews>
  <sheetFormatPr baseColWidth="10" defaultRowHeight="15" x14ac:dyDescent="0.25"/>
  <cols>
    <col min="2" max="2" width="13" bestFit="1" customWidth="1"/>
    <col min="3" max="4" width="11.5703125" bestFit="1" customWidth="1"/>
    <col min="5" max="13" width="12" bestFit="1" customWidth="1"/>
  </cols>
  <sheetData>
    <row r="1" spans="1:13" ht="15.75" x14ac:dyDescent="0.25">
      <c r="A1" s="35"/>
      <c r="B1" s="6">
        <v>1</v>
      </c>
      <c r="C1" s="7">
        <v>2</v>
      </c>
      <c r="D1" s="7">
        <v>3</v>
      </c>
      <c r="E1" s="7">
        <v>4</v>
      </c>
      <c r="F1" s="7">
        <v>5</v>
      </c>
      <c r="G1" s="7">
        <v>6</v>
      </c>
      <c r="H1" s="7">
        <v>7</v>
      </c>
      <c r="I1" s="7">
        <v>8</v>
      </c>
      <c r="J1" s="7">
        <v>9</v>
      </c>
      <c r="K1" s="7">
        <v>10</v>
      </c>
      <c r="L1" s="7">
        <v>11</v>
      </c>
      <c r="M1" s="8">
        <v>12</v>
      </c>
    </row>
    <row r="2" spans="1:13" ht="15.75" x14ac:dyDescent="0.25">
      <c r="A2" s="9" t="s">
        <v>52</v>
      </c>
      <c r="B2" s="10" t="s">
        <v>8</v>
      </c>
      <c r="C2" s="11"/>
      <c r="D2" s="12"/>
      <c r="E2" s="12"/>
      <c r="F2" s="12"/>
      <c r="G2" s="12"/>
      <c r="H2" s="12"/>
      <c r="I2" s="12"/>
      <c r="J2" s="12"/>
      <c r="K2" s="12"/>
      <c r="L2" s="12"/>
      <c r="M2" s="36"/>
    </row>
    <row r="3" spans="1:13" x14ac:dyDescent="0.25">
      <c r="A3" s="13">
        <v>0.03</v>
      </c>
      <c r="B3" s="15">
        <v>0.09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8"/>
    </row>
    <row r="4" spans="1:13" x14ac:dyDescent="0.25">
      <c r="A4" s="13">
        <v>0.35</v>
      </c>
      <c r="B4" s="15">
        <v>1.05</v>
      </c>
      <c r="C4" s="16"/>
      <c r="D4" s="16"/>
      <c r="E4" s="16"/>
      <c r="F4" s="16"/>
      <c r="G4" s="16"/>
      <c r="H4" s="17"/>
      <c r="I4" s="16"/>
      <c r="J4" s="16"/>
      <c r="K4" s="16"/>
      <c r="L4" s="16"/>
      <c r="M4" s="18"/>
    </row>
    <row r="5" spans="1:13" x14ac:dyDescent="0.25">
      <c r="A5" s="13">
        <v>0.7</v>
      </c>
      <c r="B5" s="15">
        <v>2.1</v>
      </c>
      <c r="C5" s="19">
        <f>B5*$C$1</f>
        <v>4.2</v>
      </c>
      <c r="D5" s="19">
        <f>B5*$D$1</f>
        <v>6.3000000000000007</v>
      </c>
      <c r="E5" s="19">
        <f>B5*$E$1</f>
        <v>8.4</v>
      </c>
      <c r="F5" s="19">
        <f>B5*$F$1</f>
        <v>10.5</v>
      </c>
      <c r="G5" s="19">
        <f>B5*$G$1</f>
        <v>12.600000000000001</v>
      </c>
      <c r="H5" s="20">
        <f>B5*$H$1</f>
        <v>14.700000000000001</v>
      </c>
      <c r="I5" s="17"/>
      <c r="J5" s="16"/>
      <c r="K5" s="16"/>
      <c r="L5" s="19">
        <f>B5*$L$1</f>
        <v>23.1</v>
      </c>
      <c r="M5" s="21">
        <f>B5*$M$1</f>
        <v>25.200000000000003</v>
      </c>
    </row>
    <row r="6" spans="1:13" x14ac:dyDescent="0.25">
      <c r="A6" s="13">
        <v>0.8</v>
      </c>
      <c r="B6" s="15">
        <v>2.4</v>
      </c>
      <c r="C6" s="19">
        <f t="shared" ref="C6:C8" si="0">B6*$C$1</f>
        <v>4.8</v>
      </c>
      <c r="D6" s="19">
        <f>B6*$D$1</f>
        <v>7.1999999999999993</v>
      </c>
      <c r="E6" s="19">
        <f t="shared" ref="E6:E8" si="1">B6*4</f>
        <v>9.6</v>
      </c>
      <c r="F6" s="16"/>
      <c r="G6" s="22">
        <f t="shared" ref="G6:G8" si="2">B6*$G$1</f>
        <v>14.399999999999999</v>
      </c>
      <c r="H6" s="19">
        <f t="shared" ref="H6:H8" si="3">B6*$H$1</f>
        <v>16.8</v>
      </c>
      <c r="I6" s="19">
        <f t="shared" ref="I6:I8" si="4">B6*$I$1</f>
        <v>19.2</v>
      </c>
      <c r="J6" s="23"/>
      <c r="K6" s="16"/>
      <c r="L6" s="19">
        <f t="shared" ref="L6:L8" si="5">B6*$L$1</f>
        <v>26.4</v>
      </c>
      <c r="M6" s="21">
        <f t="shared" ref="M6:M8" si="6">B6*$M$1</f>
        <v>28.799999999999997</v>
      </c>
    </row>
    <row r="7" spans="1:13" x14ac:dyDescent="0.25">
      <c r="A7" s="13">
        <v>0.9</v>
      </c>
      <c r="B7" s="15">
        <v>2.7</v>
      </c>
      <c r="C7" s="19">
        <f t="shared" si="0"/>
        <v>5.4</v>
      </c>
      <c r="D7" s="19">
        <f>B7*$D$1</f>
        <v>8.1000000000000014</v>
      </c>
      <c r="E7" s="20">
        <f t="shared" si="1"/>
        <v>10.8</v>
      </c>
      <c r="F7" s="19">
        <f t="shared" ref="F7:F8" si="7">B7*$F$1</f>
        <v>13.5</v>
      </c>
      <c r="G7" s="22">
        <f t="shared" si="2"/>
        <v>16.200000000000003</v>
      </c>
      <c r="H7" s="19">
        <f t="shared" si="3"/>
        <v>18.900000000000002</v>
      </c>
      <c r="I7" s="19">
        <f t="shared" si="4"/>
        <v>21.6</v>
      </c>
      <c r="J7" s="24">
        <f t="shared" ref="J7:J8" si="8">B7*$J$1</f>
        <v>24.3</v>
      </c>
      <c r="K7" s="16"/>
      <c r="L7" s="19">
        <f t="shared" si="5"/>
        <v>29.700000000000003</v>
      </c>
      <c r="M7" s="21">
        <f t="shared" si="6"/>
        <v>32.400000000000006</v>
      </c>
    </row>
    <row r="8" spans="1:13" ht="15.75" thickBot="1" x14ac:dyDescent="0.3">
      <c r="A8" s="14">
        <v>1</v>
      </c>
      <c r="B8" s="25">
        <v>3</v>
      </c>
      <c r="C8" s="26">
        <f t="shared" si="0"/>
        <v>6</v>
      </c>
      <c r="D8" s="26">
        <f>B8*$D$1</f>
        <v>9</v>
      </c>
      <c r="E8" s="26">
        <f t="shared" si="1"/>
        <v>12</v>
      </c>
      <c r="F8" s="27">
        <f t="shared" si="7"/>
        <v>15</v>
      </c>
      <c r="G8" s="26">
        <f t="shared" si="2"/>
        <v>18</v>
      </c>
      <c r="H8" s="28">
        <f t="shared" si="3"/>
        <v>21</v>
      </c>
      <c r="I8" s="28">
        <f t="shared" si="4"/>
        <v>24</v>
      </c>
      <c r="J8" s="26">
        <f t="shared" si="8"/>
        <v>27</v>
      </c>
      <c r="K8" s="26">
        <f t="shared" ref="K8" si="9">B8*$K$1</f>
        <v>30</v>
      </c>
      <c r="L8" s="26">
        <f t="shared" si="5"/>
        <v>33</v>
      </c>
      <c r="M8" s="29">
        <f t="shared" si="6"/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47</vt:i4>
      </vt:variant>
    </vt:vector>
  </HeadingPairs>
  <TitlesOfParts>
    <vt:vector size="54" baseType="lpstr">
      <vt:lpstr>Formateada1</vt:lpstr>
      <vt:lpstr>Nueva</vt:lpstr>
      <vt:lpstr>Datos</vt:lpstr>
      <vt:lpstr>Produccion</vt:lpstr>
      <vt:lpstr>Silos</vt:lpstr>
      <vt:lpstr>Ensacado</vt:lpstr>
      <vt:lpstr>Tb_mezcla</vt:lpstr>
      <vt:lpstr>Datos!Date</vt:lpstr>
      <vt:lpstr>Date</vt:lpstr>
      <vt:lpstr>Datos!Escala_Tempo</vt:lpstr>
      <vt:lpstr>Produccion!Escala_Tempo</vt:lpstr>
      <vt:lpstr>Escala_Tempo</vt:lpstr>
      <vt:lpstr>Datos!Horas</vt:lpstr>
      <vt:lpstr>Horas</vt:lpstr>
      <vt:lpstr>Datos!Horas_Comienzo</vt:lpstr>
      <vt:lpstr>Produccion!Horas_Comienzo</vt:lpstr>
      <vt:lpstr>Horas_Comienzo</vt:lpstr>
      <vt:lpstr>Datos!Horas_Gantt</vt:lpstr>
      <vt:lpstr>Produccion!Horas_Gantt</vt:lpstr>
      <vt:lpstr>Horas_Gantt</vt:lpstr>
      <vt:lpstr>Datos!Horas_Gantt_1h</vt:lpstr>
      <vt:lpstr>Produccion!Horas_Gantt_1h</vt:lpstr>
      <vt:lpstr>Horas_Gantt_1h</vt:lpstr>
      <vt:lpstr>Datos!Horas_Gantt_30</vt:lpstr>
      <vt:lpstr>Produccion!Horas_Gantt_30</vt:lpstr>
      <vt:lpstr>Horas_Gantt_30</vt:lpstr>
      <vt:lpstr>Datos!M_C</vt:lpstr>
      <vt:lpstr>Produccion!M_C</vt:lpstr>
      <vt:lpstr>M_C</vt:lpstr>
      <vt:lpstr>Num_Orden</vt:lpstr>
      <vt:lpstr>Datos!Silos_2y3_Granel</vt:lpstr>
      <vt:lpstr>Produccion!Silos_2y3_Granel</vt:lpstr>
      <vt:lpstr>Silos_2y3_Granel</vt:lpstr>
      <vt:lpstr>Datos!Silos_2y3_Granel_PR2</vt:lpstr>
      <vt:lpstr>Produccion!Silos_2y3_Granel_PR2</vt:lpstr>
      <vt:lpstr>Silos_2y3_Granel_PR2</vt:lpstr>
      <vt:lpstr>Datos!Silos_2y3_Sacos</vt:lpstr>
      <vt:lpstr>Produccion!Silos_2y3_Sacos</vt:lpstr>
      <vt:lpstr>Silos_2y3_Sacos</vt:lpstr>
      <vt:lpstr>Datos!Silos_2y3_Sacos_PR2</vt:lpstr>
      <vt:lpstr>Produccion!Silos_2y3_Sacos_PR2</vt:lpstr>
      <vt:lpstr>Silos_2y3_Sacos_PR2</vt:lpstr>
      <vt:lpstr>Datos!Silos_Granel</vt:lpstr>
      <vt:lpstr>Produccion!Silos_Granel</vt:lpstr>
      <vt:lpstr>Silos_Granel</vt:lpstr>
      <vt:lpstr>Datos!Silos_Granel_PR2</vt:lpstr>
      <vt:lpstr>Produccion!Silos_Granel_PR2</vt:lpstr>
      <vt:lpstr>Silos_Granel_PR2</vt:lpstr>
      <vt:lpstr>Datos!Silos_Sacos</vt:lpstr>
      <vt:lpstr>Produccion!Silos_Sacos</vt:lpstr>
      <vt:lpstr>Silos_Sacos</vt:lpstr>
      <vt:lpstr>Datos!Silos_Sacos_PR2</vt:lpstr>
      <vt:lpstr>Produccion!Silos_Sacos_PR2</vt:lpstr>
      <vt:lpstr>Silos_Sacos_PR2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Abdessemed</dc:creator>
  <cp:lastModifiedBy>Serine Abdessemed</cp:lastModifiedBy>
  <dcterms:created xsi:type="dcterms:W3CDTF">2018-06-28T10:33:03Z</dcterms:created>
  <dcterms:modified xsi:type="dcterms:W3CDTF">2018-07-17T09:52:53Z</dcterms:modified>
</cp:coreProperties>
</file>