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ede\Desktop\"/>
    </mc:Choice>
  </mc:AlternateContent>
  <xr:revisionPtr revIDLastSave="0" documentId="13_ncr:c0001_{541F69A5-0D9B-4570-A964-582434324B03}" xr6:coauthVersionLast="33" xr6:coauthVersionMax="33" xr10:uidLastSave="{00000000-0000-0000-0000-000000000000}"/>
  <bookViews>
    <workbookView xWindow="0" yWindow="0" windowWidth="16860" windowHeight="6323" activeTab="1"/>
  </bookViews>
  <sheets>
    <sheet name="BDD" sheetId="3" r:id="rId1"/>
    <sheet name="Cours" sheetId="1" r:id="rId2"/>
    <sheet name="Calcul" sheetId="2" r:id="rId3"/>
  </sheets>
  <definedNames>
    <definedName name="DonnéesExternes_1" localSheetId="1" hidden="1">Cours!$B$6:$G$11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33" i="1"/>
  <c r="L34" i="1"/>
  <c r="M34" i="1"/>
  <c r="N34" i="1"/>
  <c r="O34" i="1"/>
  <c r="L35" i="1"/>
  <c r="M35" i="1"/>
  <c r="N35" i="1"/>
  <c r="O35" i="1"/>
  <c r="L36" i="1"/>
  <c r="M36" i="1"/>
  <c r="N36" i="1"/>
  <c r="O36" i="1"/>
  <c r="L37" i="1"/>
  <c r="M37" i="1"/>
  <c r="N37" i="1"/>
  <c r="O37" i="1"/>
  <c r="L38" i="1"/>
  <c r="M38" i="1"/>
  <c r="N38" i="1"/>
  <c r="O38" i="1"/>
  <c r="L39" i="1"/>
  <c r="M39" i="1"/>
  <c r="N39" i="1"/>
  <c r="O39" i="1"/>
  <c r="L40" i="1"/>
  <c r="M40" i="1"/>
  <c r="N40" i="1"/>
  <c r="O40" i="1"/>
  <c r="L41" i="1"/>
  <c r="M41" i="1"/>
  <c r="N41" i="1"/>
  <c r="O41" i="1"/>
  <c r="L42" i="1"/>
  <c r="M42" i="1"/>
  <c r="N42" i="1"/>
  <c r="O42" i="1"/>
  <c r="L43" i="1"/>
  <c r="M43" i="1"/>
  <c r="N43" i="1"/>
  <c r="O43" i="1"/>
  <c r="L44" i="1"/>
  <c r="M44" i="1"/>
  <c r="N44" i="1"/>
  <c r="O44" i="1"/>
  <c r="L45" i="1"/>
  <c r="M45" i="1"/>
  <c r="N45" i="1"/>
  <c r="O45" i="1"/>
  <c r="L46" i="1"/>
  <c r="M46" i="1"/>
  <c r="N46" i="1"/>
  <c r="O46" i="1"/>
  <c r="L47" i="1"/>
  <c r="M47" i="1"/>
  <c r="N47" i="1"/>
  <c r="O47" i="1"/>
  <c r="L48" i="1"/>
  <c r="M48" i="1"/>
  <c r="N48" i="1"/>
  <c r="O48" i="1"/>
  <c r="L49" i="1"/>
  <c r="M49" i="1"/>
  <c r="N49" i="1"/>
  <c r="O49" i="1"/>
  <c r="L50" i="1"/>
  <c r="M50" i="1"/>
  <c r="N50" i="1"/>
  <c r="O50" i="1"/>
  <c r="L51" i="1"/>
  <c r="M51" i="1"/>
  <c r="N51" i="1"/>
  <c r="O51" i="1"/>
  <c r="L52" i="1"/>
  <c r="M52" i="1"/>
  <c r="N52" i="1"/>
  <c r="O52" i="1"/>
  <c r="L53" i="1"/>
  <c r="M53" i="1"/>
  <c r="N53" i="1"/>
  <c r="O53" i="1"/>
  <c r="L54" i="1"/>
  <c r="M54" i="1"/>
  <c r="N54" i="1"/>
  <c r="O54" i="1"/>
  <c r="L55" i="1"/>
  <c r="M55" i="1"/>
  <c r="N55" i="1"/>
  <c r="O55" i="1"/>
  <c r="L56" i="1"/>
  <c r="M56" i="1"/>
  <c r="N56" i="1"/>
  <c r="O56" i="1"/>
  <c r="L57" i="1"/>
  <c r="M57" i="1"/>
  <c r="N57" i="1"/>
  <c r="O57" i="1"/>
  <c r="L58" i="1"/>
  <c r="M58" i="1"/>
  <c r="N58" i="1"/>
  <c r="O58" i="1"/>
  <c r="L59" i="1"/>
  <c r="M59" i="1"/>
  <c r="N59" i="1"/>
  <c r="O59" i="1"/>
  <c r="L60" i="1"/>
  <c r="M60" i="1"/>
  <c r="N60" i="1"/>
  <c r="O60" i="1"/>
  <c r="L61" i="1"/>
  <c r="M61" i="1"/>
  <c r="N61" i="1"/>
  <c r="O61" i="1"/>
  <c r="L62" i="1"/>
  <c r="M62" i="1"/>
  <c r="N62" i="1"/>
  <c r="O62" i="1"/>
  <c r="L63" i="1"/>
  <c r="M63" i="1"/>
  <c r="N63" i="1"/>
  <c r="O63" i="1"/>
  <c r="L64" i="1"/>
  <c r="M64" i="1"/>
  <c r="N64" i="1"/>
  <c r="O64" i="1"/>
  <c r="L65" i="1"/>
  <c r="M65" i="1"/>
  <c r="N65" i="1"/>
  <c r="O65" i="1"/>
  <c r="L66" i="1"/>
  <c r="M66" i="1"/>
  <c r="N66" i="1"/>
  <c r="O66" i="1"/>
  <c r="L67" i="1"/>
  <c r="M67" i="1"/>
  <c r="N67" i="1"/>
  <c r="O67" i="1"/>
  <c r="O33" i="1"/>
  <c r="N33" i="1"/>
  <c r="M33" i="1"/>
  <c r="L33" i="1"/>
  <c r="D26" i="1"/>
  <c r="C29" i="1"/>
  <c r="C28" i="1"/>
  <c r="C27" i="1"/>
  <c r="C26" i="1"/>
  <c r="G33" i="1"/>
  <c r="F33" i="1"/>
  <c r="E33" i="1"/>
  <c r="G34" i="1"/>
  <c r="F34" i="1"/>
  <c r="E34" i="1"/>
  <c r="G35" i="1"/>
  <c r="F35" i="1"/>
  <c r="E35" i="1"/>
  <c r="G38" i="1"/>
  <c r="F38" i="1"/>
  <c r="E38" i="1"/>
  <c r="D38" i="1"/>
  <c r="D39" i="1"/>
  <c r="G39" i="1"/>
  <c r="F39" i="1"/>
  <c r="E39" i="1"/>
  <c r="C21" i="1"/>
  <c r="C20" i="1"/>
  <c r="C19" i="1"/>
  <c r="C18" i="1"/>
  <c r="B19" i="2"/>
  <c r="B20" i="2"/>
  <c r="B21" i="2"/>
  <c r="B22" i="2"/>
  <c r="N1" i="2"/>
  <c r="N12" i="3"/>
  <c r="M12" i="3"/>
  <c r="J12" i="3"/>
  <c r="P37" i="3"/>
  <c r="O37" i="3"/>
  <c r="N37" i="3"/>
  <c r="M37" i="3"/>
  <c r="L37" i="3"/>
  <c r="K37" i="3"/>
  <c r="J37" i="3"/>
  <c r="I37" i="3"/>
  <c r="H37" i="3"/>
  <c r="F37" i="3"/>
  <c r="E37" i="3"/>
  <c r="G37" i="3"/>
  <c r="P33" i="3"/>
  <c r="O33" i="3"/>
  <c r="N33" i="3"/>
  <c r="M33" i="3"/>
  <c r="L33" i="3"/>
  <c r="K33" i="3"/>
  <c r="J33" i="3"/>
  <c r="I33" i="3"/>
  <c r="H33" i="3"/>
  <c r="G33" i="3"/>
  <c r="F33" i="3"/>
  <c r="E33" i="3"/>
  <c r="P29" i="3"/>
  <c r="O29" i="3"/>
  <c r="N29" i="3"/>
  <c r="M29" i="3"/>
  <c r="L29" i="3"/>
  <c r="K29" i="3"/>
  <c r="J29" i="3"/>
  <c r="I29" i="3"/>
  <c r="H29" i="3"/>
  <c r="G29" i="3"/>
  <c r="F29" i="3"/>
  <c r="E29" i="3"/>
  <c r="P25" i="3"/>
  <c r="O25" i="3"/>
  <c r="N25" i="3"/>
  <c r="M25" i="3"/>
  <c r="L25" i="3"/>
  <c r="K25" i="3"/>
  <c r="J25" i="3"/>
  <c r="I25" i="3"/>
  <c r="H25" i="3"/>
  <c r="G25" i="3"/>
  <c r="F25" i="3"/>
  <c r="E25" i="3"/>
  <c r="P20" i="3"/>
  <c r="O20" i="3"/>
  <c r="N20" i="3"/>
  <c r="M20" i="3"/>
  <c r="L20" i="3"/>
  <c r="K20" i="3"/>
  <c r="J20" i="3"/>
  <c r="I20" i="3"/>
  <c r="H20" i="3"/>
  <c r="G20" i="3"/>
  <c r="F20" i="3"/>
  <c r="E20" i="3"/>
  <c r="P16" i="3"/>
  <c r="M16" i="3"/>
  <c r="L16" i="3"/>
  <c r="H16" i="3"/>
  <c r="G16" i="3"/>
  <c r="F16" i="3"/>
  <c r="O16" i="3"/>
  <c r="N16" i="3"/>
  <c r="K16" i="3"/>
  <c r="J16" i="3"/>
  <c r="I16" i="3"/>
  <c r="E16" i="3"/>
  <c r="P12" i="3"/>
  <c r="L12" i="3"/>
  <c r="K12" i="3"/>
  <c r="H12" i="3"/>
  <c r="Q12" i="3" s="1"/>
  <c r="G12" i="3"/>
  <c r="F12" i="3"/>
  <c r="O12" i="3"/>
  <c r="E12" i="3"/>
  <c r="P8" i="3"/>
  <c r="M8" i="3"/>
  <c r="L8" i="3"/>
  <c r="K8" i="3"/>
  <c r="H8" i="3"/>
  <c r="G8" i="3"/>
  <c r="F8" i="3"/>
  <c r="O8" i="3"/>
  <c r="N8" i="3"/>
  <c r="J8" i="3"/>
  <c r="I8" i="3"/>
  <c r="E8" i="3"/>
  <c r="B5" i="2"/>
  <c r="B3" i="2"/>
  <c r="B2" i="2"/>
  <c r="O1" i="2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G14" i="1"/>
  <c r="F14" i="1"/>
  <c r="E14" i="1"/>
  <c r="D14" i="1"/>
  <c r="C14" i="1"/>
  <c r="G13" i="1"/>
  <c r="F13" i="1"/>
  <c r="E13" i="1"/>
  <c r="D13" i="1"/>
  <c r="C13" i="1"/>
  <c r="G12" i="1"/>
  <c r="F12" i="1"/>
  <c r="E12" i="1"/>
  <c r="D12" i="1"/>
  <c r="C12" i="1"/>
  <c r="E15" i="1" l="1"/>
  <c r="F15" i="1"/>
  <c r="H21" i="1" s="1"/>
  <c r="C15" i="1"/>
  <c r="Y29" i="1" s="1"/>
  <c r="G15" i="1"/>
  <c r="I21" i="1" s="1"/>
  <c r="D15" i="1"/>
  <c r="D20" i="1" s="1"/>
  <c r="I12" i="3"/>
  <c r="Q33" i="3"/>
  <c r="Q29" i="3"/>
  <c r="Q25" i="3"/>
  <c r="Q20" i="3"/>
  <c r="Q8" i="3"/>
  <c r="Q16" i="3"/>
  <c r="Q37" i="3"/>
  <c r="AC29" i="1"/>
  <c r="U29" i="1"/>
  <c r="I29" i="1"/>
  <c r="E29" i="1"/>
  <c r="AB28" i="1"/>
  <c r="X28" i="1"/>
  <c r="L28" i="1"/>
  <c r="H28" i="1"/>
  <c r="AE27" i="1"/>
  <c r="AA27" i="1"/>
  <c r="O27" i="1"/>
  <c r="K27" i="1"/>
  <c r="AH26" i="1"/>
  <c r="AD26" i="1"/>
  <c r="R26" i="1"/>
  <c r="N26" i="1"/>
  <c r="V29" i="1"/>
  <c r="AJ29" i="1"/>
  <c r="AF29" i="1"/>
  <c r="T29" i="1"/>
  <c r="P29" i="1"/>
  <c r="D29" i="1"/>
  <c r="AI28" i="1"/>
  <c r="W28" i="1"/>
  <c r="S28" i="1"/>
  <c r="G28" i="1"/>
  <c r="Z27" i="1"/>
  <c r="V27" i="1"/>
  <c r="J27" i="1"/>
  <c r="F27" i="1"/>
  <c r="AC26" i="1"/>
  <c r="Y26" i="1"/>
  <c r="M26" i="1"/>
  <c r="I26" i="1"/>
  <c r="AH29" i="1"/>
  <c r="AD29" i="1"/>
  <c r="N29" i="1"/>
  <c r="J29" i="1"/>
  <c r="AG28" i="1"/>
  <c r="AC28" i="1"/>
  <c r="Q28" i="1"/>
  <c r="M28" i="1"/>
  <c r="AJ27" i="1"/>
  <c r="AF27" i="1"/>
  <c r="T27" i="1"/>
  <c r="P27" i="1"/>
  <c r="AI26" i="1"/>
  <c r="AE26" i="1"/>
  <c r="O26" i="1"/>
  <c r="K26" i="1"/>
  <c r="AI29" i="1"/>
  <c r="W29" i="1"/>
  <c r="S29" i="1"/>
  <c r="G29" i="1"/>
  <c r="Z28" i="1"/>
  <c r="V28" i="1"/>
  <c r="J28" i="1"/>
  <c r="F28" i="1"/>
  <c r="AC27" i="1"/>
  <c r="Y27" i="1"/>
  <c r="M27" i="1"/>
  <c r="I27" i="1"/>
  <c r="AF26" i="1"/>
  <c r="AB26" i="1"/>
  <c r="P26" i="1"/>
  <c r="L26" i="1"/>
  <c r="D15" i="2"/>
  <c r="I18" i="1"/>
  <c r="D19" i="1"/>
  <c r="D18" i="1"/>
  <c r="E18" i="1"/>
  <c r="E21" i="1"/>
  <c r="E19" i="1"/>
  <c r="E20" i="1"/>
  <c r="H19" i="1"/>
  <c r="H18" i="1"/>
  <c r="T26" i="1" l="1"/>
  <c r="AJ26" i="1"/>
  <c r="Q27" i="1"/>
  <c r="AG27" i="1"/>
  <c r="N28" i="1"/>
  <c r="AD28" i="1"/>
  <c r="K29" i="1"/>
  <c r="AA29" i="1"/>
  <c r="W26" i="1"/>
  <c r="D27" i="1"/>
  <c r="X27" i="1"/>
  <c r="E28" i="1"/>
  <c r="U28" i="1"/>
  <c r="AK28" i="1"/>
  <c r="R29" i="1"/>
  <c r="Q26" i="1"/>
  <c r="AG26" i="1"/>
  <c r="N27" i="1"/>
  <c r="AD27" i="1"/>
  <c r="K28" i="1"/>
  <c r="AA28" i="1"/>
  <c r="H29" i="1"/>
  <c r="X29" i="1"/>
  <c r="S26" i="1"/>
  <c r="F26" i="1"/>
  <c r="V26" i="1"/>
  <c r="S27" i="1"/>
  <c r="AI27" i="1"/>
  <c r="P28" i="1"/>
  <c r="AF28" i="1"/>
  <c r="M29" i="1"/>
  <c r="AG29" i="1"/>
  <c r="H20" i="1"/>
  <c r="H26" i="1"/>
  <c r="X26" i="1"/>
  <c r="E27" i="1"/>
  <c r="U27" i="1"/>
  <c r="AK27" i="1"/>
  <c r="R28" i="1"/>
  <c r="AH28" i="1"/>
  <c r="O29" i="1"/>
  <c r="AE29" i="1"/>
  <c r="G26" i="1"/>
  <c r="AA26" i="1"/>
  <c r="H27" i="1"/>
  <c r="AB27" i="1"/>
  <c r="I28" i="1"/>
  <c r="Y28" i="1"/>
  <c r="F29" i="1"/>
  <c r="Z29" i="1"/>
  <c r="E26" i="1"/>
  <c r="U26" i="1"/>
  <c r="AK26" i="1"/>
  <c r="R27" i="1"/>
  <c r="AH27" i="1"/>
  <c r="O28" i="1"/>
  <c r="AE28" i="1"/>
  <c r="L29" i="1"/>
  <c r="AB29" i="1"/>
  <c r="L27" i="1"/>
  <c r="J26" i="1"/>
  <c r="Z26" i="1"/>
  <c r="G27" i="1"/>
  <c r="W27" i="1"/>
  <c r="D28" i="1"/>
  <c r="T28" i="1"/>
  <c r="AJ28" i="1"/>
  <c r="Q29" i="1"/>
  <c r="I19" i="1"/>
  <c r="I20" i="1"/>
  <c r="AK29" i="1"/>
  <c r="D21" i="1"/>
  <c r="C15" i="2"/>
  <c r="E15" i="2"/>
  <c r="B15" i="2"/>
</calcChain>
</file>

<file path=xl/connections.xml><?xml version="1.0" encoding="utf-8"?>
<connections xmlns="http://schemas.openxmlformats.org/spreadsheetml/2006/main">
  <connection id="1" keepAlive="1" name="Requête - T_Web" description="Connexion à la requête « T_Web » dans le classeur." type="5" refreshedVersion="6" background="1" refreshOnLoad="1">
    <dbPr connection="Provider=Microsoft.Mashup.OleDb.1;Data Source=$Workbook$;Location=T_Web;Extended Properties=&quot;&quot;" command="SELECT * FROM [T_Web]"/>
  </connection>
</connections>
</file>

<file path=xl/sharedStrings.xml><?xml version="1.0" encoding="utf-8"?>
<sst xmlns="http://schemas.openxmlformats.org/spreadsheetml/2006/main" count="127" uniqueCount="40">
  <si>
    <t>Lien :</t>
  </si>
  <si>
    <t>https://www.boursorama.com/bourse/devises/taux-de-change-euro-ariary-EUR-MGA/</t>
  </si>
  <si>
    <t>Ouverture</t>
  </si>
  <si>
    <t>+Haut</t>
  </si>
  <si>
    <t>+Bas</t>
  </si>
  <si>
    <t>Clôture</t>
  </si>
  <si>
    <t>JOUR</t>
  </si>
  <si>
    <t>MOIS</t>
  </si>
  <si>
    <t>ANNEE</t>
  </si>
  <si>
    <t>Janv.</t>
  </si>
  <si>
    <t>Févr.</t>
  </si>
  <si>
    <t>Mars</t>
  </si>
  <si>
    <t>Avr.</t>
  </si>
  <si>
    <t>Mai</t>
  </si>
  <si>
    <t>Jour</t>
  </si>
  <si>
    <t>Juin</t>
  </si>
  <si>
    <t>Mois</t>
  </si>
  <si>
    <t>Juil.</t>
  </si>
  <si>
    <t>Année</t>
  </si>
  <si>
    <t>Août</t>
  </si>
  <si>
    <t>Sept.</t>
  </si>
  <si>
    <t>Oct.</t>
  </si>
  <si>
    <t>EUR/MGA</t>
  </si>
  <si>
    <t>Nov.</t>
  </si>
  <si>
    <t>Déc.</t>
  </si>
  <si>
    <t>Cours_marché</t>
  </si>
  <si>
    <t>Cours Banque</t>
  </si>
  <si>
    <t>BFV</t>
  </si>
  <si>
    <t>BOA</t>
  </si>
  <si>
    <t>BMOI</t>
  </si>
  <si>
    <t>BNI</t>
  </si>
  <si>
    <t xml:space="preserve"> </t>
  </si>
  <si>
    <t>CONVERSION EUR/MGA</t>
  </si>
  <si>
    <t>Cours Moy</t>
  </si>
  <si>
    <t xml:space="preserve">BMOI eur </t>
  </si>
  <si>
    <t>MGA</t>
  </si>
  <si>
    <t>Ecart Chg</t>
  </si>
  <si>
    <t>BNI eur</t>
  </si>
  <si>
    <t>BFV eur</t>
  </si>
  <si>
    <t>BOA 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</si>
</sst>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_-* #,##0.00\ [$MGA]_-;\-* #,##0.00\ [$MGA]_-;_-* &quot;-&quot;??\ [$MGA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-0.499984740745262"/>
        <bgColor indexed="64"/>
      </patternFill>
    </fill>
  </fills>
  <borders count="26">
    <border>
      <left/>
      <right/>
      <top/>
      <bottom/>
      <diagonal/>
    </border>
    <border>
      <left/>
      <right/>
      <top style="medium">
        <color theme="0"/>
      </top>
      <bottom/>
      <diagonal/>
    </border>
    <border>
      <left/>
      <right/>
      <top/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2">
    <xf numFmtId="0" fontId="0" fillId="0" borderId="0" xfId="0"/>
    <xf numFmtId="0" fontId="2" fillId="0" borderId="0" xfId="0" applyFont="1"/>
    <xf numFmtId="0" fontId="4" fillId="0" borderId="0" xfId="3"/>
    <xf numFmtId="0" fontId="0" fillId="0" borderId="0" xfId="0" applyNumberFormat="1"/>
    <xf numFmtId="0" fontId="0" fillId="0" borderId="0" xfId="2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2" applyNumberFormat="1" applyFont="1" applyAlignment="1">
      <alignment horizontal="center"/>
    </xf>
    <xf numFmtId="49" fontId="0" fillId="0" borderId="0" xfId="2" applyNumberFormat="1" applyFont="1" applyAlignment="1">
      <alignment horizontal="center"/>
    </xf>
    <xf numFmtId="14" fontId="0" fillId="2" borderId="0" xfId="0" applyNumberFormat="1" applyFill="1"/>
    <xf numFmtId="0" fontId="3" fillId="3" borderId="0" xfId="0" applyFont="1" applyFill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4" fontId="0" fillId="0" borderId="0" xfId="0" applyNumberFormat="1"/>
    <xf numFmtId="0" fontId="0" fillId="0" borderId="3" xfId="0" applyBorder="1" applyAlignment="1">
      <alignment horizontal="right"/>
    </xf>
    <xf numFmtId="0" fontId="2" fillId="0" borderId="3" xfId="0" applyNumberFormat="1" applyFont="1" applyBorder="1" applyAlignment="1">
      <alignment horizontal="center"/>
    </xf>
    <xf numFmtId="0" fontId="0" fillId="0" borderId="4" xfId="0" applyBorder="1" applyAlignment="1">
      <alignment horizontal="right"/>
    </xf>
    <xf numFmtId="4" fontId="0" fillId="0" borderId="4" xfId="0" applyNumberFormat="1" applyBorder="1"/>
    <xf numFmtId="0" fontId="0" fillId="0" borderId="0" xfId="0" applyBorder="1" applyAlignment="1">
      <alignment horizontal="right"/>
    </xf>
    <xf numFmtId="4" fontId="0" fillId="0" borderId="5" xfId="0" applyNumberFormat="1" applyBorder="1"/>
    <xf numFmtId="0" fontId="2" fillId="0" borderId="0" xfId="0" applyFont="1" applyFill="1" applyBorder="1" applyAlignment="1">
      <alignment horizontal="right"/>
    </xf>
    <xf numFmtId="4" fontId="0" fillId="0" borderId="6" xfId="0" applyNumberFormat="1" applyBorder="1" applyAlignment="1">
      <alignment horizontal="center"/>
    </xf>
    <xf numFmtId="4" fontId="0" fillId="0" borderId="7" xfId="0" applyNumberFormat="1" applyBorder="1" applyAlignment="1">
      <alignment horizontal="center"/>
    </xf>
    <xf numFmtId="4" fontId="0" fillId="0" borderId="8" xfId="0" applyNumberFormat="1" applyBorder="1" applyAlignment="1">
      <alignment horizontal="center"/>
    </xf>
    <xf numFmtId="4" fontId="0" fillId="0" borderId="3" xfId="0" applyNumberFormat="1" applyBorder="1" applyAlignment="1">
      <alignment horizontal="center"/>
    </xf>
    <xf numFmtId="4" fontId="0" fillId="0" borderId="9" xfId="0" applyNumberFormat="1" applyBorder="1" applyAlignment="1">
      <alignment horizontal="center"/>
    </xf>
    <xf numFmtId="4" fontId="0" fillId="0" borderId="10" xfId="0" applyNumberFormat="1" applyBorder="1" applyAlignment="1">
      <alignment horizontal="center" vertical="center"/>
    </xf>
    <xf numFmtId="0" fontId="0" fillId="0" borderId="3" xfId="0" applyBorder="1"/>
    <xf numFmtId="4" fontId="0" fillId="0" borderId="3" xfId="0" applyNumberFormat="1" applyBorder="1"/>
    <xf numFmtId="0" fontId="0" fillId="0" borderId="0" xfId="0" applyBorder="1"/>
    <xf numFmtId="4" fontId="0" fillId="0" borderId="0" xfId="0" applyNumberFormat="1" applyBorder="1"/>
    <xf numFmtId="0" fontId="2" fillId="0" borderId="0" xfId="0" applyFont="1" applyAlignment="1">
      <alignment horizontal="right"/>
    </xf>
    <xf numFmtId="4" fontId="0" fillId="0" borderId="12" xfId="0" applyNumberFormat="1" applyBorder="1" applyAlignment="1">
      <alignment horizontal="center"/>
    </xf>
    <xf numFmtId="4" fontId="0" fillId="0" borderId="0" xfId="0" applyNumberFormat="1" applyBorder="1" applyAlignment="1">
      <alignment horizontal="center"/>
    </xf>
    <xf numFmtId="4" fontId="0" fillId="0" borderId="0" xfId="0" applyNumberFormat="1" applyBorder="1" applyAlignment="1">
      <alignment horizontal="center" vertical="center"/>
    </xf>
    <xf numFmtId="4" fontId="0" fillId="0" borderId="12" xfId="0" applyNumberFormat="1" applyBorder="1"/>
    <xf numFmtId="4" fontId="0" fillId="0" borderId="11" xfId="0" applyNumberFormat="1" applyBorder="1" applyAlignment="1"/>
    <xf numFmtId="4" fontId="0" fillId="0" borderId="0" xfId="0" applyNumberFormat="1" applyBorder="1" applyAlignment="1"/>
    <xf numFmtId="0" fontId="0" fillId="0" borderId="0" xfId="0" applyFont="1" applyAlignment="1"/>
    <xf numFmtId="0" fontId="6" fillId="0" borderId="0" xfId="0" applyFont="1"/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0" fontId="8" fillId="0" borderId="0" xfId="0" applyFont="1"/>
    <xf numFmtId="0" fontId="9" fillId="0" borderId="0" xfId="0" applyFont="1" applyAlignment="1">
      <alignment horizontal="center"/>
    </xf>
    <xf numFmtId="0" fontId="9" fillId="0" borderId="13" xfId="0" applyNumberFormat="1" applyFont="1" applyBorder="1" applyAlignment="1">
      <alignment horizontal="center"/>
    </xf>
    <xf numFmtId="14" fontId="9" fillId="0" borderId="14" xfId="0" applyNumberFormat="1" applyFont="1" applyBorder="1" applyAlignment="1">
      <alignment horizontal="center"/>
    </xf>
    <xf numFmtId="14" fontId="9" fillId="0" borderId="15" xfId="0" applyNumberFormat="1" applyFont="1" applyBorder="1" applyAlignment="1">
      <alignment horizontal="center"/>
    </xf>
    <xf numFmtId="14" fontId="9" fillId="0" borderId="16" xfId="0" applyNumberFormat="1" applyFont="1" applyBorder="1" applyAlignment="1">
      <alignment horizontal="center"/>
    </xf>
    <xf numFmtId="14" fontId="9" fillId="0" borderId="17" xfId="0" applyNumberFormat="1" applyFont="1" applyFill="1" applyBorder="1" applyAlignment="1">
      <alignment horizontal="center"/>
    </xf>
    <xf numFmtId="0" fontId="10" fillId="0" borderId="18" xfId="1" applyNumberFormat="1" applyFont="1" applyBorder="1" applyAlignment="1">
      <alignment horizontal="center" vertical="center" textRotation="90"/>
    </xf>
    <xf numFmtId="0" fontId="2" fillId="0" borderId="18" xfId="1" applyNumberFormat="1" applyFont="1" applyBorder="1" applyAlignment="1">
      <alignment horizontal="center" vertical="center"/>
    </xf>
    <xf numFmtId="164" fontId="11" fillId="0" borderId="19" xfId="1" applyNumberFormat="1" applyFont="1" applyBorder="1" applyAlignment="1">
      <alignment horizontal="right"/>
    </xf>
    <xf numFmtId="0" fontId="12" fillId="0" borderId="18" xfId="1" applyNumberFormat="1" applyFont="1" applyBorder="1" applyAlignment="1">
      <alignment horizontal="center"/>
    </xf>
    <xf numFmtId="164" fontId="13" fillId="0" borderId="20" xfId="1" applyNumberFormat="1" applyFont="1" applyBorder="1"/>
    <xf numFmtId="164" fontId="13" fillId="0" borderId="0" xfId="1" applyNumberFormat="1" applyFont="1" applyBorder="1"/>
    <xf numFmtId="164" fontId="13" fillId="0" borderId="21" xfId="1" applyNumberFormat="1" applyFont="1" applyBorder="1"/>
    <xf numFmtId="164" fontId="13" fillId="0" borderId="0" xfId="0" applyNumberFormat="1" applyFont="1" applyBorder="1"/>
    <xf numFmtId="164" fontId="13" fillId="0" borderId="0" xfId="1" applyNumberFormat="1" applyFont="1"/>
    <xf numFmtId="164" fontId="0" fillId="0" borderId="0" xfId="1" applyNumberFormat="1" applyFont="1"/>
    <xf numFmtId="0" fontId="10" fillId="0" borderId="22" xfId="1" applyNumberFormat="1" applyFont="1" applyBorder="1" applyAlignment="1">
      <alignment horizontal="center" vertical="center" textRotation="90"/>
    </xf>
    <xf numFmtId="0" fontId="2" fillId="0" borderId="22" xfId="1" applyNumberFormat="1" applyFont="1" applyBorder="1" applyAlignment="1">
      <alignment horizontal="center" vertical="center"/>
    </xf>
    <xf numFmtId="164" fontId="6" fillId="0" borderId="11" xfId="1" applyNumberFormat="1" applyFont="1" applyBorder="1" applyAlignment="1">
      <alignment horizontal="right"/>
    </xf>
    <xf numFmtId="0" fontId="12" fillId="0" borderId="22" xfId="1" applyNumberFormat="1" applyFont="1" applyBorder="1" applyAlignment="1">
      <alignment horizontal="center"/>
    </xf>
    <xf numFmtId="164" fontId="13" fillId="0" borderId="23" xfId="1" applyNumberFormat="1" applyFont="1" applyBorder="1"/>
    <xf numFmtId="164" fontId="6" fillId="5" borderId="11" xfId="1" applyNumberFormat="1" applyFont="1" applyFill="1" applyBorder="1" applyAlignment="1">
      <alignment horizontal="right"/>
    </xf>
    <xf numFmtId="0" fontId="12" fillId="5" borderId="22" xfId="1" applyNumberFormat="1" applyFont="1" applyFill="1" applyBorder="1" applyAlignment="1">
      <alignment horizontal="center"/>
    </xf>
    <xf numFmtId="164" fontId="12" fillId="5" borderId="0" xfId="1" applyNumberFormat="1" applyFont="1" applyFill="1" applyBorder="1"/>
    <xf numFmtId="164" fontId="12" fillId="5" borderId="23" xfId="1" applyNumberFormat="1" applyFont="1" applyFill="1" applyBorder="1"/>
    <xf numFmtId="164" fontId="12" fillId="0" borderId="17" xfId="0" applyNumberFormat="1" applyFont="1" applyBorder="1"/>
    <xf numFmtId="0" fontId="2" fillId="0" borderId="11" xfId="1" applyNumberFormat="1" applyFont="1" applyBorder="1" applyAlignment="1">
      <alignment horizontal="center" vertical="center"/>
    </xf>
    <xf numFmtId="164" fontId="6" fillId="6" borderId="11" xfId="1" applyNumberFormat="1" applyFont="1" applyFill="1" applyBorder="1" applyAlignment="1">
      <alignment horizontal="right"/>
    </xf>
    <xf numFmtId="0" fontId="12" fillId="6" borderId="22" xfId="1" applyNumberFormat="1" applyFont="1" applyFill="1" applyBorder="1" applyAlignment="1">
      <alignment horizontal="center"/>
    </xf>
    <xf numFmtId="164" fontId="11" fillId="0" borderId="11" xfId="1" applyNumberFormat="1" applyFont="1" applyBorder="1" applyAlignment="1">
      <alignment horizontal="right"/>
    </xf>
    <xf numFmtId="0" fontId="10" fillId="0" borderId="24" xfId="1" applyNumberFormat="1" applyFont="1" applyBorder="1" applyAlignment="1">
      <alignment horizontal="center" vertical="center" textRotation="90"/>
    </xf>
    <xf numFmtId="0" fontId="0" fillId="7" borderId="0" xfId="0" applyFill="1"/>
    <xf numFmtId="0" fontId="0" fillId="7" borderId="0" xfId="0" applyFont="1" applyFill="1" applyAlignment="1"/>
    <xf numFmtId="0" fontId="6" fillId="7" borderId="0" xfId="0" applyFont="1" applyFill="1" applyBorder="1"/>
    <xf numFmtId="0" fontId="13" fillId="7" borderId="22" xfId="0" applyNumberFormat="1" applyFont="1" applyFill="1" applyBorder="1"/>
    <xf numFmtId="0" fontId="13" fillId="7" borderId="0" xfId="0" applyFont="1" applyFill="1" applyBorder="1"/>
    <xf numFmtId="0" fontId="13" fillId="7" borderId="0" xfId="0" applyFont="1" applyFill="1"/>
    <xf numFmtId="0" fontId="13" fillId="0" borderId="0" xfId="0" applyFont="1"/>
    <xf numFmtId="0" fontId="2" fillId="0" borderId="25" xfId="1" applyNumberFormat="1" applyFont="1" applyBorder="1" applyAlignment="1">
      <alignment horizontal="center" vertical="center"/>
    </xf>
    <xf numFmtId="164" fontId="6" fillId="6" borderId="24" xfId="1" applyNumberFormat="1" applyFont="1" applyFill="1" applyBorder="1" applyAlignment="1">
      <alignment horizontal="right"/>
    </xf>
    <xf numFmtId="0" fontId="12" fillId="6" borderId="24" xfId="1" applyNumberFormat="1" applyFont="1" applyFill="1" applyBorder="1" applyAlignment="1">
      <alignment horizontal="center"/>
    </xf>
    <xf numFmtId="0" fontId="13" fillId="0" borderId="0" xfId="0" applyNumberFormat="1" applyFont="1"/>
    <xf numFmtId="165" fontId="13" fillId="0" borderId="0" xfId="1" applyNumberFormat="1" applyFont="1" applyBorder="1"/>
    <xf numFmtId="165" fontId="13" fillId="0" borderId="23" xfId="1" applyNumberFormat="1" applyFont="1" applyBorder="1"/>
    <xf numFmtId="165" fontId="12" fillId="6" borderId="0" xfId="1" applyNumberFormat="1" applyFont="1" applyFill="1" applyBorder="1"/>
    <xf numFmtId="165" fontId="12" fillId="6" borderId="23" xfId="1" applyNumberFormat="1" applyFont="1" applyFill="1" applyBorder="1"/>
    <xf numFmtId="164" fontId="0" fillId="0" borderId="0" xfId="0" applyNumberFormat="1" applyAlignment="1">
      <alignment horizontal="right"/>
    </xf>
    <xf numFmtId="0" fontId="3" fillId="0" borderId="0" xfId="0" applyFont="1"/>
    <xf numFmtId="4" fontId="0" fillId="0" borderId="0" xfId="0" applyNumberFormat="1" applyAlignment="1">
      <alignment horizontal="center"/>
    </xf>
    <xf numFmtId="0" fontId="0" fillId="0" borderId="22" xfId="0" applyBorder="1"/>
    <xf numFmtId="4" fontId="0" fillId="0" borderId="22" xfId="2" applyNumberFormat="1" applyFont="1" applyBorder="1" applyAlignment="1">
      <alignment horizontal="center"/>
    </xf>
    <xf numFmtId="0" fontId="0" fillId="0" borderId="24" xfId="0" applyBorder="1"/>
    <xf numFmtId="4" fontId="2" fillId="0" borderId="17" xfId="2" applyNumberFormat="1" applyFont="1" applyBorder="1" applyAlignment="1">
      <alignment horizontal="center"/>
    </xf>
    <xf numFmtId="49" fontId="2" fillId="0" borderId="17" xfId="2" applyNumberFormat="1" applyFont="1" applyBorder="1" applyAlignment="1">
      <alignment horizontal="center"/>
    </xf>
    <xf numFmtId="14" fontId="2" fillId="0" borderId="18" xfId="0" applyNumberFormat="1" applyFont="1" applyBorder="1" applyAlignment="1">
      <alignment horizontal="center"/>
    </xf>
    <xf numFmtId="14" fontId="2" fillId="0" borderId="22" xfId="0" applyNumberFormat="1" applyFont="1" applyBorder="1" applyAlignment="1">
      <alignment horizontal="center"/>
    </xf>
    <xf numFmtId="14" fontId="2" fillId="0" borderId="24" xfId="0" applyNumberFormat="1" applyFont="1" applyBorder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29"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2817147856517939E-2"/>
          <c:y val="0.17171296296296298"/>
          <c:w val="0.8966272965879265"/>
          <c:h val="0.46477580927384077"/>
        </c:manualLayout>
      </c:layout>
      <c:stockChart>
        <c:ser>
          <c:idx val="0"/>
          <c:order val="0"/>
          <c:tx>
            <c:strRef>
              <c:f>Cours!$D$32</c:f>
              <c:strCache>
                <c:ptCount val="1"/>
                <c:pt idx="0">
                  <c:v>Ouverture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none"/>
          </c:marker>
          <c:cat>
            <c:numRef>
              <c:f>Cours!$C$33:$C$67</c:f>
              <c:numCache>
                <c:formatCode>m/d/yyyy</c:formatCode>
                <c:ptCount val="35"/>
                <c:pt idx="0">
                  <c:v>43278</c:v>
                </c:pt>
                <c:pt idx="1">
                  <c:v>43279</c:v>
                </c:pt>
                <c:pt idx="2">
                  <c:v>43280</c:v>
                </c:pt>
                <c:pt idx="3">
                  <c:v>43281</c:v>
                </c:pt>
                <c:pt idx="4">
                  <c:v>43282</c:v>
                </c:pt>
                <c:pt idx="5">
                  <c:v>43283</c:v>
                </c:pt>
                <c:pt idx="6">
                  <c:v>43284</c:v>
                </c:pt>
                <c:pt idx="7">
                  <c:v>43285</c:v>
                </c:pt>
                <c:pt idx="8">
                  <c:v>43286</c:v>
                </c:pt>
                <c:pt idx="9">
                  <c:v>43287</c:v>
                </c:pt>
                <c:pt idx="10">
                  <c:v>43288</c:v>
                </c:pt>
                <c:pt idx="11">
                  <c:v>43289</c:v>
                </c:pt>
                <c:pt idx="12">
                  <c:v>43290</c:v>
                </c:pt>
                <c:pt idx="13">
                  <c:v>43291</c:v>
                </c:pt>
                <c:pt idx="14">
                  <c:v>43292</c:v>
                </c:pt>
                <c:pt idx="15">
                  <c:v>43293</c:v>
                </c:pt>
                <c:pt idx="16">
                  <c:v>43294</c:v>
                </c:pt>
                <c:pt idx="17">
                  <c:v>43295</c:v>
                </c:pt>
                <c:pt idx="18">
                  <c:v>43296</c:v>
                </c:pt>
                <c:pt idx="19">
                  <c:v>43297</c:v>
                </c:pt>
                <c:pt idx="20">
                  <c:v>43298</c:v>
                </c:pt>
                <c:pt idx="21">
                  <c:v>43299</c:v>
                </c:pt>
                <c:pt idx="22">
                  <c:v>43300</c:v>
                </c:pt>
                <c:pt idx="23">
                  <c:v>43301</c:v>
                </c:pt>
                <c:pt idx="24">
                  <c:v>43302</c:v>
                </c:pt>
                <c:pt idx="25">
                  <c:v>43303</c:v>
                </c:pt>
                <c:pt idx="26">
                  <c:v>43304</c:v>
                </c:pt>
                <c:pt idx="27">
                  <c:v>43305</c:v>
                </c:pt>
                <c:pt idx="28">
                  <c:v>43306</c:v>
                </c:pt>
                <c:pt idx="29">
                  <c:v>43307</c:v>
                </c:pt>
                <c:pt idx="30">
                  <c:v>43308</c:v>
                </c:pt>
                <c:pt idx="31">
                  <c:v>43309</c:v>
                </c:pt>
                <c:pt idx="32">
                  <c:v>43310</c:v>
                </c:pt>
                <c:pt idx="33">
                  <c:v>43311</c:v>
                </c:pt>
                <c:pt idx="34">
                  <c:v>43312</c:v>
                </c:pt>
              </c:numCache>
            </c:numRef>
          </c:cat>
          <c:val>
            <c:numRef>
              <c:f>Cours!$D$33:$D$67</c:f>
              <c:numCache>
                <c:formatCode>General</c:formatCode>
                <c:ptCount val="3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D9A-4DF5-8228-EAE77500C5E9}"/>
            </c:ext>
          </c:extLst>
        </c:ser>
        <c:ser>
          <c:idx val="1"/>
          <c:order val="1"/>
          <c:tx>
            <c:strRef>
              <c:f>Cours!$E$32</c:f>
              <c:strCache>
                <c:ptCount val="1"/>
                <c:pt idx="0">
                  <c:v>+Haut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none"/>
          </c:marker>
          <c:cat>
            <c:numRef>
              <c:f>Cours!$C$33:$C$67</c:f>
              <c:numCache>
                <c:formatCode>m/d/yyyy</c:formatCode>
                <c:ptCount val="35"/>
                <c:pt idx="0">
                  <c:v>43278</c:v>
                </c:pt>
                <c:pt idx="1">
                  <c:v>43279</c:v>
                </c:pt>
                <c:pt idx="2">
                  <c:v>43280</c:v>
                </c:pt>
                <c:pt idx="3">
                  <c:v>43281</c:v>
                </c:pt>
                <c:pt idx="4">
                  <c:v>43282</c:v>
                </c:pt>
                <c:pt idx="5">
                  <c:v>43283</c:v>
                </c:pt>
                <c:pt idx="6">
                  <c:v>43284</c:v>
                </c:pt>
                <c:pt idx="7">
                  <c:v>43285</c:v>
                </c:pt>
                <c:pt idx="8">
                  <c:v>43286</c:v>
                </c:pt>
                <c:pt idx="9">
                  <c:v>43287</c:v>
                </c:pt>
                <c:pt idx="10">
                  <c:v>43288</c:v>
                </c:pt>
                <c:pt idx="11">
                  <c:v>43289</c:v>
                </c:pt>
                <c:pt idx="12">
                  <c:v>43290</c:v>
                </c:pt>
                <c:pt idx="13">
                  <c:v>43291</c:v>
                </c:pt>
                <c:pt idx="14">
                  <c:v>43292</c:v>
                </c:pt>
                <c:pt idx="15">
                  <c:v>43293</c:v>
                </c:pt>
                <c:pt idx="16">
                  <c:v>43294</c:v>
                </c:pt>
                <c:pt idx="17">
                  <c:v>43295</c:v>
                </c:pt>
                <c:pt idx="18">
                  <c:v>43296</c:v>
                </c:pt>
                <c:pt idx="19">
                  <c:v>43297</c:v>
                </c:pt>
                <c:pt idx="20">
                  <c:v>43298</c:v>
                </c:pt>
                <c:pt idx="21">
                  <c:v>43299</c:v>
                </c:pt>
                <c:pt idx="22">
                  <c:v>43300</c:v>
                </c:pt>
                <c:pt idx="23">
                  <c:v>43301</c:v>
                </c:pt>
                <c:pt idx="24">
                  <c:v>43302</c:v>
                </c:pt>
                <c:pt idx="25">
                  <c:v>43303</c:v>
                </c:pt>
                <c:pt idx="26">
                  <c:v>43304</c:v>
                </c:pt>
                <c:pt idx="27">
                  <c:v>43305</c:v>
                </c:pt>
                <c:pt idx="28">
                  <c:v>43306</c:v>
                </c:pt>
                <c:pt idx="29">
                  <c:v>43307</c:v>
                </c:pt>
                <c:pt idx="30">
                  <c:v>43308</c:v>
                </c:pt>
                <c:pt idx="31">
                  <c:v>43309</c:v>
                </c:pt>
                <c:pt idx="32">
                  <c:v>43310</c:v>
                </c:pt>
                <c:pt idx="33">
                  <c:v>43311</c:v>
                </c:pt>
                <c:pt idx="34">
                  <c:v>43312</c:v>
                </c:pt>
              </c:numCache>
            </c:numRef>
          </c:cat>
          <c:val>
            <c:numRef>
              <c:f>Cours!$E$33:$E$67</c:f>
              <c:numCache>
                <c:formatCode>#,##0.00</c:formatCode>
                <c:ptCount val="3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D9A-4DF5-8228-EAE77500C5E9}"/>
            </c:ext>
          </c:extLst>
        </c:ser>
        <c:ser>
          <c:idx val="2"/>
          <c:order val="2"/>
          <c:tx>
            <c:strRef>
              <c:f>Cours!$F$32</c:f>
              <c:strCache>
                <c:ptCount val="1"/>
                <c:pt idx="0">
                  <c:v>+Bas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none"/>
          </c:marker>
          <c:cat>
            <c:numRef>
              <c:f>Cours!$C$33:$C$67</c:f>
              <c:numCache>
                <c:formatCode>m/d/yyyy</c:formatCode>
                <c:ptCount val="35"/>
                <c:pt idx="0">
                  <c:v>43278</c:v>
                </c:pt>
                <c:pt idx="1">
                  <c:v>43279</c:v>
                </c:pt>
                <c:pt idx="2">
                  <c:v>43280</c:v>
                </c:pt>
                <c:pt idx="3">
                  <c:v>43281</c:v>
                </c:pt>
                <c:pt idx="4">
                  <c:v>43282</c:v>
                </c:pt>
                <c:pt idx="5">
                  <c:v>43283</c:v>
                </c:pt>
                <c:pt idx="6">
                  <c:v>43284</c:v>
                </c:pt>
                <c:pt idx="7">
                  <c:v>43285</c:v>
                </c:pt>
                <c:pt idx="8">
                  <c:v>43286</c:v>
                </c:pt>
                <c:pt idx="9">
                  <c:v>43287</c:v>
                </c:pt>
                <c:pt idx="10">
                  <c:v>43288</c:v>
                </c:pt>
                <c:pt idx="11">
                  <c:v>43289</c:v>
                </c:pt>
                <c:pt idx="12">
                  <c:v>43290</c:v>
                </c:pt>
                <c:pt idx="13">
                  <c:v>43291</c:v>
                </c:pt>
                <c:pt idx="14">
                  <c:v>43292</c:v>
                </c:pt>
                <c:pt idx="15">
                  <c:v>43293</c:v>
                </c:pt>
                <c:pt idx="16">
                  <c:v>43294</c:v>
                </c:pt>
                <c:pt idx="17">
                  <c:v>43295</c:v>
                </c:pt>
                <c:pt idx="18">
                  <c:v>43296</c:v>
                </c:pt>
                <c:pt idx="19">
                  <c:v>43297</c:v>
                </c:pt>
                <c:pt idx="20">
                  <c:v>43298</c:v>
                </c:pt>
                <c:pt idx="21">
                  <c:v>43299</c:v>
                </c:pt>
                <c:pt idx="22">
                  <c:v>43300</c:v>
                </c:pt>
                <c:pt idx="23">
                  <c:v>43301</c:v>
                </c:pt>
                <c:pt idx="24">
                  <c:v>43302</c:v>
                </c:pt>
                <c:pt idx="25">
                  <c:v>43303</c:v>
                </c:pt>
                <c:pt idx="26">
                  <c:v>43304</c:v>
                </c:pt>
                <c:pt idx="27">
                  <c:v>43305</c:v>
                </c:pt>
                <c:pt idx="28">
                  <c:v>43306</c:v>
                </c:pt>
                <c:pt idx="29">
                  <c:v>43307</c:v>
                </c:pt>
                <c:pt idx="30">
                  <c:v>43308</c:v>
                </c:pt>
                <c:pt idx="31">
                  <c:v>43309</c:v>
                </c:pt>
                <c:pt idx="32">
                  <c:v>43310</c:v>
                </c:pt>
                <c:pt idx="33">
                  <c:v>43311</c:v>
                </c:pt>
                <c:pt idx="34">
                  <c:v>43312</c:v>
                </c:pt>
              </c:numCache>
            </c:numRef>
          </c:cat>
          <c:val>
            <c:numRef>
              <c:f>Cours!$F$33:$F$67</c:f>
              <c:numCache>
                <c:formatCode>General</c:formatCode>
                <c:ptCount val="3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D9A-4DF5-8228-EAE77500C5E9}"/>
            </c:ext>
          </c:extLst>
        </c:ser>
        <c:ser>
          <c:idx val="3"/>
          <c:order val="3"/>
          <c:tx>
            <c:strRef>
              <c:f>Cours!$G$32</c:f>
              <c:strCache>
                <c:ptCount val="1"/>
                <c:pt idx="0">
                  <c:v>Clôture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none"/>
          </c:marker>
          <c:cat>
            <c:numRef>
              <c:f>Cours!$C$33:$C$67</c:f>
              <c:numCache>
                <c:formatCode>m/d/yyyy</c:formatCode>
                <c:ptCount val="35"/>
                <c:pt idx="0">
                  <c:v>43278</c:v>
                </c:pt>
                <c:pt idx="1">
                  <c:v>43279</c:v>
                </c:pt>
                <c:pt idx="2">
                  <c:v>43280</c:v>
                </c:pt>
                <c:pt idx="3">
                  <c:v>43281</c:v>
                </c:pt>
                <c:pt idx="4">
                  <c:v>43282</c:v>
                </c:pt>
                <c:pt idx="5">
                  <c:v>43283</c:v>
                </c:pt>
                <c:pt idx="6">
                  <c:v>43284</c:v>
                </c:pt>
                <c:pt idx="7">
                  <c:v>43285</c:v>
                </c:pt>
                <c:pt idx="8">
                  <c:v>43286</c:v>
                </c:pt>
                <c:pt idx="9">
                  <c:v>43287</c:v>
                </c:pt>
                <c:pt idx="10">
                  <c:v>43288</c:v>
                </c:pt>
                <c:pt idx="11">
                  <c:v>43289</c:v>
                </c:pt>
                <c:pt idx="12">
                  <c:v>43290</c:v>
                </c:pt>
                <c:pt idx="13">
                  <c:v>43291</c:v>
                </c:pt>
                <c:pt idx="14">
                  <c:v>43292</c:v>
                </c:pt>
                <c:pt idx="15">
                  <c:v>43293</c:v>
                </c:pt>
                <c:pt idx="16">
                  <c:v>43294</c:v>
                </c:pt>
                <c:pt idx="17">
                  <c:v>43295</c:v>
                </c:pt>
                <c:pt idx="18">
                  <c:v>43296</c:v>
                </c:pt>
                <c:pt idx="19">
                  <c:v>43297</c:v>
                </c:pt>
                <c:pt idx="20">
                  <c:v>43298</c:v>
                </c:pt>
                <c:pt idx="21">
                  <c:v>43299</c:v>
                </c:pt>
                <c:pt idx="22">
                  <c:v>43300</c:v>
                </c:pt>
                <c:pt idx="23">
                  <c:v>43301</c:v>
                </c:pt>
                <c:pt idx="24">
                  <c:v>43302</c:v>
                </c:pt>
                <c:pt idx="25">
                  <c:v>43303</c:v>
                </c:pt>
                <c:pt idx="26">
                  <c:v>43304</c:v>
                </c:pt>
                <c:pt idx="27">
                  <c:v>43305</c:v>
                </c:pt>
                <c:pt idx="28">
                  <c:v>43306</c:v>
                </c:pt>
                <c:pt idx="29">
                  <c:v>43307</c:v>
                </c:pt>
                <c:pt idx="30">
                  <c:v>43308</c:v>
                </c:pt>
                <c:pt idx="31">
                  <c:v>43309</c:v>
                </c:pt>
                <c:pt idx="32">
                  <c:v>43310</c:v>
                </c:pt>
                <c:pt idx="33">
                  <c:v>43311</c:v>
                </c:pt>
                <c:pt idx="34">
                  <c:v>43312</c:v>
                </c:pt>
              </c:numCache>
            </c:numRef>
          </c:cat>
          <c:val>
            <c:numRef>
              <c:f>Cours!$G$33:$G$67</c:f>
              <c:numCache>
                <c:formatCode>General</c:formatCode>
                <c:ptCount val="3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D9A-4DF5-8228-EAE77500C5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round/>
            </a:ln>
            <a:effectLst/>
          </c:spPr>
        </c:hiLowLines>
        <c:upDownBars>
          <c:gapWidth val="150"/>
          <c:upBars>
            <c:spPr>
              <a:solidFill>
                <a:schemeClr val="lt1"/>
              </a:solidFill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upBars>
          <c:downBars>
            <c:spPr>
              <a:solidFill>
                <a:schemeClr val="dk1">
                  <a:lumMod val="75000"/>
                  <a:lumOff val="25000"/>
                </a:schemeClr>
              </a:solidFill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downBars>
        </c:upDownBars>
        <c:axId val="937469760"/>
        <c:axId val="937469432"/>
      </c:stockChart>
      <c:dateAx>
        <c:axId val="93746976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7469432"/>
        <c:crosses val="autoZero"/>
        <c:auto val="1"/>
        <c:lblOffset val="100"/>
        <c:baseTimeUnit val="days"/>
      </c:dateAx>
      <c:valAx>
        <c:axId val="937469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37469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592930</xdr:colOff>
      <xdr:row>0</xdr:row>
      <xdr:rowOff>126192</xdr:rowOff>
    </xdr:from>
    <xdr:to>
      <xdr:col>15</xdr:col>
      <xdr:colOff>592930</xdr:colOff>
      <xdr:row>15</xdr:row>
      <xdr:rowOff>154767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903DEE6-3608-4BA5-B1A5-1559CCCD249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DonnéesExternes_1" refreshOnLoad="1" removeDataOnSave="1" connectionId="1" autoFormatId="16" applyNumberFormats="0" applyBorderFormats="0" applyFontFormats="1" applyPatternFormats="1" applyAlignmentFormats="0" applyWidthHeightFormats="0">
  <queryTableRefresh nextId="8">
    <queryTableFields count="6">
      <queryTableField id="1" name="Libellé" tableColumnId="13"/>
      <queryTableField id="3" name="27-06-2018" tableColumnId="15"/>
      <queryTableField id="4" name="28-06-2018" tableColumnId="16"/>
      <queryTableField id="5" name="29-06-2018" tableColumnId="17"/>
      <queryTableField id="6" name="02-07-2018" tableColumnId="18"/>
      <queryTableField id="7" name="03-07-2018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Web" displayName="T_Web" comment="Table 1 site web" ref="B6:G11" tableType="queryTable" totalsRowShown="0">
  <autoFilter ref="B6:G11"/>
  <tableColumns count="6">
    <tableColumn id="13" uniqueName="13" name="Libellé" queryTableFieldId="1" dataDxfId="28"/>
    <tableColumn id="15" uniqueName="15" name="27-06-2018" queryTableFieldId="3" dataDxfId="27"/>
    <tableColumn id="16" uniqueName="16" name="28-06-2018" queryTableFieldId="4" dataDxfId="26"/>
    <tableColumn id="17" uniqueName="17" name="29-06-2018" queryTableFieldId="5" dataCellStyle="Normal"/>
    <tableColumn id="18" uniqueName="18" name="02-07-2018" queryTableFieldId="6" dataDxfId="25"/>
    <tableColumn id="1" uniqueName="1" name="03-07-2018" queryTableFieldId="7" dataDxfId="2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s://www.boursorama.com/bourse/devises/taux-de-change-euro-ariary-EUR-MGA/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42"/>
  <sheetViews>
    <sheetView zoomScale="62" workbookViewId="0">
      <selection activeCell="I37" sqref="I37"/>
    </sheetView>
  </sheetViews>
  <sheetFormatPr baseColWidth="10" defaultRowHeight="18" x14ac:dyDescent="0.55000000000000004"/>
  <cols>
    <col min="1" max="1" width="6" customWidth="1"/>
    <col min="2" max="2" width="6" style="40" customWidth="1"/>
    <col min="3" max="3" width="14.73046875" style="41" customWidth="1"/>
    <col min="4" max="4" width="10.73046875" style="3" bestFit="1" customWidth="1"/>
    <col min="5" max="5" width="23.59765625" bestFit="1" customWidth="1"/>
    <col min="6" max="7" width="23.1328125" bestFit="1" customWidth="1"/>
    <col min="8" max="8" width="22.265625" bestFit="1" customWidth="1"/>
    <col min="9" max="9" width="20.86328125" bestFit="1" customWidth="1"/>
    <col min="10" max="11" width="22" bestFit="1" customWidth="1"/>
    <col min="12" max="13" width="23.1328125" bestFit="1" customWidth="1"/>
    <col min="14" max="14" width="22" bestFit="1" customWidth="1"/>
    <col min="15" max="15" width="21.59765625" bestFit="1" customWidth="1"/>
    <col min="16" max="16" width="22" bestFit="1" customWidth="1"/>
    <col min="17" max="17" width="16.3984375" bestFit="1" customWidth="1"/>
  </cols>
  <sheetData>
    <row r="2" spans="1:22" x14ac:dyDescent="0.55000000000000004">
      <c r="I2" s="42" t="s">
        <v>32</v>
      </c>
      <c r="J2" s="42"/>
    </row>
    <row r="3" spans="1:22" x14ac:dyDescent="0.55000000000000004">
      <c r="I3" s="42"/>
      <c r="J3" s="42"/>
    </row>
    <row r="4" spans="1:22" ht="21.4" thickBot="1" x14ac:dyDescent="0.6">
      <c r="I4" s="43"/>
      <c r="J4" s="43"/>
    </row>
    <row r="5" spans="1:22" s="44" customFormat="1" ht="21.4" thickBot="1" x14ac:dyDescent="0.7">
      <c r="B5" s="40"/>
      <c r="C5" s="45"/>
      <c r="D5" s="46"/>
      <c r="E5" s="47" t="s">
        <v>9</v>
      </c>
      <c r="F5" s="48" t="s">
        <v>10</v>
      </c>
      <c r="G5" s="48" t="s">
        <v>11</v>
      </c>
      <c r="H5" s="48" t="s">
        <v>12</v>
      </c>
      <c r="I5" s="48" t="s">
        <v>13</v>
      </c>
      <c r="J5" s="48" t="s">
        <v>15</v>
      </c>
      <c r="K5" s="48" t="s">
        <v>17</v>
      </c>
      <c r="L5" s="48" t="s">
        <v>19</v>
      </c>
      <c r="M5" s="48" t="s">
        <v>20</v>
      </c>
      <c r="N5" s="48" t="s">
        <v>21</v>
      </c>
      <c r="O5" s="48" t="s">
        <v>23</v>
      </c>
      <c r="P5" s="49" t="s">
        <v>24</v>
      </c>
      <c r="Q5" s="50" t="s">
        <v>33</v>
      </c>
    </row>
    <row r="6" spans="1:22" s="60" customFormat="1" x14ac:dyDescent="0.55000000000000004">
      <c r="A6" s="51">
        <v>2017</v>
      </c>
      <c r="B6" s="52" t="s">
        <v>29</v>
      </c>
      <c r="C6" s="53" t="s">
        <v>34</v>
      </c>
      <c r="D6" s="54">
        <v>2017</v>
      </c>
      <c r="E6" s="55">
        <v>210</v>
      </c>
      <c r="F6" s="55">
        <v>100</v>
      </c>
      <c r="G6" s="55">
        <v>180</v>
      </c>
      <c r="H6" s="55">
        <v>100</v>
      </c>
      <c r="I6" s="56">
        <v>250</v>
      </c>
      <c r="J6" s="55">
        <v>200</v>
      </c>
      <c r="K6" s="55">
        <v>50</v>
      </c>
      <c r="L6" s="55">
        <v>150</v>
      </c>
      <c r="M6" s="55">
        <v>290</v>
      </c>
      <c r="N6" s="55">
        <v>115</v>
      </c>
      <c r="O6" s="55">
        <v>100</v>
      </c>
      <c r="P6" s="57">
        <v>100</v>
      </c>
      <c r="Q6" s="58"/>
      <c r="R6" s="59"/>
      <c r="S6" s="59"/>
      <c r="T6" s="59"/>
      <c r="U6" s="59"/>
      <c r="V6" s="59"/>
    </row>
    <row r="7" spans="1:22" s="60" customFormat="1" ht="18.399999999999999" thickBot="1" x14ac:dyDescent="0.6">
      <c r="A7" s="61"/>
      <c r="B7" s="62" t="s">
        <v>29</v>
      </c>
      <c r="C7" s="63" t="s">
        <v>35</v>
      </c>
      <c r="D7" s="64">
        <v>2017</v>
      </c>
      <c r="E7" s="87">
        <v>728433</v>
      </c>
      <c r="F7" s="87">
        <v>333613</v>
      </c>
      <c r="G7" s="87">
        <v>608958</v>
      </c>
      <c r="H7" s="87">
        <v>343135</v>
      </c>
      <c r="I7" s="87">
        <v>863967</v>
      </c>
      <c r="J7" s="87">
        <v>702234</v>
      </c>
      <c r="K7" s="87">
        <v>169537</v>
      </c>
      <c r="L7" s="87">
        <v>522327</v>
      </c>
      <c r="M7" s="87">
        <v>1030277</v>
      </c>
      <c r="N7" s="87">
        <v>415225</v>
      </c>
      <c r="O7" s="87">
        <v>372733</v>
      </c>
      <c r="P7" s="88">
        <v>380787</v>
      </c>
      <c r="Q7" s="58"/>
      <c r="R7" s="59"/>
      <c r="S7" s="59"/>
      <c r="T7" s="59"/>
      <c r="U7" s="59"/>
      <c r="V7" s="59"/>
    </row>
    <row r="8" spans="1:22" s="60" customFormat="1" ht="18.399999999999999" thickBot="1" x14ac:dyDescent="0.6">
      <c r="A8" s="61"/>
      <c r="B8" s="62" t="s">
        <v>29</v>
      </c>
      <c r="C8" s="66" t="s">
        <v>22</v>
      </c>
      <c r="D8" s="67">
        <v>2017</v>
      </c>
      <c r="E8" s="68">
        <f t="shared" ref="E8:P8" si="0">IFERROR(E7/E6,"")</f>
        <v>3468.7285714285713</v>
      </c>
      <c r="F8" s="68">
        <f t="shared" si="0"/>
        <v>3336.13</v>
      </c>
      <c r="G8" s="68">
        <f t="shared" si="0"/>
        <v>3383.1</v>
      </c>
      <c r="H8" s="68">
        <f t="shared" si="0"/>
        <v>3431.35</v>
      </c>
      <c r="I8" s="68">
        <f t="shared" si="0"/>
        <v>3455.8679999999999</v>
      </c>
      <c r="J8" s="68">
        <f t="shared" si="0"/>
        <v>3511.17</v>
      </c>
      <c r="K8" s="68">
        <f t="shared" si="0"/>
        <v>3390.74</v>
      </c>
      <c r="L8" s="68">
        <f t="shared" si="0"/>
        <v>3482.18</v>
      </c>
      <c r="M8" s="68">
        <f t="shared" si="0"/>
        <v>3552.6793103448276</v>
      </c>
      <c r="N8" s="68">
        <f t="shared" si="0"/>
        <v>3610.6521739130435</v>
      </c>
      <c r="O8" s="68">
        <f t="shared" si="0"/>
        <v>3727.33</v>
      </c>
      <c r="P8" s="69">
        <f t="shared" si="0"/>
        <v>3807.87</v>
      </c>
      <c r="Q8" s="70">
        <f>AVERAGE(E8:P8)</f>
        <v>3513.14983797387</v>
      </c>
      <c r="R8" s="59"/>
      <c r="S8" s="59"/>
      <c r="T8" s="59"/>
      <c r="U8" s="59"/>
      <c r="V8" s="59"/>
    </row>
    <row r="9" spans="1:22" s="60" customFormat="1" x14ac:dyDescent="0.55000000000000004">
      <c r="A9" s="61"/>
      <c r="B9" s="71" t="s">
        <v>29</v>
      </c>
      <c r="C9" s="72" t="s">
        <v>36</v>
      </c>
      <c r="D9" s="73">
        <v>2017</v>
      </c>
      <c r="E9" s="89">
        <v>-16074.02</v>
      </c>
      <c r="F9" s="89">
        <v>-24929.88</v>
      </c>
      <c r="G9" s="89">
        <v>32825.18</v>
      </c>
      <c r="H9" s="89">
        <v>9094.76</v>
      </c>
      <c r="I9" s="89">
        <v>-2215.1799999999998</v>
      </c>
      <c r="J9" s="89">
        <v>-5886.27</v>
      </c>
      <c r="K9" s="89">
        <v>3980.63</v>
      </c>
      <c r="L9" s="89">
        <v>15343.83</v>
      </c>
      <c r="M9" s="89">
        <v>10353.92</v>
      </c>
      <c r="N9" s="89">
        <v>5558.09</v>
      </c>
      <c r="O9" s="89">
        <v>7954.51</v>
      </c>
      <c r="P9" s="90">
        <v>9034.73</v>
      </c>
      <c r="Q9" s="58"/>
      <c r="R9" s="59"/>
      <c r="S9" s="59"/>
      <c r="T9" s="59"/>
      <c r="U9" s="59"/>
      <c r="V9" s="59"/>
    </row>
    <row r="10" spans="1:22" s="60" customFormat="1" x14ac:dyDescent="0.55000000000000004">
      <c r="A10" s="61"/>
      <c r="B10" s="71" t="s">
        <v>30</v>
      </c>
      <c r="C10" s="74" t="s">
        <v>37</v>
      </c>
      <c r="D10" s="64">
        <v>2017</v>
      </c>
      <c r="E10" s="56">
        <v>180</v>
      </c>
      <c r="F10" s="56">
        <v>75</v>
      </c>
      <c r="G10" s="56">
        <v>100</v>
      </c>
      <c r="H10" s="56">
        <v>50</v>
      </c>
      <c r="I10" s="56">
        <v>150</v>
      </c>
      <c r="J10" s="56">
        <v>125</v>
      </c>
      <c r="K10" s="56">
        <v>100</v>
      </c>
      <c r="L10" s="56">
        <v>100</v>
      </c>
      <c r="M10" s="56">
        <v>280</v>
      </c>
      <c r="N10" s="56">
        <v>210</v>
      </c>
      <c r="O10" s="56">
        <v>150</v>
      </c>
      <c r="P10" s="65">
        <v>125</v>
      </c>
      <c r="Q10" s="58"/>
      <c r="R10" s="59"/>
      <c r="S10" s="59"/>
      <c r="T10" s="59"/>
      <c r="U10" s="59"/>
      <c r="V10" s="59"/>
    </row>
    <row r="11" spans="1:22" s="60" customFormat="1" ht="18.399999999999999" thickBot="1" x14ac:dyDescent="0.6">
      <c r="A11" s="61"/>
      <c r="B11" s="71" t="s">
        <v>30</v>
      </c>
      <c r="C11" s="63" t="s">
        <v>35</v>
      </c>
      <c r="D11" s="64">
        <v>2017</v>
      </c>
      <c r="E11" s="87">
        <v>624371</v>
      </c>
      <c r="F11" s="87">
        <v>250209</v>
      </c>
      <c r="G11" s="87">
        <v>338310</v>
      </c>
      <c r="H11" s="87">
        <v>171567</v>
      </c>
      <c r="I11" s="87">
        <v>517780</v>
      </c>
      <c r="J11" s="87">
        <v>438896</v>
      </c>
      <c r="K11" s="87">
        <v>339074</v>
      </c>
      <c r="L11" s="87">
        <v>348218</v>
      </c>
      <c r="M11" s="87">
        <v>994750</v>
      </c>
      <c r="N11" s="87">
        <v>758238</v>
      </c>
      <c r="O11" s="87">
        <v>559099</v>
      </c>
      <c r="P11" s="88">
        <v>475983</v>
      </c>
      <c r="Q11" s="58"/>
      <c r="R11" s="59"/>
      <c r="S11" s="59"/>
      <c r="T11" s="59"/>
      <c r="U11" s="59"/>
      <c r="V11" s="59"/>
    </row>
    <row r="12" spans="1:22" s="60" customFormat="1" ht="18.399999999999999" thickBot="1" x14ac:dyDescent="0.6">
      <c r="A12" s="61"/>
      <c r="B12" s="71" t="s">
        <v>30</v>
      </c>
      <c r="C12" s="66" t="s">
        <v>22</v>
      </c>
      <c r="D12" s="67">
        <v>2017</v>
      </c>
      <c r="E12" s="68">
        <f t="shared" ref="E12:P12" si="1">IFERROR(E11/E10,"")</f>
        <v>3468.7277777777776</v>
      </c>
      <c r="F12" s="68">
        <f t="shared" si="1"/>
        <v>3336.12</v>
      </c>
      <c r="G12" s="68">
        <f t="shared" si="1"/>
        <v>3383.1</v>
      </c>
      <c r="H12" s="68">
        <f t="shared" si="1"/>
        <v>3431.34</v>
      </c>
      <c r="I12" s="68">
        <f t="shared" si="1"/>
        <v>3451.8666666666668</v>
      </c>
      <c r="J12" s="68">
        <f t="shared" si="1"/>
        <v>3511.1680000000001</v>
      </c>
      <c r="K12" s="68">
        <f t="shared" si="1"/>
        <v>3390.74</v>
      </c>
      <c r="L12" s="68">
        <f t="shared" si="1"/>
        <v>3482.18</v>
      </c>
      <c r="M12" s="68">
        <f t="shared" si="1"/>
        <v>3552.6785714285716</v>
      </c>
      <c r="N12" s="68">
        <f t="shared" si="1"/>
        <v>3610.6571428571428</v>
      </c>
      <c r="O12" s="68">
        <f t="shared" si="1"/>
        <v>3727.3266666666668</v>
      </c>
      <c r="P12" s="69">
        <f t="shared" si="1"/>
        <v>3807.864</v>
      </c>
      <c r="Q12" s="70">
        <f>AVERAGE(E12:P12)</f>
        <v>3512.8140687830692</v>
      </c>
      <c r="R12" s="59"/>
      <c r="S12" s="59"/>
      <c r="T12" s="59"/>
      <c r="U12" s="59"/>
      <c r="V12" s="59"/>
    </row>
    <row r="13" spans="1:22" s="60" customFormat="1" x14ac:dyDescent="0.55000000000000004">
      <c r="A13" s="61"/>
      <c r="B13" s="71" t="s">
        <v>30</v>
      </c>
      <c r="C13" s="72" t="s">
        <v>36</v>
      </c>
      <c r="D13" s="73">
        <v>2017</v>
      </c>
      <c r="E13" s="89">
        <v>-14490</v>
      </c>
      <c r="F13" s="89">
        <v>-22114</v>
      </c>
      <c r="G13" s="89">
        <v>224374</v>
      </c>
      <c r="H13" s="89">
        <v>679173</v>
      </c>
      <c r="I13" s="89">
        <v>40312</v>
      </c>
      <c r="J13" s="89">
        <v>-56197</v>
      </c>
      <c r="K13" s="89">
        <v>434600</v>
      </c>
      <c r="L13" s="89">
        <v>147548</v>
      </c>
      <c r="M13" s="89">
        <v>923658</v>
      </c>
      <c r="N13" s="89">
        <v>862552</v>
      </c>
      <c r="O13" s="89">
        <v>758157</v>
      </c>
      <c r="P13" s="90">
        <v>439873</v>
      </c>
      <c r="Q13" s="58"/>
      <c r="R13" s="59"/>
      <c r="S13" s="59"/>
      <c r="T13" s="59"/>
      <c r="U13" s="59"/>
      <c r="V13" s="59"/>
    </row>
    <row r="14" spans="1:22" s="60" customFormat="1" x14ac:dyDescent="0.55000000000000004">
      <c r="A14" s="61"/>
      <c r="B14" s="71" t="s">
        <v>27</v>
      </c>
      <c r="C14" s="74" t="s">
        <v>38</v>
      </c>
      <c r="D14" s="64">
        <v>2017</v>
      </c>
      <c r="E14" s="56">
        <v>200</v>
      </c>
      <c r="F14" s="56">
        <v>125</v>
      </c>
      <c r="G14" s="56">
        <v>200</v>
      </c>
      <c r="H14" s="56">
        <v>150</v>
      </c>
      <c r="I14" s="56">
        <v>250</v>
      </c>
      <c r="J14" s="56">
        <v>225</v>
      </c>
      <c r="K14" s="56">
        <v>150</v>
      </c>
      <c r="L14" s="56">
        <v>100</v>
      </c>
      <c r="M14" s="56">
        <v>30</v>
      </c>
      <c r="N14" s="56">
        <v>150</v>
      </c>
      <c r="O14" s="56">
        <v>160</v>
      </c>
      <c r="P14" s="65">
        <v>150</v>
      </c>
      <c r="Q14" s="58"/>
      <c r="R14" s="59"/>
      <c r="S14" s="59"/>
      <c r="T14" s="59"/>
      <c r="U14" s="59"/>
      <c r="V14" s="59"/>
    </row>
    <row r="15" spans="1:22" s="60" customFormat="1" ht="18.399999999999999" thickBot="1" x14ac:dyDescent="0.6">
      <c r="A15" s="61"/>
      <c r="B15" s="71" t="s">
        <v>27</v>
      </c>
      <c r="C15" s="63" t="s">
        <v>35</v>
      </c>
      <c r="D15" s="64">
        <v>2017</v>
      </c>
      <c r="E15" s="87">
        <v>693746</v>
      </c>
      <c r="F15" s="87">
        <v>417016</v>
      </c>
      <c r="G15" s="87">
        <v>676620</v>
      </c>
      <c r="H15" s="87">
        <v>514702</v>
      </c>
      <c r="I15" s="87">
        <v>862967</v>
      </c>
      <c r="J15" s="87">
        <v>790013</v>
      </c>
      <c r="K15" s="87">
        <v>508611</v>
      </c>
      <c r="L15" s="87">
        <v>348218</v>
      </c>
      <c r="M15" s="87">
        <v>106580</v>
      </c>
      <c r="N15" s="87">
        <v>541599</v>
      </c>
      <c r="O15" s="87">
        <v>596372</v>
      </c>
      <c r="P15" s="88">
        <v>571180</v>
      </c>
      <c r="Q15" s="58"/>
      <c r="R15" s="59"/>
      <c r="S15" s="59"/>
      <c r="T15" s="59"/>
      <c r="U15" s="59"/>
      <c r="V15" s="59"/>
    </row>
    <row r="16" spans="1:22" s="60" customFormat="1" ht="18.399999999999999" thickBot="1" x14ac:dyDescent="0.6">
      <c r="A16" s="61"/>
      <c r="B16" s="71" t="s">
        <v>27</v>
      </c>
      <c r="C16" s="66" t="s">
        <v>22</v>
      </c>
      <c r="D16" s="67">
        <v>2017</v>
      </c>
      <c r="E16" s="68">
        <f t="shared" ref="E16:P16" si="2">IFERROR(E15/E14,"")</f>
        <v>3468.73</v>
      </c>
      <c r="F16" s="68">
        <f t="shared" si="2"/>
        <v>3336.1280000000002</v>
      </c>
      <c r="G16" s="68">
        <f t="shared" si="2"/>
        <v>3383.1</v>
      </c>
      <c r="H16" s="68">
        <f t="shared" si="2"/>
        <v>3431.3466666666668</v>
      </c>
      <c r="I16" s="68">
        <f t="shared" si="2"/>
        <v>3451.8679999999999</v>
      </c>
      <c r="J16" s="68">
        <f t="shared" si="2"/>
        <v>3511.1688888888889</v>
      </c>
      <c r="K16" s="68">
        <f t="shared" si="2"/>
        <v>3390.74</v>
      </c>
      <c r="L16" s="68">
        <f t="shared" si="2"/>
        <v>3482.18</v>
      </c>
      <c r="M16" s="68">
        <f t="shared" si="2"/>
        <v>3552.6666666666665</v>
      </c>
      <c r="N16" s="68">
        <f t="shared" si="2"/>
        <v>3610.66</v>
      </c>
      <c r="O16" s="68">
        <f t="shared" si="2"/>
        <v>3727.3249999999998</v>
      </c>
      <c r="P16" s="69">
        <f t="shared" si="2"/>
        <v>3807.8666666666668</v>
      </c>
      <c r="Q16" s="70">
        <f>AVERAGE(E16:P16)</f>
        <v>3512.8149907407405</v>
      </c>
      <c r="R16" s="59"/>
      <c r="S16" s="59"/>
      <c r="T16" s="59"/>
      <c r="U16" s="59"/>
      <c r="V16" s="59"/>
    </row>
    <row r="17" spans="1:22" s="60" customFormat="1" x14ac:dyDescent="0.55000000000000004">
      <c r="A17" s="61"/>
      <c r="B17" s="71" t="s">
        <v>27</v>
      </c>
      <c r="C17" s="72" t="s">
        <v>36</v>
      </c>
      <c r="D17" s="73">
        <v>2017</v>
      </c>
      <c r="E17" s="89">
        <v>-15368</v>
      </c>
      <c r="F17" s="89">
        <v>-28188</v>
      </c>
      <c r="G17" s="89">
        <v>341769</v>
      </c>
      <c r="H17" s="89">
        <v>101961</v>
      </c>
      <c r="I17" s="89">
        <v>-15188</v>
      </c>
      <c r="J17" s="89">
        <v>-93048</v>
      </c>
      <c r="K17" s="89">
        <v>208711</v>
      </c>
      <c r="L17" s="89">
        <v>130533</v>
      </c>
      <c r="M17" s="89">
        <v>874387</v>
      </c>
      <c r="N17" s="89">
        <v>651820</v>
      </c>
      <c r="O17" s="89">
        <v>886312</v>
      </c>
      <c r="P17" s="90">
        <v>607403</v>
      </c>
      <c r="Q17" s="58"/>
      <c r="R17" s="59"/>
      <c r="S17" s="59"/>
      <c r="T17" s="59"/>
      <c r="U17" s="59"/>
      <c r="V17" s="59"/>
    </row>
    <row r="18" spans="1:22" s="60" customFormat="1" x14ac:dyDescent="0.55000000000000004">
      <c r="A18" s="61"/>
      <c r="B18" s="71" t="s">
        <v>28</v>
      </c>
      <c r="C18" s="74" t="s">
        <v>39</v>
      </c>
      <c r="D18" s="64">
        <v>2017</v>
      </c>
      <c r="E18" s="56"/>
      <c r="F18" s="56"/>
      <c r="G18" s="56"/>
      <c r="H18" s="56"/>
      <c r="I18" s="56"/>
      <c r="J18" s="56"/>
      <c r="K18" s="56"/>
      <c r="L18" s="56"/>
      <c r="M18" s="56"/>
      <c r="N18" s="56"/>
      <c r="O18" s="56"/>
      <c r="P18" s="65"/>
      <c r="Q18" s="58"/>
      <c r="R18" s="59"/>
      <c r="S18" s="59"/>
      <c r="T18" s="59"/>
      <c r="U18" s="59"/>
      <c r="V18" s="59"/>
    </row>
    <row r="19" spans="1:22" s="60" customFormat="1" ht="18.399999999999999" thickBot="1" x14ac:dyDescent="0.6">
      <c r="A19" s="61"/>
      <c r="B19" s="71" t="s">
        <v>28</v>
      </c>
      <c r="C19" s="63" t="s">
        <v>35</v>
      </c>
      <c r="D19" s="64">
        <v>2017</v>
      </c>
      <c r="E19" s="56"/>
      <c r="F19" s="56"/>
      <c r="G19" s="56"/>
      <c r="H19" s="56"/>
      <c r="I19" s="56"/>
      <c r="J19" s="56"/>
      <c r="K19" s="56"/>
      <c r="L19" s="56"/>
      <c r="M19" s="56"/>
      <c r="N19" s="56"/>
      <c r="O19" s="56"/>
      <c r="P19" s="65"/>
      <c r="Q19" s="58"/>
      <c r="R19" s="59"/>
      <c r="S19" s="59"/>
      <c r="T19" s="59"/>
      <c r="U19" s="59"/>
      <c r="V19" s="59"/>
    </row>
    <row r="20" spans="1:22" s="60" customFormat="1" ht="18.399999999999999" thickBot="1" x14ac:dyDescent="0.6">
      <c r="A20" s="61"/>
      <c r="B20" s="71" t="s">
        <v>28</v>
      </c>
      <c r="C20" s="66" t="s">
        <v>22</v>
      </c>
      <c r="D20" s="67">
        <v>2017</v>
      </c>
      <c r="E20" s="68">
        <f t="shared" ref="E20:P20" si="3">IFERROR(E18/E17,"")</f>
        <v>0</v>
      </c>
      <c r="F20" s="68">
        <f t="shared" si="3"/>
        <v>0</v>
      </c>
      <c r="G20" s="68">
        <f t="shared" si="3"/>
        <v>0</v>
      </c>
      <c r="H20" s="68">
        <f t="shared" si="3"/>
        <v>0</v>
      </c>
      <c r="I20" s="68">
        <f t="shared" si="3"/>
        <v>0</v>
      </c>
      <c r="J20" s="68">
        <f t="shared" si="3"/>
        <v>0</v>
      </c>
      <c r="K20" s="68">
        <f t="shared" si="3"/>
        <v>0</v>
      </c>
      <c r="L20" s="68">
        <f t="shared" si="3"/>
        <v>0</v>
      </c>
      <c r="M20" s="68">
        <f t="shared" si="3"/>
        <v>0</v>
      </c>
      <c r="N20" s="68">
        <f t="shared" si="3"/>
        <v>0</v>
      </c>
      <c r="O20" s="68">
        <f t="shared" si="3"/>
        <v>0</v>
      </c>
      <c r="P20" s="69">
        <f t="shared" si="3"/>
        <v>0</v>
      </c>
      <c r="Q20" s="70">
        <f>AVERAGE(E20:P20)</f>
        <v>0</v>
      </c>
      <c r="R20" s="59"/>
      <c r="S20" s="59"/>
      <c r="T20" s="59"/>
      <c r="U20" s="59"/>
      <c r="V20" s="59"/>
    </row>
    <row r="21" spans="1:22" s="60" customFormat="1" ht="18.399999999999999" thickBot="1" x14ac:dyDescent="0.6">
      <c r="A21" s="75"/>
      <c r="B21" s="71" t="s">
        <v>28</v>
      </c>
      <c r="C21" s="72" t="s">
        <v>36</v>
      </c>
      <c r="D21" s="73">
        <v>2017</v>
      </c>
      <c r="E21" s="89">
        <v>-4405</v>
      </c>
      <c r="F21" s="89">
        <v>-8612</v>
      </c>
      <c r="G21" s="89">
        <v>94995</v>
      </c>
      <c r="H21" s="89">
        <v>21904</v>
      </c>
      <c r="I21" s="89">
        <v>56828</v>
      </c>
      <c r="J21" s="89">
        <v>-2875</v>
      </c>
      <c r="K21" s="89">
        <v>1420</v>
      </c>
      <c r="L21" s="89">
        <v>37263</v>
      </c>
      <c r="M21" s="89">
        <v>23416</v>
      </c>
      <c r="N21" s="89">
        <v>53449</v>
      </c>
      <c r="O21" s="89">
        <v>65738</v>
      </c>
      <c r="P21" s="90">
        <v>35644</v>
      </c>
      <c r="Q21" s="58"/>
      <c r="R21" s="59"/>
      <c r="S21" s="59"/>
      <c r="T21" s="59"/>
      <c r="U21" s="59"/>
      <c r="V21" s="59"/>
    </row>
    <row r="22" spans="1:22" ht="18.399999999999999" thickBot="1" x14ac:dyDescent="0.6">
      <c r="A22" s="76"/>
      <c r="B22" s="77"/>
      <c r="C22" s="78"/>
      <c r="D22" s="79"/>
      <c r="E22" s="80"/>
      <c r="F22" s="80"/>
      <c r="G22" s="80"/>
      <c r="H22" s="80"/>
      <c r="I22" s="80"/>
      <c r="J22" s="80"/>
      <c r="K22" s="80"/>
      <c r="L22" s="80"/>
      <c r="M22" s="80"/>
      <c r="N22" s="80"/>
      <c r="O22" s="80"/>
      <c r="P22" s="80"/>
      <c r="Q22" s="81"/>
      <c r="R22" s="82"/>
      <c r="S22" s="82"/>
      <c r="T22" s="82"/>
      <c r="U22" s="82"/>
      <c r="V22" s="82"/>
    </row>
    <row r="23" spans="1:22" s="60" customFormat="1" x14ac:dyDescent="0.55000000000000004">
      <c r="A23" s="51">
        <v>2018</v>
      </c>
      <c r="B23" s="52" t="s">
        <v>29</v>
      </c>
      <c r="C23" s="53" t="s">
        <v>34</v>
      </c>
      <c r="D23" s="64">
        <v>2018</v>
      </c>
      <c r="E23" s="56">
        <v>65</v>
      </c>
      <c r="F23" s="56"/>
      <c r="G23" s="56"/>
      <c r="H23" s="56">
        <v>250</v>
      </c>
      <c r="I23" s="56"/>
      <c r="J23" s="56"/>
      <c r="K23" s="56"/>
      <c r="L23" s="56"/>
      <c r="M23" s="56"/>
      <c r="N23" s="56"/>
      <c r="O23" s="56"/>
      <c r="P23" s="65"/>
      <c r="Q23" s="58"/>
      <c r="R23" s="59"/>
      <c r="S23" s="59"/>
      <c r="T23" s="59"/>
      <c r="U23" s="59"/>
      <c r="V23" s="59"/>
    </row>
    <row r="24" spans="1:22" s="60" customFormat="1" ht="18.399999999999999" thickBot="1" x14ac:dyDescent="0.6">
      <c r="A24" s="61"/>
      <c r="B24" s="62" t="s">
        <v>29</v>
      </c>
      <c r="C24" s="63" t="s">
        <v>35</v>
      </c>
      <c r="D24" s="64">
        <v>2018</v>
      </c>
      <c r="E24" s="87">
        <v>255852</v>
      </c>
      <c r="F24" s="87"/>
      <c r="G24" s="87"/>
      <c r="H24" s="87">
        <v>986772</v>
      </c>
      <c r="I24" s="87"/>
      <c r="J24" s="87"/>
      <c r="K24" s="87"/>
      <c r="L24" s="87"/>
      <c r="M24" s="87"/>
      <c r="N24" s="87"/>
      <c r="O24" s="87"/>
      <c r="P24" s="87"/>
      <c r="Q24" s="58"/>
      <c r="R24" s="59"/>
      <c r="S24" s="59"/>
      <c r="T24" s="59"/>
      <c r="U24" s="59"/>
      <c r="V24" s="59"/>
    </row>
    <row r="25" spans="1:22" s="60" customFormat="1" ht="18.399999999999999" thickBot="1" x14ac:dyDescent="0.6">
      <c r="A25" s="61"/>
      <c r="B25" s="62" t="s">
        <v>29</v>
      </c>
      <c r="C25" s="66" t="s">
        <v>22</v>
      </c>
      <c r="D25" s="67">
        <v>2018</v>
      </c>
      <c r="E25" s="68">
        <f t="shared" ref="E25:P25" si="4">IFERROR(E24/E23,"")</f>
        <v>3936.1846153846154</v>
      </c>
      <c r="F25" s="68" t="str">
        <f t="shared" si="4"/>
        <v/>
      </c>
      <c r="G25" s="68" t="str">
        <f t="shared" si="4"/>
        <v/>
      </c>
      <c r="H25" s="68">
        <f t="shared" si="4"/>
        <v>3947.0880000000002</v>
      </c>
      <c r="I25" s="68" t="str">
        <f t="shared" si="4"/>
        <v/>
      </c>
      <c r="J25" s="68" t="str">
        <f t="shared" si="4"/>
        <v/>
      </c>
      <c r="K25" s="68" t="str">
        <f t="shared" si="4"/>
        <v/>
      </c>
      <c r="L25" s="68" t="str">
        <f t="shared" si="4"/>
        <v/>
      </c>
      <c r="M25" s="68" t="str">
        <f t="shared" si="4"/>
        <v/>
      </c>
      <c r="N25" s="68" t="str">
        <f t="shared" si="4"/>
        <v/>
      </c>
      <c r="O25" s="68" t="str">
        <f t="shared" si="4"/>
        <v/>
      </c>
      <c r="P25" s="69" t="str">
        <f t="shared" si="4"/>
        <v/>
      </c>
      <c r="Q25" s="70">
        <f>AVERAGE(E25:P25)</f>
        <v>3941.636307692308</v>
      </c>
      <c r="R25" s="59"/>
      <c r="S25" s="59"/>
      <c r="T25" s="59"/>
      <c r="U25" s="59"/>
      <c r="V25" s="59"/>
    </row>
    <row r="26" spans="1:22" s="60" customFormat="1" x14ac:dyDescent="0.55000000000000004">
      <c r="A26" s="61"/>
      <c r="B26" s="71" t="s">
        <v>29</v>
      </c>
      <c r="C26" s="72" t="s">
        <v>36</v>
      </c>
      <c r="D26" s="73">
        <v>2018</v>
      </c>
      <c r="E26" s="89">
        <v>16755</v>
      </c>
      <c r="F26" s="89">
        <v>-21061.25</v>
      </c>
      <c r="G26" s="89">
        <v>24660.19</v>
      </c>
      <c r="H26" s="89">
        <v>-11365.12</v>
      </c>
      <c r="I26" s="89"/>
      <c r="J26" s="89"/>
      <c r="K26" s="89"/>
      <c r="L26" s="89"/>
      <c r="M26" s="89"/>
      <c r="N26" s="89"/>
      <c r="O26" s="89"/>
      <c r="P26" s="90"/>
      <c r="Q26" s="58"/>
      <c r="R26" s="59"/>
      <c r="S26" s="59"/>
      <c r="T26" s="59"/>
      <c r="U26" s="59"/>
      <c r="V26" s="59"/>
    </row>
    <row r="27" spans="1:22" s="60" customFormat="1" x14ac:dyDescent="0.55000000000000004">
      <c r="A27" s="61"/>
      <c r="B27" s="71" t="s">
        <v>30</v>
      </c>
      <c r="C27" s="74" t="s">
        <v>37</v>
      </c>
      <c r="D27" s="64">
        <v>2018</v>
      </c>
      <c r="E27" s="56"/>
      <c r="F27" s="56"/>
      <c r="G27" s="56"/>
      <c r="H27" s="56">
        <v>75</v>
      </c>
      <c r="I27" s="56"/>
      <c r="J27" s="56"/>
      <c r="K27" s="56"/>
      <c r="L27" s="56"/>
      <c r="M27" s="56"/>
      <c r="N27" s="56"/>
      <c r="O27" s="56"/>
      <c r="P27" s="65"/>
      <c r="Q27" s="58"/>
      <c r="R27" s="59"/>
      <c r="S27" s="59"/>
      <c r="T27" s="59"/>
      <c r="U27" s="59"/>
      <c r="V27" s="59"/>
    </row>
    <row r="28" spans="1:22" s="60" customFormat="1" ht="18.399999999999999" thickBot="1" x14ac:dyDescent="0.6">
      <c r="A28" s="61"/>
      <c r="B28" s="71" t="s">
        <v>30</v>
      </c>
      <c r="C28" s="63" t="s">
        <v>35</v>
      </c>
      <c r="D28" s="64">
        <v>2018</v>
      </c>
      <c r="E28" s="87"/>
      <c r="F28" s="87"/>
      <c r="G28" s="87"/>
      <c r="H28" s="87">
        <v>296031</v>
      </c>
      <c r="I28" s="87"/>
      <c r="J28" s="87"/>
      <c r="K28" s="87"/>
      <c r="L28" s="87"/>
      <c r="M28" s="87"/>
      <c r="N28" s="87"/>
      <c r="O28" s="87"/>
      <c r="P28" s="87"/>
      <c r="Q28" s="58"/>
      <c r="R28" s="59"/>
      <c r="S28" s="59"/>
      <c r="T28" s="59"/>
      <c r="U28" s="59"/>
      <c r="V28" s="59"/>
    </row>
    <row r="29" spans="1:22" s="60" customFormat="1" ht="18.399999999999999" thickBot="1" x14ac:dyDescent="0.6">
      <c r="A29" s="61"/>
      <c r="B29" s="71" t="s">
        <v>30</v>
      </c>
      <c r="C29" s="66" t="s">
        <v>22</v>
      </c>
      <c r="D29" s="67">
        <v>2018</v>
      </c>
      <c r="E29" s="68" t="str">
        <f t="shared" ref="E29:P29" si="5">IFERROR(E28/E27,"")</f>
        <v/>
      </c>
      <c r="F29" s="68" t="str">
        <f t="shared" si="5"/>
        <v/>
      </c>
      <c r="G29" s="68" t="str">
        <f t="shared" si="5"/>
        <v/>
      </c>
      <c r="H29" s="68">
        <f t="shared" si="5"/>
        <v>3947.08</v>
      </c>
      <c r="I29" s="68" t="str">
        <f t="shared" si="5"/>
        <v/>
      </c>
      <c r="J29" s="68" t="str">
        <f t="shared" si="5"/>
        <v/>
      </c>
      <c r="K29" s="68" t="str">
        <f t="shared" si="5"/>
        <v/>
      </c>
      <c r="L29" s="68" t="str">
        <f t="shared" si="5"/>
        <v/>
      </c>
      <c r="M29" s="68" t="str">
        <f t="shared" si="5"/>
        <v/>
      </c>
      <c r="N29" s="68" t="str">
        <f t="shared" si="5"/>
        <v/>
      </c>
      <c r="O29" s="68" t="str">
        <f t="shared" si="5"/>
        <v/>
      </c>
      <c r="P29" s="69" t="str">
        <f t="shared" si="5"/>
        <v/>
      </c>
      <c r="Q29" s="70">
        <f>AVERAGE(E29:P29)</f>
        <v>3947.08</v>
      </c>
      <c r="R29" s="59"/>
      <c r="S29" s="59"/>
      <c r="T29" s="59"/>
      <c r="U29" s="59"/>
      <c r="V29" s="59"/>
    </row>
    <row r="30" spans="1:22" s="60" customFormat="1" x14ac:dyDescent="0.55000000000000004">
      <c r="A30" s="61"/>
      <c r="B30" s="71" t="s">
        <v>30</v>
      </c>
      <c r="C30" s="72" t="s">
        <v>36</v>
      </c>
      <c r="D30" s="73">
        <v>2018</v>
      </c>
      <c r="E30" s="89">
        <v>98722.39</v>
      </c>
      <c r="F30" s="89">
        <v>-16991</v>
      </c>
      <c r="G30" s="89">
        <v>20208.63</v>
      </c>
      <c r="H30" s="89">
        <v>95394.51</v>
      </c>
      <c r="I30" s="89"/>
      <c r="J30" s="89"/>
      <c r="K30" s="89"/>
      <c r="L30" s="89"/>
      <c r="M30" s="89"/>
      <c r="N30" s="89"/>
      <c r="O30" s="89"/>
      <c r="P30" s="90"/>
      <c r="Q30" s="58"/>
      <c r="R30" s="59"/>
      <c r="S30" s="59"/>
      <c r="T30" s="59"/>
      <c r="U30" s="59"/>
      <c r="V30" s="59"/>
    </row>
    <row r="31" spans="1:22" s="60" customFormat="1" x14ac:dyDescent="0.55000000000000004">
      <c r="A31" s="61"/>
      <c r="B31" s="71" t="s">
        <v>27</v>
      </c>
      <c r="C31" s="74" t="s">
        <v>38</v>
      </c>
      <c r="D31" s="64">
        <v>2018</v>
      </c>
      <c r="E31" s="56"/>
      <c r="F31" s="56"/>
      <c r="G31" s="56"/>
      <c r="H31" s="56">
        <v>75</v>
      </c>
      <c r="I31" s="56"/>
      <c r="J31" s="56"/>
      <c r="K31" s="56"/>
      <c r="L31" s="56"/>
      <c r="M31" s="56"/>
      <c r="N31" s="56"/>
      <c r="O31" s="56"/>
      <c r="P31" s="65"/>
      <c r="Q31" s="58"/>
      <c r="R31" s="59"/>
      <c r="S31" s="59"/>
      <c r="T31" s="59"/>
      <c r="U31" s="59"/>
      <c r="V31" s="59"/>
    </row>
    <row r="32" spans="1:22" s="60" customFormat="1" ht="18.399999999999999" thickBot="1" x14ac:dyDescent="0.6">
      <c r="A32" s="61"/>
      <c r="B32" s="71" t="s">
        <v>27</v>
      </c>
      <c r="C32" s="63" t="s">
        <v>35</v>
      </c>
      <c r="D32" s="64">
        <v>2018</v>
      </c>
      <c r="E32" s="87"/>
      <c r="F32" s="87"/>
      <c r="G32" s="87"/>
      <c r="H32" s="87">
        <v>296031</v>
      </c>
      <c r="I32" s="87"/>
      <c r="J32" s="87"/>
      <c r="K32" s="87"/>
      <c r="L32" s="87"/>
      <c r="M32" s="87"/>
      <c r="N32" s="87"/>
      <c r="O32" s="87"/>
      <c r="P32" s="87"/>
      <c r="Q32" s="58"/>
      <c r="R32" s="59"/>
      <c r="S32" s="59"/>
      <c r="T32" s="59"/>
      <c r="U32" s="59"/>
      <c r="V32" s="59"/>
    </row>
    <row r="33" spans="1:22" s="60" customFormat="1" ht="18.399999999999999" thickBot="1" x14ac:dyDescent="0.6">
      <c r="A33" s="61"/>
      <c r="B33" s="71" t="s">
        <v>27</v>
      </c>
      <c r="C33" s="66" t="s">
        <v>22</v>
      </c>
      <c r="D33" s="67">
        <v>2018</v>
      </c>
      <c r="E33" s="68" t="str">
        <f t="shared" ref="E33:P33" si="6">IFERROR(E32/E31,"")</f>
        <v/>
      </c>
      <c r="F33" s="68" t="str">
        <f t="shared" si="6"/>
        <v/>
      </c>
      <c r="G33" s="68" t="str">
        <f t="shared" si="6"/>
        <v/>
      </c>
      <c r="H33" s="68">
        <f t="shared" si="6"/>
        <v>3947.08</v>
      </c>
      <c r="I33" s="68" t="str">
        <f t="shared" si="6"/>
        <v/>
      </c>
      <c r="J33" s="68" t="str">
        <f t="shared" si="6"/>
        <v/>
      </c>
      <c r="K33" s="68" t="str">
        <f t="shared" si="6"/>
        <v/>
      </c>
      <c r="L33" s="68" t="str">
        <f t="shared" si="6"/>
        <v/>
      </c>
      <c r="M33" s="68" t="str">
        <f t="shared" si="6"/>
        <v/>
      </c>
      <c r="N33" s="68" t="str">
        <f t="shared" si="6"/>
        <v/>
      </c>
      <c r="O33" s="68" t="str">
        <f t="shared" si="6"/>
        <v/>
      </c>
      <c r="P33" s="69" t="str">
        <f t="shared" si="6"/>
        <v/>
      </c>
      <c r="Q33" s="70">
        <f>AVERAGE(E33:P33)</f>
        <v>3947.08</v>
      </c>
      <c r="R33" s="59"/>
      <c r="S33" s="59"/>
      <c r="T33" s="59"/>
      <c r="U33" s="59"/>
      <c r="V33" s="59"/>
    </row>
    <row r="34" spans="1:22" s="60" customFormat="1" x14ac:dyDescent="0.55000000000000004">
      <c r="A34" s="61"/>
      <c r="B34" s="71" t="s">
        <v>27</v>
      </c>
      <c r="C34" s="72" t="s">
        <v>36</v>
      </c>
      <c r="D34" s="73">
        <v>2018</v>
      </c>
      <c r="E34" s="89">
        <v>13235.51</v>
      </c>
      <c r="F34" s="89">
        <v>-23374.1</v>
      </c>
      <c r="G34" s="89">
        <v>19103.169999999998</v>
      </c>
      <c r="H34" s="89">
        <v>-62759.87</v>
      </c>
      <c r="I34" s="89"/>
      <c r="J34" s="89"/>
      <c r="K34" s="89"/>
      <c r="L34" s="89"/>
      <c r="M34" s="89"/>
      <c r="N34" s="89"/>
      <c r="O34" s="89"/>
      <c r="P34" s="90"/>
      <c r="Q34" s="58"/>
      <c r="R34" s="59"/>
      <c r="S34" s="59"/>
      <c r="T34" s="59"/>
      <c r="U34" s="59"/>
      <c r="V34" s="59"/>
    </row>
    <row r="35" spans="1:22" s="60" customFormat="1" x14ac:dyDescent="0.55000000000000004">
      <c r="A35" s="61"/>
      <c r="B35" s="71" t="s">
        <v>28</v>
      </c>
      <c r="C35" s="74" t="s">
        <v>39</v>
      </c>
      <c r="D35" s="64">
        <v>2018</v>
      </c>
      <c r="E35" s="56"/>
      <c r="F35" s="56"/>
      <c r="G35" s="56">
        <v>202</v>
      </c>
      <c r="H35" s="56">
        <v>30</v>
      </c>
      <c r="I35" s="56"/>
      <c r="J35" s="56"/>
      <c r="K35" s="56"/>
      <c r="L35" s="56"/>
      <c r="M35" s="56"/>
      <c r="N35" s="56"/>
      <c r="O35" s="56"/>
      <c r="P35" s="65"/>
      <c r="Q35" s="58"/>
      <c r="R35" s="59"/>
      <c r="S35" s="59"/>
      <c r="T35" s="59"/>
      <c r="U35" s="59"/>
      <c r="V35" s="59"/>
    </row>
    <row r="36" spans="1:22" s="60" customFormat="1" ht="18.399999999999999" thickBot="1" x14ac:dyDescent="0.6">
      <c r="A36" s="61"/>
      <c r="B36" s="71" t="s">
        <v>28</v>
      </c>
      <c r="C36" s="63" t="s">
        <v>35</v>
      </c>
      <c r="D36" s="64">
        <v>2018</v>
      </c>
      <c r="E36" s="87"/>
      <c r="F36" s="87"/>
      <c r="G36" s="87">
        <v>781416</v>
      </c>
      <c r="H36" s="87">
        <v>118412</v>
      </c>
      <c r="I36" s="87"/>
      <c r="J36" s="87"/>
      <c r="K36" s="87"/>
      <c r="L36" s="87"/>
      <c r="M36" s="87"/>
      <c r="N36" s="87"/>
      <c r="O36" s="87"/>
      <c r="P36" s="87"/>
      <c r="Q36" s="58"/>
      <c r="R36" s="59"/>
      <c r="S36" s="59"/>
      <c r="T36" s="59"/>
      <c r="U36" s="59"/>
      <c r="V36" s="59"/>
    </row>
    <row r="37" spans="1:22" s="60" customFormat="1" ht="18.399999999999999" thickBot="1" x14ac:dyDescent="0.6">
      <c r="A37" s="61"/>
      <c r="B37" s="71" t="s">
        <v>28</v>
      </c>
      <c r="C37" s="66" t="s">
        <v>22</v>
      </c>
      <c r="D37" s="67">
        <v>2018</v>
      </c>
      <c r="E37" s="68" t="str">
        <f t="shared" ref="E37:P37" si="7">IFERROR(E36/E35,"")</f>
        <v/>
      </c>
      <c r="F37" s="68" t="str">
        <f t="shared" si="7"/>
        <v/>
      </c>
      <c r="G37" s="68">
        <f t="shared" si="7"/>
        <v>3868.3960396039606</v>
      </c>
      <c r="H37" s="68">
        <f t="shared" si="7"/>
        <v>3947.0666666666666</v>
      </c>
      <c r="I37" s="68" t="str">
        <f t="shared" si="7"/>
        <v/>
      </c>
      <c r="J37" s="68" t="str">
        <f t="shared" si="7"/>
        <v/>
      </c>
      <c r="K37" s="68" t="str">
        <f t="shared" si="7"/>
        <v/>
      </c>
      <c r="L37" s="68" t="str">
        <f t="shared" si="7"/>
        <v/>
      </c>
      <c r="M37" s="68" t="str">
        <f t="shared" si="7"/>
        <v/>
      </c>
      <c r="N37" s="68" t="str">
        <f t="shared" si="7"/>
        <v/>
      </c>
      <c r="O37" s="68" t="str">
        <f t="shared" si="7"/>
        <v/>
      </c>
      <c r="P37" s="69" t="str">
        <f t="shared" si="7"/>
        <v/>
      </c>
      <c r="Q37" s="70">
        <f>AVERAGE(E37:P37)</f>
        <v>3907.7313531353138</v>
      </c>
      <c r="R37" s="59"/>
      <c r="S37" s="59"/>
      <c r="T37" s="59"/>
      <c r="U37" s="59"/>
      <c r="V37" s="59"/>
    </row>
    <row r="38" spans="1:22" s="60" customFormat="1" ht="18.399999999999999" thickBot="1" x14ac:dyDescent="0.6">
      <c r="A38" s="75"/>
      <c r="B38" s="83" t="s">
        <v>28</v>
      </c>
      <c r="C38" s="84" t="s">
        <v>36</v>
      </c>
      <c r="D38" s="85">
        <v>2018</v>
      </c>
      <c r="E38" s="89">
        <v>42799.03</v>
      </c>
      <c r="F38" s="89">
        <v>-81263.77</v>
      </c>
      <c r="G38" s="89">
        <v>19800.45</v>
      </c>
      <c r="H38" s="89">
        <v>-47677.56</v>
      </c>
      <c r="I38" s="89"/>
      <c r="J38" s="89"/>
      <c r="K38" s="89"/>
      <c r="L38" s="89"/>
      <c r="M38" s="89"/>
      <c r="N38" s="89"/>
      <c r="O38" s="89"/>
      <c r="P38" s="90"/>
      <c r="Q38" s="58"/>
      <c r="R38" s="59"/>
      <c r="S38" s="59"/>
      <c r="T38" s="59"/>
      <c r="U38" s="59"/>
      <c r="V38" s="59"/>
    </row>
    <row r="39" spans="1:22" x14ac:dyDescent="0.55000000000000004">
      <c r="D39" s="86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2"/>
    </row>
    <row r="40" spans="1:22" x14ac:dyDescent="0.55000000000000004">
      <c r="D40" s="86"/>
      <c r="E40" s="82"/>
      <c r="F40" s="82"/>
      <c r="G40" s="82"/>
      <c r="H40" s="82"/>
      <c r="I40" s="82"/>
      <c r="J40" s="82"/>
      <c r="K40" s="82"/>
      <c r="L40" s="82"/>
      <c r="M40" s="82"/>
      <c r="N40" s="82"/>
      <c r="O40" s="82"/>
      <c r="P40" s="82"/>
      <c r="Q40" s="82"/>
      <c r="R40" s="82"/>
      <c r="S40" s="82"/>
      <c r="T40" s="82"/>
      <c r="U40" s="82"/>
      <c r="V40" s="82"/>
    </row>
    <row r="41" spans="1:22" x14ac:dyDescent="0.55000000000000004">
      <c r="E41" s="3"/>
      <c r="F41" s="3">
        <v>-8612</v>
      </c>
      <c r="G41" s="3">
        <v>94995</v>
      </c>
      <c r="H41" s="3">
        <v>21904</v>
      </c>
      <c r="I41" s="3">
        <v>56828</v>
      </c>
      <c r="J41" s="3">
        <v>-2875</v>
      </c>
      <c r="K41" s="3">
        <v>1420</v>
      </c>
      <c r="L41" s="3">
        <v>37263</v>
      </c>
      <c r="M41" s="3">
        <v>23416</v>
      </c>
      <c r="N41" s="3">
        <v>53449</v>
      </c>
      <c r="O41" s="3">
        <v>65738</v>
      </c>
      <c r="P41" s="3">
        <v>35644</v>
      </c>
    </row>
    <row r="42" spans="1:22" x14ac:dyDescent="0.55000000000000004">
      <c r="E42" s="91"/>
    </row>
  </sheetData>
  <mergeCells count="3">
    <mergeCell ref="I2:J3"/>
    <mergeCell ref="A6:A21"/>
    <mergeCell ref="A23:A38"/>
  </mergeCells>
  <conditionalFormatting sqref="Q6:Q9">
    <cfRule type="cellIs" dxfId="23" priority="23" operator="greaterThan">
      <formula>0</formula>
    </cfRule>
    <cfRule type="cellIs" dxfId="22" priority="24" operator="lessThan">
      <formula>0</formula>
    </cfRule>
  </conditionalFormatting>
  <conditionalFormatting sqref="Q10:Q11 Q21 Q13:Q15 Q17">
    <cfRule type="cellIs" dxfId="21" priority="21" operator="greaterThan">
      <formula>0</formula>
    </cfRule>
    <cfRule type="cellIs" dxfId="20" priority="22" operator="lessThan">
      <formula>0</formula>
    </cfRule>
  </conditionalFormatting>
  <conditionalFormatting sqref="Q18:Q19">
    <cfRule type="cellIs" dxfId="19" priority="19" operator="greaterThan">
      <formula>0</formula>
    </cfRule>
    <cfRule type="cellIs" dxfId="18" priority="20" operator="lessThan">
      <formula>0</formula>
    </cfRule>
  </conditionalFormatting>
  <conditionalFormatting sqref="Q20 Q16 Q12">
    <cfRule type="cellIs" dxfId="17" priority="17" operator="greaterThan">
      <formula>0</formula>
    </cfRule>
    <cfRule type="cellIs" dxfId="16" priority="18" operator="lessThan">
      <formula>0</formula>
    </cfRule>
  </conditionalFormatting>
  <conditionalFormatting sqref="Q23:Q24">
    <cfRule type="cellIs" dxfId="15" priority="15" operator="greaterThan">
      <formula>0</formula>
    </cfRule>
    <cfRule type="cellIs" dxfId="14" priority="16" operator="lessThan">
      <formula>0</formula>
    </cfRule>
  </conditionalFormatting>
  <conditionalFormatting sqref="Q27:Q28 Q31:Q32">
    <cfRule type="cellIs" dxfId="13" priority="13" operator="greaterThan">
      <formula>0</formula>
    </cfRule>
    <cfRule type="cellIs" dxfId="12" priority="14" operator="lessThan">
      <formula>0</formula>
    </cfRule>
  </conditionalFormatting>
  <conditionalFormatting sqref="Q35:Q36">
    <cfRule type="cellIs" dxfId="11" priority="11" operator="greaterThan">
      <formula>0</formula>
    </cfRule>
    <cfRule type="cellIs" dxfId="10" priority="12" operator="lessThan">
      <formula>0</formula>
    </cfRule>
  </conditionalFormatting>
  <conditionalFormatting sqref="Q26">
    <cfRule type="cellIs" dxfId="9" priority="9" operator="greaterThan">
      <formula>0</formula>
    </cfRule>
    <cfRule type="cellIs" dxfId="8" priority="10" operator="lessThan">
      <formula>0</formula>
    </cfRule>
  </conditionalFormatting>
  <conditionalFormatting sqref="Q38">
    <cfRule type="cellIs" dxfId="7" priority="7" operator="greaterThan">
      <formula>0</formula>
    </cfRule>
    <cfRule type="cellIs" dxfId="6" priority="8" operator="lessThan">
      <formula>0</formula>
    </cfRule>
  </conditionalFormatting>
  <conditionalFormatting sqref="Q30">
    <cfRule type="cellIs" dxfId="5" priority="5" operator="greaterThan">
      <formula>0</formula>
    </cfRule>
    <cfRule type="cellIs" dxfId="4" priority="6" operator="lessThan">
      <formula>0</formula>
    </cfRule>
  </conditionalFormatting>
  <conditionalFormatting sqref="Q34">
    <cfRule type="cellIs" dxfId="3" priority="3" operator="greaterThan">
      <formula>0</formula>
    </cfRule>
    <cfRule type="cellIs" dxfId="2" priority="4" operator="lessThan">
      <formula>0</formula>
    </cfRule>
  </conditionalFormatting>
  <conditionalFormatting sqref="Q37 Q33 Q29 Q25">
    <cfRule type="cellIs" dxfId="1" priority="1" operator="greaterThan">
      <formula>0</formula>
    </cfRule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L67"/>
  <sheetViews>
    <sheetView tabSelected="1" workbookViewId="0">
      <selection activeCell="Q8" sqref="Q8"/>
    </sheetView>
  </sheetViews>
  <sheetFormatPr baseColWidth="10" defaultRowHeight="14.25" x14ac:dyDescent="0.45"/>
  <cols>
    <col min="1" max="1" width="1.73046875" customWidth="1"/>
    <col min="2" max="2" width="8.73046875" bestFit="1" customWidth="1"/>
    <col min="3" max="6" width="12.1328125" bestFit="1" customWidth="1"/>
    <col min="7" max="7" width="12.1328125" customWidth="1"/>
    <col min="8" max="8" width="12.1328125" bestFit="1" customWidth="1"/>
  </cols>
  <sheetData>
    <row r="1" spans="2:7" x14ac:dyDescent="0.45">
      <c r="B1" s="1" t="s">
        <v>0</v>
      </c>
    </row>
    <row r="2" spans="2:7" x14ac:dyDescent="0.45">
      <c r="B2" s="2" t="s">
        <v>1</v>
      </c>
    </row>
    <row r="5" spans="2:7" x14ac:dyDescent="0.45">
      <c r="B5" s="1"/>
    </row>
    <row r="6" spans="2:7" x14ac:dyDescent="0.45">
      <c r="B6" s="3"/>
      <c r="C6" s="3"/>
      <c r="D6" s="3"/>
      <c r="E6" s="3"/>
      <c r="F6" s="3"/>
      <c r="G6"/>
    </row>
    <row r="7" spans="2:7" x14ac:dyDescent="0.45">
      <c r="B7" s="3"/>
      <c r="C7" s="3"/>
      <c r="D7" s="3"/>
      <c r="E7"/>
      <c r="F7" s="3"/>
      <c r="G7" s="3"/>
    </row>
    <row r="8" spans="2:7" x14ac:dyDescent="0.45">
      <c r="B8" s="3"/>
      <c r="C8" s="4"/>
      <c r="D8" s="4"/>
      <c r="E8"/>
      <c r="F8" s="4"/>
      <c r="G8" s="3"/>
    </row>
    <row r="9" spans="2:7" x14ac:dyDescent="0.45">
      <c r="B9" s="3"/>
      <c r="C9" s="3"/>
      <c r="D9" s="3"/>
      <c r="E9"/>
      <c r="F9" s="3"/>
      <c r="G9" s="3"/>
    </row>
    <row r="10" spans="2:7" x14ac:dyDescent="0.45">
      <c r="B10" s="3"/>
      <c r="C10" s="3"/>
      <c r="D10" s="3"/>
      <c r="E10"/>
      <c r="F10" s="3"/>
      <c r="G10" s="3"/>
    </row>
    <row r="11" spans="2:7" x14ac:dyDescent="0.45">
      <c r="B11" s="3"/>
      <c r="C11" s="3"/>
      <c r="D11" s="3"/>
      <c r="E11"/>
      <c r="F11" s="3"/>
      <c r="G11" s="3"/>
    </row>
    <row r="12" spans="2:7" x14ac:dyDescent="0.45">
      <c r="C12">
        <f>DAY(T_Web[[#Headers],[27-06-2018]])</f>
        <v>27</v>
      </c>
      <c r="D12">
        <f>DAY(T_Web[[#Headers],[28-06-2018]])</f>
        <v>28</v>
      </c>
      <c r="E12">
        <f>DAY(T_Web[[#Headers],[29-06-2018]])</f>
        <v>29</v>
      </c>
      <c r="F12">
        <f>DAY(T_Web[[#Headers],[02-07-2018]])</f>
        <v>2</v>
      </c>
      <c r="G12">
        <f>DAY(T_Web[[#Headers],[03-07-2018]])</f>
        <v>3</v>
      </c>
    </row>
    <row r="13" spans="2:7" x14ac:dyDescent="0.45">
      <c r="C13">
        <f>MONTH(T_Web[[#Headers],[27-06-2018]])</f>
        <v>6</v>
      </c>
      <c r="D13">
        <f>MONTH(T_Web[[#Headers],[28-06-2018]])</f>
        <v>6</v>
      </c>
      <c r="E13">
        <f>MONTH(T_Web[[#Headers],[29-06-2018]])</f>
        <v>6</v>
      </c>
      <c r="F13">
        <f>MONTH(T_Web[[#Headers],[02-07-2018]])</f>
        <v>7</v>
      </c>
      <c r="G13">
        <f>MONTH(T_Web[[#Headers],[03-07-2018]])</f>
        <v>7</v>
      </c>
    </row>
    <row r="14" spans="2:7" x14ac:dyDescent="0.45">
      <c r="C14">
        <f>YEAR(T_Web[[#Headers],[27-06-2018]])</f>
        <v>2018</v>
      </c>
      <c r="D14">
        <f>YEAR(T_Web[[#Headers],[28-06-2018]])</f>
        <v>2018</v>
      </c>
      <c r="E14">
        <f>YEAR(T_Web[[#Headers],[29-06-2018]])</f>
        <v>2018</v>
      </c>
      <c r="F14">
        <f>YEAR(T_Web[[#Headers],[02-07-2018]])</f>
        <v>2018</v>
      </c>
      <c r="G14">
        <f>YEAR(T_Web[[#Headers],[03-07-2018]])</f>
        <v>2018</v>
      </c>
    </row>
    <row r="15" spans="2:7" x14ac:dyDescent="0.45">
      <c r="C15" s="5">
        <f>DATE(C14,C13,C12)</f>
        <v>43278</v>
      </c>
      <c r="D15" s="5">
        <f t="shared" ref="D15:G15" si="0">DATE(D14,D13,D12)</f>
        <v>43279</v>
      </c>
      <c r="E15" s="5">
        <f t="shared" si="0"/>
        <v>43280</v>
      </c>
      <c r="F15" s="5">
        <f t="shared" si="0"/>
        <v>43283</v>
      </c>
      <c r="G15" s="5">
        <f t="shared" si="0"/>
        <v>43284</v>
      </c>
    </row>
    <row r="17" spans="2:38" s="6" customFormat="1" x14ac:dyDescent="0.45">
      <c r="C17" s="7">
        <v>43278</v>
      </c>
      <c r="D17" s="7">
        <v>43279</v>
      </c>
      <c r="E17" s="7">
        <v>43280</v>
      </c>
      <c r="F17" s="7">
        <v>43281</v>
      </c>
      <c r="G17" s="7">
        <v>43282</v>
      </c>
      <c r="H17" s="7">
        <v>43283</v>
      </c>
      <c r="I17" s="7">
        <v>43284</v>
      </c>
      <c r="J17" s="7">
        <v>43285</v>
      </c>
      <c r="K17" s="7">
        <v>43286</v>
      </c>
      <c r="L17" s="7">
        <v>43287</v>
      </c>
      <c r="M17" s="7">
        <v>43288</v>
      </c>
      <c r="N17" s="7">
        <v>43289</v>
      </c>
      <c r="O17" s="7">
        <v>43290</v>
      </c>
      <c r="P17" s="7">
        <v>43291</v>
      </c>
      <c r="Q17" s="7">
        <v>43292</v>
      </c>
      <c r="R17" s="7">
        <v>43293</v>
      </c>
      <c r="S17" s="7">
        <v>43294</v>
      </c>
      <c r="T17" s="7">
        <v>43295</v>
      </c>
      <c r="U17" s="7">
        <v>43296</v>
      </c>
      <c r="V17" s="7">
        <v>43297</v>
      </c>
      <c r="W17" s="7">
        <v>43298</v>
      </c>
      <c r="X17" s="7">
        <v>43299</v>
      </c>
      <c r="Y17" s="7">
        <v>43300</v>
      </c>
      <c r="Z17" s="7">
        <v>43301</v>
      </c>
      <c r="AA17" s="7">
        <v>43302</v>
      </c>
      <c r="AB17" s="7">
        <v>43303</v>
      </c>
      <c r="AC17" s="7">
        <v>43304</v>
      </c>
      <c r="AD17" s="7">
        <v>43305</v>
      </c>
      <c r="AE17" s="7">
        <v>43306</v>
      </c>
      <c r="AF17" s="7">
        <v>43307</v>
      </c>
      <c r="AG17" s="7">
        <v>43308</v>
      </c>
      <c r="AH17" s="7">
        <v>43309</v>
      </c>
      <c r="AI17" s="7">
        <v>43310</v>
      </c>
      <c r="AJ17" s="7">
        <v>43311</v>
      </c>
      <c r="AK17" s="7">
        <v>43312</v>
      </c>
      <c r="AL17" s="7"/>
    </row>
    <row r="18" spans="2:38" s="8" customFormat="1" x14ac:dyDescent="0.45">
      <c r="B18" s="8" t="s">
        <v>2</v>
      </c>
      <c r="C18" s="8" t="str">
        <f>IF(C$15=C$17,C$9,"")</f>
        <v>3 866.416</v>
      </c>
      <c r="D18" s="8" t="str">
        <f>IF(D$15=D$17,D9,"")</f>
        <v>3 833.078</v>
      </c>
      <c r="E18" s="8" t="str">
        <f>IF(E$15=E$17,E9,"")</f>
        <v>3 832.091</v>
      </c>
      <c r="H18" s="8" t="str">
        <f>IF(F$15=H$17,F$9,"")</f>
        <v>3 879.658</v>
      </c>
      <c r="I18" s="8" t="str">
        <f>IF(G$15=I$17,G$9,"")</f>
        <v>3 857.447</v>
      </c>
      <c r="J18" s="8" t="str">
        <f>IF(J$15=J$17,J9,"")</f>
        <v/>
      </c>
      <c r="K18" s="8" t="str">
        <f>IF(K$15=K$17,K9,"")</f>
        <v/>
      </c>
      <c r="L18" s="8" t="str">
        <f>IF(L$15=L$17,L9,"")</f>
        <v/>
      </c>
      <c r="M18" s="8" t="str">
        <f>IF(M$15=M$17,M9,"")</f>
        <v/>
      </c>
      <c r="N18" s="8" t="str">
        <f>IF(N$15=N$17,N9,"")</f>
        <v/>
      </c>
      <c r="O18" s="8" t="str">
        <f>IF(O$15=O$17,O9,"")</f>
        <v/>
      </c>
      <c r="P18" s="8" t="str">
        <f>IF(P$15=P$17,P9,"")</f>
        <v/>
      </c>
      <c r="Q18" s="8" t="str">
        <f>IF(Q$15=Q$17,Q9,"")</f>
        <v/>
      </c>
      <c r="R18" s="8" t="str">
        <f>IF(R$15=R$17,R9,"")</f>
        <v/>
      </c>
      <c r="S18" s="8" t="str">
        <f>IF(S$15=S$17,S9,"")</f>
        <v/>
      </c>
      <c r="T18" s="8" t="str">
        <f>IF(T$15=T$17,T9,"")</f>
        <v/>
      </c>
      <c r="U18" s="8" t="str">
        <f>IF(U$15=U$17,U9,"")</f>
        <v/>
      </c>
      <c r="V18" s="8" t="str">
        <f>IF(V$15=V$17,V9,"")</f>
        <v/>
      </c>
      <c r="W18" s="8" t="str">
        <f>IF(W$15=W$17,W9,"")</f>
        <v/>
      </c>
      <c r="X18" s="8" t="str">
        <f>IF(X$15=X$17,X9,"")</f>
        <v/>
      </c>
      <c r="Y18" s="8" t="str">
        <f>IF(Y$15=Y$17,Y9,"")</f>
        <v/>
      </c>
      <c r="Z18" s="8" t="str">
        <f>IF(Z$15=Z$17,Z9,"")</f>
        <v/>
      </c>
      <c r="AA18" s="8" t="str">
        <f>IF(AA$15=AA$17,AA9,"")</f>
        <v/>
      </c>
      <c r="AB18" s="8" t="str">
        <f>IF(AB$15=AB$17,AB9,"")</f>
        <v/>
      </c>
      <c r="AC18" s="8" t="str">
        <f>IF(AC$15=AC$17,AC9,"")</f>
        <v/>
      </c>
      <c r="AD18" s="8" t="str">
        <f>IF(AD$15=AD$17,AD9,"")</f>
        <v/>
      </c>
      <c r="AE18" s="8" t="str">
        <f>IF(AE$15=AE$17,AE9,"")</f>
        <v/>
      </c>
      <c r="AF18" s="8" t="str">
        <f>IF(AF$15=AF$17,AF9,"")</f>
        <v/>
      </c>
      <c r="AG18" s="8" t="str">
        <f>IF(AG$15=AG$17,AG9,"")</f>
        <v/>
      </c>
      <c r="AH18" s="8" t="str">
        <f>IF(AH$15=AH$17,AH9,"")</f>
        <v/>
      </c>
      <c r="AI18" s="8" t="str">
        <f>IF(AI$15=AI$17,AI9,"")</f>
        <v/>
      </c>
      <c r="AJ18" s="8" t="str">
        <f>IF(AJ$15=AJ$17,AJ9,"")</f>
        <v/>
      </c>
      <c r="AK18" s="8" t="str">
        <f>IF(AK$15=AK$17,AK9,"")</f>
        <v/>
      </c>
    </row>
    <row r="19" spans="2:38" s="8" customFormat="1" x14ac:dyDescent="0.45">
      <c r="B19" s="9" t="s">
        <v>3</v>
      </c>
      <c r="C19" s="8" t="str">
        <f>IF(C$15=C$17,C$10,"")</f>
        <v>3 958.432</v>
      </c>
      <c r="D19" s="8" t="str">
        <f>IF(D$15=D$17,D$10,"")</f>
        <v>3 949.238</v>
      </c>
      <c r="E19" s="8" t="str">
        <f>IF(E$15=E$17,E$10,"")</f>
        <v>3 958.286</v>
      </c>
      <c r="H19" s="8" t="str">
        <f>IF(F$15=H$17,F$10,"")</f>
        <v>3 933.658</v>
      </c>
      <c r="I19" s="8" t="str">
        <f>IF(G$15=I$17,G$10,"")</f>
        <v>3 946.292</v>
      </c>
    </row>
    <row r="20" spans="2:38" s="8" customFormat="1" x14ac:dyDescent="0.45">
      <c r="B20" s="9" t="s">
        <v>4</v>
      </c>
      <c r="C20" s="8" t="str">
        <f>IF(C$15=C$17,C$11,"")</f>
        <v>3 830.572</v>
      </c>
      <c r="D20" s="8" t="str">
        <f>IF(D$15=D$17,D$11,"")</f>
        <v>3 824.155</v>
      </c>
      <c r="E20" s="8" t="str">
        <f>IF(E$15=E$17,E$11,"")</f>
        <v>3 830.434</v>
      </c>
      <c r="H20" s="8" t="str">
        <f>IF(F$15=H$17,F$11,"")</f>
        <v>3 846.839</v>
      </c>
      <c r="I20" s="8" t="str">
        <f>IF(G$15=I$17,G$11,"")</f>
        <v>3 856.784</v>
      </c>
    </row>
    <row r="21" spans="2:38" s="8" customFormat="1" x14ac:dyDescent="0.45">
      <c r="B21" s="8" t="s">
        <v>5</v>
      </c>
      <c r="C21" s="8" t="str">
        <f>IF(C$15=C$17,C$7,"")</f>
        <v>3 833.409</v>
      </c>
      <c r="D21" s="8" t="str">
        <f>IF(D$15=D$17,D$7,"")</f>
        <v>3 831.428</v>
      </c>
      <c r="E21" s="8" t="str">
        <f>IF(E$15=E$17,E$7,"")</f>
        <v>3 879.658</v>
      </c>
      <c r="H21" s="8" t="str">
        <f>IF(F$15=H$17,F$7,"")</f>
        <v>3 857.447</v>
      </c>
      <c r="I21" s="8" t="str">
        <f>IF(G$15=I$17,G$7,"")</f>
        <v>3 861.425</v>
      </c>
    </row>
    <row r="22" spans="2:38" s="8" customFormat="1" x14ac:dyDescent="0.45"/>
    <row r="25" spans="2:38" s="6" customFormat="1" x14ac:dyDescent="0.45">
      <c r="C25" s="7">
        <v>43278</v>
      </c>
      <c r="D25" s="7">
        <v>43279</v>
      </c>
      <c r="E25" s="7">
        <v>43280</v>
      </c>
      <c r="F25" s="7">
        <v>43281</v>
      </c>
      <c r="G25" s="7">
        <v>43282</v>
      </c>
      <c r="H25" s="7">
        <v>43283</v>
      </c>
      <c r="I25" s="7">
        <v>43284</v>
      </c>
      <c r="J25" s="7">
        <v>43285</v>
      </c>
      <c r="K25" s="7">
        <v>43286</v>
      </c>
      <c r="L25" s="7">
        <v>43287</v>
      </c>
      <c r="M25" s="7">
        <v>43288</v>
      </c>
      <c r="N25" s="7">
        <v>43289</v>
      </c>
      <c r="O25" s="7">
        <v>43290</v>
      </c>
      <c r="P25" s="7">
        <v>43291</v>
      </c>
      <c r="Q25" s="7">
        <v>43292</v>
      </c>
      <c r="R25" s="7">
        <v>43293</v>
      </c>
      <c r="S25" s="7">
        <v>43294</v>
      </c>
      <c r="T25" s="7">
        <v>43295</v>
      </c>
      <c r="U25" s="7">
        <v>43296</v>
      </c>
      <c r="V25" s="7">
        <v>43297</v>
      </c>
      <c r="W25" s="7">
        <v>43298</v>
      </c>
      <c r="X25" s="7">
        <v>43299</v>
      </c>
      <c r="Y25" s="7">
        <v>43300</v>
      </c>
      <c r="Z25" s="7">
        <v>43301</v>
      </c>
      <c r="AA25" s="7">
        <v>43302</v>
      </c>
      <c r="AB25" s="7">
        <v>43303</v>
      </c>
      <c r="AC25" s="7">
        <v>43304</v>
      </c>
      <c r="AD25" s="7">
        <v>43305</v>
      </c>
      <c r="AE25" s="7">
        <v>43306</v>
      </c>
      <c r="AF25" s="7">
        <v>43307</v>
      </c>
      <c r="AG25" s="7">
        <v>43308</v>
      </c>
      <c r="AH25" s="7">
        <v>43309</v>
      </c>
      <c r="AI25" s="7">
        <v>43310</v>
      </c>
      <c r="AJ25" s="7">
        <v>43311</v>
      </c>
      <c r="AK25" s="7">
        <v>43312</v>
      </c>
      <c r="AL25" s="7"/>
    </row>
    <row r="26" spans="2:38" s="8" customFormat="1" x14ac:dyDescent="0.45">
      <c r="B26" s="8" t="s">
        <v>2</v>
      </c>
      <c r="C26" s="8" t="str">
        <f>IF($C$15=C$25,$C$9,"")</f>
        <v>3 866.416</v>
      </c>
      <c r="D26" s="8" t="str">
        <f>IF($C$15=D$25,$C$9,"")</f>
        <v/>
      </c>
      <c r="E26" s="8" t="str">
        <f>IF($C$15=E$25,$C$9,"")</f>
        <v/>
      </c>
      <c r="F26" s="8" t="str">
        <f>IF($C$15=F$25,$C$9,"")</f>
        <v/>
      </c>
      <c r="G26" s="8" t="str">
        <f>IF($C$15=G$25,$C$9,"")</f>
        <v/>
      </c>
      <c r="H26" s="8" t="str">
        <f>IF($C$15=H$25,$C$9,"")</f>
        <v/>
      </c>
      <c r="I26" s="8" t="str">
        <f>IF($C$15=I$25,$C$9,"")</f>
        <v/>
      </c>
      <c r="J26" s="8" t="str">
        <f>IF($C$15=J$25,$C$9,"")</f>
        <v/>
      </c>
      <c r="K26" s="8" t="str">
        <f>IF($C$15=K$25,$C$9,"")</f>
        <v/>
      </c>
      <c r="L26" s="8" t="str">
        <f>IF($C$15=L$25,$C$9,"")</f>
        <v/>
      </c>
      <c r="M26" s="8" t="str">
        <f>IF($C$15=M$25,$C$9,"")</f>
        <v/>
      </c>
      <c r="N26" s="8" t="str">
        <f>IF($C$15=N$25,$C$9,"")</f>
        <v/>
      </c>
      <c r="O26" s="8" t="str">
        <f>IF($C$15=O$25,$C$9,"")</f>
        <v/>
      </c>
      <c r="P26" s="8" t="str">
        <f>IF($C$15=P$25,$C$9,"")</f>
        <v/>
      </c>
      <c r="Q26" s="8" t="str">
        <f>IF($C$15=Q$25,$C$9,"")</f>
        <v/>
      </c>
      <c r="R26" s="8" t="str">
        <f>IF($C$15=R$25,$C$9,"")</f>
        <v/>
      </c>
      <c r="S26" s="8" t="str">
        <f>IF($C$15=S$25,$C$9,"")</f>
        <v/>
      </c>
      <c r="T26" s="8" t="str">
        <f>IF($C$15=T$25,$C$9,"")</f>
        <v/>
      </c>
      <c r="U26" s="8" t="str">
        <f>IF($C$15=U$25,$C$9,"")</f>
        <v/>
      </c>
      <c r="V26" s="8" t="str">
        <f>IF($C$15=V$25,$C$9,"")</f>
        <v/>
      </c>
      <c r="W26" s="8" t="str">
        <f>IF($C$15=W$25,$C$9,"")</f>
        <v/>
      </c>
      <c r="X26" s="8" t="str">
        <f>IF($C$15=X$25,$C$9,"")</f>
        <v/>
      </c>
      <c r="Y26" s="8" t="str">
        <f>IF($C$15=Y$25,$C$9,"")</f>
        <v/>
      </c>
      <c r="Z26" s="8" t="str">
        <f>IF($C$15=Z$25,$C$9,"")</f>
        <v/>
      </c>
      <c r="AA26" s="8" t="str">
        <f>IF($C$15=AA$25,$C$9,"")</f>
        <v/>
      </c>
      <c r="AB26" s="8" t="str">
        <f>IF($C$15=AB$25,$C$9,"")</f>
        <v/>
      </c>
      <c r="AC26" s="8" t="str">
        <f>IF($C$15=AC$25,$C$9,"")</f>
        <v/>
      </c>
      <c r="AD26" s="8" t="str">
        <f>IF($C$15=AD$25,$C$9,"")</f>
        <v/>
      </c>
      <c r="AE26" s="8" t="str">
        <f>IF($C$15=AE$25,$C$9,"")</f>
        <v/>
      </c>
      <c r="AF26" s="8" t="str">
        <f>IF($C$15=AF$25,$C$9,"")</f>
        <v/>
      </c>
      <c r="AG26" s="8" t="str">
        <f>IF($C$15=AG$25,$C$9,"")</f>
        <v/>
      </c>
      <c r="AH26" s="8" t="str">
        <f>IF($C$15=AH$25,$C$9,"")</f>
        <v/>
      </c>
      <c r="AI26" s="8" t="str">
        <f>IF($C$15=AI$25,$C$9,"")</f>
        <v/>
      </c>
      <c r="AJ26" s="8" t="str">
        <f>IF($C$15=AJ$25,$C$9,"")</f>
        <v/>
      </c>
      <c r="AK26" s="8" t="str">
        <f>IF($C$15=AK$25,$C$9,"")</f>
        <v/>
      </c>
    </row>
    <row r="27" spans="2:38" s="8" customFormat="1" x14ac:dyDescent="0.45">
      <c r="B27" s="9" t="s">
        <v>3</v>
      </c>
      <c r="C27" s="8" t="str">
        <f>IF($C$15=C$25,$C$10,"")</f>
        <v>3 958.432</v>
      </c>
      <c r="D27" s="8" t="str">
        <f>IF($C$15=D$25,$C$10,"")</f>
        <v/>
      </c>
      <c r="E27" s="8" t="str">
        <f>IF($C$15=E$25,$C$10,"")</f>
        <v/>
      </c>
      <c r="F27" s="8" t="str">
        <f>IF($C$15=F$25,$C$10,"")</f>
        <v/>
      </c>
      <c r="G27" s="8" t="str">
        <f>IF($C$15=G$25,$C$10,"")</f>
        <v/>
      </c>
      <c r="H27" s="8" t="str">
        <f>IF($C$15=H$25,$C$10,"")</f>
        <v/>
      </c>
      <c r="I27" s="8" t="str">
        <f>IF($C$15=I$25,$C$10,"")</f>
        <v/>
      </c>
      <c r="J27" s="8" t="str">
        <f>IF($C$15=J$25,$C$10,"")</f>
        <v/>
      </c>
      <c r="K27" s="8" t="str">
        <f>IF($C$15=K$25,$C$10,"")</f>
        <v/>
      </c>
      <c r="L27" s="8" t="str">
        <f>IF($C$15=L$25,$C$10,"")</f>
        <v/>
      </c>
      <c r="M27" s="8" t="str">
        <f>IF($C$15=M$25,$C$10,"")</f>
        <v/>
      </c>
      <c r="N27" s="8" t="str">
        <f>IF($C$15=N$25,$C$10,"")</f>
        <v/>
      </c>
      <c r="O27" s="8" t="str">
        <f>IF($C$15=O$25,$C$10,"")</f>
        <v/>
      </c>
      <c r="P27" s="8" t="str">
        <f>IF($C$15=P$25,$C$10,"")</f>
        <v/>
      </c>
      <c r="Q27" s="8" t="str">
        <f>IF($C$15=Q$25,$C$10,"")</f>
        <v/>
      </c>
      <c r="R27" s="8" t="str">
        <f>IF($C$15=R$25,$C$10,"")</f>
        <v/>
      </c>
      <c r="S27" s="8" t="str">
        <f>IF($C$15=S$25,$C$10,"")</f>
        <v/>
      </c>
      <c r="T27" s="8" t="str">
        <f>IF($C$15=T$25,$C$10,"")</f>
        <v/>
      </c>
      <c r="U27" s="8" t="str">
        <f>IF($C$15=U$25,$C$10,"")</f>
        <v/>
      </c>
      <c r="V27" s="8" t="str">
        <f>IF($C$15=V$25,$C$10,"")</f>
        <v/>
      </c>
      <c r="W27" s="8" t="str">
        <f>IF($C$15=W$25,$C$10,"")</f>
        <v/>
      </c>
      <c r="X27" s="8" t="str">
        <f>IF($C$15=X$25,$C$10,"")</f>
        <v/>
      </c>
      <c r="Y27" s="8" t="str">
        <f>IF($C$15=Y$25,$C$10,"")</f>
        <v/>
      </c>
      <c r="Z27" s="8" t="str">
        <f>IF($C$15=Z$25,$C$10,"")</f>
        <v/>
      </c>
      <c r="AA27" s="8" t="str">
        <f>IF($C$15=AA$25,$C$10,"")</f>
        <v/>
      </c>
      <c r="AB27" s="8" t="str">
        <f>IF($C$15=AB$25,$C$10,"")</f>
        <v/>
      </c>
      <c r="AC27" s="8" t="str">
        <f>IF($C$15=AC$25,$C$10,"")</f>
        <v/>
      </c>
      <c r="AD27" s="8" t="str">
        <f>IF($C$15=AD$25,$C$10,"")</f>
        <v/>
      </c>
      <c r="AE27" s="8" t="str">
        <f>IF($C$15=AE$25,$C$10,"")</f>
        <v/>
      </c>
      <c r="AF27" s="8" t="str">
        <f>IF($C$15=AF$25,$C$10,"")</f>
        <v/>
      </c>
      <c r="AG27" s="8" t="str">
        <f>IF($C$15=AG$25,$C$10,"")</f>
        <v/>
      </c>
      <c r="AH27" s="8" t="str">
        <f>IF($C$15=AH$25,$C$10,"")</f>
        <v/>
      </c>
      <c r="AI27" s="8" t="str">
        <f>IF($C$15=AI$25,$C$10,"")</f>
        <v/>
      </c>
      <c r="AJ27" s="8" t="str">
        <f>IF($C$15=AJ$25,$C$10,"")</f>
        <v/>
      </c>
      <c r="AK27" s="8" t="str">
        <f>IF($C$15=AK$25,$C$10,"")</f>
        <v/>
      </c>
    </row>
    <row r="28" spans="2:38" s="8" customFormat="1" x14ac:dyDescent="0.45">
      <c r="B28" s="9" t="s">
        <v>4</v>
      </c>
      <c r="C28" s="8" t="str">
        <f>IF($C$15=C$25,$C$11,"")</f>
        <v>3 830.572</v>
      </c>
      <c r="D28" s="8" t="str">
        <f>IF($C$15=D$25,$C$11,"")</f>
        <v/>
      </c>
      <c r="E28" s="8" t="str">
        <f>IF($C$15=E$25,$C$11,"")</f>
        <v/>
      </c>
      <c r="F28" s="8" t="str">
        <f>IF($C$15=F$25,$C$11,"")</f>
        <v/>
      </c>
      <c r="G28" s="8" t="str">
        <f>IF($C$15=G$25,$C$11,"")</f>
        <v/>
      </c>
      <c r="H28" s="8" t="str">
        <f>IF($C$15=H$25,$C$11,"")</f>
        <v/>
      </c>
      <c r="I28" s="8" t="str">
        <f>IF($C$15=I$25,$C$11,"")</f>
        <v/>
      </c>
      <c r="J28" s="8" t="str">
        <f>IF($C$15=J$25,$C$11,"")</f>
        <v/>
      </c>
      <c r="K28" s="8" t="str">
        <f>IF($C$15=K$25,$C$11,"")</f>
        <v/>
      </c>
      <c r="L28" s="8" t="str">
        <f>IF($C$15=L$25,$C$11,"")</f>
        <v/>
      </c>
      <c r="M28" s="8" t="str">
        <f>IF($C$15=M$25,$C$11,"")</f>
        <v/>
      </c>
      <c r="N28" s="8" t="str">
        <f>IF($C$15=N$25,$C$11,"")</f>
        <v/>
      </c>
      <c r="O28" s="8" t="str">
        <f>IF($C$15=O$25,$C$11,"")</f>
        <v/>
      </c>
      <c r="P28" s="8" t="str">
        <f>IF($C$15=P$25,$C$11,"")</f>
        <v/>
      </c>
      <c r="Q28" s="8" t="str">
        <f>IF($C$15=Q$25,$C$11,"")</f>
        <v/>
      </c>
      <c r="R28" s="8" t="str">
        <f>IF($C$15=R$25,$C$11,"")</f>
        <v/>
      </c>
      <c r="S28" s="8" t="str">
        <f>IF($C$15=S$25,$C$11,"")</f>
        <v/>
      </c>
      <c r="T28" s="8" t="str">
        <f>IF($C$15=T$25,$C$11,"")</f>
        <v/>
      </c>
      <c r="U28" s="8" t="str">
        <f>IF($C$15=U$25,$C$11,"")</f>
        <v/>
      </c>
      <c r="V28" s="8" t="str">
        <f>IF($C$15=V$25,$C$11,"")</f>
        <v/>
      </c>
      <c r="W28" s="8" t="str">
        <f>IF($C$15=W$25,$C$11,"")</f>
        <v/>
      </c>
      <c r="X28" s="8" t="str">
        <f>IF($C$15=X$25,$C$11,"")</f>
        <v/>
      </c>
      <c r="Y28" s="8" t="str">
        <f>IF($C$15=Y$25,$C$11,"")</f>
        <v/>
      </c>
      <c r="Z28" s="8" t="str">
        <f>IF($C$15=Z$25,$C$11,"")</f>
        <v/>
      </c>
      <c r="AA28" s="8" t="str">
        <f>IF($C$15=AA$25,$C$11,"")</f>
        <v/>
      </c>
      <c r="AB28" s="8" t="str">
        <f>IF($C$15=AB$25,$C$11,"")</f>
        <v/>
      </c>
      <c r="AC28" s="8" t="str">
        <f>IF($C$15=AC$25,$C$11,"")</f>
        <v/>
      </c>
      <c r="AD28" s="8" t="str">
        <f>IF($C$15=AD$25,$C$11,"")</f>
        <v/>
      </c>
      <c r="AE28" s="8" t="str">
        <f>IF($C$15=AE$25,$C$11,"")</f>
        <v/>
      </c>
      <c r="AF28" s="8" t="str">
        <f>IF($C$15=AF$25,$C$11,"")</f>
        <v/>
      </c>
      <c r="AG28" s="8" t="str">
        <f>IF($C$15=AG$25,$C$11,"")</f>
        <v/>
      </c>
      <c r="AH28" s="8" t="str">
        <f>IF($C$15=AH$25,$C$11,"")</f>
        <v/>
      </c>
      <c r="AI28" s="8" t="str">
        <f>IF($C$15=AI$25,$C$11,"")</f>
        <v/>
      </c>
      <c r="AJ28" s="8" t="str">
        <f>IF($C$15=AJ$25,$C$11,"")</f>
        <v/>
      </c>
      <c r="AK28" s="8" t="str">
        <f>IF($C$15=AK$25,$C$11,"")</f>
        <v/>
      </c>
    </row>
    <row r="29" spans="2:38" s="8" customFormat="1" x14ac:dyDescent="0.45">
      <c r="B29" s="8" t="s">
        <v>5</v>
      </c>
      <c r="C29" s="8" t="str">
        <f>IF($C$15=C$25,$C$7,"")</f>
        <v>3 833.409</v>
      </c>
      <c r="D29" s="8" t="str">
        <f>IF($C$15=D$25,$C$7,"")</f>
        <v/>
      </c>
      <c r="E29" s="8" t="str">
        <f>IF($C$15=E$25,$C$7,"")</f>
        <v/>
      </c>
      <c r="F29" s="8" t="str">
        <f>IF($C$15=F$25,$C$7,"")</f>
        <v/>
      </c>
      <c r="G29" s="8" t="str">
        <f>IF($C$15=G$25,$C$7,"")</f>
        <v/>
      </c>
      <c r="H29" s="8" t="str">
        <f>IF($C$15=H$25,$C$7,"")</f>
        <v/>
      </c>
      <c r="I29" s="8" t="str">
        <f>IF($C$15=I$25,$C$7,"")</f>
        <v/>
      </c>
      <c r="J29" s="8" t="str">
        <f>IF($C$15=J$25,$C$7,"")</f>
        <v/>
      </c>
      <c r="K29" s="8" t="str">
        <f>IF($C$15=K$25,$C$7,"")</f>
        <v/>
      </c>
      <c r="L29" s="8" t="str">
        <f>IF($C$15=L$25,$C$7,"")</f>
        <v/>
      </c>
      <c r="M29" s="8" t="str">
        <f>IF($C$15=M$25,$C$7,"")</f>
        <v/>
      </c>
      <c r="N29" s="8" t="str">
        <f>IF($C$15=N$25,$C$7,"")</f>
        <v/>
      </c>
      <c r="O29" s="8" t="str">
        <f>IF($C$15=O$25,$C$7,"")</f>
        <v/>
      </c>
      <c r="P29" s="8" t="str">
        <f>IF($C$15=P$25,$C$7,"")</f>
        <v/>
      </c>
      <c r="Q29" s="8" t="str">
        <f>IF($C$15=Q$25,$C$7,"")</f>
        <v/>
      </c>
      <c r="R29" s="8" t="str">
        <f>IF($C$15=R$25,$C$7,"")</f>
        <v/>
      </c>
      <c r="S29" s="8" t="str">
        <f>IF($C$15=S$25,$C$7,"")</f>
        <v/>
      </c>
      <c r="T29" s="8" t="str">
        <f>IF($C$15=T$25,$C$7,"")</f>
        <v/>
      </c>
      <c r="U29" s="8" t="str">
        <f>IF($C$15=U$25,$C$7,"")</f>
        <v/>
      </c>
      <c r="V29" s="8" t="str">
        <f>IF($C$15=V$25,$C$7,"")</f>
        <v/>
      </c>
      <c r="W29" s="8" t="str">
        <f>IF($C$15=W$25,$C$7,"")</f>
        <v/>
      </c>
      <c r="X29" s="8" t="str">
        <f>IF($C$15=X$25,$C$7,"")</f>
        <v/>
      </c>
      <c r="Y29" s="8" t="str">
        <f>IF($C$15=Y$25,$C$7,"")</f>
        <v/>
      </c>
      <c r="Z29" s="8" t="str">
        <f>IF($C$15=Z$25,$C$7,"")</f>
        <v/>
      </c>
      <c r="AA29" s="8" t="str">
        <f>IF($C$15=AA$25,$C$7,"")</f>
        <v/>
      </c>
      <c r="AB29" s="8" t="str">
        <f>IF($C$15=AB$25,$C$7,"")</f>
        <v/>
      </c>
      <c r="AC29" s="8" t="str">
        <f>IF($C$15=AC$25,$C$7,"")</f>
        <v/>
      </c>
      <c r="AD29" s="8" t="str">
        <f>IF($C$15=AD$25,$C$7,"")</f>
        <v/>
      </c>
      <c r="AE29" s="8" t="str">
        <f>IF($C$15=AE$25,$C$7,"")</f>
        <v/>
      </c>
      <c r="AF29" s="8" t="str">
        <f>IF($C$15=AF$25,$C$7,"")</f>
        <v/>
      </c>
      <c r="AG29" s="8" t="str">
        <f>IF($C$15=AG$25,$C$7,"")</f>
        <v/>
      </c>
      <c r="AH29" s="8" t="str">
        <f>IF($C$15=AH$25,$C$7,"")</f>
        <v/>
      </c>
      <c r="AI29" s="8" t="str">
        <f>IF($C$15=AI$25,$C$7,"")</f>
        <v/>
      </c>
      <c r="AJ29" s="8" t="str">
        <f>IF($C$15=AJ$25,$C$7,"")</f>
        <v/>
      </c>
      <c r="AK29" s="8" t="str">
        <f>IF($C$15=AK$25,$C$7,"")</f>
        <v/>
      </c>
    </row>
    <row r="30" spans="2:38" s="8" customFormat="1" x14ac:dyDescent="0.45"/>
    <row r="31" spans="2:38" s="8" customFormat="1" ht="14.65" thickBot="1" x14ac:dyDescent="0.5"/>
    <row r="32" spans="2:38" ht="14.65" thickBot="1" x14ac:dyDescent="0.5">
      <c r="D32" s="97" t="s">
        <v>2</v>
      </c>
      <c r="E32" s="98" t="s">
        <v>3</v>
      </c>
      <c r="F32" s="98" t="s">
        <v>4</v>
      </c>
      <c r="G32" s="97" t="s">
        <v>5</v>
      </c>
      <c r="L32" s="97" t="s">
        <v>2</v>
      </c>
      <c r="M32" s="98" t="s">
        <v>3</v>
      </c>
      <c r="N32" s="98" t="s">
        <v>4</v>
      </c>
      <c r="O32" s="97" t="s">
        <v>5</v>
      </c>
    </row>
    <row r="33" spans="3:15" x14ac:dyDescent="0.45">
      <c r="C33" s="99">
        <v>43278</v>
      </c>
      <c r="D33" s="94" t="str">
        <f>IF(C$15=$C33,C$9,"")</f>
        <v>3 866.416</v>
      </c>
      <c r="E33" s="95" t="str">
        <f>IF(C$15=C$33,C$10,"")</f>
        <v>3 958.432</v>
      </c>
      <c r="F33" s="94" t="str">
        <f>IF(C$15=C$33,C$11,"")</f>
        <v>3 830.572</v>
      </c>
      <c r="G33" s="94" t="str">
        <f>IF(C$15=C$33,C$7,"")</f>
        <v>3 833.409</v>
      </c>
      <c r="K33" s="99">
        <v>43278</v>
      </c>
      <c r="L33" s="8" t="str">
        <f>IF($C$15=$K33,$C$9,"")</f>
        <v>3 866.416</v>
      </c>
      <c r="M33" s="95" t="str">
        <f>IF($C$15=$K33,$C$10,"")</f>
        <v>3 958.432</v>
      </c>
      <c r="N33" s="94" t="str">
        <f>IF($C$15=$K33,$C$11,"")</f>
        <v>3 830.572</v>
      </c>
      <c r="O33" s="94" t="str">
        <f>IF($C$15=$K33,$C$7,"")</f>
        <v>3 833.409</v>
      </c>
    </row>
    <row r="34" spans="3:15" x14ac:dyDescent="0.45">
      <c r="C34" s="100">
        <v>43279</v>
      </c>
      <c r="D34" s="94" t="str">
        <f>IF(D$15=C$34,D$9,"")</f>
        <v>3 833.078</v>
      </c>
      <c r="E34" s="95" t="str">
        <f>IF(D$15=C$34,D$10,"")</f>
        <v>3 949.238</v>
      </c>
      <c r="F34" s="94" t="str">
        <f>IF(D$15=C$34,D$11,"")</f>
        <v>3 824.155</v>
      </c>
      <c r="G34" s="94" t="str">
        <f>IF(D$15=C$34,D$7,"")</f>
        <v>3 831.428</v>
      </c>
      <c r="K34" s="100">
        <v>43279</v>
      </c>
      <c r="L34" s="8" t="str">
        <f t="shared" ref="L34:L67" si="1">IF($C$15=$K34,$C$9,"")</f>
        <v/>
      </c>
      <c r="M34" s="95" t="str">
        <f t="shared" ref="M34:M67" si="2">IF($C$15=$K34,$C$10,"")</f>
        <v/>
      </c>
      <c r="N34" s="94" t="str">
        <f t="shared" ref="N34:N67" si="3">IF($C$15=$K34,$C$11,"")</f>
        <v/>
      </c>
      <c r="O34" s="94" t="str">
        <f t="shared" ref="O34:O67" si="4">IF($C$15=$K34,$C$7,"")</f>
        <v/>
      </c>
    </row>
    <row r="35" spans="3:15" x14ac:dyDescent="0.45">
      <c r="C35" s="100">
        <v>43280</v>
      </c>
      <c r="D35" s="94" t="str">
        <f>IF(E$15=C$35,E$9,"")</f>
        <v>3 832.091</v>
      </c>
      <c r="E35" s="95" t="str">
        <f>IF(E$15=C$35,E$10,"")</f>
        <v>3 958.286</v>
      </c>
      <c r="F35" s="94" t="str">
        <f>IF(E$15=C$35,E$11,"")</f>
        <v>3 830.434</v>
      </c>
      <c r="G35" s="94" t="str">
        <f>IF(E$15=C$35,E$7,"")</f>
        <v>3 879.658</v>
      </c>
      <c r="K35" s="100">
        <v>43280</v>
      </c>
      <c r="L35" s="8" t="str">
        <f t="shared" si="1"/>
        <v/>
      </c>
      <c r="M35" s="95" t="str">
        <f t="shared" si="2"/>
        <v/>
      </c>
      <c r="N35" s="94" t="str">
        <f t="shared" si="3"/>
        <v/>
      </c>
      <c r="O35" s="94" t="str">
        <f t="shared" si="4"/>
        <v/>
      </c>
    </row>
    <row r="36" spans="3:15" x14ac:dyDescent="0.45">
      <c r="C36" s="100">
        <v>43281</v>
      </c>
      <c r="D36" s="94"/>
      <c r="E36" s="94"/>
      <c r="F36" s="94"/>
      <c r="G36" s="94"/>
      <c r="K36" s="100">
        <v>43281</v>
      </c>
      <c r="L36" s="8" t="str">
        <f t="shared" si="1"/>
        <v/>
      </c>
      <c r="M36" s="95" t="str">
        <f t="shared" si="2"/>
        <v/>
      </c>
      <c r="N36" s="94" t="str">
        <f t="shared" si="3"/>
        <v/>
      </c>
      <c r="O36" s="94" t="str">
        <f t="shared" si="4"/>
        <v/>
      </c>
    </row>
    <row r="37" spans="3:15" x14ac:dyDescent="0.45">
      <c r="C37" s="100">
        <v>43282</v>
      </c>
      <c r="D37" s="94"/>
      <c r="E37" s="94"/>
      <c r="F37" s="94"/>
      <c r="G37" s="94"/>
      <c r="K37" s="100">
        <v>43282</v>
      </c>
      <c r="L37" s="8" t="str">
        <f t="shared" si="1"/>
        <v/>
      </c>
      <c r="M37" s="95" t="str">
        <f t="shared" si="2"/>
        <v/>
      </c>
      <c r="N37" s="94" t="str">
        <f t="shared" si="3"/>
        <v/>
      </c>
      <c r="O37" s="94" t="str">
        <f t="shared" si="4"/>
        <v/>
      </c>
    </row>
    <row r="38" spans="3:15" x14ac:dyDescent="0.45">
      <c r="C38" s="100">
        <v>43283</v>
      </c>
      <c r="D38" s="94" t="str">
        <f>IF(F$15=C$38,F$9,"")</f>
        <v>3 879.658</v>
      </c>
      <c r="E38" s="95" t="str">
        <f>IF(F$15=C$38,F$10,"")</f>
        <v>3 933.658</v>
      </c>
      <c r="F38" s="94" t="str">
        <f>IF(F$15=C$38,F$11,"")</f>
        <v>3 846.839</v>
      </c>
      <c r="G38" s="94" t="str">
        <f>IF(F$15=C$38,F$7,"")</f>
        <v>3 857.447</v>
      </c>
      <c r="K38" s="100">
        <v>43283</v>
      </c>
      <c r="L38" s="8" t="str">
        <f t="shared" si="1"/>
        <v/>
      </c>
      <c r="M38" s="95" t="str">
        <f t="shared" si="2"/>
        <v/>
      </c>
      <c r="N38" s="94" t="str">
        <f t="shared" si="3"/>
        <v/>
      </c>
      <c r="O38" s="94" t="str">
        <f t="shared" si="4"/>
        <v/>
      </c>
    </row>
    <row r="39" spans="3:15" x14ac:dyDescent="0.45">
      <c r="C39" s="100">
        <v>43284</v>
      </c>
      <c r="D39" s="94" t="str">
        <f>IF(G$15=C$39,G$9,"")</f>
        <v>3 857.447</v>
      </c>
      <c r="E39" s="95" t="str">
        <f>IF(G$15=C$39,G$10,"")</f>
        <v>3 946.292</v>
      </c>
      <c r="F39" s="94" t="str">
        <f>IF(G$15=C$39,G$11,"")</f>
        <v>3 856.784</v>
      </c>
      <c r="G39" s="94" t="str">
        <f>IF(G$15=C$39,G$7,"")</f>
        <v>3 861.425</v>
      </c>
      <c r="K39" s="100">
        <v>43284</v>
      </c>
      <c r="L39" s="8" t="str">
        <f t="shared" si="1"/>
        <v/>
      </c>
      <c r="M39" s="95" t="str">
        <f t="shared" si="2"/>
        <v/>
      </c>
      <c r="N39" s="94" t="str">
        <f t="shared" si="3"/>
        <v/>
      </c>
      <c r="O39" s="94" t="str">
        <f t="shared" si="4"/>
        <v/>
      </c>
    </row>
    <row r="40" spans="3:15" x14ac:dyDescent="0.45">
      <c r="C40" s="100">
        <v>43285</v>
      </c>
      <c r="D40" s="94"/>
      <c r="E40" s="94"/>
      <c r="F40" s="94"/>
      <c r="G40" s="94"/>
      <c r="K40" s="100">
        <v>43285</v>
      </c>
      <c r="L40" s="8" t="str">
        <f t="shared" si="1"/>
        <v/>
      </c>
      <c r="M40" s="95" t="str">
        <f t="shared" si="2"/>
        <v/>
      </c>
      <c r="N40" s="94" t="str">
        <f t="shared" si="3"/>
        <v/>
      </c>
      <c r="O40" s="94" t="str">
        <f t="shared" si="4"/>
        <v/>
      </c>
    </row>
    <row r="41" spans="3:15" x14ac:dyDescent="0.45">
      <c r="C41" s="100">
        <v>43286</v>
      </c>
      <c r="D41" s="94"/>
      <c r="E41" s="94"/>
      <c r="F41" s="94"/>
      <c r="G41" s="94"/>
      <c r="K41" s="100">
        <v>43286</v>
      </c>
      <c r="L41" s="8" t="str">
        <f t="shared" si="1"/>
        <v/>
      </c>
      <c r="M41" s="95" t="str">
        <f t="shared" si="2"/>
        <v/>
      </c>
      <c r="N41" s="94" t="str">
        <f t="shared" si="3"/>
        <v/>
      </c>
      <c r="O41" s="94" t="str">
        <f t="shared" si="4"/>
        <v/>
      </c>
    </row>
    <row r="42" spans="3:15" x14ac:dyDescent="0.45">
      <c r="C42" s="100">
        <v>43287</v>
      </c>
      <c r="D42" s="94"/>
      <c r="E42" s="94"/>
      <c r="F42" s="94"/>
      <c r="G42" s="94"/>
      <c r="K42" s="100">
        <v>43287</v>
      </c>
      <c r="L42" s="8" t="str">
        <f t="shared" si="1"/>
        <v/>
      </c>
      <c r="M42" s="95" t="str">
        <f t="shared" si="2"/>
        <v/>
      </c>
      <c r="N42" s="94" t="str">
        <f t="shared" si="3"/>
        <v/>
      </c>
      <c r="O42" s="94" t="str">
        <f t="shared" si="4"/>
        <v/>
      </c>
    </row>
    <row r="43" spans="3:15" x14ac:dyDescent="0.45">
      <c r="C43" s="100">
        <v>43288</v>
      </c>
      <c r="D43" s="94"/>
      <c r="E43" s="94"/>
      <c r="F43" s="94"/>
      <c r="G43" s="94"/>
      <c r="K43" s="100">
        <v>43288</v>
      </c>
      <c r="L43" s="8" t="str">
        <f t="shared" si="1"/>
        <v/>
      </c>
      <c r="M43" s="95" t="str">
        <f t="shared" si="2"/>
        <v/>
      </c>
      <c r="N43" s="94" t="str">
        <f t="shared" si="3"/>
        <v/>
      </c>
      <c r="O43" s="94" t="str">
        <f t="shared" si="4"/>
        <v/>
      </c>
    </row>
    <row r="44" spans="3:15" x14ac:dyDescent="0.45">
      <c r="C44" s="100">
        <v>43289</v>
      </c>
      <c r="D44" s="94"/>
      <c r="E44" s="94"/>
      <c r="F44" s="94"/>
      <c r="G44" s="94"/>
      <c r="K44" s="100">
        <v>43289</v>
      </c>
      <c r="L44" s="8" t="str">
        <f t="shared" si="1"/>
        <v/>
      </c>
      <c r="M44" s="95" t="str">
        <f t="shared" si="2"/>
        <v/>
      </c>
      <c r="N44" s="94" t="str">
        <f t="shared" si="3"/>
        <v/>
      </c>
      <c r="O44" s="94" t="str">
        <f t="shared" si="4"/>
        <v/>
      </c>
    </row>
    <row r="45" spans="3:15" x14ac:dyDescent="0.45">
      <c r="C45" s="100">
        <v>43290</v>
      </c>
      <c r="D45" s="94"/>
      <c r="E45" s="94"/>
      <c r="F45" s="94"/>
      <c r="G45" s="94"/>
      <c r="K45" s="100">
        <v>43290</v>
      </c>
      <c r="L45" s="8" t="str">
        <f t="shared" si="1"/>
        <v/>
      </c>
      <c r="M45" s="95" t="str">
        <f t="shared" si="2"/>
        <v/>
      </c>
      <c r="N45" s="94" t="str">
        <f t="shared" si="3"/>
        <v/>
      </c>
      <c r="O45" s="94" t="str">
        <f t="shared" si="4"/>
        <v/>
      </c>
    </row>
    <row r="46" spans="3:15" x14ac:dyDescent="0.45">
      <c r="C46" s="100">
        <v>43291</v>
      </c>
      <c r="D46" s="94"/>
      <c r="E46" s="94"/>
      <c r="F46" s="94"/>
      <c r="G46" s="94"/>
      <c r="K46" s="100">
        <v>43291</v>
      </c>
      <c r="L46" s="8" t="str">
        <f t="shared" si="1"/>
        <v/>
      </c>
      <c r="M46" s="95" t="str">
        <f t="shared" si="2"/>
        <v/>
      </c>
      <c r="N46" s="94" t="str">
        <f t="shared" si="3"/>
        <v/>
      </c>
      <c r="O46" s="94" t="str">
        <f t="shared" si="4"/>
        <v/>
      </c>
    </row>
    <row r="47" spans="3:15" x14ac:dyDescent="0.45">
      <c r="C47" s="100">
        <v>43292</v>
      </c>
      <c r="D47" s="94"/>
      <c r="E47" s="94"/>
      <c r="F47" s="94"/>
      <c r="G47" s="94"/>
      <c r="K47" s="100">
        <v>43292</v>
      </c>
      <c r="L47" s="8" t="str">
        <f t="shared" si="1"/>
        <v/>
      </c>
      <c r="M47" s="95" t="str">
        <f t="shared" si="2"/>
        <v/>
      </c>
      <c r="N47" s="94" t="str">
        <f t="shared" si="3"/>
        <v/>
      </c>
      <c r="O47" s="94" t="str">
        <f t="shared" si="4"/>
        <v/>
      </c>
    </row>
    <row r="48" spans="3:15" x14ac:dyDescent="0.45">
      <c r="C48" s="100">
        <v>43293</v>
      </c>
      <c r="D48" s="94"/>
      <c r="E48" s="94"/>
      <c r="F48" s="94"/>
      <c r="G48" s="94"/>
      <c r="K48" s="100">
        <v>43293</v>
      </c>
      <c r="L48" s="8" t="str">
        <f t="shared" si="1"/>
        <v/>
      </c>
      <c r="M48" s="95" t="str">
        <f t="shared" si="2"/>
        <v/>
      </c>
      <c r="N48" s="94" t="str">
        <f t="shared" si="3"/>
        <v/>
      </c>
      <c r="O48" s="94" t="str">
        <f t="shared" si="4"/>
        <v/>
      </c>
    </row>
    <row r="49" spans="3:15" x14ac:dyDescent="0.45">
      <c r="C49" s="100">
        <v>43294</v>
      </c>
      <c r="D49" s="94"/>
      <c r="E49" s="94"/>
      <c r="F49" s="94"/>
      <c r="G49" s="94"/>
      <c r="K49" s="100">
        <v>43294</v>
      </c>
      <c r="L49" s="8" t="str">
        <f t="shared" si="1"/>
        <v/>
      </c>
      <c r="M49" s="95" t="str">
        <f t="shared" si="2"/>
        <v/>
      </c>
      <c r="N49" s="94" t="str">
        <f t="shared" si="3"/>
        <v/>
      </c>
      <c r="O49" s="94" t="str">
        <f t="shared" si="4"/>
        <v/>
      </c>
    </row>
    <row r="50" spans="3:15" x14ac:dyDescent="0.45">
      <c r="C50" s="100">
        <v>43295</v>
      </c>
      <c r="D50" s="94"/>
      <c r="E50" s="94"/>
      <c r="F50" s="94"/>
      <c r="G50" s="94"/>
      <c r="K50" s="100">
        <v>43295</v>
      </c>
      <c r="L50" s="8" t="str">
        <f t="shared" si="1"/>
        <v/>
      </c>
      <c r="M50" s="95" t="str">
        <f t="shared" si="2"/>
        <v/>
      </c>
      <c r="N50" s="94" t="str">
        <f t="shared" si="3"/>
        <v/>
      </c>
      <c r="O50" s="94" t="str">
        <f t="shared" si="4"/>
        <v/>
      </c>
    </row>
    <row r="51" spans="3:15" x14ac:dyDescent="0.45">
      <c r="C51" s="100">
        <v>43296</v>
      </c>
      <c r="D51" s="94"/>
      <c r="E51" s="94"/>
      <c r="F51" s="94"/>
      <c r="G51" s="94"/>
      <c r="K51" s="100">
        <v>43296</v>
      </c>
      <c r="L51" s="8" t="str">
        <f t="shared" si="1"/>
        <v/>
      </c>
      <c r="M51" s="95" t="str">
        <f t="shared" si="2"/>
        <v/>
      </c>
      <c r="N51" s="94" t="str">
        <f t="shared" si="3"/>
        <v/>
      </c>
      <c r="O51" s="94" t="str">
        <f t="shared" si="4"/>
        <v/>
      </c>
    </row>
    <row r="52" spans="3:15" x14ac:dyDescent="0.45">
      <c r="C52" s="100">
        <v>43297</v>
      </c>
      <c r="D52" s="94"/>
      <c r="E52" s="94"/>
      <c r="F52" s="94"/>
      <c r="G52" s="94"/>
      <c r="K52" s="100">
        <v>43297</v>
      </c>
      <c r="L52" s="8" t="str">
        <f t="shared" si="1"/>
        <v/>
      </c>
      <c r="M52" s="95" t="str">
        <f t="shared" si="2"/>
        <v/>
      </c>
      <c r="N52" s="94" t="str">
        <f t="shared" si="3"/>
        <v/>
      </c>
      <c r="O52" s="94" t="str">
        <f t="shared" si="4"/>
        <v/>
      </c>
    </row>
    <row r="53" spans="3:15" x14ac:dyDescent="0.45">
      <c r="C53" s="100">
        <v>43298</v>
      </c>
      <c r="D53" s="94"/>
      <c r="E53" s="94"/>
      <c r="F53" s="94"/>
      <c r="G53" s="94"/>
      <c r="K53" s="100">
        <v>43298</v>
      </c>
      <c r="L53" s="8" t="str">
        <f t="shared" si="1"/>
        <v/>
      </c>
      <c r="M53" s="95" t="str">
        <f t="shared" si="2"/>
        <v/>
      </c>
      <c r="N53" s="94" t="str">
        <f t="shared" si="3"/>
        <v/>
      </c>
      <c r="O53" s="94" t="str">
        <f t="shared" si="4"/>
        <v/>
      </c>
    </row>
    <row r="54" spans="3:15" x14ac:dyDescent="0.45">
      <c r="C54" s="100">
        <v>43299</v>
      </c>
      <c r="D54" s="94"/>
      <c r="E54" s="94"/>
      <c r="F54" s="94"/>
      <c r="G54" s="94"/>
      <c r="K54" s="100">
        <v>43299</v>
      </c>
      <c r="L54" s="8" t="str">
        <f t="shared" si="1"/>
        <v/>
      </c>
      <c r="M54" s="95" t="str">
        <f t="shared" si="2"/>
        <v/>
      </c>
      <c r="N54" s="94" t="str">
        <f t="shared" si="3"/>
        <v/>
      </c>
      <c r="O54" s="94" t="str">
        <f t="shared" si="4"/>
        <v/>
      </c>
    </row>
    <row r="55" spans="3:15" x14ac:dyDescent="0.45">
      <c r="C55" s="100">
        <v>43300</v>
      </c>
      <c r="D55" s="94"/>
      <c r="E55" s="94"/>
      <c r="F55" s="94"/>
      <c r="G55" s="94"/>
      <c r="K55" s="100">
        <v>43300</v>
      </c>
      <c r="L55" s="8" t="str">
        <f t="shared" si="1"/>
        <v/>
      </c>
      <c r="M55" s="95" t="str">
        <f t="shared" si="2"/>
        <v/>
      </c>
      <c r="N55" s="94" t="str">
        <f t="shared" si="3"/>
        <v/>
      </c>
      <c r="O55" s="94" t="str">
        <f t="shared" si="4"/>
        <v/>
      </c>
    </row>
    <row r="56" spans="3:15" x14ac:dyDescent="0.45">
      <c r="C56" s="100">
        <v>43301</v>
      </c>
      <c r="D56" s="94"/>
      <c r="E56" s="94"/>
      <c r="F56" s="94"/>
      <c r="G56" s="94"/>
      <c r="K56" s="100">
        <v>43301</v>
      </c>
      <c r="L56" s="8" t="str">
        <f t="shared" si="1"/>
        <v/>
      </c>
      <c r="M56" s="95" t="str">
        <f t="shared" si="2"/>
        <v/>
      </c>
      <c r="N56" s="94" t="str">
        <f t="shared" si="3"/>
        <v/>
      </c>
      <c r="O56" s="94" t="str">
        <f t="shared" si="4"/>
        <v/>
      </c>
    </row>
    <row r="57" spans="3:15" x14ac:dyDescent="0.45">
      <c r="C57" s="100">
        <v>43302</v>
      </c>
      <c r="D57" s="94"/>
      <c r="E57" s="94"/>
      <c r="F57" s="94"/>
      <c r="G57" s="94"/>
      <c r="K57" s="100">
        <v>43302</v>
      </c>
      <c r="L57" s="8" t="str">
        <f t="shared" si="1"/>
        <v/>
      </c>
      <c r="M57" s="95" t="str">
        <f t="shared" si="2"/>
        <v/>
      </c>
      <c r="N57" s="94" t="str">
        <f t="shared" si="3"/>
        <v/>
      </c>
      <c r="O57" s="94" t="str">
        <f t="shared" si="4"/>
        <v/>
      </c>
    </row>
    <row r="58" spans="3:15" x14ac:dyDescent="0.45">
      <c r="C58" s="100">
        <v>43303</v>
      </c>
      <c r="D58" s="94"/>
      <c r="E58" s="94"/>
      <c r="F58" s="94"/>
      <c r="G58" s="94"/>
      <c r="K58" s="100">
        <v>43303</v>
      </c>
      <c r="L58" s="8" t="str">
        <f t="shared" si="1"/>
        <v/>
      </c>
      <c r="M58" s="95" t="str">
        <f t="shared" si="2"/>
        <v/>
      </c>
      <c r="N58" s="94" t="str">
        <f t="shared" si="3"/>
        <v/>
      </c>
      <c r="O58" s="94" t="str">
        <f t="shared" si="4"/>
        <v/>
      </c>
    </row>
    <row r="59" spans="3:15" x14ac:dyDescent="0.45">
      <c r="C59" s="100">
        <v>43304</v>
      </c>
      <c r="D59" s="94"/>
      <c r="E59" s="94"/>
      <c r="F59" s="94"/>
      <c r="G59" s="94"/>
      <c r="K59" s="100">
        <v>43304</v>
      </c>
      <c r="L59" s="8" t="str">
        <f t="shared" si="1"/>
        <v/>
      </c>
      <c r="M59" s="95" t="str">
        <f t="shared" si="2"/>
        <v/>
      </c>
      <c r="N59" s="94" t="str">
        <f t="shared" si="3"/>
        <v/>
      </c>
      <c r="O59" s="94" t="str">
        <f t="shared" si="4"/>
        <v/>
      </c>
    </row>
    <row r="60" spans="3:15" x14ac:dyDescent="0.45">
      <c r="C60" s="100">
        <v>43305</v>
      </c>
      <c r="D60" s="94"/>
      <c r="E60" s="94"/>
      <c r="F60" s="94"/>
      <c r="G60" s="94"/>
      <c r="K60" s="100">
        <v>43305</v>
      </c>
      <c r="L60" s="8" t="str">
        <f t="shared" si="1"/>
        <v/>
      </c>
      <c r="M60" s="95" t="str">
        <f t="shared" si="2"/>
        <v/>
      </c>
      <c r="N60" s="94" t="str">
        <f t="shared" si="3"/>
        <v/>
      </c>
      <c r="O60" s="94" t="str">
        <f t="shared" si="4"/>
        <v/>
      </c>
    </row>
    <row r="61" spans="3:15" x14ac:dyDescent="0.45">
      <c r="C61" s="100">
        <v>43306</v>
      </c>
      <c r="D61" s="94"/>
      <c r="E61" s="94"/>
      <c r="F61" s="94"/>
      <c r="G61" s="94"/>
      <c r="K61" s="100">
        <v>43306</v>
      </c>
      <c r="L61" s="8" t="str">
        <f t="shared" si="1"/>
        <v/>
      </c>
      <c r="M61" s="95" t="str">
        <f t="shared" si="2"/>
        <v/>
      </c>
      <c r="N61" s="94" t="str">
        <f t="shared" si="3"/>
        <v/>
      </c>
      <c r="O61" s="94" t="str">
        <f t="shared" si="4"/>
        <v/>
      </c>
    </row>
    <row r="62" spans="3:15" x14ac:dyDescent="0.45">
      <c r="C62" s="100">
        <v>43307</v>
      </c>
      <c r="D62" s="94"/>
      <c r="E62" s="94"/>
      <c r="F62" s="94"/>
      <c r="G62" s="94"/>
      <c r="K62" s="100">
        <v>43307</v>
      </c>
      <c r="L62" s="8" t="str">
        <f t="shared" si="1"/>
        <v/>
      </c>
      <c r="M62" s="95" t="str">
        <f t="shared" si="2"/>
        <v/>
      </c>
      <c r="N62" s="94" t="str">
        <f t="shared" si="3"/>
        <v/>
      </c>
      <c r="O62" s="94" t="str">
        <f t="shared" si="4"/>
        <v/>
      </c>
    </row>
    <row r="63" spans="3:15" x14ac:dyDescent="0.45">
      <c r="C63" s="100">
        <v>43308</v>
      </c>
      <c r="D63" s="94"/>
      <c r="E63" s="94"/>
      <c r="F63" s="94"/>
      <c r="G63" s="94"/>
      <c r="K63" s="100">
        <v>43308</v>
      </c>
      <c r="L63" s="8" t="str">
        <f t="shared" si="1"/>
        <v/>
      </c>
      <c r="M63" s="95" t="str">
        <f t="shared" si="2"/>
        <v/>
      </c>
      <c r="N63" s="94" t="str">
        <f t="shared" si="3"/>
        <v/>
      </c>
      <c r="O63" s="94" t="str">
        <f t="shared" si="4"/>
        <v/>
      </c>
    </row>
    <row r="64" spans="3:15" x14ac:dyDescent="0.45">
      <c r="C64" s="100">
        <v>43309</v>
      </c>
      <c r="D64" s="94"/>
      <c r="E64" s="94"/>
      <c r="F64" s="94"/>
      <c r="G64" s="94"/>
      <c r="K64" s="100">
        <v>43309</v>
      </c>
      <c r="L64" s="8" t="str">
        <f t="shared" si="1"/>
        <v/>
      </c>
      <c r="M64" s="95" t="str">
        <f t="shared" si="2"/>
        <v/>
      </c>
      <c r="N64" s="94" t="str">
        <f t="shared" si="3"/>
        <v/>
      </c>
      <c r="O64" s="94" t="str">
        <f t="shared" si="4"/>
        <v/>
      </c>
    </row>
    <row r="65" spans="3:15" x14ac:dyDescent="0.45">
      <c r="C65" s="100">
        <v>43310</v>
      </c>
      <c r="D65" s="94"/>
      <c r="E65" s="94"/>
      <c r="F65" s="94"/>
      <c r="G65" s="94"/>
      <c r="K65" s="100">
        <v>43310</v>
      </c>
      <c r="L65" s="8" t="str">
        <f t="shared" si="1"/>
        <v/>
      </c>
      <c r="M65" s="95" t="str">
        <f t="shared" si="2"/>
        <v/>
      </c>
      <c r="N65" s="94" t="str">
        <f t="shared" si="3"/>
        <v/>
      </c>
      <c r="O65" s="94" t="str">
        <f t="shared" si="4"/>
        <v/>
      </c>
    </row>
    <row r="66" spans="3:15" x14ac:dyDescent="0.45">
      <c r="C66" s="100">
        <v>43311</v>
      </c>
      <c r="D66" s="94"/>
      <c r="E66" s="94"/>
      <c r="F66" s="94"/>
      <c r="G66" s="94"/>
      <c r="K66" s="100">
        <v>43311</v>
      </c>
      <c r="L66" s="8" t="str">
        <f t="shared" si="1"/>
        <v/>
      </c>
      <c r="M66" s="95" t="str">
        <f t="shared" si="2"/>
        <v/>
      </c>
      <c r="N66" s="94" t="str">
        <f t="shared" si="3"/>
        <v/>
      </c>
      <c r="O66" s="94" t="str">
        <f t="shared" si="4"/>
        <v/>
      </c>
    </row>
    <row r="67" spans="3:15" ht="14.65" thickBot="1" x14ac:dyDescent="0.5">
      <c r="C67" s="101">
        <v>43312</v>
      </c>
      <c r="D67" s="96"/>
      <c r="E67" s="96"/>
      <c r="F67" s="96"/>
      <c r="G67" s="96"/>
      <c r="K67" s="101">
        <v>43312</v>
      </c>
      <c r="L67" s="8" t="str">
        <f t="shared" si="1"/>
        <v/>
      </c>
      <c r="M67" s="95" t="str">
        <f t="shared" si="2"/>
        <v/>
      </c>
      <c r="N67" s="94" t="str">
        <f t="shared" si="3"/>
        <v/>
      </c>
      <c r="O67" s="94" t="str">
        <f t="shared" si="4"/>
        <v/>
      </c>
    </row>
  </sheetData>
  <hyperlinks>
    <hyperlink ref="B2" r:id="rId1"/>
  </hyperlinks>
  <pageMargins left="0.7" right="0.7" top="0.75" bottom="0.75" header="0.3" footer="0.3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workbookViewId="0">
      <selection activeCell="D23" sqref="D23"/>
    </sheetView>
  </sheetViews>
  <sheetFormatPr baseColWidth="10" defaultRowHeight="14.25" x14ac:dyDescent="0.45"/>
  <cols>
    <col min="1" max="1" width="15.86328125" customWidth="1"/>
    <col min="2" max="2" width="15.86328125" style="15" bestFit="1" customWidth="1"/>
    <col min="3" max="10" width="10.6640625" style="15"/>
    <col min="14" max="16" width="11.3984375" customWidth="1"/>
  </cols>
  <sheetData>
    <row r="1" spans="1:16" x14ac:dyDescent="0.45">
      <c r="B1"/>
      <c r="C1"/>
      <c r="D1"/>
      <c r="E1"/>
      <c r="F1"/>
      <c r="G1"/>
      <c r="H1"/>
      <c r="I1"/>
      <c r="J1"/>
      <c r="N1" s="92" t="str">
        <f>IFERROR(INDEX({1;2;3;4;5;6;7;8;9;10;11;12},MATCH(B9,{"Janv.";"Févr.";"Mars";"Avr.";"Mai";"Juin";"Juil.";"Août";"Sept.";"Oct.";"Nov.";"Déc."},0)),"")</f>
        <v/>
      </c>
      <c r="O1" s="10" t="str">
        <f>IFERROR(DATE($B$10,$N$1,$B$8),"")</f>
        <v/>
      </c>
    </row>
    <row r="2" spans="1:16" ht="14.65" thickBot="1" x14ac:dyDescent="0.5">
      <c r="B2" s="11" t="str">
        <f ca="1">UPPER(TEXT(TODAY(),"mmm"))</f>
        <v>JUIL</v>
      </c>
      <c r="C2"/>
      <c r="D2"/>
      <c r="E2"/>
      <c r="F2"/>
      <c r="G2"/>
      <c r="H2"/>
      <c r="I2"/>
      <c r="J2"/>
      <c r="N2" s="1" t="s">
        <v>6</v>
      </c>
      <c r="O2" s="1" t="s">
        <v>7</v>
      </c>
      <c r="P2" s="1" t="s">
        <v>8</v>
      </c>
    </row>
    <row r="3" spans="1:16" ht="26.25" customHeight="1" x14ac:dyDescent="0.45">
      <c r="B3" s="12">
        <f ca="1">DAY(TODAY())</f>
        <v>3</v>
      </c>
      <c r="C3"/>
      <c r="D3"/>
      <c r="E3"/>
      <c r="F3"/>
      <c r="G3"/>
      <c r="H3" s="5"/>
      <c r="I3"/>
      <c r="J3"/>
      <c r="N3">
        <v>1</v>
      </c>
      <c r="O3" t="s">
        <v>9</v>
      </c>
      <c r="P3">
        <v>2017</v>
      </c>
    </row>
    <row r="4" spans="1:16" ht="14.65" thickBot="1" x14ac:dyDescent="0.5">
      <c r="B4" s="13"/>
      <c r="C4"/>
      <c r="D4"/>
      <c r="E4"/>
      <c r="F4"/>
      <c r="G4"/>
      <c r="H4"/>
      <c r="I4"/>
      <c r="J4"/>
      <c r="N4">
        <v>2</v>
      </c>
      <c r="O4" t="s">
        <v>10</v>
      </c>
      <c r="P4">
        <v>2018</v>
      </c>
    </row>
    <row r="5" spans="1:16" x14ac:dyDescent="0.45">
      <c r="B5" s="14">
        <f ca="1">YEAR(TODAY())</f>
        <v>2018</v>
      </c>
      <c r="C5"/>
      <c r="D5"/>
      <c r="E5"/>
      <c r="F5" s="5"/>
      <c r="G5"/>
      <c r="H5"/>
      <c r="I5"/>
      <c r="J5"/>
      <c r="N5">
        <v>3</v>
      </c>
      <c r="O5" t="s">
        <v>11</v>
      </c>
      <c r="P5">
        <v>2019</v>
      </c>
    </row>
    <row r="6" spans="1:16" x14ac:dyDescent="0.45">
      <c r="B6"/>
      <c r="C6"/>
      <c r="D6"/>
      <c r="E6" s="5"/>
      <c r="F6"/>
      <c r="G6"/>
      <c r="H6"/>
      <c r="I6"/>
      <c r="J6"/>
      <c r="N6">
        <v>4</v>
      </c>
      <c r="O6" t="s">
        <v>12</v>
      </c>
      <c r="P6">
        <v>2020</v>
      </c>
    </row>
    <row r="7" spans="1:16" x14ac:dyDescent="0.45">
      <c r="D7" s="3"/>
      <c r="F7" s="3"/>
      <c r="N7">
        <v>5</v>
      </c>
      <c r="O7" t="s">
        <v>13</v>
      </c>
      <c r="P7">
        <v>2021</v>
      </c>
    </row>
    <row r="8" spans="1:16" x14ac:dyDescent="0.45">
      <c r="A8" s="16" t="s">
        <v>14</v>
      </c>
      <c r="B8" s="17"/>
      <c r="N8">
        <v>6</v>
      </c>
      <c r="O8" t="s">
        <v>15</v>
      </c>
      <c r="P8">
        <v>2022</v>
      </c>
    </row>
    <row r="9" spans="1:16" x14ac:dyDescent="0.45">
      <c r="A9" s="16" t="s">
        <v>16</v>
      </c>
      <c r="B9" s="17"/>
      <c r="N9">
        <v>7</v>
      </c>
      <c r="O9" t="s">
        <v>17</v>
      </c>
      <c r="P9">
        <v>2023</v>
      </c>
    </row>
    <row r="10" spans="1:16" x14ac:dyDescent="0.45">
      <c r="A10" s="16" t="s">
        <v>18</v>
      </c>
      <c r="B10" s="17"/>
      <c r="N10">
        <v>8</v>
      </c>
      <c r="O10" t="s">
        <v>19</v>
      </c>
      <c r="P10">
        <v>2024</v>
      </c>
    </row>
    <row r="11" spans="1:16" x14ac:dyDescent="0.45">
      <c r="A11" s="18"/>
      <c r="B11" s="19"/>
      <c r="N11">
        <v>9</v>
      </c>
      <c r="O11" t="s">
        <v>20</v>
      </c>
      <c r="P11">
        <v>2025</v>
      </c>
    </row>
    <row r="12" spans="1:16" x14ac:dyDescent="0.45">
      <c r="A12" s="20"/>
      <c r="B12" s="21"/>
      <c r="N12">
        <v>10</v>
      </c>
      <c r="O12" t="s">
        <v>21</v>
      </c>
      <c r="P12">
        <v>2026</v>
      </c>
    </row>
    <row r="13" spans="1:16" x14ac:dyDescent="0.45">
      <c r="A13" s="22"/>
      <c r="B13" s="23" t="s">
        <v>22</v>
      </c>
      <c r="C13" s="24"/>
      <c r="D13" s="24"/>
      <c r="E13" s="25"/>
      <c r="F13" s="38"/>
      <c r="G13" s="39"/>
      <c r="H13" s="39"/>
      <c r="I13" s="39"/>
      <c r="N13">
        <v>11</v>
      </c>
      <c r="O13" t="s">
        <v>23</v>
      </c>
      <c r="P13">
        <v>2027</v>
      </c>
    </row>
    <row r="14" spans="1:16" x14ac:dyDescent="0.45">
      <c r="B14" s="26" t="s">
        <v>2</v>
      </c>
      <c r="C14" s="27" t="s">
        <v>3</v>
      </c>
      <c r="D14" s="27" t="s">
        <v>4</v>
      </c>
      <c r="E14" s="28" t="s">
        <v>5</v>
      </c>
      <c r="F14" s="34"/>
      <c r="G14" s="35"/>
      <c r="H14" s="35"/>
      <c r="I14" s="36"/>
      <c r="N14">
        <v>12</v>
      </c>
      <c r="O14" t="s">
        <v>24</v>
      </c>
      <c r="P14">
        <v>2028</v>
      </c>
    </row>
    <row r="15" spans="1:16" x14ac:dyDescent="0.45">
      <c r="A15" s="29" t="s">
        <v>25</v>
      </c>
      <c r="B15" s="30" t="e">
        <f>SUMPRODUCT((Cours!$C$18:$AK$21)*(Cours!$C$17:$AK$17=$O$1)*(Cours!$B$18:$B$21=B14))</f>
        <v>#VALUE!</v>
      </c>
      <c r="C15" s="30" t="e">
        <f>SUMPRODUCT((Cours!$C$18:$AK$21)*(Cours!$C$17:$AK$17=$O$1)*(Cours!$B$18:$B$21=C14))</f>
        <v>#VALUE!</v>
      </c>
      <c r="D15" s="30" t="e">
        <f>SUMPRODUCT((Cours!$C$18:$AK$21)*(Cours!$C$17:$AK$17=$O$1)*(Cours!$B$18:$B$21=D14))</f>
        <v>#VALUE!</v>
      </c>
      <c r="E15" s="30" t="e">
        <f>SUMPRODUCT((Cours!$C$18:$AK$21)*(Cours!$C$17:$AK$17=$O$1)*(Cours!$B$18:$B$21=E14))</f>
        <v>#VALUE!</v>
      </c>
      <c r="F15" s="37"/>
      <c r="G15" s="32"/>
      <c r="H15" s="32"/>
      <c r="I15" s="32"/>
      <c r="N15">
        <v>13</v>
      </c>
      <c r="P15">
        <v>2029</v>
      </c>
    </row>
    <row r="16" spans="1:16" x14ac:dyDescent="0.45">
      <c r="A16" s="31"/>
      <c r="B16" s="32"/>
      <c r="C16" s="32"/>
      <c r="D16" s="32"/>
      <c r="E16" s="32"/>
      <c r="F16" s="32"/>
      <c r="G16" s="32"/>
      <c r="H16" s="32"/>
      <c r="I16" s="32"/>
      <c r="N16">
        <v>14</v>
      </c>
      <c r="P16">
        <v>2030</v>
      </c>
    </row>
    <row r="17" spans="1:14" x14ac:dyDescent="0.45">
      <c r="N17">
        <v>20</v>
      </c>
    </row>
    <row r="18" spans="1:14" x14ac:dyDescent="0.45">
      <c r="A18" s="1" t="s">
        <v>26</v>
      </c>
      <c r="B18" s="93" t="s">
        <v>22</v>
      </c>
      <c r="N18">
        <v>21</v>
      </c>
    </row>
    <row r="19" spans="1:14" x14ac:dyDescent="0.45">
      <c r="A19" s="33" t="s">
        <v>27</v>
      </c>
      <c r="B19" s="30" t="e">
        <f>SUMPRODUCT((BDD!E6:P38)*(BDD!$E$5:$P$5=$B$9)*(BDD!$D$6:$D$38=$B$10)*(BDD!$C$6:$C$38=$B$18)*(BDD!$B$6:$E$38=A19))</f>
        <v>#N/A</v>
      </c>
      <c r="N19">
        <v>22</v>
      </c>
    </row>
    <row r="20" spans="1:14" x14ac:dyDescent="0.45">
      <c r="A20" s="33" t="s">
        <v>28</v>
      </c>
      <c r="B20" s="30" t="e">
        <f>SUMPRODUCT((BDD!E7:P39)*(BDD!$E$5:$P$5=$B$9)*(BDD!$D$6:$D$38=$B$10)*(BDD!$C$6:$C$38=$B$18)*(BDD!$B$6:$E$38=A20))</f>
        <v>#N/A</v>
      </c>
      <c r="N20">
        <v>23</v>
      </c>
    </row>
    <row r="21" spans="1:14" x14ac:dyDescent="0.45">
      <c r="A21" s="33" t="s">
        <v>29</v>
      </c>
      <c r="B21" s="30" t="e">
        <f>SUMPRODUCT((BDD!E8:P40)*(BDD!$E$5:$P$5=$B$9)*(BDD!$D$6:$D$38=$B$10)*(BDD!$C$6:$C$38=$B$18)*(BDD!$B$6:$E$38=A21))</f>
        <v>#N/A</v>
      </c>
      <c r="N21">
        <v>24</v>
      </c>
    </row>
    <row r="22" spans="1:14" x14ac:dyDescent="0.45">
      <c r="A22" s="33" t="s">
        <v>30</v>
      </c>
      <c r="B22" s="30" t="e">
        <f>SUMPRODUCT((BDD!E9:P41)*(BDD!$E$5:$P$5=$B$9)*(BDD!$D$6:$D$38=$B$10)*(BDD!$C$6:$C$38=$B$18)*(BDD!$B$6:$E$38=A22))</f>
        <v>#N/A</v>
      </c>
      <c r="N22">
        <v>25</v>
      </c>
    </row>
    <row r="23" spans="1:14" x14ac:dyDescent="0.45">
      <c r="N23">
        <v>26</v>
      </c>
    </row>
    <row r="24" spans="1:14" x14ac:dyDescent="0.45">
      <c r="N24">
        <v>27</v>
      </c>
    </row>
    <row r="25" spans="1:14" x14ac:dyDescent="0.45">
      <c r="N25">
        <v>28</v>
      </c>
    </row>
    <row r="26" spans="1:14" x14ac:dyDescent="0.45">
      <c r="N26">
        <v>29</v>
      </c>
    </row>
    <row r="27" spans="1:14" x14ac:dyDescent="0.45">
      <c r="N27">
        <v>30</v>
      </c>
    </row>
    <row r="28" spans="1:14" x14ac:dyDescent="0.45">
      <c r="N28">
        <v>31</v>
      </c>
    </row>
    <row r="31" spans="1:14" x14ac:dyDescent="0.45">
      <c r="G31" s="15" t="s">
        <v>31</v>
      </c>
    </row>
  </sheetData>
  <mergeCells count="2">
    <mergeCell ref="B3:B4"/>
    <mergeCell ref="B13:E13"/>
  </mergeCells>
  <dataValidations count="3">
    <dataValidation type="list" allowBlank="1" showInputMessage="1" showErrorMessage="1" sqref="B10">
      <formula1>$P$3:$P$16</formula1>
    </dataValidation>
    <dataValidation type="list" allowBlank="1" showInputMessage="1" showErrorMessage="1" sqref="B9">
      <formula1>$O$3:$O$14</formula1>
    </dataValidation>
    <dataValidation type="list" allowBlank="1" showInputMessage="1" showErrorMessage="1" sqref="B8">
      <formula1>$N$3:$N$28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3B1D872-4C8C-4DD9-8E28-CEE95011D90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Cours</vt:lpstr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Fredelle</dc:creator>
  <cp:lastModifiedBy>Fredelle</cp:lastModifiedBy>
  <dcterms:created xsi:type="dcterms:W3CDTF">2018-07-03T15:34:05Z</dcterms:created>
  <dcterms:modified xsi:type="dcterms:W3CDTF">2018-07-03T17:03:32Z</dcterms:modified>
</cp:coreProperties>
</file>