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p\Downloads\"/>
    </mc:Choice>
  </mc:AlternateContent>
  <bookViews>
    <workbookView xWindow="0" yWindow="0" windowWidth="23040" windowHeight="9384"/>
  </bookViews>
  <sheets>
    <sheet name="RECAP TEST" sheetId="5" r:id="rId1"/>
    <sheet name="COMPTA" sheetId="4" r:id="rId2"/>
    <sheet name="IN" sheetId="1" r:id="rId3"/>
    <sheet name="OUT" sheetId="2" r:id="rId4"/>
  </sheets>
  <functionGroups builtInGroupCount="18"/>
  <definedNames>
    <definedName name="_xlnm._FilterDatabase" localSheetId="1" hidden="1">COMPTA!#REF!</definedName>
    <definedName name="_xlnm._FilterDatabase" localSheetId="3" hidden="1">OUT!#REF!</definedName>
    <definedName name="gcom">Tableau58[[#All],[Référence April]]</definedName>
    <definedName name="gin">IN!$A$1:$A$12</definedName>
    <definedName name="gout">OUT!$A$1:$A$12</definedName>
    <definedName name="hcom">Tableau58[#Headers]</definedName>
    <definedName name="hin">IN!$A$1:$S$1</definedName>
    <definedName name="hout">OUT!$1:$1</definedName>
    <definedName name="tcom">Tableau58[#All]</definedName>
    <definedName name="tin">IN!$A$1:$S$12</definedName>
    <definedName name="tout">OUT!$A$1:$S$12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5" l="1"/>
  <c r="K14" i="5"/>
  <c r="L14" i="5"/>
  <c r="I14" i="5"/>
  <c r="E14" i="5"/>
  <c r="F14" i="5"/>
  <c r="G14" i="5"/>
  <c r="D14" i="5"/>
  <c r="E8" i="5"/>
  <c r="F8" i="5"/>
  <c r="G8" i="5"/>
  <c r="H8" i="5"/>
  <c r="I8" i="5"/>
  <c r="J8" i="5"/>
  <c r="D8" i="5"/>
  <c r="N10" i="4"/>
  <c r="P10" i="4" s="1"/>
  <c r="M10" i="4"/>
  <c r="L10" i="4"/>
  <c r="I10" i="4"/>
  <c r="P9" i="4"/>
  <c r="O9" i="4"/>
  <c r="I9" i="4"/>
  <c r="P8" i="4"/>
  <c r="O8" i="4"/>
  <c r="I8" i="4"/>
  <c r="P7" i="4"/>
  <c r="O7" i="4"/>
  <c r="N7" i="4"/>
  <c r="M7" i="4"/>
  <c r="L7" i="4"/>
  <c r="I7" i="4"/>
  <c r="P6" i="4"/>
  <c r="O6" i="4"/>
  <c r="I6" i="4"/>
  <c r="P5" i="4"/>
  <c r="O5" i="4"/>
  <c r="I5" i="4"/>
  <c r="P4" i="4"/>
  <c r="O4" i="4"/>
  <c r="I4" i="4"/>
  <c r="P3" i="4"/>
  <c r="O3" i="4"/>
  <c r="I3" i="4"/>
  <c r="P2" i="4"/>
  <c r="O2" i="4"/>
  <c r="I2" i="4"/>
  <c r="O10" i="4" l="1"/>
</calcChain>
</file>

<file path=xl/comments1.xml><?xml version="1.0" encoding="utf-8"?>
<comments xmlns="http://schemas.openxmlformats.org/spreadsheetml/2006/main">
  <authors>
    <author/>
  </authors>
  <commentList>
    <comment ref="A1" authorId="0" shapeId="0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April International reference</t>
        </r>
      </text>
    </comment>
    <comment ref="C1" authorId="0" shapeId="0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Cleint's Green card code or AI Reference for this Client</t>
        </r>
      </text>
    </comment>
    <comment ref="D1" authorId="0" shapeId="0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Denomination of the Client</t>
        </r>
      </text>
    </comment>
    <comment ref="E1" authorId="0" shapeId="0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April International reference</t>
        </r>
      </text>
    </comment>
    <comment ref="F1" authorId="0" shapeId="0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Client reference for the Claim</t>
        </r>
      </text>
    </comment>
    <comment ref="H1" authorId="0" shapeId="0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Material Damages or Bodily Injury</t>
        </r>
      </text>
    </comment>
  </commentList>
</comments>
</file>

<file path=xl/sharedStrings.xml><?xml version="1.0" encoding="utf-8"?>
<sst xmlns="http://schemas.openxmlformats.org/spreadsheetml/2006/main" count="357" uniqueCount="137">
  <si>
    <t>Claim number</t>
  </si>
  <si>
    <t>id</t>
  </si>
  <si>
    <t>Invoice number</t>
  </si>
  <si>
    <t>Status</t>
  </si>
  <si>
    <t>Insurer code</t>
  </si>
  <si>
    <t>Insurer name</t>
  </si>
  <si>
    <t>date_exposure</t>
  </si>
  <si>
    <t>Item net amount</t>
  </si>
  <si>
    <t>Item VAT amount</t>
  </si>
  <si>
    <t>Item gross amount</t>
  </si>
  <si>
    <t>Item description</t>
  </si>
  <si>
    <t>FR 033 35 100140</t>
  </si>
  <si>
    <t>F150260175J SGE7 47</t>
  </si>
  <si>
    <t>Approved</t>
  </si>
  <si>
    <t>F0000907/01</t>
  </si>
  <si>
    <t>0.0000</t>
  </si>
  <si>
    <t>EUR</t>
  </si>
  <si>
    <t>exp</t>
  </si>
  <si>
    <t>NULL</t>
  </si>
  <si>
    <t>FW 033 30 000013</t>
  </si>
  <si>
    <t>A1402517</t>
  </si>
  <si>
    <t>New</t>
  </si>
  <si>
    <t>IFR00184/99</t>
  </si>
  <si>
    <t>FW 033 30 000190</t>
  </si>
  <si>
    <t>A16 01458 CT</t>
  </si>
  <si>
    <t>IFR00354/02</t>
  </si>
  <si>
    <t>IFR00034/01</t>
  </si>
  <si>
    <t>Fee</t>
  </si>
  <si>
    <t>FW 033 30 000672</t>
  </si>
  <si>
    <t>NOTE 125</t>
  </si>
  <si>
    <t>IFR00231/01</t>
  </si>
  <si>
    <t>FW 034 32 000041</t>
  </si>
  <si>
    <t>IFR00084/01</t>
  </si>
  <si>
    <t>FW 033 32 000336</t>
  </si>
  <si>
    <t>IFR00184/01</t>
  </si>
  <si>
    <t>FW 033 32 001254</t>
  </si>
  <si>
    <t>AU1524925/LESE</t>
  </si>
  <si>
    <t>F0000522/01</t>
  </si>
  <si>
    <t>FW 033 33 000344</t>
  </si>
  <si>
    <t>IFR00180/01</t>
  </si>
  <si>
    <t>FNS-MARZI-17241</t>
  </si>
  <si>
    <t>IFR00528/01</t>
  </si>
  <si>
    <t>FR 033 36 000965</t>
  </si>
  <si>
    <t>FR 033 36 001196</t>
  </si>
  <si>
    <t>E0002134/01</t>
  </si>
  <si>
    <t>E0001781/01</t>
  </si>
  <si>
    <t>2889.1400</t>
  </si>
  <si>
    <t>2490.5500</t>
  </si>
  <si>
    <t>AFee</t>
  </si>
  <si>
    <t>E0002083/01</t>
  </si>
  <si>
    <t>GB000358/01</t>
  </si>
  <si>
    <t>GB000403/01</t>
  </si>
  <si>
    <t>GB000107/01</t>
  </si>
  <si>
    <t>FR 033 36 000506</t>
  </si>
  <si>
    <t>FR 033 36 000869</t>
  </si>
  <si>
    <t>FR 033 36 001045</t>
  </si>
  <si>
    <t>A16,01458-016,02796</t>
  </si>
  <si>
    <t>A16,,01458-A16,02746</t>
  </si>
  <si>
    <t>2015,13251,11996</t>
  </si>
  <si>
    <t>A16,02712 - A16,01437</t>
  </si>
  <si>
    <t>16,11,20</t>
  </si>
  <si>
    <t>Bénéficiaire</t>
  </si>
  <si>
    <t>Date Règlement</t>
  </si>
  <si>
    <t>Montant</t>
  </si>
  <si>
    <t>TVA</t>
  </si>
  <si>
    <t>Total</t>
  </si>
  <si>
    <t>Type</t>
  </si>
  <si>
    <t>Détail</t>
  </si>
  <si>
    <t xml:space="preserve">    </t>
  </si>
  <si>
    <t xml:space="preserve">    2</t>
  </si>
  <si>
    <t>Type de sinistre</t>
  </si>
  <si>
    <t>Gestionnaire</t>
  </si>
  <si>
    <t>GC code</t>
  </si>
  <si>
    <t>Référence April</t>
  </si>
  <si>
    <t>Références Client</t>
  </si>
  <si>
    <t>Type de dommages</t>
  </si>
  <si>
    <t>Catégorie commission</t>
  </si>
  <si>
    <t>Catégorie dossier run-off</t>
  </si>
  <si>
    <t>WIP</t>
  </si>
  <si>
    <t>Facturé</t>
  </si>
  <si>
    <t>dont honoraires</t>
  </si>
  <si>
    <t>Montant avancé</t>
  </si>
  <si>
    <t>Montant à régler par le Client</t>
  </si>
  <si>
    <t>MSA</t>
  </si>
  <si>
    <t>GR001141/01</t>
  </si>
  <si>
    <t>FR 030 37 000522</t>
  </si>
  <si>
    <t>IV Directive</t>
  </si>
  <si>
    <t>Material Damage</t>
  </si>
  <si>
    <t>Cat 3</t>
  </si>
  <si>
    <t>GR005027/01</t>
  </si>
  <si>
    <t>FR 030 38 000122</t>
  </si>
  <si>
    <t>FR 030 38 001095</t>
  </si>
  <si>
    <t>RC</t>
  </si>
  <si>
    <t>Cat 2b</t>
  </si>
  <si>
    <t>Bodily Injury</t>
  </si>
  <si>
    <t>CASCO</t>
  </si>
  <si>
    <t>Cat 2a</t>
  </si>
  <si>
    <t>Référence April2</t>
  </si>
  <si>
    <t>dont Honoraires3</t>
  </si>
  <si>
    <t>Référence dossier</t>
  </si>
  <si>
    <t>Etat Comptable (Feuille Compta)</t>
  </si>
  <si>
    <t>Client</t>
  </si>
  <si>
    <t>Toto</t>
  </si>
  <si>
    <t>Tata</t>
  </si>
  <si>
    <t>Titi</t>
  </si>
  <si>
    <t>Tutu</t>
  </si>
  <si>
    <t>Meme</t>
  </si>
  <si>
    <t>Pepe</t>
  </si>
  <si>
    <t>Papa</t>
  </si>
  <si>
    <t xml:space="preserve">Fafa </t>
  </si>
  <si>
    <t xml:space="preserve">Fifi </t>
  </si>
  <si>
    <t>blabla</t>
  </si>
  <si>
    <t>Jean</t>
  </si>
  <si>
    <t>Jaques</t>
  </si>
  <si>
    <t>Pierre</t>
  </si>
  <si>
    <t>Paul</t>
  </si>
  <si>
    <t>Lucas</t>
  </si>
  <si>
    <t>Philippe</t>
  </si>
  <si>
    <t>Stéphanie</t>
  </si>
  <si>
    <t>Jeanette</t>
  </si>
  <si>
    <t>Jeanine</t>
  </si>
  <si>
    <t>Aline</t>
  </si>
  <si>
    <t>Delphine</t>
  </si>
  <si>
    <t>frais</t>
  </si>
  <si>
    <t>indemnités</t>
  </si>
  <si>
    <t>honoraires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</si>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</sst>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0000"/>
      <name val="Tahoma"/>
      <family val="2"/>
      <charset val="1"/>
    </font>
    <font>
      <sz val="9"/>
      <color rgb="FF000000"/>
      <name val="Tahoma"/>
      <family val="2"/>
      <charset val="1"/>
    </font>
    <font>
      <b/>
      <sz val="11"/>
      <color theme="0"/>
      <name val="Calibri"/>
      <family val="2"/>
      <scheme val="minor"/>
    </font>
    <font>
      <b/>
      <sz val="9"/>
      <name val="Century Gothic"/>
      <family val="2"/>
      <charset val="238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9CCFF"/>
        <bgColor rgb="FFCCCCFF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rgb="FFCCCCFF"/>
      </patternFill>
    </fill>
    <fill>
      <patternFill patternType="solid">
        <fgColor theme="8" tint="0.39997558519241921"/>
        <bgColor rgb="FFCCCCFF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9">
    <xf numFmtId="0" fontId="0" fillId="0" borderId="0" xfId="0"/>
    <xf numFmtId="4" fontId="0" fillId="0" borderId="0" xfId="0" applyNumberFormat="1" applyAlignment="1">
      <alignment horizontal="right"/>
    </xf>
    <xf numFmtId="14" fontId="0" fillId="0" borderId="0" xfId="0" applyNumberFormat="1"/>
    <xf numFmtId="43" fontId="1" fillId="0" borderId="0" xfId="1"/>
    <xf numFmtId="0" fontId="0" fillId="0" borderId="2" xfId="0" applyFont="1" applyBorder="1"/>
    <xf numFmtId="0" fontId="0" fillId="0" borderId="3" xfId="0" applyFont="1" applyBorder="1"/>
    <xf numFmtId="0" fontId="0" fillId="0" borderId="3" xfId="2" applyNumberFormat="1" applyFont="1" applyBorder="1"/>
    <xf numFmtId="44" fontId="0" fillId="0" borderId="3" xfId="2" applyNumberFormat="1" applyFont="1" applyBorder="1"/>
    <xf numFmtId="0" fontId="0" fillId="0" borderId="4" xfId="0" applyFont="1" applyBorder="1"/>
    <xf numFmtId="0" fontId="0" fillId="0" borderId="4" xfId="2" applyNumberFormat="1" applyFont="1" applyBorder="1"/>
    <xf numFmtId="44" fontId="0" fillId="0" borderId="4" xfId="2" applyNumberFormat="1" applyFont="1" applyBorder="1"/>
    <xf numFmtId="0" fontId="5" fillId="2" borderId="5" xfId="0" applyFont="1" applyFill="1" applyBorder="1" applyAlignment="1">
      <alignment horizontal="center" vertical="center" wrapText="1"/>
    </xf>
    <xf numFmtId="14" fontId="5" fillId="5" borderId="5" xfId="0" applyNumberFormat="1" applyFont="1" applyFill="1" applyBorder="1" applyAlignment="1">
      <alignment horizontal="center" vertical="center" wrapText="1"/>
    </xf>
    <xf numFmtId="14" fontId="5" fillId="6" borderId="5" xfId="0" applyNumberFormat="1" applyFont="1" applyFill="1" applyBorder="1" applyAlignment="1">
      <alignment horizontal="center" vertical="center" wrapText="1"/>
    </xf>
    <xf numFmtId="43" fontId="4" fillId="3" borderId="5" xfId="1" applyNumberFormat="1" applyFont="1" applyFill="1" applyBorder="1" applyAlignment="1">
      <alignment horizontal="center" vertical="center" wrapText="1"/>
    </xf>
    <xf numFmtId="43" fontId="4" fillId="4" borderId="5" xfId="1" applyNumberFormat="1" applyFont="1" applyFill="1" applyBorder="1" applyAlignment="1">
      <alignment horizontal="center" vertical="center" wrapText="1"/>
    </xf>
    <xf numFmtId="0" fontId="6" fillId="0" borderId="0" xfId="0" applyFont="1"/>
    <xf numFmtId="0" fontId="4" fillId="7" borderId="2" xfId="0" applyFont="1" applyFill="1" applyBorder="1"/>
    <xf numFmtId="0" fontId="4" fillId="7" borderId="8" xfId="0" applyFont="1" applyFill="1" applyBorder="1"/>
    <xf numFmtId="14" fontId="4" fillId="7" borderId="8" xfId="0" applyNumberFormat="1" applyFont="1" applyFill="1" applyBorder="1"/>
    <xf numFmtId="4" fontId="4" fillId="7" borderId="8" xfId="0" applyNumberFormat="1" applyFont="1" applyFill="1" applyBorder="1" applyAlignment="1">
      <alignment horizontal="right"/>
    </xf>
    <xf numFmtId="0" fontId="0" fillId="0" borderId="8" xfId="0" applyFont="1" applyBorder="1"/>
    <xf numFmtId="14" fontId="0" fillId="0" borderId="8" xfId="0" applyNumberFormat="1" applyFont="1" applyBorder="1"/>
    <xf numFmtId="4" fontId="0" fillId="0" borderId="8" xfId="0" applyNumberFormat="1" applyFont="1" applyBorder="1" applyAlignment="1">
      <alignment horizontal="right"/>
    </xf>
    <xf numFmtId="0" fontId="0" fillId="0" borderId="9" xfId="0" applyFont="1" applyBorder="1"/>
    <xf numFmtId="0" fontId="0" fillId="0" borderId="10" xfId="0" applyFont="1" applyBorder="1"/>
    <xf numFmtId="14" fontId="0" fillId="0" borderId="10" xfId="0" applyNumberFormat="1" applyFont="1" applyBorder="1"/>
    <xf numFmtId="4" fontId="0" fillId="0" borderId="10" xfId="0" applyNumberFormat="1" applyFont="1" applyBorder="1" applyAlignment="1">
      <alignment horizontal="right"/>
    </xf>
    <xf numFmtId="0" fontId="0" fillId="0" borderId="11" xfId="0" applyFont="1" applyBorder="1"/>
    <xf numFmtId="0" fontId="0" fillId="0" borderId="12" xfId="0" applyFont="1" applyBorder="1"/>
    <xf numFmtId="0" fontId="0" fillId="0" borderId="8" xfId="0" quotePrefix="1" applyFont="1" applyBorder="1" applyAlignment="1">
      <alignment horizontal="center"/>
    </xf>
    <xf numFmtId="0" fontId="0" fillId="0" borderId="10" xfId="0" quotePrefix="1" applyFont="1" applyBorder="1" applyAlignment="1">
      <alignment horizontal="center"/>
    </xf>
    <xf numFmtId="0" fontId="4" fillId="7" borderId="11" xfId="0" applyFont="1" applyFill="1" applyBorder="1"/>
    <xf numFmtId="43" fontId="4" fillId="7" borderId="1" xfId="1" applyNumberFormat="1" applyFont="1" applyFill="1" applyBorder="1" applyAlignment="1">
      <alignment horizontal="center" vertical="center" wrapText="1"/>
    </xf>
    <xf numFmtId="43" fontId="4" fillId="7" borderId="7" xfId="1" applyNumberFormat="1" applyFont="1" applyFill="1" applyBorder="1" applyAlignment="1">
      <alignment horizontal="center" vertical="center" wrapText="1"/>
    </xf>
    <xf numFmtId="4" fontId="4" fillId="7" borderId="6" xfId="0" applyNumberFormat="1" applyFont="1" applyFill="1" applyBorder="1" applyAlignment="1">
      <alignment horizontal="center"/>
    </xf>
    <xf numFmtId="14" fontId="4" fillId="7" borderId="6" xfId="0" applyNumberFormat="1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0" fillId="0" borderId="0" xfId="0" applyFont="1" applyBorder="1"/>
  </cellXfs>
  <cellStyles count="3">
    <cellStyle name="Milliers" xfId="1" builtinId="3"/>
    <cellStyle name="Monétaire" xfId="2" builtinId="4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border outline="0">
        <top style="thin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7" name="Tableau58" displayName="Tableau58" ref="A1:P10" totalsRowShown="0" dataDxfId="17" tableBorderDxfId="16" dataCellStyle="Monétaire">
  <autoFilter ref="A1:P10"/>
  <tableColumns count="16">
    <tableColumn id="1" name="Référence April" dataDxfId="15"/>
    <tableColumn id="2" name="Gestionnaire" dataDxfId="14"/>
    <tableColumn id="3" name="GC code" dataDxfId="13"/>
    <tableColumn id="4" name="Client" dataDxfId="12"/>
    <tableColumn id="5" name="Référence April2" dataDxfId="11"/>
    <tableColumn id="6" name="Références Client" dataDxfId="10"/>
    <tableColumn id="7" name="Type de sinistre" dataDxfId="9"/>
    <tableColumn id="8" name="Type de dommages" dataDxfId="8"/>
    <tableColumn id="9" name="Catégorie commission" dataDxfId="7" dataCellStyle="Monétaire">
      <calculatedColumnFormula>IF(G2="IV Directive",6,IF(G2="RC",7,7))</calculatedColumnFormula>
    </tableColumn>
    <tableColumn id="10" name="Catégorie dossier run-off" dataDxfId="6"/>
    <tableColumn id="11" name="WIP" dataDxfId="5" dataCellStyle="Monétaire"/>
    <tableColumn id="12" name="Facturé" dataDxfId="4" dataCellStyle="Monétaire"/>
    <tableColumn id="13" name="dont honoraires" dataDxfId="3" dataCellStyle="Monétaire"/>
    <tableColumn id="14" name="Montant avancé" dataDxfId="2" dataCellStyle="Monétaire"/>
    <tableColumn id="15" name="Montant à régler par le Client" dataDxfId="1" dataCellStyle="Monétaire">
      <calculatedColumnFormula>IF(N2&gt;0,M2+N2,0)</calculatedColumnFormula>
    </tableColumn>
    <tableColumn id="16" name="dont Honoraires3" dataDxfId="0" dataCellStyle="Monétaire">
      <calculatedColumnFormula>IF(N2&gt;0,M2,0)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7:L14"/>
  <sheetViews>
    <sheetView tabSelected="1" workbookViewId="0">
      <selection activeCell="G16" sqref="G16"/>
    </sheetView>
  </sheetViews>
  <sheetFormatPr baseColWidth="10" defaultRowHeight="14.4" x14ac:dyDescent="0.3"/>
  <cols>
    <col min="1" max="1" width="3.6640625" customWidth="1"/>
    <col min="2" max="2" width="15.77734375" bestFit="1" customWidth="1"/>
    <col min="4" max="4" width="21.77734375" customWidth="1"/>
    <col min="5" max="5" width="12.21875" bestFit="1" customWidth="1"/>
    <col min="6" max="6" width="18.21875" bestFit="1" customWidth="1"/>
    <col min="7" max="7" width="29.5546875" bestFit="1" customWidth="1"/>
    <col min="8" max="8" width="11.21875" customWidth="1"/>
    <col min="9" max="9" width="27.44140625" customWidth="1"/>
    <col min="10" max="10" width="17.77734375" customWidth="1"/>
    <col min="11" max="11" width="18.21875" bestFit="1" customWidth="1"/>
    <col min="12" max="12" width="29.5546875" bestFit="1" customWidth="1"/>
  </cols>
  <sheetData>
    <row r="7" spans="2:12" ht="43.2" x14ac:dyDescent="0.3">
      <c r="B7" s="16" t="s">
        <v>99</v>
      </c>
      <c r="D7" s="33" t="s">
        <v>101</v>
      </c>
      <c r="E7" s="33" t="s">
        <v>77</v>
      </c>
      <c r="F7" s="33" t="s">
        <v>79</v>
      </c>
      <c r="G7" s="33" t="s">
        <v>80</v>
      </c>
      <c r="H7" s="33" t="s">
        <v>81</v>
      </c>
      <c r="I7" s="33" t="s">
        <v>82</v>
      </c>
      <c r="J7" s="34" t="s">
        <v>98</v>
      </c>
    </row>
    <row r="8" spans="2:12" x14ac:dyDescent="0.3">
      <c r="B8" s="4" t="s">
        <v>11</v>
      </c>
      <c r="D8" t="str">
        <f>INDEX(tcom,MATCH($B$8,gcom,0),MATCH(D7,hcom,0))</f>
        <v>Toto</v>
      </c>
      <c r="E8" t="str">
        <f>INDEX(tcom,MATCH($B$8,gcom,0),MATCH(E7,hcom,0))</f>
        <v>Cat 3</v>
      </c>
      <c r="F8">
        <f>INDEX(tcom,MATCH($B$8,gcom,0),MATCH(F7,hcom,0))</f>
        <v>0</v>
      </c>
      <c r="G8">
        <f>INDEX(tcom,MATCH($B$8,gcom,0),MATCH(G7,hcom,0))</f>
        <v>0</v>
      </c>
      <c r="H8">
        <f>INDEX(tcom,MATCH($B$8,gcom,0),MATCH(H7,hcom,0))</f>
        <v>0</v>
      </c>
      <c r="I8">
        <f>INDEX(tcom,MATCH($B$8,gcom,0),MATCH(I7,hcom,0))</f>
        <v>0</v>
      </c>
      <c r="J8">
        <f>INDEX(tcom,MATCH($B$8,gcom,0),MATCH(J7,hcom,0))</f>
        <v>0</v>
      </c>
    </row>
    <row r="9" spans="2:12" x14ac:dyDescent="0.3">
      <c r="B9" s="38"/>
    </row>
    <row r="10" spans="2:12" x14ac:dyDescent="0.3">
      <c r="D10" t="s">
        <v>100</v>
      </c>
    </row>
    <row r="13" spans="2:12" x14ac:dyDescent="0.3">
      <c r="D13" s="35" t="s">
        <v>67</v>
      </c>
      <c r="E13" s="35" t="s">
        <v>63</v>
      </c>
      <c r="F13" s="36" t="s">
        <v>62</v>
      </c>
      <c r="G13" s="37" t="s">
        <v>61</v>
      </c>
      <c r="I13" s="35" t="s">
        <v>67</v>
      </c>
      <c r="J13" s="35" t="s">
        <v>63</v>
      </c>
      <c r="K13" s="36" t="s">
        <v>62</v>
      </c>
      <c r="L13" s="37" t="s">
        <v>61</v>
      </c>
    </row>
    <row r="14" spans="2:12" x14ac:dyDescent="0.3">
      <c r="D14" t="str">
        <f>INDEX(tin,MATCH($B$8,gin,0),MATCH(D13,hin,0))</f>
        <v>frais</v>
      </c>
      <c r="E14">
        <f>INDEX(tin,MATCH($B$8,gin,0),MATCH(E13,hin,0))</f>
        <v>2515.5500000000002</v>
      </c>
      <c r="F14">
        <f>INDEX(tin,MATCH($B$8,gin,0),MATCH(F13,hin,0))</f>
        <v>42521</v>
      </c>
      <c r="G14" t="e">
        <f>INDEX(tin,MATCH($B$8,gin,0),MATCH(G13,hin,0))</f>
        <v>#N/A</v>
      </c>
      <c r="I14" t="str">
        <f>INDEX(tout,MATCH($B$8,gout,0),MATCH(I13,hout,0))</f>
        <v>frais</v>
      </c>
      <c r="J14" t="str">
        <f>INDEX(tout,MATCH($B$8,gout,0),MATCH(J13,hout,0))</f>
        <v>2889.1400</v>
      </c>
      <c r="K14">
        <f>INDEX(tout,MATCH($B$8,gout,0),MATCH(K13,hout,0))</f>
        <v>42415</v>
      </c>
      <c r="L14" t="e">
        <f>INDEX(tout,MATCH($B$8,gout,0),MATCH(L13,hout,0))</f>
        <v>#N/A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10"/>
  <sheetViews>
    <sheetView topLeftCell="D1" workbookViewId="0">
      <selection activeCell="J1" sqref="J1"/>
    </sheetView>
  </sheetViews>
  <sheetFormatPr baseColWidth="10" defaultColWidth="8.88671875" defaultRowHeight="14.4" x14ac:dyDescent="0.3"/>
  <cols>
    <col min="1" max="1" width="16.5546875" bestFit="1" customWidth="1"/>
    <col min="2" max="2" width="12.77734375" customWidth="1"/>
    <col min="3" max="3" width="15.21875" bestFit="1" customWidth="1"/>
    <col min="4" max="4" width="27.77734375" customWidth="1"/>
    <col min="5" max="5" width="16.5546875" bestFit="1" customWidth="1"/>
    <col min="6" max="6" width="54" bestFit="1" customWidth="1"/>
    <col min="7" max="7" width="19" customWidth="1"/>
    <col min="8" max="8" width="19.21875" bestFit="1" customWidth="1"/>
    <col min="9" max="9" width="20.6640625" customWidth="1"/>
    <col min="10" max="10" width="22.109375" customWidth="1"/>
    <col min="11" max="11" width="13.109375" bestFit="1" customWidth="1"/>
    <col min="12" max="12" width="14.77734375" style="3" bestFit="1" customWidth="1"/>
    <col min="13" max="13" width="16.6640625" style="3" customWidth="1"/>
    <col min="14" max="14" width="16.77734375" style="3" customWidth="1"/>
    <col min="15" max="15" width="27.44140625" customWidth="1"/>
    <col min="16" max="16" width="17.77734375" customWidth="1"/>
  </cols>
  <sheetData>
    <row r="1" spans="1:16" ht="28.8" x14ac:dyDescent="0.3">
      <c r="A1" s="11" t="s">
        <v>73</v>
      </c>
      <c r="B1" s="11" t="s">
        <v>71</v>
      </c>
      <c r="C1" s="11" t="s">
        <v>72</v>
      </c>
      <c r="D1" s="11" t="s">
        <v>101</v>
      </c>
      <c r="E1" s="11" t="s">
        <v>97</v>
      </c>
      <c r="F1" s="11" t="s">
        <v>74</v>
      </c>
      <c r="G1" s="11" t="s">
        <v>70</v>
      </c>
      <c r="H1" s="11" t="s">
        <v>75</v>
      </c>
      <c r="I1" s="12" t="s">
        <v>76</v>
      </c>
      <c r="J1" s="33" t="s">
        <v>77</v>
      </c>
      <c r="K1" s="13" t="s">
        <v>78</v>
      </c>
      <c r="L1" s="14" t="s">
        <v>79</v>
      </c>
      <c r="M1" s="14" t="s">
        <v>80</v>
      </c>
      <c r="N1" s="14" t="s">
        <v>81</v>
      </c>
      <c r="O1" s="15" t="s">
        <v>82</v>
      </c>
      <c r="P1" s="15" t="s">
        <v>98</v>
      </c>
    </row>
    <row r="2" spans="1:16" x14ac:dyDescent="0.3">
      <c r="A2" s="4" t="s">
        <v>11</v>
      </c>
      <c r="B2" s="5" t="s">
        <v>83</v>
      </c>
      <c r="C2" s="5" t="s">
        <v>84</v>
      </c>
      <c r="D2" s="5" t="s">
        <v>102</v>
      </c>
      <c r="E2" s="5" t="s">
        <v>85</v>
      </c>
      <c r="F2" s="5" t="s">
        <v>111</v>
      </c>
      <c r="G2" s="5" t="s">
        <v>86</v>
      </c>
      <c r="H2" s="5" t="s">
        <v>87</v>
      </c>
      <c r="I2" s="6">
        <f t="shared" ref="I2:I10" si="0">IF(G2="IV Directive",6,IF(G2="RC",7,7))</f>
        <v>6</v>
      </c>
      <c r="J2" s="5" t="s">
        <v>88</v>
      </c>
      <c r="K2" s="7">
        <v>130</v>
      </c>
      <c r="L2" s="7"/>
      <c r="M2" s="7"/>
      <c r="N2" s="7"/>
      <c r="O2" s="7">
        <f t="shared" ref="O2:O10" si="1">IF(N2&gt;0,M2+N2,0)</f>
        <v>0</v>
      </c>
      <c r="P2" s="7">
        <f t="shared" ref="P2:P10" si="2">IF(N2&gt;0,M2,0)</f>
        <v>0</v>
      </c>
    </row>
    <row r="3" spans="1:16" x14ac:dyDescent="0.3">
      <c r="A3" s="4" t="s">
        <v>19</v>
      </c>
      <c r="B3" s="8" t="s">
        <v>83</v>
      </c>
      <c r="C3" s="8" t="s">
        <v>89</v>
      </c>
      <c r="D3" s="8" t="s">
        <v>103</v>
      </c>
      <c r="E3" s="8" t="s">
        <v>90</v>
      </c>
      <c r="F3" s="5" t="s">
        <v>111</v>
      </c>
      <c r="G3" s="8" t="s">
        <v>86</v>
      </c>
      <c r="H3" s="8" t="s">
        <v>87</v>
      </c>
      <c r="I3" s="9">
        <f t="shared" si="0"/>
        <v>6</v>
      </c>
      <c r="J3" s="8" t="s">
        <v>88</v>
      </c>
      <c r="K3" s="10">
        <v>130</v>
      </c>
      <c r="L3" s="10"/>
      <c r="M3" s="10"/>
      <c r="N3" s="10"/>
      <c r="O3" s="10">
        <f t="shared" si="1"/>
        <v>0</v>
      </c>
      <c r="P3" s="10">
        <f t="shared" si="2"/>
        <v>0</v>
      </c>
    </row>
    <row r="4" spans="1:16" x14ac:dyDescent="0.3">
      <c r="A4" s="4" t="s">
        <v>23</v>
      </c>
      <c r="B4" s="8" t="s">
        <v>83</v>
      </c>
      <c r="C4" s="8" t="s">
        <v>84</v>
      </c>
      <c r="D4" s="8" t="s">
        <v>104</v>
      </c>
      <c r="E4" s="8" t="s">
        <v>91</v>
      </c>
      <c r="F4" s="5" t="s">
        <v>111</v>
      </c>
      <c r="G4" s="8" t="s">
        <v>86</v>
      </c>
      <c r="H4" s="8" t="s">
        <v>87</v>
      </c>
      <c r="I4" s="9">
        <f t="shared" si="0"/>
        <v>6</v>
      </c>
      <c r="J4" s="8" t="s">
        <v>88</v>
      </c>
      <c r="K4" s="10">
        <v>130</v>
      </c>
      <c r="L4" s="10"/>
      <c r="M4" s="10"/>
      <c r="N4" s="10"/>
      <c r="O4" s="10">
        <f t="shared" si="1"/>
        <v>0</v>
      </c>
      <c r="P4" s="10">
        <f t="shared" si="2"/>
        <v>0</v>
      </c>
    </row>
    <row r="5" spans="1:16" x14ac:dyDescent="0.3">
      <c r="A5" s="4" t="s">
        <v>28</v>
      </c>
      <c r="B5" s="8" t="s">
        <v>83</v>
      </c>
      <c r="C5" s="8" t="s">
        <v>45</v>
      </c>
      <c r="D5" s="8" t="s">
        <v>105</v>
      </c>
      <c r="E5" s="8" t="s">
        <v>11</v>
      </c>
      <c r="F5" s="5" t="s">
        <v>111</v>
      </c>
      <c r="G5" s="8" t="s">
        <v>92</v>
      </c>
      <c r="H5" s="8" t="s">
        <v>87</v>
      </c>
      <c r="I5" s="9">
        <f t="shared" si="0"/>
        <v>7</v>
      </c>
      <c r="J5" s="8" t="s">
        <v>88</v>
      </c>
      <c r="K5" s="10">
        <v>130</v>
      </c>
      <c r="L5" s="10"/>
      <c r="M5" s="10"/>
      <c r="N5" s="10"/>
      <c r="O5" s="10">
        <f t="shared" si="1"/>
        <v>0</v>
      </c>
      <c r="P5" s="10">
        <f t="shared" si="2"/>
        <v>0</v>
      </c>
    </row>
    <row r="6" spans="1:16" x14ac:dyDescent="0.3">
      <c r="A6" s="4" t="s">
        <v>31</v>
      </c>
      <c r="B6" s="8" t="s">
        <v>83</v>
      </c>
      <c r="C6" s="8" t="s">
        <v>52</v>
      </c>
      <c r="D6" s="8" t="s">
        <v>106</v>
      </c>
      <c r="E6" s="8" t="s">
        <v>53</v>
      </c>
      <c r="F6" s="5" t="s">
        <v>111</v>
      </c>
      <c r="G6" s="8" t="s">
        <v>92</v>
      </c>
      <c r="H6" s="8" t="s">
        <v>87</v>
      </c>
      <c r="I6" s="9">
        <f t="shared" si="0"/>
        <v>7</v>
      </c>
      <c r="J6" s="8" t="s">
        <v>88</v>
      </c>
      <c r="K6" s="10">
        <v>0</v>
      </c>
      <c r="L6" s="10"/>
      <c r="M6" s="10"/>
      <c r="N6" s="10"/>
      <c r="O6" s="10">
        <f t="shared" si="1"/>
        <v>0</v>
      </c>
      <c r="P6" s="10">
        <f t="shared" si="2"/>
        <v>0</v>
      </c>
    </row>
    <row r="7" spans="1:16" x14ac:dyDescent="0.3">
      <c r="A7" s="4" t="s">
        <v>33</v>
      </c>
      <c r="B7" s="8" t="s">
        <v>83</v>
      </c>
      <c r="C7" s="8" t="s">
        <v>51</v>
      </c>
      <c r="D7" s="8" t="s">
        <v>107</v>
      </c>
      <c r="E7" s="8" t="s">
        <v>54</v>
      </c>
      <c r="F7" s="5" t="s">
        <v>111</v>
      </c>
      <c r="G7" s="8" t="s">
        <v>92</v>
      </c>
      <c r="H7" s="8" t="s">
        <v>87</v>
      </c>
      <c r="I7" s="9">
        <f t="shared" si="0"/>
        <v>7</v>
      </c>
      <c r="J7" s="8" t="s">
        <v>93</v>
      </c>
      <c r="K7" s="10">
        <v>0</v>
      </c>
      <c r="L7" s="10" t="e">
        <f>VLOOKUP(E7,UNPAID,4,FALSE)</f>
        <v>#NAME?</v>
      </c>
      <c r="M7" s="10" t="e">
        <f>VLOOKUP(E7,UNPAID,5,FALSE)</f>
        <v>#NAME?</v>
      </c>
      <c r="N7" s="10" t="e">
        <f>VLOOKUP(E7,UNPAID,6,FALSE)</f>
        <v>#NAME?</v>
      </c>
      <c r="O7" s="10" t="e">
        <f t="shared" si="1"/>
        <v>#NAME?</v>
      </c>
      <c r="P7" s="10" t="e">
        <f t="shared" si="2"/>
        <v>#NAME?</v>
      </c>
    </row>
    <row r="8" spans="1:16" x14ac:dyDescent="0.3">
      <c r="A8" s="4" t="s">
        <v>35</v>
      </c>
      <c r="B8" s="8" t="s">
        <v>83</v>
      </c>
      <c r="C8" s="8" t="s">
        <v>49</v>
      </c>
      <c r="D8" s="8" t="s">
        <v>108</v>
      </c>
      <c r="E8" s="8" t="s">
        <v>42</v>
      </c>
      <c r="F8" s="5" t="s">
        <v>111</v>
      </c>
      <c r="G8" s="8" t="s">
        <v>92</v>
      </c>
      <c r="H8" s="8" t="s">
        <v>94</v>
      </c>
      <c r="I8" s="9">
        <f t="shared" si="0"/>
        <v>7</v>
      </c>
      <c r="J8" s="8" t="s">
        <v>88</v>
      </c>
      <c r="K8" s="10">
        <v>130</v>
      </c>
      <c r="L8" s="10"/>
      <c r="M8" s="10"/>
      <c r="N8" s="10"/>
      <c r="O8" s="10">
        <f t="shared" si="1"/>
        <v>0</v>
      </c>
      <c r="P8" s="10">
        <f t="shared" si="2"/>
        <v>0</v>
      </c>
    </row>
    <row r="9" spans="1:16" x14ac:dyDescent="0.3">
      <c r="A9" s="4" t="s">
        <v>38</v>
      </c>
      <c r="B9" s="8" t="s">
        <v>83</v>
      </c>
      <c r="C9" s="8" t="s">
        <v>45</v>
      </c>
      <c r="D9" s="8" t="s">
        <v>109</v>
      </c>
      <c r="E9" s="8" t="s">
        <v>55</v>
      </c>
      <c r="F9" s="5" t="s">
        <v>111</v>
      </c>
      <c r="G9" s="8" t="s">
        <v>92</v>
      </c>
      <c r="H9" s="8" t="s">
        <v>87</v>
      </c>
      <c r="I9" s="9">
        <f t="shared" si="0"/>
        <v>7</v>
      </c>
      <c r="J9" s="8" t="s">
        <v>88</v>
      </c>
      <c r="K9" s="10">
        <v>0</v>
      </c>
      <c r="L9" s="10"/>
      <c r="M9" s="10"/>
      <c r="N9" s="10"/>
      <c r="O9" s="10">
        <f t="shared" si="1"/>
        <v>0</v>
      </c>
      <c r="P9" s="10">
        <f t="shared" si="2"/>
        <v>0</v>
      </c>
    </row>
    <row r="10" spans="1:16" x14ac:dyDescent="0.3">
      <c r="A10" s="8" t="s">
        <v>43</v>
      </c>
      <c r="B10" s="8" t="s">
        <v>83</v>
      </c>
      <c r="C10" s="8" t="s">
        <v>50</v>
      </c>
      <c r="D10" s="8" t="s">
        <v>110</v>
      </c>
      <c r="E10" s="8" t="s">
        <v>43</v>
      </c>
      <c r="F10" s="5" t="s">
        <v>111</v>
      </c>
      <c r="G10" s="8" t="s">
        <v>95</v>
      </c>
      <c r="H10" s="8" t="s">
        <v>87</v>
      </c>
      <c r="I10" s="9">
        <f t="shared" si="0"/>
        <v>7</v>
      </c>
      <c r="J10" s="8" t="s">
        <v>96</v>
      </c>
      <c r="K10" s="10">
        <v>130</v>
      </c>
      <c r="L10" s="10" t="e">
        <f>VLOOKUP(E10,UNPAID,4,FALSE)</f>
        <v>#NAME?</v>
      </c>
      <c r="M10" s="10" t="e">
        <f>VLOOKUP(E10,UNPAID,5,FALSE)</f>
        <v>#NAME?</v>
      </c>
      <c r="N10" s="10" t="e">
        <f>VLOOKUP(E10,UNPAID,6,FALSE)</f>
        <v>#NAME?</v>
      </c>
      <c r="O10" s="10" t="e">
        <f t="shared" si="1"/>
        <v>#NAME?</v>
      </c>
      <c r="P10" s="10" t="e">
        <f t="shared" si="2"/>
        <v>#NAME?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2"/>
  <sheetViews>
    <sheetView workbookViewId="0">
      <pane ySplit="1" topLeftCell="A2" activePane="bottomLeft" state="frozen"/>
      <selection pane="bottomLeft" activeCell="A3" sqref="A3"/>
    </sheetView>
  </sheetViews>
  <sheetFormatPr baseColWidth="10" defaultColWidth="10.77734375" defaultRowHeight="14.4" x14ac:dyDescent="0.3"/>
  <cols>
    <col min="1" max="1" width="15.77734375" bestFit="1" customWidth="1"/>
    <col min="2" max="2" width="10" customWidth="1"/>
    <col min="3" max="3" width="31.44140625" bestFit="1" customWidth="1"/>
    <col min="4" max="4" width="10" customWidth="1"/>
    <col min="5" max="5" width="11.88671875" bestFit="1" customWidth="1"/>
    <col min="6" max="6" width="41.77734375" customWidth="1"/>
    <col min="7" max="7" width="15.21875" style="2" bestFit="1" customWidth="1"/>
    <col min="8" max="8" width="15.21875" style="2" customWidth="1"/>
    <col min="9" max="9" width="12.109375" bestFit="1" customWidth="1"/>
    <col min="10" max="10" width="11.21875" style="1" bestFit="1" customWidth="1"/>
    <col min="11" max="11" width="10.21875" style="1" bestFit="1" customWidth="1"/>
    <col min="12" max="12" width="11.88671875" style="1" bestFit="1" customWidth="1"/>
    <col min="13" max="13" width="10" customWidth="1"/>
    <col min="14" max="14" width="8.21875" bestFit="1" customWidth="1"/>
    <col min="15" max="15" width="23.77734375" bestFit="1" customWidth="1"/>
    <col min="16" max="18" width="11.21875" style="1" bestFit="1" customWidth="1"/>
    <col min="19" max="19" width="38.5546875" bestFit="1" customWidth="1"/>
  </cols>
  <sheetData>
    <row r="1" spans="1:19" x14ac:dyDescent="0.3">
      <c r="A1" s="17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6</v>
      </c>
      <c r="H1" s="19" t="s">
        <v>62</v>
      </c>
      <c r="I1" s="18" t="s">
        <v>68</v>
      </c>
      <c r="J1" s="20" t="s">
        <v>63</v>
      </c>
      <c r="K1" s="20" t="s">
        <v>64</v>
      </c>
      <c r="L1" s="20" t="s">
        <v>65</v>
      </c>
      <c r="M1" s="18" t="s">
        <v>69</v>
      </c>
      <c r="N1" s="20" t="s">
        <v>66</v>
      </c>
      <c r="O1" s="20" t="s">
        <v>67</v>
      </c>
      <c r="P1" s="20" t="s">
        <v>7</v>
      </c>
      <c r="Q1" s="20" t="s">
        <v>8</v>
      </c>
      <c r="R1" s="20" t="s">
        <v>9</v>
      </c>
      <c r="S1" s="32" t="s">
        <v>10</v>
      </c>
    </row>
    <row r="2" spans="1:19" x14ac:dyDescent="0.3">
      <c r="A2" s="4" t="s">
        <v>11</v>
      </c>
      <c r="B2" s="21">
        <v>946</v>
      </c>
      <c r="C2" s="21" t="s">
        <v>12</v>
      </c>
      <c r="D2" s="21" t="s">
        <v>13</v>
      </c>
      <c r="E2" s="21" t="s">
        <v>14</v>
      </c>
      <c r="F2" s="21" t="s">
        <v>112</v>
      </c>
      <c r="G2" s="22">
        <v>42507</v>
      </c>
      <c r="H2" s="22">
        <v>42521</v>
      </c>
      <c r="I2" s="21">
        <v>14</v>
      </c>
      <c r="J2" s="23">
        <v>2515.5500000000002</v>
      </c>
      <c r="K2" s="23">
        <v>0</v>
      </c>
      <c r="L2" s="23">
        <v>2515.5500000000002</v>
      </c>
      <c r="M2" s="21" t="s">
        <v>16</v>
      </c>
      <c r="N2" s="21" t="s">
        <v>17</v>
      </c>
      <c r="O2" s="21" t="s">
        <v>123</v>
      </c>
      <c r="P2" s="23">
        <v>2515.5500000000002</v>
      </c>
      <c r="Q2" s="23">
        <v>0</v>
      </c>
      <c r="R2" s="23">
        <v>2515.5500000000002</v>
      </c>
      <c r="S2" s="28" t="s">
        <v>18</v>
      </c>
    </row>
    <row r="3" spans="1:19" x14ac:dyDescent="0.3">
      <c r="A3" s="4" t="s">
        <v>19</v>
      </c>
      <c r="B3" s="21">
        <v>2859</v>
      </c>
      <c r="C3" s="21" t="s">
        <v>20</v>
      </c>
      <c r="D3" s="21" t="s">
        <v>21</v>
      </c>
      <c r="E3" s="21" t="s">
        <v>22</v>
      </c>
      <c r="F3" s="21" t="s">
        <v>113</v>
      </c>
      <c r="G3" s="22">
        <v>42698</v>
      </c>
      <c r="H3" s="22">
        <v>42712</v>
      </c>
      <c r="I3" s="21">
        <v>14</v>
      </c>
      <c r="J3" s="23">
        <v>4713.92</v>
      </c>
      <c r="K3" s="23">
        <v>0</v>
      </c>
      <c r="L3" s="23">
        <v>4713.92</v>
      </c>
      <c r="M3" s="21" t="s">
        <v>16</v>
      </c>
      <c r="N3" s="21" t="s">
        <v>17</v>
      </c>
      <c r="O3" s="21" t="s">
        <v>124</v>
      </c>
      <c r="P3" s="23">
        <v>4713.92</v>
      </c>
      <c r="Q3" s="23">
        <v>0</v>
      </c>
      <c r="R3" s="23">
        <v>4713.92</v>
      </c>
      <c r="S3" s="28" t="s">
        <v>18</v>
      </c>
    </row>
    <row r="4" spans="1:19" x14ac:dyDescent="0.3">
      <c r="A4" s="4" t="s">
        <v>23</v>
      </c>
      <c r="B4" s="21">
        <v>1140</v>
      </c>
      <c r="C4" s="21" t="s">
        <v>24</v>
      </c>
      <c r="D4" s="21" t="s">
        <v>21</v>
      </c>
      <c r="E4" s="21" t="s">
        <v>25</v>
      </c>
      <c r="F4" s="21" t="s">
        <v>114</v>
      </c>
      <c r="G4" s="22">
        <v>42523</v>
      </c>
      <c r="H4" s="22">
        <v>42537</v>
      </c>
      <c r="I4" s="21">
        <v>14</v>
      </c>
      <c r="J4" s="23">
        <v>4959.8599999999997</v>
      </c>
      <c r="K4" s="23">
        <v>0</v>
      </c>
      <c r="L4" s="23">
        <v>4959.8599999999997</v>
      </c>
      <c r="M4" s="21" t="s">
        <v>16</v>
      </c>
      <c r="N4" s="21" t="s">
        <v>17</v>
      </c>
      <c r="O4" s="21" t="s">
        <v>123</v>
      </c>
      <c r="P4" s="23">
        <v>4959.8599999999997</v>
      </c>
      <c r="Q4" s="23">
        <v>0</v>
      </c>
      <c r="R4" s="23">
        <v>4959.8599999999997</v>
      </c>
      <c r="S4" s="28" t="s">
        <v>18</v>
      </c>
    </row>
    <row r="5" spans="1:19" x14ac:dyDescent="0.3">
      <c r="A5" s="4" t="s">
        <v>23</v>
      </c>
      <c r="B5" s="21">
        <v>2119</v>
      </c>
      <c r="C5" s="21" t="s">
        <v>56</v>
      </c>
      <c r="D5" s="21" t="s">
        <v>13</v>
      </c>
      <c r="E5" s="21" t="s">
        <v>26</v>
      </c>
      <c r="F5" s="21" t="s">
        <v>115</v>
      </c>
      <c r="G5" s="22">
        <v>42621</v>
      </c>
      <c r="H5" s="22">
        <v>42622</v>
      </c>
      <c r="I5" s="21">
        <v>1</v>
      </c>
      <c r="J5" s="23">
        <v>650</v>
      </c>
      <c r="K5" s="23">
        <v>130</v>
      </c>
      <c r="L5" s="23">
        <v>780</v>
      </c>
      <c r="M5" s="21" t="s">
        <v>16</v>
      </c>
      <c r="N5" s="21" t="s">
        <v>27</v>
      </c>
      <c r="O5" s="21" t="s">
        <v>125</v>
      </c>
      <c r="P5" s="23">
        <v>650</v>
      </c>
      <c r="Q5" s="23">
        <v>130</v>
      </c>
      <c r="R5" s="23">
        <v>780</v>
      </c>
      <c r="S5" s="28" t="s">
        <v>18</v>
      </c>
    </row>
    <row r="6" spans="1:19" x14ac:dyDescent="0.3">
      <c r="A6" s="4" t="s">
        <v>23</v>
      </c>
      <c r="B6" s="21">
        <v>3459</v>
      </c>
      <c r="C6" s="21" t="s">
        <v>57</v>
      </c>
      <c r="D6" s="21" t="s">
        <v>13</v>
      </c>
      <c r="E6" s="21" t="s">
        <v>26</v>
      </c>
      <c r="F6" s="21" t="s">
        <v>116</v>
      </c>
      <c r="G6" s="22">
        <v>42765</v>
      </c>
      <c r="H6" s="22">
        <v>42766</v>
      </c>
      <c r="I6" s="21">
        <v>1</v>
      </c>
      <c r="J6" s="23">
        <v>850</v>
      </c>
      <c r="K6" s="23">
        <v>170</v>
      </c>
      <c r="L6" s="23">
        <v>1020</v>
      </c>
      <c r="M6" s="21" t="s">
        <v>16</v>
      </c>
      <c r="N6" s="21" t="s">
        <v>27</v>
      </c>
      <c r="O6" s="21" t="s">
        <v>123</v>
      </c>
      <c r="P6" s="23">
        <v>850</v>
      </c>
      <c r="Q6" s="23">
        <v>170</v>
      </c>
      <c r="R6" s="23">
        <v>1020</v>
      </c>
      <c r="S6" s="28" t="s">
        <v>18</v>
      </c>
    </row>
    <row r="7" spans="1:19" x14ac:dyDescent="0.3">
      <c r="A7" s="4" t="s">
        <v>28</v>
      </c>
      <c r="B7" s="21">
        <v>5923</v>
      </c>
      <c r="C7" s="21" t="s">
        <v>29</v>
      </c>
      <c r="D7" s="21" t="s">
        <v>13</v>
      </c>
      <c r="E7" s="21" t="s">
        <v>30</v>
      </c>
      <c r="F7" s="21" t="s">
        <v>117</v>
      </c>
      <c r="G7" s="22">
        <v>43112</v>
      </c>
      <c r="H7" s="22">
        <v>43113</v>
      </c>
      <c r="I7" s="21">
        <v>1</v>
      </c>
      <c r="J7" s="23">
        <v>1500</v>
      </c>
      <c r="K7" s="23">
        <v>300</v>
      </c>
      <c r="L7" s="23">
        <v>1800</v>
      </c>
      <c r="M7" s="21" t="s">
        <v>16</v>
      </c>
      <c r="N7" s="21" t="s">
        <v>27</v>
      </c>
      <c r="O7" s="21" t="s">
        <v>124</v>
      </c>
      <c r="P7" s="23">
        <v>1500</v>
      </c>
      <c r="Q7" s="23">
        <v>300</v>
      </c>
      <c r="R7" s="23">
        <v>1800</v>
      </c>
      <c r="S7" s="28" t="s">
        <v>18</v>
      </c>
    </row>
    <row r="8" spans="1:19" x14ac:dyDescent="0.3">
      <c r="A8" s="4" t="s">
        <v>31</v>
      </c>
      <c r="B8" s="21">
        <v>5137</v>
      </c>
      <c r="C8" s="21" t="s">
        <v>58</v>
      </c>
      <c r="D8" s="21" t="s">
        <v>13</v>
      </c>
      <c r="E8" s="21" t="s">
        <v>32</v>
      </c>
      <c r="F8" s="21" t="s">
        <v>118</v>
      </c>
      <c r="G8" s="22">
        <v>42991</v>
      </c>
      <c r="H8" s="22">
        <v>42992</v>
      </c>
      <c r="I8" s="21">
        <v>1</v>
      </c>
      <c r="J8" s="23">
        <v>120</v>
      </c>
      <c r="K8" s="23">
        <v>24</v>
      </c>
      <c r="L8" s="23">
        <v>144</v>
      </c>
      <c r="M8" s="21" t="s">
        <v>16</v>
      </c>
      <c r="N8" s="21" t="s">
        <v>27</v>
      </c>
      <c r="O8" s="21" t="s">
        <v>123</v>
      </c>
      <c r="P8" s="23">
        <v>120</v>
      </c>
      <c r="Q8" s="23">
        <v>24</v>
      </c>
      <c r="R8" s="23">
        <v>144</v>
      </c>
      <c r="S8" s="28" t="s">
        <v>18</v>
      </c>
    </row>
    <row r="9" spans="1:19" x14ac:dyDescent="0.3">
      <c r="A9" s="4" t="s">
        <v>33</v>
      </c>
      <c r="B9" s="21">
        <v>400</v>
      </c>
      <c r="C9" s="21" t="s">
        <v>59</v>
      </c>
      <c r="D9" s="21" t="s">
        <v>13</v>
      </c>
      <c r="E9" s="21" t="s">
        <v>34</v>
      </c>
      <c r="F9" s="21" t="s">
        <v>119</v>
      </c>
      <c r="G9" s="22">
        <v>42446</v>
      </c>
      <c r="H9" s="22">
        <v>42460</v>
      </c>
      <c r="I9" s="21">
        <v>14</v>
      </c>
      <c r="J9" s="23">
        <v>1200</v>
      </c>
      <c r="K9" s="23">
        <v>240</v>
      </c>
      <c r="L9" s="23">
        <v>1440</v>
      </c>
      <c r="M9" s="21" t="s">
        <v>16</v>
      </c>
      <c r="N9" s="21" t="s">
        <v>27</v>
      </c>
      <c r="O9" s="21" t="s">
        <v>123</v>
      </c>
      <c r="P9" s="23">
        <v>1200</v>
      </c>
      <c r="Q9" s="23">
        <v>240</v>
      </c>
      <c r="R9" s="23">
        <v>1440</v>
      </c>
      <c r="S9" s="28" t="s">
        <v>18</v>
      </c>
    </row>
    <row r="10" spans="1:19" x14ac:dyDescent="0.3">
      <c r="A10" s="4" t="s">
        <v>35</v>
      </c>
      <c r="B10" s="21">
        <v>2678</v>
      </c>
      <c r="C10" s="21" t="s">
        <v>36</v>
      </c>
      <c r="D10" s="21" t="s">
        <v>21</v>
      </c>
      <c r="E10" s="21" t="s">
        <v>37</v>
      </c>
      <c r="F10" s="21" t="s">
        <v>120</v>
      </c>
      <c r="G10" s="22">
        <v>42678</v>
      </c>
      <c r="H10" s="22">
        <v>42692</v>
      </c>
      <c r="I10" s="21">
        <v>14</v>
      </c>
      <c r="J10" s="23">
        <v>972.31</v>
      </c>
      <c r="K10" s="23">
        <v>0</v>
      </c>
      <c r="L10" s="23">
        <v>972.31</v>
      </c>
      <c r="M10" s="21" t="s">
        <v>16</v>
      </c>
      <c r="N10" s="21" t="s">
        <v>17</v>
      </c>
      <c r="O10" s="21" t="s">
        <v>124</v>
      </c>
      <c r="P10" s="23">
        <v>972.31</v>
      </c>
      <c r="Q10" s="23">
        <v>0</v>
      </c>
      <c r="R10" s="23">
        <v>972.31</v>
      </c>
      <c r="S10" s="28" t="s">
        <v>18</v>
      </c>
    </row>
    <row r="11" spans="1:19" x14ac:dyDescent="0.3">
      <c r="A11" s="4" t="s">
        <v>38</v>
      </c>
      <c r="B11" s="21">
        <v>4014</v>
      </c>
      <c r="C11" s="21" t="s">
        <v>60</v>
      </c>
      <c r="D11" s="21" t="s">
        <v>13</v>
      </c>
      <c r="E11" s="21" t="s">
        <v>39</v>
      </c>
      <c r="F11" s="21" t="s">
        <v>121</v>
      </c>
      <c r="G11" s="22">
        <v>42824</v>
      </c>
      <c r="H11" s="22">
        <v>42825</v>
      </c>
      <c r="I11" s="21">
        <v>1</v>
      </c>
      <c r="J11" s="23">
        <v>1000</v>
      </c>
      <c r="K11" s="23">
        <v>200</v>
      </c>
      <c r="L11" s="23">
        <v>1200</v>
      </c>
      <c r="M11" s="21" t="s">
        <v>16</v>
      </c>
      <c r="N11" s="21" t="s">
        <v>27</v>
      </c>
      <c r="O11" s="21" t="s">
        <v>123</v>
      </c>
      <c r="P11" s="23">
        <v>1000</v>
      </c>
      <c r="Q11" s="23">
        <v>200</v>
      </c>
      <c r="R11" s="23">
        <v>1200</v>
      </c>
      <c r="S11" s="28" t="s">
        <v>18</v>
      </c>
    </row>
    <row r="12" spans="1:19" x14ac:dyDescent="0.3">
      <c r="A12" s="24" t="s">
        <v>38</v>
      </c>
      <c r="B12" s="25">
        <v>5939</v>
      </c>
      <c r="C12" s="25" t="s">
        <v>40</v>
      </c>
      <c r="D12" s="25" t="s">
        <v>21</v>
      </c>
      <c r="E12" s="25" t="s">
        <v>41</v>
      </c>
      <c r="F12" s="25" t="s">
        <v>122</v>
      </c>
      <c r="G12" s="26">
        <v>43115</v>
      </c>
      <c r="H12" s="26">
        <v>43129</v>
      </c>
      <c r="I12" s="25">
        <v>14</v>
      </c>
      <c r="J12" s="27">
        <v>9169.23</v>
      </c>
      <c r="K12" s="27">
        <v>0</v>
      </c>
      <c r="L12" s="27">
        <v>9169.23</v>
      </c>
      <c r="M12" s="25" t="s">
        <v>16</v>
      </c>
      <c r="N12" s="25" t="s">
        <v>17</v>
      </c>
      <c r="O12" s="25" t="s">
        <v>125</v>
      </c>
      <c r="P12" s="27">
        <v>9169.23</v>
      </c>
      <c r="Q12" s="27">
        <v>0</v>
      </c>
      <c r="R12" s="27">
        <v>9169.23</v>
      </c>
      <c r="S12" s="29" t="s">
        <v>18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2"/>
  <sheetViews>
    <sheetView workbookViewId="0">
      <selection sqref="A1:XFD1"/>
    </sheetView>
  </sheetViews>
  <sheetFormatPr baseColWidth="10" defaultColWidth="10.77734375" defaultRowHeight="14.4" x14ac:dyDescent="0.3"/>
  <cols>
    <col min="1" max="1" width="15.77734375" bestFit="1" customWidth="1"/>
    <col min="2" max="2" width="10" customWidth="1"/>
    <col min="3" max="3" width="31.44140625" bestFit="1" customWidth="1"/>
    <col min="4" max="4" width="10" customWidth="1"/>
    <col min="5" max="5" width="12.21875" customWidth="1"/>
    <col min="6" max="6" width="41.77734375" customWidth="1"/>
    <col min="7" max="7" width="15.21875" style="2" bestFit="1" customWidth="1"/>
    <col min="8" max="8" width="15.21875" style="2" customWidth="1"/>
    <col min="9" max="9" width="14" customWidth="1"/>
    <col min="10" max="10" width="12.21875" style="1" customWidth="1"/>
    <col min="11" max="11" width="12.109375" style="1" customWidth="1"/>
    <col min="12" max="12" width="13.77734375" style="1" customWidth="1"/>
    <col min="13" max="13" width="11.77734375" customWidth="1"/>
    <col min="14" max="14" width="10.109375" customWidth="1"/>
    <col min="15" max="15" width="23.77734375" bestFit="1" customWidth="1"/>
    <col min="16" max="16" width="15.88671875" style="1" customWidth="1"/>
    <col min="17" max="17" width="16.44140625" style="1" customWidth="1"/>
    <col min="18" max="18" width="17.33203125" style="1" customWidth="1"/>
    <col min="19" max="19" width="38.5546875" bestFit="1" customWidth="1"/>
  </cols>
  <sheetData>
    <row r="1" spans="1:19" x14ac:dyDescent="0.3">
      <c r="A1" s="17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6</v>
      </c>
      <c r="H1" s="19" t="s">
        <v>62</v>
      </c>
      <c r="I1" s="18" t="s">
        <v>68</v>
      </c>
      <c r="J1" s="20" t="s">
        <v>63</v>
      </c>
      <c r="K1" s="20" t="s">
        <v>64</v>
      </c>
      <c r="L1" s="20" t="s">
        <v>65</v>
      </c>
      <c r="M1" s="18" t="s">
        <v>69</v>
      </c>
      <c r="N1" s="20" t="s">
        <v>66</v>
      </c>
      <c r="O1" s="20" t="s">
        <v>67</v>
      </c>
      <c r="P1" s="20" t="s">
        <v>7</v>
      </c>
      <c r="Q1" s="20" t="s">
        <v>8</v>
      </c>
      <c r="R1" s="20" t="s">
        <v>9</v>
      </c>
      <c r="S1" s="32" t="s">
        <v>10</v>
      </c>
    </row>
    <row r="2" spans="1:19" x14ac:dyDescent="0.3">
      <c r="A2" s="4" t="s">
        <v>11</v>
      </c>
      <c r="B2" s="21">
        <v>586</v>
      </c>
      <c r="C2" s="30" t="s">
        <v>126</v>
      </c>
      <c r="D2" s="21" t="s">
        <v>21</v>
      </c>
      <c r="E2" s="21" t="s">
        <v>45</v>
      </c>
      <c r="F2" s="5" t="s">
        <v>102</v>
      </c>
      <c r="G2" s="22">
        <v>42401</v>
      </c>
      <c r="H2" s="22">
        <v>42415</v>
      </c>
      <c r="I2" s="21">
        <v>14</v>
      </c>
      <c r="J2" s="23" t="s">
        <v>46</v>
      </c>
      <c r="K2" s="23" t="s">
        <v>15</v>
      </c>
      <c r="L2" s="23" t="s">
        <v>46</v>
      </c>
      <c r="M2" s="21" t="s">
        <v>16</v>
      </c>
      <c r="N2" s="21" t="s">
        <v>17</v>
      </c>
      <c r="O2" s="21" t="s">
        <v>123</v>
      </c>
      <c r="P2" s="23" t="s">
        <v>47</v>
      </c>
      <c r="Q2" s="23" t="s">
        <v>15</v>
      </c>
      <c r="R2" s="23" t="s">
        <v>47</v>
      </c>
      <c r="S2" s="28" t="s">
        <v>18</v>
      </c>
    </row>
    <row r="3" spans="1:19" x14ac:dyDescent="0.3">
      <c r="A3" s="4" t="s">
        <v>19</v>
      </c>
      <c r="B3" s="21">
        <v>586</v>
      </c>
      <c r="C3" s="30" t="s">
        <v>127</v>
      </c>
      <c r="D3" s="21" t="s">
        <v>21</v>
      </c>
      <c r="E3" s="21" t="s">
        <v>45</v>
      </c>
      <c r="F3" s="8" t="s">
        <v>103</v>
      </c>
      <c r="G3" s="22">
        <v>42401</v>
      </c>
      <c r="H3" s="22">
        <v>42415</v>
      </c>
      <c r="I3" s="21">
        <v>14</v>
      </c>
      <c r="J3" s="23">
        <v>2889.14</v>
      </c>
      <c r="K3" s="23">
        <v>0</v>
      </c>
      <c r="L3" s="23">
        <v>2889.14</v>
      </c>
      <c r="M3" s="21" t="s">
        <v>16</v>
      </c>
      <c r="N3" s="21" t="s">
        <v>17</v>
      </c>
      <c r="O3" s="21" t="s">
        <v>124</v>
      </c>
      <c r="P3" s="23">
        <v>25</v>
      </c>
      <c r="Q3" s="23">
        <v>0</v>
      </c>
      <c r="R3" s="23">
        <v>25</v>
      </c>
      <c r="S3" s="28" t="s">
        <v>18</v>
      </c>
    </row>
    <row r="4" spans="1:19" x14ac:dyDescent="0.3">
      <c r="A4" s="4" t="s">
        <v>23</v>
      </c>
      <c r="B4" s="21">
        <v>586</v>
      </c>
      <c r="C4" s="30" t="s">
        <v>128</v>
      </c>
      <c r="D4" s="21" t="s">
        <v>21</v>
      </c>
      <c r="E4" s="21" t="s">
        <v>45</v>
      </c>
      <c r="F4" s="8" t="s">
        <v>104</v>
      </c>
      <c r="G4" s="22">
        <v>42401</v>
      </c>
      <c r="H4" s="22">
        <v>42415</v>
      </c>
      <c r="I4" s="21">
        <v>14</v>
      </c>
      <c r="J4" s="23">
        <v>2889.14</v>
      </c>
      <c r="K4" s="23">
        <v>0</v>
      </c>
      <c r="L4" s="23">
        <v>2889.14</v>
      </c>
      <c r="M4" s="21" t="s">
        <v>16</v>
      </c>
      <c r="N4" s="21" t="s">
        <v>48</v>
      </c>
      <c r="O4" s="21" t="s">
        <v>123</v>
      </c>
      <c r="P4" s="23">
        <v>373.59</v>
      </c>
      <c r="Q4" s="23">
        <v>0</v>
      </c>
      <c r="R4" s="23">
        <v>373.59</v>
      </c>
      <c r="S4" s="28" t="s">
        <v>18</v>
      </c>
    </row>
    <row r="5" spans="1:19" x14ac:dyDescent="0.3">
      <c r="A5" s="4" t="s">
        <v>23</v>
      </c>
      <c r="B5" s="21">
        <v>8767</v>
      </c>
      <c r="C5" s="30" t="s">
        <v>129</v>
      </c>
      <c r="D5" s="21" t="s">
        <v>21</v>
      </c>
      <c r="E5" s="21" t="s">
        <v>45</v>
      </c>
      <c r="F5" s="8" t="s">
        <v>105</v>
      </c>
      <c r="G5" s="22">
        <v>43035.610486111109</v>
      </c>
      <c r="H5" s="22">
        <v>43049</v>
      </c>
      <c r="I5" s="21">
        <v>14</v>
      </c>
      <c r="J5" s="23">
        <v>2515.5500000000002</v>
      </c>
      <c r="K5" s="23">
        <v>0</v>
      </c>
      <c r="L5" s="23">
        <v>2515.5500000000002</v>
      </c>
      <c r="M5" s="21" t="s">
        <v>16</v>
      </c>
      <c r="N5" s="21" t="s">
        <v>17</v>
      </c>
      <c r="O5" s="21" t="s">
        <v>125</v>
      </c>
      <c r="P5" s="23">
        <v>2490.5500000000002</v>
      </c>
      <c r="Q5" s="23">
        <v>0</v>
      </c>
      <c r="R5" s="23">
        <v>2490.5500000000002</v>
      </c>
      <c r="S5" s="28" t="s">
        <v>18</v>
      </c>
    </row>
    <row r="6" spans="1:19" x14ac:dyDescent="0.3">
      <c r="A6" s="4" t="s">
        <v>23</v>
      </c>
      <c r="B6" s="21">
        <v>8767</v>
      </c>
      <c r="C6" s="30" t="s">
        <v>130</v>
      </c>
      <c r="D6" s="21" t="s">
        <v>21</v>
      </c>
      <c r="E6" s="21" t="s">
        <v>45</v>
      </c>
      <c r="F6" s="8" t="s">
        <v>106</v>
      </c>
      <c r="G6" s="22">
        <v>43035.610486111109</v>
      </c>
      <c r="H6" s="22">
        <v>43049</v>
      </c>
      <c r="I6" s="21">
        <v>14</v>
      </c>
      <c r="J6" s="23">
        <v>2515.5500000000002</v>
      </c>
      <c r="K6" s="23">
        <v>0</v>
      </c>
      <c r="L6" s="23">
        <v>2515.5500000000002</v>
      </c>
      <c r="M6" s="21" t="s">
        <v>16</v>
      </c>
      <c r="N6" s="21" t="s">
        <v>17</v>
      </c>
      <c r="O6" s="21" t="s">
        <v>123</v>
      </c>
      <c r="P6" s="23">
        <v>25</v>
      </c>
      <c r="Q6" s="23">
        <v>0</v>
      </c>
      <c r="R6" s="23">
        <v>25</v>
      </c>
      <c r="S6" s="28" t="s">
        <v>18</v>
      </c>
    </row>
    <row r="7" spans="1:19" x14ac:dyDescent="0.3">
      <c r="A7" s="4" t="s">
        <v>28</v>
      </c>
      <c r="B7" s="21">
        <v>8768</v>
      </c>
      <c r="C7" s="30" t="s">
        <v>131</v>
      </c>
      <c r="D7" s="21" t="s">
        <v>21</v>
      </c>
      <c r="E7" s="21" t="s">
        <v>45</v>
      </c>
      <c r="F7" s="8" t="s">
        <v>107</v>
      </c>
      <c r="G7" s="22">
        <v>43035.611377314817</v>
      </c>
      <c r="H7" s="22">
        <v>43049</v>
      </c>
      <c r="I7" s="21">
        <v>14</v>
      </c>
      <c r="J7" s="23">
        <v>373.59</v>
      </c>
      <c r="K7" s="23">
        <v>0</v>
      </c>
      <c r="L7" s="23">
        <v>373.59</v>
      </c>
      <c r="M7" s="21" t="s">
        <v>16</v>
      </c>
      <c r="N7" s="21" t="s">
        <v>48</v>
      </c>
      <c r="O7" s="21" t="s">
        <v>124</v>
      </c>
      <c r="P7" s="23">
        <v>373.59</v>
      </c>
      <c r="Q7" s="23">
        <v>0</v>
      </c>
      <c r="R7" s="23">
        <v>373.59</v>
      </c>
      <c r="S7" s="28" t="s">
        <v>18</v>
      </c>
    </row>
    <row r="8" spans="1:19" x14ac:dyDescent="0.3">
      <c r="A8" s="4" t="s">
        <v>31</v>
      </c>
      <c r="B8" s="21">
        <v>7258</v>
      </c>
      <c r="C8" s="30" t="s">
        <v>132</v>
      </c>
      <c r="D8" s="21" t="s">
        <v>21</v>
      </c>
      <c r="E8" s="21" t="s">
        <v>44</v>
      </c>
      <c r="F8" s="8" t="s">
        <v>108</v>
      </c>
      <c r="G8" s="22">
        <v>42857.708298611113</v>
      </c>
      <c r="H8" s="22">
        <v>42871</v>
      </c>
      <c r="I8" s="21">
        <v>14</v>
      </c>
      <c r="J8" s="23">
        <v>27668.58</v>
      </c>
      <c r="K8" s="23">
        <v>0</v>
      </c>
      <c r="L8" s="23">
        <v>27668.58</v>
      </c>
      <c r="M8" s="21" t="s">
        <v>16</v>
      </c>
      <c r="N8" s="21" t="s">
        <v>17</v>
      </c>
      <c r="O8" s="21" t="s">
        <v>123</v>
      </c>
      <c r="P8" s="23">
        <v>1500</v>
      </c>
      <c r="Q8" s="23">
        <v>0</v>
      </c>
      <c r="R8" s="23">
        <v>1500</v>
      </c>
      <c r="S8" s="28" t="s">
        <v>18</v>
      </c>
    </row>
    <row r="9" spans="1:19" x14ac:dyDescent="0.3">
      <c r="A9" s="4" t="s">
        <v>33</v>
      </c>
      <c r="B9" s="21">
        <v>7258</v>
      </c>
      <c r="C9" s="30" t="s">
        <v>133</v>
      </c>
      <c r="D9" s="21" t="s">
        <v>21</v>
      </c>
      <c r="E9" s="21" t="s">
        <v>44</v>
      </c>
      <c r="F9" s="8" t="s">
        <v>109</v>
      </c>
      <c r="G9" s="22">
        <v>42857.708298611113</v>
      </c>
      <c r="H9" s="22">
        <v>42871</v>
      </c>
      <c r="I9" s="21">
        <v>14</v>
      </c>
      <c r="J9" s="23">
        <v>27668.58</v>
      </c>
      <c r="K9" s="23">
        <v>0</v>
      </c>
      <c r="L9" s="23">
        <v>27668.58</v>
      </c>
      <c r="M9" s="21" t="s">
        <v>16</v>
      </c>
      <c r="N9" s="21" t="s">
        <v>17</v>
      </c>
      <c r="O9" s="21" t="s">
        <v>123</v>
      </c>
      <c r="P9" s="23">
        <v>1500</v>
      </c>
      <c r="Q9" s="23">
        <v>0</v>
      </c>
      <c r="R9" s="23">
        <v>1500</v>
      </c>
      <c r="S9" s="28" t="s">
        <v>18</v>
      </c>
    </row>
    <row r="10" spans="1:19" x14ac:dyDescent="0.3">
      <c r="A10" s="4" t="s">
        <v>35</v>
      </c>
      <c r="B10" s="21">
        <v>7258</v>
      </c>
      <c r="C10" s="30" t="s">
        <v>134</v>
      </c>
      <c r="D10" s="21" t="s">
        <v>21</v>
      </c>
      <c r="E10" s="21" t="s">
        <v>44</v>
      </c>
      <c r="F10" s="8" t="s">
        <v>110</v>
      </c>
      <c r="G10" s="22">
        <v>42857.708298611113</v>
      </c>
      <c r="H10" s="22">
        <v>42871</v>
      </c>
      <c r="I10" s="21">
        <v>14</v>
      </c>
      <c r="J10" s="23">
        <v>27668.58</v>
      </c>
      <c r="K10" s="23">
        <v>0</v>
      </c>
      <c r="L10" s="23">
        <v>27668.58</v>
      </c>
      <c r="M10" s="21" t="s">
        <v>16</v>
      </c>
      <c r="N10" s="21" t="s">
        <v>17</v>
      </c>
      <c r="O10" s="21" t="s">
        <v>124</v>
      </c>
      <c r="P10" s="23">
        <v>1500</v>
      </c>
      <c r="Q10" s="23">
        <v>0</v>
      </c>
      <c r="R10" s="23">
        <v>1500</v>
      </c>
      <c r="S10" s="28" t="s">
        <v>18</v>
      </c>
    </row>
    <row r="11" spans="1:19" x14ac:dyDescent="0.3">
      <c r="A11" s="4" t="s">
        <v>38</v>
      </c>
      <c r="B11" s="21">
        <v>7258</v>
      </c>
      <c r="C11" s="30" t="s">
        <v>135</v>
      </c>
      <c r="D11" s="21" t="s">
        <v>21</v>
      </c>
      <c r="E11" s="21" t="s">
        <v>44</v>
      </c>
      <c r="F11" s="21" t="s">
        <v>110</v>
      </c>
      <c r="G11" s="22">
        <v>42857.708298611113</v>
      </c>
      <c r="H11" s="22">
        <v>42871</v>
      </c>
      <c r="I11" s="21">
        <v>14</v>
      </c>
      <c r="J11" s="23">
        <v>27668.58</v>
      </c>
      <c r="K11" s="23">
        <v>0</v>
      </c>
      <c r="L11" s="23">
        <v>27668.58</v>
      </c>
      <c r="M11" s="21" t="s">
        <v>16</v>
      </c>
      <c r="N11" s="21" t="s">
        <v>17</v>
      </c>
      <c r="O11" s="21" t="s">
        <v>123</v>
      </c>
      <c r="P11" s="23">
        <v>1500</v>
      </c>
      <c r="Q11" s="23">
        <v>0</v>
      </c>
      <c r="R11" s="23">
        <v>1500</v>
      </c>
      <c r="S11" s="28" t="s">
        <v>18</v>
      </c>
    </row>
    <row r="12" spans="1:19" x14ac:dyDescent="0.3">
      <c r="A12" s="24" t="s">
        <v>38</v>
      </c>
      <c r="B12" s="25">
        <v>7258</v>
      </c>
      <c r="C12" s="31" t="s">
        <v>136</v>
      </c>
      <c r="D12" s="25" t="s">
        <v>21</v>
      </c>
      <c r="E12" s="25" t="s">
        <v>44</v>
      </c>
      <c r="F12" s="25" t="s">
        <v>110</v>
      </c>
      <c r="G12" s="26">
        <v>42857.708298611113</v>
      </c>
      <c r="H12" s="26">
        <v>42871</v>
      </c>
      <c r="I12" s="25">
        <v>14</v>
      </c>
      <c r="J12" s="27">
        <v>27668.58</v>
      </c>
      <c r="K12" s="27">
        <v>0</v>
      </c>
      <c r="L12" s="27">
        <v>27668.58</v>
      </c>
      <c r="M12" s="25" t="s">
        <v>16</v>
      </c>
      <c r="N12" s="25" t="s">
        <v>17</v>
      </c>
      <c r="O12" s="25" t="s">
        <v>125</v>
      </c>
      <c r="P12" s="27">
        <v>2000</v>
      </c>
      <c r="Q12" s="27">
        <v>0</v>
      </c>
      <c r="R12" s="27">
        <v>2000</v>
      </c>
      <c r="S12" s="29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RECAP TEST</vt:lpstr>
      <vt:lpstr>COMPTA</vt:lpstr>
      <vt:lpstr>IN</vt:lpstr>
      <vt:lpstr>OUT</vt:lpstr>
      <vt:lpstr>gcom</vt:lpstr>
      <vt:lpstr>gin</vt:lpstr>
      <vt:lpstr>gout</vt:lpstr>
      <vt:lpstr>hcom</vt:lpstr>
      <vt:lpstr>hin</vt:lpstr>
      <vt:lpstr>hout</vt:lpstr>
      <vt:lpstr>tcom</vt:lpstr>
      <vt:lpstr>tin</vt:lpstr>
      <vt:lpstr>tout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Jolanda Mechielsen</dc:creator>
  <cp:lastModifiedBy>Alexandre PAGES</cp:lastModifiedBy>
  <dcterms:created xsi:type="dcterms:W3CDTF">2018-12-13T08:03:13Z</dcterms:created>
  <dcterms:modified xsi:type="dcterms:W3CDTF">2018-12-14T13:20:22Z</dcterms:modified>
</cp:coreProperties>
</file>