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 codeName="ThisWorkbook"/>
  <mc:AlternateContent xmlns:mc="http://schemas.openxmlformats.org/markup-compatibility/2006">
    <mc:Choice Requires="x15">
      <x15ac:absPath xmlns:x15ac="http://schemas.microsoft.com/office/spreadsheetml/2010/11/ac" url="D:\Eric\"/>
    </mc:Choice>
  </mc:AlternateContent>
  <xr:revisionPtr revIDLastSave="0" documentId="13_ncr:1_{8BB4C33F-6DD2-4919-AF49-A7291A4010A9}" xr6:coauthVersionLast="46" xr6:coauthVersionMax="46" xr10:uidLastSave="{00000000-0000-0000-0000-000000000000}"/>
  <bookViews>
    <workbookView xWindow="-108" yWindow="-108" windowWidth="23256" windowHeight="12696" tabRatio="631" xr2:uid="{00000000-000D-0000-FFFF-FFFF00000000}"/>
  </bookViews>
  <sheets>
    <sheet name="Février 2021" sheetId="34" r:id="rId1"/>
    <sheet name="France" sheetId="33" state="hidden" r:id="rId2"/>
  </sheets>
  <definedNames>
    <definedName name="_xlnm.Print_Area" localSheetId="0">'Février 2021'!$A$1:$K$61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2" i="34" l="1"/>
  <c r="G39" i="34"/>
  <c r="C39" i="34"/>
  <c r="C17" i="34"/>
  <c r="H17" i="34" s="1"/>
  <c r="J8" i="34"/>
  <c r="J9" i="34" s="1"/>
  <c r="J10" i="34" s="1"/>
  <c r="J11" i="34" s="1"/>
  <c r="J12" i="34" s="1"/>
  <c r="J13" i="34" s="1"/>
  <c r="J14" i="34" s="1"/>
  <c r="J15" i="34" s="1"/>
  <c r="J16" i="34" s="1"/>
  <c r="J17" i="34" s="1"/>
  <c r="J18" i="34" s="1"/>
  <c r="J19" i="34" s="1"/>
  <c r="J20" i="34" s="1"/>
  <c r="J21" i="34" s="1"/>
  <c r="J22" i="34" s="1"/>
  <c r="J23" i="34" s="1"/>
  <c r="J24" i="34" s="1"/>
  <c r="J25" i="34" s="1"/>
  <c r="J26" i="34" s="1"/>
  <c r="J27" i="34" s="1"/>
  <c r="J28" i="34" s="1"/>
  <c r="J29" i="34" s="1"/>
  <c r="J30" i="34" s="1"/>
  <c r="J31" i="34" s="1"/>
  <c r="J32" i="34" s="1"/>
  <c r="J33" i="34" s="1"/>
  <c r="J34" i="34" s="1"/>
  <c r="J35" i="34" s="1"/>
  <c r="H8" i="34"/>
  <c r="F46" i="34" s="1"/>
  <c r="H7" i="34"/>
  <c r="B1" i="33"/>
  <c r="B12" i="33" s="1"/>
  <c r="C9" i="33"/>
  <c r="C10" i="33"/>
  <c r="C8" i="33"/>
  <c r="C12" i="33"/>
  <c r="C4" i="33"/>
  <c r="C13" i="33"/>
  <c r="C5" i="33"/>
  <c r="C11" i="33"/>
  <c r="C15" i="33"/>
  <c r="C7" i="33"/>
  <c r="C3" i="33"/>
  <c r="C6" i="33"/>
  <c r="C14" i="33"/>
  <c r="F19" i="34" l="1"/>
  <c r="H19" i="34" s="1"/>
  <c r="H24" i="34" s="1"/>
  <c r="B13" i="33"/>
  <c r="B6" i="33"/>
  <c r="B14" i="33"/>
  <c r="B3" i="33"/>
  <c r="B7" i="33"/>
  <c r="B11" i="33"/>
  <c r="B15" i="33"/>
  <c r="B4" i="33"/>
  <c r="C22" i="34" l="1"/>
  <c r="B37" i="34"/>
  <c r="B31" i="34"/>
  <c r="B36" i="34"/>
  <c r="B32" i="34"/>
  <c r="B30" i="34"/>
  <c r="B38" i="34"/>
  <c r="B34" i="34"/>
  <c r="B35" i="34"/>
  <c r="B33" i="34"/>
  <c r="B29" i="34"/>
  <c r="B10" i="33"/>
  <c r="B5" i="33"/>
  <c r="B8" i="33"/>
  <c r="B9" i="33"/>
  <c r="H30" i="34" l="1"/>
  <c r="D30" i="34"/>
  <c r="H32" i="34"/>
  <c r="D32" i="34"/>
  <c r="H29" i="34"/>
  <c r="D29" i="34"/>
  <c r="H36" i="34"/>
  <c r="D36" i="34"/>
  <c r="H33" i="34"/>
  <c r="D33" i="34"/>
  <c r="H31" i="34"/>
  <c r="D31" i="34"/>
  <c r="H37" i="34"/>
  <c r="D37" i="34"/>
  <c r="H38" i="34"/>
  <c r="D38" i="34"/>
  <c r="H35" i="34"/>
  <c r="D35" i="34"/>
  <c r="H34" i="34"/>
  <c r="D34" i="34"/>
  <c r="D39" i="34" l="1"/>
  <c r="H39" i="34"/>
  <c r="H40" i="34" s="1"/>
  <c r="H45" i="34" l="1"/>
  <c r="H41" i="34"/>
  <c r="H15" i="34" s="1"/>
</calcChain>
</file>

<file path=xl/sharedStrings.xml><?xml version="1.0" encoding="utf-8"?>
<sst xmlns="http://schemas.openxmlformats.org/spreadsheetml/2006/main" count="78" uniqueCount="74">
  <si>
    <t>Bulletin de salaire</t>
  </si>
  <si>
    <t>NOM :</t>
  </si>
  <si>
    <t>du</t>
  </si>
  <si>
    <t>Jour</t>
  </si>
  <si>
    <t>Heures</t>
  </si>
  <si>
    <t>Adresse :</t>
  </si>
  <si>
    <t>au</t>
  </si>
  <si>
    <t>EMPLOI :</t>
  </si>
  <si>
    <t>N° SS :</t>
  </si>
  <si>
    <t>Salaire horaire BRUT :</t>
  </si>
  <si>
    <t>Convention Collective Nationale des Salariés du Particulier Employeur</t>
  </si>
  <si>
    <t>Cumul Net fiscal :</t>
  </si>
  <si>
    <t>Salaire NET</t>
  </si>
  <si>
    <t>heure/mois</t>
  </si>
  <si>
    <t>x</t>
  </si>
  <si>
    <t>Congés payés règlés d'avance</t>
  </si>
  <si>
    <t>soit un salaire brut horaire</t>
  </si>
  <si>
    <t>(hors congé payé)</t>
  </si>
  <si>
    <t xml:space="preserve">Soit Salaire Brut : </t>
  </si>
  <si>
    <t>RETENUES COTISATIONS SOCIALES</t>
  </si>
  <si>
    <r>
      <t xml:space="preserve">Cotisations patronales </t>
    </r>
    <r>
      <rPr>
        <vertAlign val="superscript"/>
        <sz val="10"/>
        <rFont val="Arial"/>
        <family val="2"/>
      </rPr>
      <t>(1)</t>
    </r>
  </si>
  <si>
    <r>
      <t xml:space="preserve">Cotisations salariales </t>
    </r>
    <r>
      <rPr>
        <vertAlign val="superscript"/>
        <sz val="10"/>
        <rFont val="Arial"/>
        <family val="2"/>
      </rPr>
      <t>(1)</t>
    </r>
  </si>
  <si>
    <t>Base</t>
  </si>
  <si>
    <t>%</t>
  </si>
  <si>
    <t>Montant</t>
  </si>
  <si>
    <t>CSG + CRDS</t>
  </si>
  <si>
    <t>CSG Déductible</t>
  </si>
  <si>
    <t>Sécurité Sociale</t>
  </si>
  <si>
    <t>FNAL</t>
  </si>
  <si>
    <t>Prévoyance</t>
  </si>
  <si>
    <t>Chomage</t>
  </si>
  <si>
    <t xml:space="preserve">Total cotisation </t>
  </si>
  <si>
    <t>Salaire net</t>
  </si>
  <si>
    <t>Salaire net imposable</t>
  </si>
  <si>
    <t>avantage en nature (repas)</t>
  </si>
  <si>
    <t>Salaire net à payer :</t>
  </si>
  <si>
    <t xml:space="preserve">Paiement émis le </t>
  </si>
  <si>
    <t>EMPLOYEUR</t>
  </si>
  <si>
    <t>Volet N°</t>
  </si>
  <si>
    <t>Dans votre intérêt et pour vous aider à faire valoir vos droits conserver votre bulletin de salaire sans limitation de durée</t>
  </si>
  <si>
    <t>Formation prof. CFP</t>
  </si>
  <si>
    <t>Org. Sociales</t>
  </si>
  <si>
    <t>CSA</t>
  </si>
  <si>
    <t>Retraite Complém.</t>
  </si>
  <si>
    <t>Mois :</t>
  </si>
  <si>
    <t>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</si>
  <si>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</si>
  <si>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</si>
  <si>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</si>
  <si>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</si>
  <si>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</si>
  <si>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</si>
  <si>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</si>
  <si>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</si>
  <si>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</si>
  <si>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</si>
  <si>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</si>
  <si>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</si>
  <si>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Année</t>
  </si>
  <si>
    <t>1er Janvier</t>
  </si>
  <si>
    <t>Pâques</t>
  </si>
  <si>
    <t>Lundi de Pâques</t>
  </si>
  <si>
    <t>1er Mai</t>
  </si>
  <si>
    <t>Ascenscion</t>
  </si>
  <si>
    <t>Pentecôte</t>
  </si>
  <si>
    <t>Lundi de la Pentecôte</t>
  </si>
  <si>
    <t>1er Novembre</t>
  </si>
  <si>
    <t>8 Mai</t>
  </si>
  <si>
    <t>14 Juillet</t>
  </si>
  <si>
    <t>15 Août</t>
  </si>
  <si>
    <t>11 Novembre</t>
  </si>
  <si>
    <t>25 Décembre</t>
  </si>
  <si>
    <r>
      <rPr>
        <vertAlign val="superscript"/>
        <sz val="7"/>
        <rFont val="Arial"/>
        <family val="2"/>
      </rPr>
      <t>(1)</t>
    </r>
    <r>
      <rPr>
        <sz val="7"/>
        <rFont val="Arial"/>
        <family val="2"/>
      </rPr>
      <t xml:space="preserve"> selon les taux en vigueur au 1</t>
    </r>
    <r>
      <rPr>
        <vertAlign val="superscript"/>
        <sz val="7"/>
        <rFont val="Arial"/>
        <family val="2"/>
      </rPr>
      <t>er</t>
    </r>
    <r>
      <rPr>
        <sz val="7"/>
        <rFont val="Arial"/>
        <family val="2"/>
      </rPr>
      <t xml:space="preserve"> janvier 2021</t>
    </r>
  </si>
  <si>
    <t>N° PAJEMPLOI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</si>
</sst>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_€_-;\-* #,##0.00\ _€_-;_-* &quot;-&quot;??\ _€_-;_-@_-"/>
    <numFmt numFmtId="165" formatCode="#,##0.00\ [$F-40C]"/>
    <numFmt numFmtId="166" formatCode="[$-40C]d\ mmmm\ yyyy;@"/>
    <numFmt numFmtId="167" formatCode="#,##0.00\ \F"/>
    <numFmt numFmtId="168" formatCode="#,##0.00\ [$€-1]"/>
    <numFmt numFmtId="169" formatCode="0.000"/>
    <numFmt numFmtId="170" formatCode="dd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28"/>
      <name val="Arial"/>
      <family val="2"/>
    </font>
    <font>
      <b/>
      <u/>
      <sz val="10"/>
      <name val="Arial"/>
      <family val="2"/>
    </font>
    <font>
      <sz val="10"/>
      <color indexed="12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vertAlign val="superscript"/>
      <sz val="10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10"/>
      <color theme="1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8" fillId="0" borderId="0"/>
  </cellStyleXfs>
  <cellXfs count="124"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5" fontId="0" fillId="0" borderId="0" xfId="0" applyNumberFormat="1" applyAlignment="1">
      <alignment vertical="center"/>
    </xf>
    <xf numFmtId="0" fontId="5" fillId="0" borderId="0" xfId="0" applyFont="1" applyAlignment="1">
      <alignment horizontal="right" vertical="center"/>
    </xf>
    <xf numFmtId="166" fontId="6" fillId="0" borderId="0" xfId="0" applyNumberFormat="1" applyFont="1" applyAlignment="1">
      <alignment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6" fontId="7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0" fillId="0" borderId="0" xfId="0" applyNumberFormat="1" applyAlignment="1">
      <alignment horizontal="right" vertical="center"/>
    </xf>
    <xf numFmtId="167" fontId="4" fillId="0" borderId="0" xfId="0" applyNumberFormat="1" applyFont="1" applyAlignment="1">
      <alignment vertical="center"/>
    </xf>
    <xf numFmtId="0" fontId="0" fillId="0" borderId="0" xfId="0" applyAlignment="1">
      <alignment horizontal="right" vertical="center"/>
    </xf>
    <xf numFmtId="168" fontId="4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68" fontId="9" fillId="0" borderId="0" xfId="0" applyNumberFormat="1" applyFont="1" applyAlignment="1">
      <alignment vertical="center"/>
    </xf>
    <xf numFmtId="0" fontId="0" fillId="0" borderId="8" xfId="0" applyBorder="1" applyAlignment="1">
      <alignment vertical="center"/>
    </xf>
    <xf numFmtId="165" fontId="0" fillId="0" borderId="8" xfId="0" applyNumberFormat="1" applyBorder="1" applyAlignment="1">
      <alignment vertical="center"/>
    </xf>
    <xf numFmtId="0" fontId="0" fillId="0" borderId="8" xfId="0" applyBorder="1" applyAlignment="1">
      <alignment horizontal="right" vertical="center"/>
    </xf>
    <xf numFmtId="168" fontId="0" fillId="0" borderId="8" xfId="0" applyNumberFormat="1" applyBorder="1" applyAlignment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168" fontId="0" fillId="0" borderId="0" xfId="0" applyNumberFormat="1" applyAlignment="1">
      <alignment vertical="center"/>
    </xf>
    <xf numFmtId="0" fontId="9" fillId="0" borderId="0" xfId="0" applyFont="1" applyAlignment="1" applyProtection="1">
      <alignment vertical="center"/>
      <protection locked="0"/>
    </xf>
    <xf numFmtId="164" fontId="0" fillId="0" borderId="0" xfId="1" applyFont="1" applyAlignment="1">
      <alignment vertical="center"/>
    </xf>
    <xf numFmtId="9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165" fontId="4" fillId="0" borderId="0" xfId="0" applyNumberFormat="1" applyFont="1" applyAlignment="1">
      <alignment vertical="center"/>
    </xf>
    <xf numFmtId="168" fontId="9" fillId="0" borderId="0" xfId="0" applyNumberFormat="1" applyFont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165" fontId="10" fillId="2" borderId="8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right" vertical="center"/>
    </xf>
    <xf numFmtId="168" fontId="10" fillId="2" borderId="8" xfId="0" applyNumberFormat="1" applyFont="1" applyFill="1" applyBorder="1" applyAlignment="1">
      <alignment vertical="center"/>
    </xf>
    <xf numFmtId="165" fontId="10" fillId="3" borderId="8" xfId="0" applyNumberFormat="1" applyFont="1" applyFill="1" applyBorder="1" applyAlignment="1">
      <alignment vertical="center"/>
    </xf>
    <xf numFmtId="0" fontId="10" fillId="3" borderId="8" xfId="0" applyFont="1" applyFill="1" applyBorder="1" applyAlignment="1">
      <alignment horizontal="right" vertical="center"/>
    </xf>
    <xf numFmtId="168" fontId="7" fillId="3" borderId="8" xfId="0" applyNumberFormat="1" applyFont="1" applyFill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0" fillId="0" borderId="11" xfId="0" applyBorder="1" applyAlignment="1">
      <alignment vertical="center"/>
    </xf>
    <xf numFmtId="165" fontId="0" fillId="0" borderId="11" xfId="0" applyNumberFormat="1" applyBorder="1" applyAlignment="1">
      <alignment vertical="center"/>
    </xf>
    <xf numFmtId="168" fontId="0" fillId="0" borderId="12" xfId="0" applyNumberForma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8" fontId="0" fillId="0" borderId="15" xfId="0" applyNumberFormat="1" applyBorder="1" applyAlignment="1">
      <alignment horizontal="center" vertical="center"/>
    </xf>
    <xf numFmtId="0" fontId="0" fillId="0" borderId="16" xfId="0" applyBorder="1" applyAlignment="1">
      <alignment vertical="center"/>
    </xf>
    <xf numFmtId="2" fontId="0" fillId="0" borderId="17" xfId="0" applyNumberFormat="1" applyBorder="1" applyAlignment="1">
      <alignment vertical="center"/>
    </xf>
    <xf numFmtId="168" fontId="0" fillId="0" borderId="17" xfId="0" applyNumberFormat="1" applyBorder="1" applyAlignment="1">
      <alignment vertical="center"/>
    </xf>
    <xf numFmtId="2" fontId="0" fillId="4" borderId="17" xfId="0" applyNumberFormat="1" applyFill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20" xfId="0" applyBorder="1" applyAlignment="1">
      <alignment vertical="center"/>
    </xf>
    <xf numFmtId="2" fontId="0" fillId="0" borderId="20" xfId="0" applyNumberFormat="1" applyBorder="1" applyAlignment="1">
      <alignment vertical="center"/>
    </xf>
    <xf numFmtId="168" fontId="0" fillId="0" borderId="21" xfId="0" applyNumberFormat="1" applyBorder="1" applyAlignment="1">
      <alignment vertical="center"/>
    </xf>
    <xf numFmtId="165" fontId="0" fillId="0" borderId="20" xfId="0" applyNumberFormat="1" applyBorder="1" applyAlignment="1">
      <alignment vertical="center"/>
    </xf>
    <xf numFmtId="49" fontId="0" fillId="0" borderId="0" xfId="0" applyNumberFormat="1" applyAlignment="1">
      <alignment horizontal="center" vertical="center"/>
    </xf>
    <xf numFmtId="0" fontId="12" fillId="0" borderId="0" xfId="0" applyFont="1" applyAlignment="1">
      <alignment vertical="center"/>
    </xf>
    <xf numFmtId="168" fontId="0" fillId="3" borderId="0" xfId="0" applyNumberFormat="1" applyFill="1" applyAlignment="1">
      <alignment vertical="center"/>
    </xf>
    <xf numFmtId="168" fontId="5" fillId="3" borderId="0" xfId="0" applyNumberFormat="1" applyFont="1" applyFill="1" applyAlignment="1">
      <alignment vertical="center"/>
    </xf>
    <xf numFmtId="15" fontId="0" fillId="0" borderId="0" xfId="0" applyNumberFormat="1" applyAlignment="1">
      <alignment horizontal="right" vertical="center"/>
    </xf>
    <xf numFmtId="168" fontId="0" fillId="0" borderId="9" xfId="0" applyNumberFormat="1" applyBorder="1" applyAlignment="1">
      <alignment horizontal="right" vertical="center"/>
    </xf>
    <xf numFmtId="168" fontId="0" fillId="0" borderId="0" xfId="0" applyNumberFormat="1" applyAlignment="1">
      <alignment horizontal="right" vertical="center"/>
    </xf>
    <xf numFmtId="15" fontId="0" fillId="0" borderId="8" xfId="0" applyNumberFormat="1" applyBorder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0" fontId="5" fillId="0" borderId="23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49" fontId="0" fillId="0" borderId="9" xfId="0" applyNumberForma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49" fontId="0" fillId="0" borderId="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68" fontId="0" fillId="0" borderId="16" xfId="0" applyNumberFormat="1" applyBorder="1" applyAlignment="1">
      <alignment vertical="center"/>
    </xf>
    <xf numFmtId="169" fontId="0" fillId="4" borderId="29" xfId="0" applyNumberFormat="1" applyFill="1" applyBorder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" fontId="0" fillId="0" borderId="17" xfId="0" applyNumberFormat="1" applyFill="1" applyBorder="1" applyAlignment="1">
      <alignment vertical="center"/>
    </xf>
    <xf numFmtId="2" fontId="0" fillId="0" borderId="29" xfId="0" applyNumberFormat="1" applyFill="1" applyBorder="1" applyAlignment="1">
      <alignment vertical="center"/>
    </xf>
    <xf numFmtId="170" fontId="8" fillId="0" borderId="6" xfId="0" applyNumberFormat="1" applyFont="1" applyFill="1" applyBorder="1" applyAlignment="1">
      <alignment horizontal="center" vertical="center"/>
    </xf>
    <xf numFmtId="0" fontId="8" fillId="0" borderId="30" xfId="2" applyBorder="1"/>
    <xf numFmtId="0" fontId="8" fillId="0" borderId="31" xfId="2" applyBorder="1"/>
    <xf numFmtId="0" fontId="8" fillId="0" borderId="0" xfId="2"/>
    <xf numFmtId="0" fontId="8" fillId="0" borderId="32" xfId="2" applyBorder="1"/>
    <xf numFmtId="14" fontId="8" fillId="0" borderId="33" xfId="2" applyNumberFormat="1" applyBorder="1"/>
    <xf numFmtId="0" fontId="8" fillId="0" borderId="34" xfId="2" applyBorder="1"/>
    <xf numFmtId="0" fontId="8" fillId="0" borderId="35" xfId="2" applyBorder="1"/>
    <xf numFmtId="14" fontId="8" fillId="0" borderId="36" xfId="2" applyNumberFormat="1" applyBorder="1"/>
    <xf numFmtId="0" fontId="8" fillId="0" borderId="37" xfId="2" applyBorder="1"/>
    <xf numFmtId="16" fontId="8" fillId="0" borderId="35" xfId="2" quotePrefix="1" applyNumberFormat="1" applyBorder="1"/>
    <xf numFmtId="0" fontId="8" fillId="0" borderId="35" xfId="2" quotePrefix="1" applyBorder="1"/>
    <xf numFmtId="16" fontId="8" fillId="0" borderId="38" xfId="2" quotePrefix="1" applyNumberFormat="1" applyBorder="1"/>
    <xf numFmtId="14" fontId="8" fillId="0" borderId="39" xfId="2" applyNumberFormat="1" applyBorder="1"/>
    <xf numFmtId="0" fontId="8" fillId="0" borderId="40" xfId="2" applyBorder="1"/>
    <xf numFmtId="170" fontId="8" fillId="0" borderId="18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8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3" borderId="22" xfId="0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9" xfId="0" applyFont="1" applyBorder="1" applyAlignment="1">
      <alignment vertical="center"/>
    </xf>
    <xf numFmtId="9" fontId="10" fillId="0" borderId="0" xfId="0" applyNumberFormat="1" applyFont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0" fillId="3" borderId="0" xfId="0" applyFill="1" applyAlignment="1">
      <alignment horizontal="right" vertical="center"/>
    </xf>
    <xf numFmtId="166" fontId="5" fillId="0" borderId="0" xfId="0" applyNumberFormat="1" applyFon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 xr:uid="{D00AB0FC-FEB4-4AFD-9A74-69F1CD4F952B}"/>
  </cellStyles>
  <dxfs count="2">
    <dxf>
      <fill>
        <patternFill>
          <bgColor rgb="FF0070C0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$N$2" fmlaRange="$Q$2:$Q$13" noThreeD="1" sel="2" val="0"/>
</file>

<file path=xl/ctrlProps/ctrlProp2.xml><?xml version="1.0" encoding="utf-8"?>
<formControlPr xmlns="http://schemas.microsoft.com/office/spreadsheetml/2009/9/main" objectType="Drop" dropStyle="combo" dx="26" fmlaLink="$N$4" fmlaRange="$P$2:$P$13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617220</xdr:colOff>
          <xdr:row>0</xdr:row>
          <xdr:rowOff>411480</xdr:rowOff>
        </xdr:from>
        <xdr:to>
          <xdr:col>13</xdr:col>
          <xdr:colOff>845820</xdr:colOff>
          <xdr:row>2</xdr:row>
          <xdr:rowOff>0</xdr:rowOff>
        </xdr:to>
        <xdr:sp macro="" textlink="">
          <xdr:nvSpPr>
            <xdr:cNvPr id="12289" name="Drop Down 1" hidden="1">
              <a:extLst>
                <a:ext uri="{63B3BB69-23CF-44E3-9099-C40C66FF867C}">
                  <a14:compatExt spid="_x0000_s12289"/>
                </a:ext>
                <a:ext uri="{FF2B5EF4-FFF2-40B4-BE49-F238E27FC236}">
                  <a16:creationId xmlns:a16="http://schemas.microsoft.com/office/drawing/2014/main" id="{00000000-0008-0000-0000-000001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2</xdr:row>
          <xdr:rowOff>106680</xdr:rowOff>
        </xdr:from>
        <xdr:to>
          <xdr:col>13</xdr:col>
          <xdr:colOff>853440</xdr:colOff>
          <xdr:row>4</xdr:row>
          <xdr:rowOff>15240</xdr:rowOff>
        </xdr:to>
        <xdr:sp macro="" textlink="">
          <xdr:nvSpPr>
            <xdr:cNvPr id="12290" name="Drop Down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0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6DC54-B187-43A4-93D2-F5CBE772F218}">
  <sheetPr>
    <pageSetUpPr fitToPage="1"/>
  </sheetPr>
  <dimension ref="A1:Q67"/>
  <sheetViews>
    <sheetView showGridLines="0" tabSelected="1" zoomScaleNormal="100" workbookViewId="0">
      <selection activeCell="C55" sqref="C55"/>
    </sheetView>
  </sheetViews>
  <sheetFormatPr baseColWidth="10" defaultColWidth="9.109375" defaultRowHeight="13.2" x14ac:dyDescent="0.25"/>
  <cols>
    <col min="1" max="1" width="17" style="102" customWidth="1"/>
    <col min="2" max="2" width="12.5546875" style="102" customWidth="1"/>
    <col min="3" max="4" width="10.6640625" style="102" customWidth="1"/>
    <col min="5" max="5" width="3" style="102" customWidth="1"/>
    <col min="6" max="6" width="8" style="3" customWidth="1"/>
    <col min="7" max="7" width="10.6640625" style="102" customWidth="1"/>
    <col min="8" max="8" width="17.88671875" style="102" bestFit="1" customWidth="1"/>
    <col min="9" max="9" width="3.5546875" style="102" customWidth="1"/>
    <col min="10" max="10" width="6.33203125" style="56" customWidth="1"/>
    <col min="11" max="11" width="6.33203125" style="21" customWidth="1"/>
    <col min="12" max="12" width="4.6640625" style="102" customWidth="1"/>
    <col min="13" max="13" width="9.109375" style="102"/>
    <col min="14" max="14" width="12.88671875" style="102" bestFit="1" customWidth="1"/>
    <col min="15" max="18" width="0" style="102" hidden="1" customWidth="1"/>
    <col min="19" max="19" width="12.6640625" style="102" customWidth="1"/>
    <col min="20" max="20" width="12.33203125" style="102" customWidth="1"/>
    <col min="21" max="21" width="57.21875" style="102" bestFit="1" customWidth="1"/>
    <col min="22" max="16384" width="9.109375" style="102"/>
  </cols>
  <sheetData>
    <row r="1" spans="1:17" ht="36" thickBot="1" x14ac:dyDescent="0.3">
      <c r="A1" s="107" t="s">
        <v>0</v>
      </c>
      <c r="B1" s="108"/>
      <c r="C1" s="108"/>
      <c r="D1" s="108"/>
      <c r="E1" s="108"/>
      <c r="F1" s="108"/>
      <c r="G1" s="108"/>
      <c r="H1" s="108"/>
      <c r="I1" s="108"/>
      <c r="J1" s="108"/>
      <c r="K1" s="109"/>
    </row>
    <row r="2" spans="1:17" ht="11.25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M2" s="14" t="s">
        <v>44</v>
      </c>
      <c r="N2" s="102">
        <v>2</v>
      </c>
      <c r="P2" s="102">
        <v>2021</v>
      </c>
      <c r="Q2" s="14" t="s">
        <v>46</v>
      </c>
    </row>
    <row r="3" spans="1:17" ht="11.25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P3" s="102">
        <v>2022</v>
      </c>
      <c r="Q3" s="14" t="s">
        <v>47</v>
      </c>
    </row>
    <row r="4" spans="1:17" ht="11.25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M4" s="14" t="s">
        <v>45</v>
      </c>
      <c r="N4" s="102">
        <v>1</v>
      </c>
      <c r="P4" s="102">
        <v>2023</v>
      </c>
      <c r="Q4" s="14" t="s">
        <v>48</v>
      </c>
    </row>
    <row r="5" spans="1:17" ht="11.25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P5" s="102">
        <v>2024</v>
      </c>
      <c r="Q5" s="14" t="s">
        <v>49</v>
      </c>
    </row>
    <row r="6" spans="1:17" ht="11.25" customHeight="1" thickBot="1" x14ac:dyDescent="0.3">
      <c r="A6" s="1"/>
      <c r="B6" s="1"/>
      <c r="C6" s="1"/>
      <c r="D6" s="1"/>
      <c r="E6" s="1"/>
      <c r="F6" s="1"/>
      <c r="G6" s="1"/>
      <c r="H6" s="1"/>
      <c r="I6" s="1"/>
      <c r="J6" s="1"/>
      <c r="K6" s="1"/>
      <c r="P6" s="102">
        <v>2025</v>
      </c>
      <c r="Q6" s="14" t="s">
        <v>50</v>
      </c>
    </row>
    <row r="7" spans="1:17" x14ac:dyDescent="0.25">
      <c r="A7" s="2" t="s">
        <v>1</v>
      </c>
      <c r="B7" s="110"/>
      <c r="C7" s="111"/>
      <c r="G7" s="4" t="s">
        <v>2</v>
      </c>
      <c r="H7" s="5">
        <f>DATE(N4+2020,N2,1)</f>
        <v>44228</v>
      </c>
      <c r="J7" s="6" t="s">
        <v>3</v>
      </c>
      <c r="K7" s="7" t="s">
        <v>4</v>
      </c>
      <c r="P7" s="102">
        <v>2026</v>
      </c>
      <c r="Q7" s="14" t="s">
        <v>51</v>
      </c>
    </row>
    <row r="8" spans="1:17" ht="12.75" customHeight="1" x14ac:dyDescent="0.25">
      <c r="A8" s="2" t="s">
        <v>5</v>
      </c>
      <c r="B8" s="101"/>
      <c r="C8" s="101"/>
      <c r="G8" s="4" t="s">
        <v>6</v>
      </c>
      <c r="H8" s="8">
        <f>DATE(N4+2020,N2+1,1)-1</f>
        <v>44255</v>
      </c>
      <c r="J8" s="85">
        <f>DATE(N4+2020,N2,1)</f>
        <v>44228</v>
      </c>
      <c r="K8" s="80"/>
      <c r="P8" s="102">
        <v>2027</v>
      </c>
      <c r="Q8" s="14" t="s">
        <v>52</v>
      </c>
    </row>
    <row r="9" spans="1:17" ht="12.75" customHeight="1" x14ac:dyDescent="0.25">
      <c r="A9" s="2" t="s">
        <v>7</v>
      </c>
      <c r="B9" s="9"/>
      <c r="J9" s="85">
        <f>J8+1</f>
        <v>44229</v>
      </c>
      <c r="K9" s="80"/>
      <c r="P9" s="102">
        <v>2028</v>
      </c>
      <c r="Q9" s="14" t="s">
        <v>53</v>
      </c>
    </row>
    <row r="10" spans="1:17" ht="12.75" customHeight="1" x14ac:dyDescent="0.25">
      <c r="A10" s="2" t="s">
        <v>8</v>
      </c>
      <c r="B10" s="110"/>
      <c r="C10" s="111"/>
      <c r="G10" s="10"/>
      <c r="H10" s="11"/>
      <c r="J10" s="85">
        <f t="shared" ref="J10:J35" si="0">J9+1</f>
        <v>44230</v>
      </c>
      <c r="K10" s="80"/>
      <c r="P10" s="102">
        <v>2029</v>
      </c>
      <c r="Q10" s="14" t="s">
        <v>54</v>
      </c>
    </row>
    <row r="11" spans="1:17" ht="12.75" customHeight="1" x14ac:dyDescent="0.25">
      <c r="G11" s="12" t="s">
        <v>9</v>
      </c>
      <c r="H11" s="13"/>
      <c r="J11" s="85">
        <f t="shared" si="0"/>
        <v>44231</v>
      </c>
      <c r="K11" s="81"/>
      <c r="P11" s="102">
        <v>2030</v>
      </c>
      <c r="Q11" s="14" t="s">
        <v>55</v>
      </c>
    </row>
    <row r="12" spans="1:17" ht="12.75" customHeight="1" x14ac:dyDescent="0.25">
      <c r="G12" s="12"/>
      <c r="H12" s="13"/>
      <c r="J12" s="85">
        <f t="shared" si="0"/>
        <v>44232</v>
      </c>
      <c r="K12" s="81"/>
      <c r="P12" s="102">
        <v>2031</v>
      </c>
      <c r="Q12" s="14" t="s">
        <v>56</v>
      </c>
    </row>
    <row r="13" spans="1:17" ht="12.75" customHeight="1" x14ac:dyDescent="0.25">
      <c r="A13" s="14" t="s">
        <v>10</v>
      </c>
      <c r="G13" s="12"/>
      <c r="H13" s="13"/>
      <c r="J13" s="85">
        <f t="shared" si="0"/>
        <v>44233</v>
      </c>
      <c r="K13" s="81"/>
      <c r="P13" s="102">
        <v>2032</v>
      </c>
      <c r="Q13" s="14" t="s">
        <v>57</v>
      </c>
    </row>
    <row r="14" spans="1:17" ht="12.75" customHeight="1" x14ac:dyDescent="0.25">
      <c r="A14" s="14"/>
      <c r="G14" s="12"/>
      <c r="H14" s="13"/>
      <c r="J14" s="85">
        <f t="shared" si="0"/>
        <v>44234</v>
      </c>
      <c r="K14" s="81"/>
      <c r="Q14" s="14"/>
    </row>
    <row r="15" spans="1:17" ht="12.75" customHeight="1" x14ac:dyDescent="0.25">
      <c r="G15" s="12" t="s">
        <v>11</v>
      </c>
      <c r="H15" s="15">
        <f>H41</f>
        <v>0</v>
      </c>
      <c r="J15" s="85">
        <f t="shared" si="0"/>
        <v>44235</v>
      </c>
      <c r="K15" s="81"/>
    </row>
    <row r="16" spans="1:17" ht="12.75" customHeight="1" thickBot="1" x14ac:dyDescent="0.3">
      <c r="A16" s="16"/>
      <c r="B16" s="16"/>
      <c r="C16" s="16"/>
      <c r="D16" s="16"/>
      <c r="E16" s="16"/>
      <c r="F16" s="17"/>
      <c r="G16" s="18"/>
      <c r="H16" s="19"/>
      <c r="J16" s="85">
        <f t="shared" si="0"/>
        <v>44236</v>
      </c>
      <c r="K16" s="81"/>
    </row>
    <row r="17" spans="1:14" ht="12.75" customHeight="1" x14ac:dyDescent="0.25">
      <c r="A17" s="112" t="s">
        <v>12</v>
      </c>
      <c r="B17" s="112"/>
      <c r="C17" s="20">
        <f>SUM(K8:K36)</f>
        <v>0</v>
      </c>
      <c r="D17" s="12" t="s">
        <v>13</v>
      </c>
      <c r="E17" s="21" t="s">
        <v>14</v>
      </c>
      <c r="F17" s="13"/>
      <c r="H17" s="22">
        <f>C17*F17</f>
        <v>0</v>
      </c>
      <c r="J17" s="85">
        <f t="shared" si="0"/>
        <v>44237</v>
      </c>
      <c r="K17" s="81"/>
    </row>
    <row r="18" spans="1:14" ht="12.75" customHeight="1" x14ac:dyDescent="0.25">
      <c r="A18" s="111"/>
      <c r="B18" s="111"/>
      <c r="C18" s="23"/>
      <c r="E18" s="21"/>
      <c r="F18" s="13"/>
      <c r="H18" s="22"/>
      <c r="J18" s="85">
        <f t="shared" si="0"/>
        <v>44238</v>
      </c>
      <c r="K18" s="81"/>
    </row>
    <row r="19" spans="1:14" ht="12.75" customHeight="1" x14ac:dyDescent="0.25">
      <c r="A19" s="111" t="s">
        <v>15</v>
      </c>
      <c r="B19" s="111"/>
      <c r="C19" s="113">
        <v>0.1</v>
      </c>
      <c r="D19" s="114"/>
      <c r="E19" s="21" t="s">
        <v>14</v>
      </c>
      <c r="F19" s="13">
        <f>H17</f>
        <v>0</v>
      </c>
      <c r="H19" s="22">
        <f>F19*C19</f>
        <v>0</v>
      </c>
      <c r="J19" s="85">
        <f t="shared" si="0"/>
        <v>44239</v>
      </c>
      <c r="K19" s="81"/>
      <c r="N19" s="24"/>
    </row>
    <row r="20" spans="1:14" ht="12.75" customHeight="1" x14ac:dyDescent="0.25">
      <c r="C20" s="25"/>
      <c r="D20" s="26"/>
      <c r="F20" s="13"/>
      <c r="H20" s="22"/>
      <c r="J20" s="85">
        <f t="shared" si="0"/>
        <v>44240</v>
      </c>
      <c r="K20" s="81"/>
    </row>
    <row r="21" spans="1:14" ht="12.75" customHeight="1" x14ac:dyDescent="0.25">
      <c r="A21" s="115"/>
      <c r="B21" s="115"/>
      <c r="C21" s="115"/>
      <c r="D21" s="115"/>
      <c r="F21" s="27"/>
      <c r="H21" s="22"/>
      <c r="J21" s="85">
        <f t="shared" si="0"/>
        <v>44241</v>
      </c>
      <c r="K21" s="81"/>
    </row>
    <row r="22" spans="1:14" ht="12.75" customHeight="1" x14ac:dyDescent="0.25">
      <c r="A22" s="116" t="s">
        <v>16</v>
      </c>
      <c r="B22" s="117"/>
      <c r="C22" s="28" t="e">
        <f>H24/C17/1.112</f>
        <v>#DIV/0!</v>
      </c>
      <c r="D22" s="29" t="s">
        <v>17</v>
      </c>
      <c r="H22" s="22"/>
      <c r="J22" s="85">
        <f t="shared" si="0"/>
        <v>44242</v>
      </c>
      <c r="K22" s="81"/>
    </row>
    <row r="23" spans="1:14" ht="12.75" customHeight="1" thickBot="1" x14ac:dyDescent="0.3">
      <c r="A23" s="103"/>
      <c r="B23" s="103"/>
      <c r="C23" s="23"/>
      <c r="F23" s="30"/>
      <c r="G23" s="31"/>
      <c r="H23" s="32"/>
      <c r="J23" s="85">
        <f t="shared" si="0"/>
        <v>44243</v>
      </c>
      <c r="K23" s="81"/>
    </row>
    <row r="24" spans="1:14" ht="12.75" customHeight="1" thickBot="1" x14ac:dyDescent="0.3">
      <c r="A24" s="118"/>
      <c r="B24" s="118"/>
      <c r="C24" s="118"/>
      <c r="D24" s="118"/>
      <c r="E24" s="16"/>
      <c r="F24" s="33"/>
      <c r="G24" s="34" t="s">
        <v>18</v>
      </c>
      <c r="H24" s="35">
        <f>SUM(H17:H19)*100/(100-G39+SUM(G29:G30)*0.0175)</f>
        <v>0</v>
      </c>
      <c r="J24" s="85">
        <f t="shared" si="0"/>
        <v>44244</v>
      </c>
      <c r="K24" s="81"/>
    </row>
    <row r="25" spans="1:14" ht="12.75" customHeight="1" x14ac:dyDescent="0.25">
      <c r="H25" s="22"/>
      <c r="J25" s="85">
        <f t="shared" si="0"/>
        <v>44245</v>
      </c>
      <c r="K25" s="81"/>
    </row>
    <row r="26" spans="1:14" ht="12.75" customHeight="1" thickBot="1" x14ac:dyDescent="0.3">
      <c r="A26" s="36" t="s">
        <v>19</v>
      </c>
      <c r="B26" s="37"/>
      <c r="C26" s="37"/>
      <c r="D26" s="37"/>
      <c r="E26" s="37"/>
      <c r="F26" s="38"/>
      <c r="G26" s="37"/>
      <c r="H26" s="39"/>
      <c r="J26" s="85">
        <f t="shared" si="0"/>
        <v>44246</v>
      </c>
      <c r="K26" s="81"/>
    </row>
    <row r="27" spans="1:14" ht="12.75" customHeight="1" thickTop="1" x14ac:dyDescent="0.25">
      <c r="B27" s="40"/>
      <c r="C27" s="104" t="s">
        <v>20</v>
      </c>
      <c r="D27" s="104"/>
      <c r="G27" s="104" t="s">
        <v>21</v>
      </c>
      <c r="H27" s="105"/>
      <c r="J27" s="85">
        <f t="shared" si="0"/>
        <v>44247</v>
      </c>
      <c r="K27" s="81"/>
    </row>
    <row r="28" spans="1:14" ht="12.75" customHeight="1" x14ac:dyDescent="0.25">
      <c r="B28" s="41" t="s">
        <v>22</v>
      </c>
      <c r="C28" s="42" t="s">
        <v>23</v>
      </c>
      <c r="D28" s="43" t="s">
        <v>24</v>
      </c>
      <c r="E28" s="21"/>
      <c r="F28" s="44"/>
      <c r="G28" s="42" t="s">
        <v>23</v>
      </c>
      <c r="H28" s="45" t="s">
        <v>24</v>
      </c>
      <c r="J28" s="85">
        <f t="shared" si="0"/>
        <v>44248</v>
      </c>
      <c r="K28" s="81"/>
    </row>
    <row r="29" spans="1:14" ht="12.75" customHeight="1" x14ac:dyDescent="0.25">
      <c r="A29" s="46" t="s">
        <v>25</v>
      </c>
      <c r="B29" s="22">
        <f>$H$24*0.9825</f>
        <v>0</v>
      </c>
      <c r="C29" s="47"/>
      <c r="D29" s="48">
        <f t="shared" ref="D29:D38" si="1">ROUND(C29*$B29/100,2)</f>
        <v>0</v>
      </c>
      <c r="G29" s="49">
        <v>2.9</v>
      </c>
      <c r="H29" s="48">
        <f>ROUND(G29*$B29/100,2)</f>
        <v>0</v>
      </c>
      <c r="J29" s="85">
        <f t="shared" si="0"/>
        <v>44249</v>
      </c>
      <c r="K29" s="81"/>
    </row>
    <row r="30" spans="1:14" ht="12.75" customHeight="1" x14ac:dyDescent="0.25">
      <c r="A30" s="46" t="s">
        <v>26</v>
      </c>
      <c r="B30" s="22">
        <f>$H$24*0.9825</f>
        <v>0</v>
      </c>
      <c r="C30" s="47"/>
      <c r="D30" s="48">
        <f t="shared" si="1"/>
        <v>0</v>
      </c>
      <c r="G30" s="49">
        <v>6.8</v>
      </c>
      <c r="H30" s="48">
        <f t="shared" ref="H30:H38" si="2">ROUND(G30*$B30/100,2)</f>
        <v>0</v>
      </c>
      <c r="J30" s="85">
        <f t="shared" si="0"/>
        <v>44250</v>
      </c>
      <c r="K30" s="81"/>
    </row>
    <row r="31" spans="1:14" ht="12.75" customHeight="1" x14ac:dyDescent="0.25">
      <c r="A31" s="50" t="s">
        <v>27</v>
      </c>
      <c r="B31" s="22">
        <f t="shared" ref="B31:B38" si="3">$H$24</f>
        <v>0</v>
      </c>
      <c r="C31" s="49">
        <v>30.6</v>
      </c>
      <c r="D31" s="48">
        <f t="shared" si="1"/>
        <v>0</v>
      </c>
      <c r="F31" s="102"/>
      <c r="G31" s="49">
        <v>7.3</v>
      </c>
      <c r="H31" s="48">
        <f t="shared" si="2"/>
        <v>0</v>
      </c>
      <c r="J31" s="85">
        <f t="shared" si="0"/>
        <v>44251</v>
      </c>
      <c r="K31" s="81"/>
    </row>
    <row r="32" spans="1:14" ht="12.75" customHeight="1" x14ac:dyDescent="0.25">
      <c r="A32" s="46" t="s">
        <v>28</v>
      </c>
      <c r="B32" s="22">
        <f t="shared" si="3"/>
        <v>0</v>
      </c>
      <c r="C32" s="49">
        <v>0.1</v>
      </c>
      <c r="D32" s="48">
        <f t="shared" si="1"/>
        <v>0</v>
      </c>
      <c r="F32" s="102"/>
      <c r="G32" s="47"/>
      <c r="H32" s="48">
        <f t="shared" si="2"/>
        <v>0</v>
      </c>
      <c r="J32" s="85">
        <f t="shared" si="0"/>
        <v>44252</v>
      </c>
      <c r="K32" s="81"/>
    </row>
    <row r="33" spans="1:11" ht="12.75" customHeight="1" x14ac:dyDescent="0.25">
      <c r="A33" s="46" t="s">
        <v>29</v>
      </c>
      <c r="B33" s="22">
        <f t="shared" si="3"/>
        <v>0</v>
      </c>
      <c r="C33" s="49">
        <v>0.96</v>
      </c>
      <c r="D33" s="48">
        <f t="shared" si="1"/>
        <v>0</v>
      </c>
      <c r="F33" s="102"/>
      <c r="G33" s="49">
        <v>0.7</v>
      </c>
      <c r="H33" s="48">
        <f t="shared" si="2"/>
        <v>0</v>
      </c>
      <c r="J33" s="85">
        <f t="shared" si="0"/>
        <v>44253</v>
      </c>
      <c r="K33" s="81"/>
    </row>
    <row r="34" spans="1:11" ht="12.75" customHeight="1" x14ac:dyDescent="0.25">
      <c r="A34" s="46" t="s">
        <v>43</v>
      </c>
      <c r="B34" s="22">
        <f t="shared" si="3"/>
        <v>0</v>
      </c>
      <c r="C34" s="49">
        <v>5.23</v>
      </c>
      <c r="D34" s="48">
        <f t="shared" si="1"/>
        <v>0</v>
      </c>
      <c r="F34" s="102"/>
      <c r="G34" s="49">
        <v>4.79</v>
      </c>
      <c r="H34" s="48">
        <f t="shared" si="2"/>
        <v>0</v>
      </c>
      <c r="J34" s="85">
        <f t="shared" si="0"/>
        <v>44254</v>
      </c>
      <c r="K34" s="81"/>
    </row>
    <row r="35" spans="1:11" ht="12.75" customHeight="1" x14ac:dyDescent="0.25">
      <c r="A35" s="50" t="s">
        <v>42</v>
      </c>
      <c r="B35" s="22">
        <f t="shared" si="3"/>
        <v>0</v>
      </c>
      <c r="C35" s="49">
        <v>0.3</v>
      </c>
      <c r="D35" s="48">
        <f t="shared" si="1"/>
        <v>0</v>
      </c>
      <c r="F35" s="102"/>
      <c r="G35" s="83"/>
      <c r="H35" s="48">
        <f t="shared" si="2"/>
        <v>0</v>
      </c>
      <c r="J35" s="85">
        <f t="shared" si="0"/>
        <v>44255</v>
      </c>
      <c r="K35" s="81"/>
    </row>
    <row r="36" spans="1:11" ht="12.75" customHeight="1" x14ac:dyDescent="0.25">
      <c r="A36" s="46" t="s">
        <v>30</v>
      </c>
      <c r="B36" s="22">
        <f t="shared" si="3"/>
        <v>0</v>
      </c>
      <c r="C36" s="49">
        <v>4.05</v>
      </c>
      <c r="D36" s="48">
        <f t="shared" si="1"/>
        <v>0</v>
      </c>
      <c r="F36" s="102"/>
      <c r="G36" s="83"/>
      <c r="H36" s="48">
        <f t="shared" si="2"/>
        <v>0</v>
      </c>
      <c r="J36" s="85">
        <v>1</v>
      </c>
      <c r="K36" s="81"/>
    </row>
    <row r="37" spans="1:11" ht="12.75" customHeight="1" x14ac:dyDescent="0.25">
      <c r="A37" s="46" t="s">
        <v>40</v>
      </c>
      <c r="B37" s="22">
        <f t="shared" si="3"/>
        <v>0</v>
      </c>
      <c r="C37" s="49">
        <v>0.55000000000000004</v>
      </c>
      <c r="D37" s="48">
        <f t="shared" si="1"/>
        <v>0</v>
      </c>
      <c r="F37" s="102"/>
      <c r="G37" s="83"/>
      <c r="H37" s="48">
        <f t="shared" si="2"/>
        <v>0</v>
      </c>
      <c r="J37" s="85">
        <v>2</v>
      </c>
      <c r="K37" s="81"/>
    </row>
    <row r="38" spans="1:11" ht="13.8" thickBot="1" x14ac:dyDescent="0.3">
      <c r="A38" s="46" t="s">
        <v>41</v>
      </c>
      <c r="B38" s="22">
        <f t="shared" si="3"/>
        <v>0</v>
      </c>
      <c r="C38" s="79">
        <v>1.6E-2</v>
      </c>
      <c r="D38" s="78">
        <f t="shared" si="1"/>
        <v>0</v>
      </c>
      <c r="F38" s="102"/>
      <c r="G38" s="84"/>
      <c r="H38" s="48">
        <f t="shared" si="2"/>
        <v>0</v>
      </c>
      <c r="J38" s="100">
        <v>3</v>
      </c>
      <c r="K38" s="82"/>
    </row>
    <row r="39" spans="1:11" x14ac:dyDescent="0.25">
      <c r="A39" s="51" t="s">
        <v>31</v>
      </c>
      <c r="B39" s="52"/>
      <c r="C39" s="53">
        <f>SUM(C31:C38)</f>
        <v>41.80599999999999</v>
      </c>
      <c r="D39" s="54">
        <f>SUM(D29:D38)</f>
        <v>0</v>
      </c>
      <c r="E39" s="52"/>
      <c r="F39" s="55"/>
      <c r="G39" s="53">
        <f>SUM(G29:G36)</f>
        <v>22.49</v>
      </c>
      <c r="H39" s="54">
        <f>SUM(H29:H38)</f>
        <v>0</v>
      </c>
    </row>
    <row r="40" spans="1:11" x14ac:dyDescent="0.25">
      <c r="A40" s="57" t="s">
        <v>72</v>
      </c>
      <c r="F40" s="106" t="s">
        <v>32</v>
      </c>
      <c r="G40" s="106"/>
      <c r="H40" s="58">
        <f>H24-H39</f>
        <v>0</v>
      </c>
    </row>
    <row r="41" spans="1:11" x14ac:dyDescent="0.25">
      <c r="F41" s="119" t="s">
        <v>33</v>
      </c>
      <c r="G41" s="119"/>
      <c r="H41" s="58">
        <f>H40+H29</f>
        <v>0</v>
      </c>
    </row>
    <row r="42" spans="1:11" hidden="1" x14ac:dyDescent="0.25">
      <c r="C42" s="12" t="s">
        <v>34</v>
      </c>
      <c r="D42" s="23">
        <v>0</v>
      </c>
      <c r="E42" s="102" t="s">
        <v>14</v>
      </c>
      <c r="F42" s="13">
        <v>4.05</v>
      </c>
      <c r="H42" s="22">
        <f>-D42*F42</f>
        <v>0</v>
      </c>
    </row>
    <row r="43" spans="1:11" x14ac:dyDescent="0.25">
      <c r="F43" s="102"/>
      <c r="H43" s="22"/>
    </row>
    <row r="44" spans="1:11" x14ac:dyDescent="0.25">
      <c r="F44" s="102"/>
      <c r="H44" s="22"/>
    </row>
    <row r="45" spans="1:11" x14ac:dyDescent="0.25">
      <c r="F45" s="119" t="s">
        <v>35</v>
      </c>
      <c r="G45" s="119"/>
      <c r="H45" s="59">
        <f>H40+H42+H43+H44</f>
        <v>0</v>
      </c>
    </row>
    <row r="46" spans="1:11" ht="13.8" thickBot="1" x14ac:dyDescent="0.3">
      <c r="E46" s="10" t="s">
        <v>36</v>
      </c>
      <c r="F46" s="120">
        <f>H8</f>
        <v>44255</v>
      </c>
      <c r="G46" s="120"/>
      <c r="H46" s="13"/>
    </row>
    <row r="47" spans="1:11" x14ac:dyDescent="0.25">
      <c r="F47" s="10"/>
      <c r="G47" s="77"/>
      <c r="H47" s="61"/>
    </row>
    <row r="48" spans="1:11" x14ac:dyDescent="0.25">
      <c r="G48" s="60"/>
      <c r="H48" s="62"/>
    </row>
    <row r="49" spans="1:11" x14ac:dyDescent="0.25">
      <c r="G49" s="60"/>
      <c r="H49" s="62"/>
    </row>
    <row r="50" spans="1:11" x14ac:dyDescent="0.25">
      <c r="G50" s="60"/>
      <c r="H50" s="62"/>
    </row>
    <row r="51" spans="1:11" x14ac:dyDescent="0.25">
      <c r="G51" s="60"/>
      <c r="H51" s="62"/>
    </row>
    <row r="52" spans="1:11" ht="13.8" thickBot="1" x14ac:dyDescent="0.3">
      <c r="B52" s="16"/>
      <c r="C52" s="16"/>
      <c r="D52" s="16"/>
      <c r="E52" s="16"/>
      <c r="F52" s="17"/>
      <c r="G52" s="63"/>
      <c r="H52" s="64"/>
    </row>
    <row r="53" spans="1:11" x14ac:dyDescent="0.25">
      <c r="A53" s="65" t="s">
        <v>73</v>
      </c>
      <c r="B53" s="2" t="s">
        <v>37</v>
      </c>
      <c r="C53" s="101"/>
      <c r="D53" s="101"/>
      <c r="E53" s="101"/>
      <c r="H53" s="66"/>
      <c r="I53" s="66"/>
      <c r="J53" s="67"/>
      <c r="K53" s="68"/>
    </row>
    <row r="54" spans="1:11" x14ac:dyDescent="0.25">
      <c r="A54" s="69"/>
      <c r="C54" s="101"/>
      <c r="D54" s="101"/>
      <c r="E54" s="101"/>
      <c r="K54" s="70"/>
    </row>
    <row r="55" spans="1:11" x14ac:dyDescent="0.25">
      <c r="A55" s="71" t="s">
        <v>38</v>
      </c>
      <c r="C55" s="101"/>
      <c r="D55" s="101"/>
      <c r="E55" s="101"/>
      <c r="K55" s="70"/>
    </row>
    <row r="56" spans="1:11" ht="13.8" thickBot="1" x14ac:dyDescent="0.3">
      <c r="A56" s="72"/>
      <c r="B56" s="16"/>
      <c r="C56" s="73"/>
      <c r="D56" s="73"/>
      <c r="E56" s="73"/>
      <c r="F56" s="17"/>
      <c r="G56" s="16"/>
      <c r="H56" s="16"/>
      <c r="I56" s="16"/>
      <c r="J56" s="74"/>
      <c r="K56" s="75"/>
    </row>
    <row r="57" spans="1:11" x14ac:dyDescent="0.25">
      <c r="A57" s="76"/>
      <c r="C57" s="101"/>
      <c r="D57" s="101"/>
      <c r="E57" s="101"/>
    </row>
    <row r="58" spans="1:11" x14ac:dyDescent="0.25">
      <c r="A58" s="76"/>
      <c r="C58" s="101"/>
      <c r="D58" s="101"/>
      <c r="E58" s="101"/>
    </row>
    <row r="59" spans="1:11" x14ac:dyDescent="0.25">
      <c r="A59" s="76"/>
      <c r="C59" s="101"/>
      <c r="D59" s="101"/>
      <c r="E59" s="101"/>
    </row>
    <row r="60" spans="1:11" ht="13.8" thickBot="1" x14ac:dyDescent="0.3">
      <c r="F60" s="102"/>
    </row>
    <row r="61" spans="1:11" ht="13.8" thickBot="1" x14ac:dyDescent="0.3">
      <c r="A61" s="121" t="s">
        <v>39</v>
      </c>
      <c r="B61" s="122"/>
      <c r="C61" s="122"/>
      <c r="D61" s="122"/>
      <c r="E61" s="122"/>
      <c r="F61" s="122"/>
      <c r="G61" s="122"/>
      <c r="H61" s="122"/>
      <c r="I61" s="122"/>
      <c r="J61" s="122"/>
      <c r="K61" s="123"/>
    </row>
    <row r="62" spans="1:11" x14ac:dyDescent="0.25">
      <c r="F62" s="102"/>
    </row>
    <row r="63" spans="1:11" x14ac:dyDescent="0.25">
      <c r="F63" s="102"/>
    </row>
    <row r="64" spans="1:11" x14ac:dyDescent="0.25">
      <c r="F64" s="102"/>
    </row>
    <row r="65" spans="6:6" x14ac:dyDescent="0.25">
      <c r="F65" s="102"/>
    </row>
    <row r="66" spans="6:6" x14ac:dyDescent="0.25">
      <c r="F66" s="102"/>
    </row>
    <row r="67" spans="6:6" x14ac:dyDescent="0.25">
      <c r="F67" s="102"/>
    </row>
  </sheetData>
  <mergeCells count="17">
    <mergeCell ref="F41:G41"/>
    <mergeCell ref="F45:G45"/>
    <mergeCell ref="F46:G46"/>
    <mergeCell ref="A61:K61"/>
    <mergeCell ref="G27:H27"/>
    <mergeCell ref="F40:G40"/>
    <mergeCell ref="A1:K1"/>
    <mergeCell ref="B7:C7"/>
    <mergeCell ref="B10:C10"/>
    <mergeCell ref="A17:B17"/>
    <mergeCell ref="A18:B18"/>
    <mergeCell ref="A19:B19"/>
    <mergeCell ref="C19:D19"/>
    <mergeCell ref="A21:D21"/>
    <mergeCell ref="A22:B22"/>
    <mergeCell ref="A24:D24"/>
    <mergeCell ref="C27:D27"/>
  </mergeCells>
  <conditionalFormatting sqref="J8:K38">
    <cfRule type="expression" dxfId="1" priority="2">
      <formula>WEEKDAY($J8,2)&gt;5</formula>
    </cfRule>
  </conditionalFormatting>
  <dataValidations count="15">
    <dataValidation allowBlank="1" showInputMessage="1" showErrorMessage="1" promptTitle="date d'absence" prompt="indiqués ici les dates d'absenceset de congés payés dans le mois._x000a_Si l'assistante maternelle est payée à l'heure ou la journée, seules les absences donnant lieu à un paiement d'indemnité (ex : enfant non placé alors qu'il l'aurait du) sont indiquées" sqref="A21:D21" xr:uid="{A3060CDF-011E-4F99-AE65-AA11C54A58AA}"/>
    <dataValidation allowBlank="1" showInputMessage="1" showErrorMessage="1" promptTitle="date d'absence" prompt="indiqués ici les dates des congés payés PRIS DANS CE MOIS" sqref="A24:D24" xr:uid="{93508F3C-9765-42C1-B7B9-6847EC5CB15F}"/>
    <dataValidation allowBlank="1" showInputMessage="1" showErrorMessage="1" promptTitle="salaire horaire BRUT" prompt="a mettre à jour sur le bulletin d'octobre le cas échéant (minimum de la convention collective)" sqref="H11:H12" xr:uid="{B27582AC-0C09-4E7D-97A2-B5A609EBFB8B}"/>
    <dataValidation allowBlank="1" showInputMessage="1" showErrorMessage="1" promptTitle="Numéro de sécurité sociale" prompt="mettre ici le numéro de sécurité sociale de la nounou" sqref="B10" xr:uid="{BD38A24A-0F81-4E69-A68F-3A3C891CDE63}"/>
    <dataValidation allowBlank="1" showInputMessage="1" showErrorMessage="1" promptTitle="nom et adresse de la nounou" prompt="mettre ici le nom et l'adresse de l'assistante maternelle" sqref="B7:B8 C8" xr:uid="{454111BA-23D2-450D-A299-DB803F8F07B7}"/>
    <dataValidation allowBlank="1" showInputMessage="1" showErrorMessage="1" promptTitle="valeur du SMIC" prompt="a mettre à jour sur le bulletin de juillet" sqref="H10" xr:uid="{F840BF14-C98E-4387-BA02-B2C0262EC23F}"/>
    <dataValidation allowBlank="1" showInputMessage="1" showErrorMessage="1" promptTitle="congés payés" prompt="Cette case vaut le montant de la case I8 au mois de mai précédent (99 ici)._x000a_ce montant divisé par 10 donne l'indemnité CP à relger soit en une fois au moment de la prise des congés d'été soit divisé par 50 elle donne l'indemnité par semaine de CP." sqref="H13:H14" xr:uid="{996803CB-7888-481A-A334-0D442BA5E25E}"/>
    <dataValidation allowBlank="1" showErrorMessage="1" promptTitle="valeur de la journée (brut)" prompt="il est préférable de mettre ici une fonction dépendant de la valeur du SMIC_x000a_On peut aussi modifier pour faire un bulletin de salaire à l'heure (mettre ici le prix de l'heure indexé sur le SMIC) et en modifiant jour/mois en heure/mois" sqref="F19:F21" xr:uid="{9427FE01-C7D1-4441-B747-E6E3842DBC94}"/>
    <dataValidation allowBlank="1" showInputMessage="1" showErrorMessage="1" promptTitle="prix de l'heure sup (net)" prompt="mettre ici la formule permettant le calcul de l'heure sup soit à partir du salaire horaire (majorée de 25% le cas échéant)" sqref="F18" xr:uid="{56429EFC-5193-4372-8C57-88E4F469D61D}"/>
    <dataValidation allowBlank="1" showInputMessage="1" showErrorMessage="1" promptTitle="valeur de la journée (net)" prompt="il est préférable de mettre ici une fonction dépendant de la valeur du SMIC" sqref="F17" xr:uid="{4469361F-0C53-4F13-A19A-F3EF4D7921A9}"/>
    <dataValidation allowBlank="1" showInputMessage="1" showErrorMessage="1" promptTitle="cumul salaire net fiscal" prompt="On cumule dans cette case le salaire net fiscal entre le 1/1 et le 31/12._x000a_Pour le bulletin de janvier on met dans cette case la valeur de I35._x000a_sinon on met I9 du mois precedent + I35 du mois en cours" sqref="H15" xr:uid="{CB63D7C3-4B8E-448C-887C-630BF5278844}"/>
    <dataValidation allowBlank="1" showInputMessage="1" showErrorMessage="1" promptTitle="adresse des parents" prompt="mettre ici l'adresse complète des parents" sqref="C53:E59" xr:uid="{3AF25FB6-A404-4F71-A899-6C0B5803323E}"/>
    <dataValidation allowBlank="1" showInputMessage="1" showErrorMessage="1" promptTitle="compte URSSAF" prompt="mettre ici le numéro de compte que vous a attrivué l'URSSAF au moment de la déclaration d'emplois (compte 2 à 3 mois pour le recevoir, comme le SIRET)" sqref="A54:A59" xr:uid="{86EC8758-B0D0-49BF-80FD-E3A977C91496}"/>
    <dataValidation allowBlank="1" showInputMessage="1" showErrorMessage="1" promptTitle="nombre de jours de garde" prompt="mettre ici le nombre de jour ou l'enfant a réellement été en garde. pas le nombre de jour payés" sqref="D42" xr:uid="{77CFB161-9A71-43A9-9A6E-621A864BD3CF}"/>
    <dataValidation allowBlank="1" showInputMessage="1" showErrorMessage="1" promptTitle="prix du repas" prompt="il est évaluer en rapport avec le SMIC. vous pouvez prendre un valeur inférieur à ce qui est prévu par décret, mais pas supérieur_x000a__x000a_" sqref="F42" xr:uid="{D1FC05B9-3260-4D8F-9432-7B524A26F749}"/>
  </dataValidations>
  <printOptions horizontalCentered="1"/>
  <pageMargins left="0.11811023622047245" right="0.11811023622047245" top="0.74803149606299213" bottom="0.74803149606299213" header="0.31496062992125984" footer="0.31496062992125984"/>
  <pageSetup paperSize="9" scale="93" orientation="portrait" horizont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89" r:id="rId4" name="Drop Down 1">
              <controlPr defaultSize="0" autoLine="0" autoPict="0">
                <anchor moveWithCells="1">
                  <from>
                    <xdr:col>12</xdr:col>
                    <xdr:colOff>617220</xdr:colOff>
                    <xdr:row>0</xdr:row>
                    <xdr:rowOff>411480</xdr:rowOff>
                  </from>
                  <to>
                    <xdr:col>13</xdr:col>
                    <xdr:colOff>845820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0" r:id="rId5" name="Drop Down 2">
              <controlPr defaultSize="0" autoLine="0" autoPict="0">
                <anchor moveWithCells="1">
                  <from>
                    <xdr:col>13</xdr:col>
                    <xdr:colOff>0</xdr:colOff>
                    <xdr:row>2</xdr:row>
                    <xdr:rowOff>106680</xdr:rowOff>
                  </from>
                  <to>
                    <xdr:col>13</xdr:col>
                    <xdr:colOff>853440</xdr:colOff>
                    <xdr:row>4</xdr:row>
                    <xdr:rowOff>15240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E589817-1EE6-4BC0-AFEA-B6855C94CA4A}">
            <xm:f>COUNTIFS(France!$B$3:$B$15,$J8)&gt;0</xm:f>
            <x14:dxf>
              <fill>
                <patternFill>
                  <bgColor rgb="FF0070C0"/>
                </patternFill>
              </fill>
            </x14:dxf>
          </x14:cfRule>
          <xm:sqref>J8:K38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0F8ED-C431-404E-8994-E7086EA7D650}">
  <sheetPr codeName="Feuil11"/>
  <dimension ref="A1:C15"/>
  <sheetViews>
    <sheetView workbookViewId="0">
      <selection activeCell="F47" sqref="F47"/>
    </sheetView>
  </sheetViews>
  <sheetFormatPr baseColWidth="10" defaultColWidth="11.44140625" defaultRowHeight="13.2" x14ac:dyDescent="0.25"/>
  <cols>
    <col min="1" max="1" width="19.109375" style="88" bestFit="1" customWidth="1"/>
    <col min="2" max="2" width="11.44140625" style="88"/>
    <col min="3" max="3" width="18.6640625" style="88" customWidth="1"/>
    <col min="4" max="16384" width="11.44140625" style="88"/>
  </cols>
  <sheetData>
    <row r="1" spans="1:3" ht="13.8" thickBot="1" x14ac:dyDescent="0.3">
      <c r="A1" s="86" t="s">
        <v>58</v>
      </c>
      <c r="B1" s="87">
        <f ca="1">YEAR(TODAY())</f>
        <v>2021</v>
      </c>
    </row>
    <row r="2" spans="1:3" ht="13.8" thickBot="1" x14ac:dyDescent="0.3"/>
    <row r="3" spans="1:3" x14ac:dyDescent="0.25">
      <c r="A3" s="89" t="s">
        <v>59</v>
      </c>
      <c r="B3" s="90">
        <f ca="1">DATE($B$1,1,1)</f>
        <v>44197</v>
      </c>
      <c r="C3" s="91" t="str">
        <f ca="1">_xlfn.FORMULATEXT(B3)</f>
        <v>=DATE($B$1;1;1)</v>
      </c>
    </row>
    <row r="4" spans="1:3" x14ac:dyDescent="0.25">
      <c r="A4" s="92" t="s">
        <v>60</v>
      </c>
      <c r="B4" s="93">
        <f ca="1">ROUND(DATE($B$1,4,MOD(234-11*MOD($B$1,19),30))/7,)*7-6</f>
        <v>44290</v>
      </c>
      <c r="C4" s="94" t="str">
        <f t="shared" ref="C4:C15" ca="1" si="0">_xlfn.FORMULATEXT(B4)</f>
        <v>=ARRONDI(DATE($B$1;4;MOD(234-11*MOD($B$1;19);30))/7;)*7-6</v>
      </c>
    </row>
    <row r="5" spans="1:3" x14ac:dyDescent="0.25">
      <c r="A5" s="92" t="s">
        <v>61</v>
      </c>
      <c r="B5" s="93">
        <f ca="1">B4+1</f>
        <v>44291</v>
      </c>
      <c r="C5" s="94" t="str">
        <f t="shared" ca="1" si="0"/>
        <v>=B4+1</v>
      </c>
    </row>
    <row r="6" spans="1:3" x14ac:dyDescent="0.25">
      <c r="A6" s="92" t="s">
        <v>62</v>
      </c>
      <c r="B6" s="93">
        <f ca="1">DATE($B$1,5,1)</f>
        <v>44317</v>
      </c>
      <c r="C6" s="94" t="str">
        <f t="shared" ca="1" si="0"/>
        <v>=DATE($B$1;5;1)</v>
      </c>
    </row>
    <row r="7" spans="1:3" x14ac:dyDescent="0.25">
      <c r="A7" s="95" t="s">
        <v>67</v>
      </c>
      <c r="B7" s="93">
        <f ca="1">DATE($B$1,5,8)</f>
        <v>44324</v>
      </c>
      <c r="C7" s="94" t="str">
        <f t="shared" ca="1" si="0"/>
        <v>=DATE($B$1;5;8)</v>
      </c>
    </row>
    <row r="8" spans="1:3" x14ac:dyDescent="0.25">
      <c r="A8" s="92" t="s">
        <v>63</v>
      </c>
      <c r="B8" s="93">
        <f ca="1">B4+39</f>
        <v>44329</v>
      </c>
      <c r="C8" s="94" t="str">
        <f t="shared" ca="1" si="0"/>
        <v>=B4+39</v>
      </c>
    </row>
    <row r="9" spans="1:3" x14ac:dyDescent="0.25">
      <c r="A9" s="92" t="s">
        <v>64</v>
      </c>
      <c r="B9" s="93">
        <f ca="1">B4+49</f>
        <v>44339</v>
      </c>
      <c r="C9" s="94" t="str">
        <f t="shared" ca="1" si="0"/>
        <v>=B4+49</v>
      </c>
    </row>
    <row r="10" spans="1:3" x14ac:dyDescent="0.25">
      <c r="A10" s="92" t="s">
        <v>65</v>
      </c>
      <c r="B10" s="93">
        <f ca="1">B4+50</f>
        <v>44340</v>
      </c>
      <c r="C10" s="94" t="str">
        <f t="shared" ca="1" si="0"/>
        <v>=B4+50</v>
      </c>
    </row>
    <row r="11" spans="1:3" x14ac:dyDescent="0.25">
      <c r="A11" s="96" t="s">
        <v>68</v>
      </c>
      <c r="B11" s="93">
        <f ca="1">DATE($B$1,7,14)</f>
        <v>44391</v>
      </c>
      <c r="C11" s="94" t="str">
        <f t="shared" ca="1" si="0"/>
        <v>=DATE($B$1;7;14)</v>
      </c>
    </row>
    <row r="12" spans="1:3" x14ac:dyDescent="0.25">
      <c r="A12" s="96" t="s">
        <v>69</v>
      </c>
      <c r="B12" s="93">
        <f ca="1">DATE($B$1,8,15)</f>
        <v>44423</v>
      </c>
      <c r="C12" s="94" t="str">
        <f t="shared" ca="1" si="0"/>
        <v>=DATE($B$1;8;15)</v>
      </c>
    </row>
    <row r="13" spans="1:3" x14ac:dyDescent="0.25">
      <c r="A13" s="96" t="s">
        <v>66</v>
      </c>
      <c r="B13" s="93">
        <f ca="1">DATE($B$1,11,1)</f>
        <v>44501</v>
      </c>
      <c r="C13" s="94" t="str">
        <f t="shared" ca="1" si="0"/>
        <v>=DATE($B$1;11;1)</v>
      </c>
    </row>
    <row r="14" spans="1:3" x14ac:dyDescent="0.25">
      <c r="A14" s="96" t="s">
        <v>70</v>
      </c>
      <c r="B14" s="93">
        <f ca="1">DATE($B$1,11,11)</f>
        <v>44511</v>
      </c>
      <c r="C14" s="94" t="str">
        <f t="shared" ca="1" si="0"/>
        <v>=DATE($B$1;11;11)</v>
      </c>
    </row>
    <row r="15" spans="1:3" ht="13.8" thickBot="1" x14ac:dyDescent="0.3">
      <c r="A15" s="97" t="s">
        <v>71</v>
      </c>
      <c r="B15" s="98">
        <f ca="1">DATE($B$1,12,25)</f>
        <v>44555</v>
      </c>
      <c r="C15" s="99" t="str">
        <f t="shared" ca="1" si="0"/>
        <v>=DATE($B$1;12;25)</v>
      </c>
    </row>
  </sheetData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Février 2021</vt:lpstr>
      <vt:lpstr>France</vt:lpstr>
      <vt:lpstr>'Février 2021'!Zone_d_impression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REMIZE</dc:creator>
  <cp:lastModifiedBy>Eric</cp:lastModifiedBy>
  <cp:lastPrinted>2018-12-12T20:01:03Z</cp:lastPrinted>
  <dcterms:created xsi:type="dcterms:W3CDTF">2014-01-18T19:20:09Z</dcterms:created>
  <dcterms:modified xsi:type="dcterms:W3CDTF">2021-02-10T20:02:52Z</dcterms:modified>
</cp:coreProperties>
</file>