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defaultThemeVersion="166925"/>
  <mc:AlternateContent xmlns:mc="http://schemas.openxmlformats.org/markup-compatibility/2006">
    <mc:Choice Requires="x15">
      <x15ac:absPath xmlns:x15ac="http://schemas.microsoft.com/office/spreadsheetml/2010/11/ac" url="C:\Users\fpass\Desktop\Opérationnel\Statistiques des hôtels\Novembre 2018\2ème décade\"/>
    </mc:Choice>
  </mc:AlternateContent>
  <xr:revisionPtr revIDLastSave="0" documentId="13_ncr:1_{850D3F7A-79D2-40C2-AB58-CE86C2910B39}" xr6:coauthVersionLast="38" xr6:coauthVersionMax="38" xr10:uidLastSave="{00000000-0000-0000-0000-000000000000}"/>
  <bookViews>
    <workbookView xWindow="0" yWindow="0" windowWidth="19200" windowHeight="688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7" i="1" l="1"/>
  <c r="W6" i="1"/>
  <c r="P38" i="1"/>
  <c r="B2" i="1" l="1"/>
  <c r="A18" i="1" l="1"/>
  <c r="A19" i="1" s="1"/>
  <c r="A20" i="1" s="1"/>
  <c r="A21" i="1" s="1"/>
  <c r="A22" i="1" s="1"/>
  <c r="A23" i="1" s="1"/>
  <c r="A24" i="1" s="1"/>
  <c r="A25" i="1" s="1"/>
  <c r="A26" i="1" s="1"/>
  <c r="A28" i="1" s="1"/>
  <c r="A29" i="1" s="1"/>
  <c r="A30" i="1" s="1"/>
  <c r="A31" i="1" s="1"/>
  <c r="A32" i="1" s="1"/>
  <c r="A33" i="1" s="1"/>
  <c r="A34" i="1" s="1"/>
  <c r="A35" i="1" s="1"/>
  <c r="A36" i="1" s="1"/>
  <c r="A37" i="1" s="1"/>
  <c r="A17" i="1"/>
  <c r="A8" i="1"/>
  <c r="A9" i="1" s="1"/>
  <c r="A10" i="1" s="1"/>
  <c r="A11" i="1" s="1"/>
  <c r="A12" i="1" s="1"/>
  <c r="A13" i="1" s="1"/>
  <c r="A14" i="1" s="1"/>
  <c r="A15" i="1" s="1"/>
  <c r="AA37" i="1" l="1"/>
  <c r="AA36" i="1"/>
  <c r="AA35" i="1"/>
  <c r="AA34" i="1"/>
  <c r="AA33" i="1"/>
  <c r="AA32" i="1"/>
  <c r="AA31" i="1"/>
  <c r="AA30" i="1"/>
  <c r="AA29" i="1"/>
  <c r="AA28" i="1"/>
  <c r="AA26" i="1"/>
  <c r="AA25" i="1"/>
  <c r="AA24" i="1"/>
  <c r="AA23" i="1"/>
  <c r="AA22" i="1"/>
  <c r="AA21" i="1"/>
  <c r="AA20" i="1"/>
  <c r="AA19" i="1"/>
  <c r="AA18" i="1"/>
  <c r="AA17" i="1"/>
  <c r="AA15" i="1"/>
  <c r="AA14" i="1"/>
  <c r="AA13" i="1"/>
  <c r="AA12" i="1"/>
  <c r="AA11" i="1"/>
  <c r="AA10" i="1"/>
  <c r="AA9" i="1"/>
  <c r="AA8" i="1"/>
  <c r="AA7" i="1"/>
  <c r="AA6" i="1"/>
  <c r="Z38" i="1" l="1"/>
  <c r="Y38" i="1"/>
  <c r="K38" i="1"/>
  <c r="L38" i="1"/>
  <c r="M38" i="1"/>
  <c r="N38" i="1"/>
  <c r="O38" i="1"/>
  <c r="Q38" i="1"/>
  <c r="R38" i="1"/>
  <c r="S38" i="1"/>
  <c r="T38" i="1"/>
  <c r="U38" i="1"/>
  <c r="V38" i="1"/>
  <c r="J38" i="1"/>
  <c r="F38" i="1"/>
  <c r="D38" i="1"/>
  <c r="C38" i="1"/>
  <c r="B38" i="1"/>
  <c r="W33" i="1"/>
  <c r="W37" i="1"/>
  <c r="W36" i="1"/>
  <c r="W35" i="1"/>
  <c r="W34" i="1"/>
  <c r="W32" i="1"/>
  <c r="W31" i="1"/>
  <c r="W30" i="1"/>
  <c r="W29" i="1"/>
  <c r="W28" i="1"/>
  <c r="W23" i="1"/>
  <c r="W22" i="1"/>
  <c r="W13" i="1"/>
  <c r="W8" i="1"/>
  <c r="W26" i="1"/>
  <c r="W25" i="1"/>
  <c r="W24" i="1"/>
  <c r="W21" i="1"/>
  <c r="W20" i="1"/>
  <c r="W19" i="1"/>
  <c r="W18" i="1"/>
  <c r="W17" i="1"/>
  <c r="W15" i="1"/>
  <c r="W14" i="1"/>
  <c r="W12" i="1"/>
  <c r="W11" i="1"/>
  <c r="W10" i="1"/>
  <c r="W9" i="1"/>
  <c r="W7" i="1"/>
  <c r="I37" i="1"/>
  <c r="H37" i="1"/>
  <c r="G37" i="1"/>
  <c r="E37" i="1"/>
  <c r="I36" i="1"/>
  <c r="H36" i="1"/>
  <c r="G36" i="1"/>
  <c r="E36" i="1"/>
  <c r="I35" i="1"/>
  <c r="H35" i="1"/>
  <c r="G35" i="1"/>
  <c r="E35" i="1"/>
  <c r="I34" i="1"/>
  <c r="H34" i="1"/>
  <c r="G34" i="1"/>
  <c r="E34" i="1"/>
  <c r="I33" i="1"/>
  <c r="H33" i="1"/>
  <c r="G33" i="1"/>
  <c r="E33" i="1"/>
  <c r="I32" i="1"/>
  <c r="H32" i="1"/>
  <c r="G32" i="1"/>
  <c r="E32" i="1"/>
  <c r="I31" i="1"/>
  <c r="H31" i="1"/>
  <c r="G31" i="1"/>
  <c r="E31" i="1"/>
  <c r="I30" i="1"/>
  <c r="H30" i="1"/>
  <c r="G30" i="1"/>
  <c r="E30" i="1"/>
  <c r="I29" i="1"/>
  <c r="H29" i="1"/>
  <c r="G29" i="1"/>
  <c r="E29" i="1"/>
  <c r="I28" i="1"/>
  <c r="H28" i="1"/>
  <c r="G28" i="1"/>
  <c r="E28" i="1"/>
  <c r="I26" i="1"/>
  <c r="H26" i="1"/>
  <c r="G26" i="1"/>
  <c r="E26" i="1"/>
  <c r="I25" i="1"/>
  <c r="H25" i="1"/>
  <c r="G25" i="1"/>
  <c r="E25" i="1"/>
  <c r="I24" i="1"/>
  <c r="H24" i="1"/>
  <c r="G24" i="1"/>
  <c r="E24" i="1"/>
  <c r="I23" i="1"/>
  <c r="H23" i="1"/>
  <c r="G23" i="1"/>
  <c r="E23" i="1"/>
  <c r="I22" i="1"/>
  <c r="H22" i="1"/>
  <c r="G22" i="1"/>
  <c r="E22" i="1"/>
  <c r="I21" i="1"/>
  <c r="H21" i="1"/>
  <c r="G21" i="1"/>
  <c r="E21" i="1"/>
  <c r="I20" i="1"/>
  <c r="H20" i="1"/>
  <c r="G20" i="1"/>
  <c r="E20" i="1"/>
  <c r="I19" i="1"/>
  <c r="H19" i="1"/>
  <c r="G19" i="1"/>
  <c r="E19" i="1"/>
  <c r="I18" i="1"/>
  <c r="H18" i="1"/>
  <c r="G18" i="1"/>
  <c r="E18" i="1"/>
  <c r="I17" i="1"/>
  <c r="H17" i="1"/>
  <c r="G17" i="1"/>
  <c r="E17" i="1"/>
  <c r="I15" i="1"/>
  <c r="H15" i="1"/>
  <c r="G15" i="1"/>
  <c r="E15" i="1"/>
  <c r="I14" i="1"/>
  <c r="H14" i="1"/>
  <c r="G14" i="1"/>
  <c r="E14" i="1"/>
  <c r="I13" i="1"/>
  <c r="H13" i="1"/>
  <c r="G13" i="1"/>
  <c r="E13" i="1"/>
  <c r="I12" i="1"/>
  <c r="H12" i="1"/>
  <c r="G12" i="1"/>
  <c r="E12" i="1"/>
  <c r="I11" i="1"/>
  <c r="H11" i="1"/>
  <c r="G11" i="1"/>
  <c r="E11" i="1"/>
  <c r="I10" i="1"/>
  <c r="H10" i="1"/>
  <c r="G10" i="1"/>
  <c r="E10" i="1"/>
  <c r="I9" i="1"/>
  <c r="H9" i="1"/>
  <c r="G9" i="1"/>
  <c r="E9" i="1"/>
  <c r="I8" i="1"/>
  <c r="H8" i="1"/>
  <c r="G8" i="1"/>
  <c r="E8" i="1"/>
  <c r="I7" i="1"/>
  <c r="H7" i="1"/>
  <c r="G7" i="1"/>
  <c r="E7" i="1"/>
  <c r="I6" i="1"/>
  <c r="H6" i="1"/>
  <c r="G6" i="1"/>
  <c r="E6" i="1"/>
  <c r="B4" i="1"/>
  <c r="W38" i="1" l="1"/>
  <c r="G38" i="1"/>
  <c r="H38" i="1"/>
  <c r="E38" i="1"/>
  <c r="I38" i="1"/>
  <c r="AA38" i="1" l="1"/>
</calcChain>
</file>

<file path=xl/sharedStrings.xml><?xml version="1.0" encoding="utf-8"?>
<sst xmlns="http://schemas.openxmlformats.org/spreadsheetml/2006/main" count="55" uniqueCount="54">
  <si>
    <t>NB #</t>
  </si>
  <si>
    <t>JOURS</t>
  </si>
  <si>
    <t>Nb # bloquées</t>
  </si>
  <si>
    <t>Nb # louées</t>
  </si>
  <si>
    <t>Gratuitée</t>
  </si>
  <si>
    <t>TO</t>
  </si>
  <si>
    <t>Nb de clients</t>
  </si>
  <si>
    <t>IF</t>
  </si>
  <si>
    <t>PM HT</t>
  </si>
  <si>
    <t>REVPAR</t>
  </si>
  <si>
    <t>CA HEB HT</t>
  </si>
  <si>
    <t>CA NO SHOW</t>
  </si>
  <si>
    <t>CA PDJ HT</t>
  </si>
  <si>
    <t>CA RESTAURANT HT</t>
  </si>
  <si>
    <t>CA BOISSON SOFT HT</t>
  </si>
  <si>
    <t>CA ALCOOL HT</t>
  </si>
  <si>
    <t>CA PARKING HT</t>
  </si>
  <si>
    <t>AUTRE CA HT</t>
  </si>
  <si>
    <t>CA TOTAL</t>
  </si>
  <si>
    <t>Différence</t>
  </si>
  <si>
    <t>Justifcation</t>
  </si>
  <si>
    <t>TOTAL</t>
  </si>
  <si>
    <t>CA factures annulées</t>
  </si>
  <si>
    <t>ANNULATIONS Factures</t>
  </si>
  <si>
    <t>CA ANIMAL</t>
  </si>
  <si>
    <t>TAXE DE SEJOUR</t>
  </si>
  <si>
    <t>Nb # nettoyées en recouche</t>
  </si>
  <si>
    <t>Nb # nettoyées en départ</t>
  </si>
  <si>
    <t>Vous devez renseigner dans les colonnes X et Y le nombre de chambres nettoyées en recouche et en départ chaque jour. Par exemple pour la journée du 02 novembre, vous renseignez les chambres nettoyées pour les clients ayant séjourné le 01 novembre</t>
  </si>
  <si>
    <t>ENVOYER VOS CHIFFRES LE 11 novembre AU MATIN</t>
  </si>
  <si>
    <t>ENVOYER VOS CHIFFRES LE 21 novembre AU MATIN</t>
  </si>
  <si>
    <t>ENVOYER VOS CHIFFRES LE 01 décembre AU MATIN</t>
  </si>
  <si>
    <t>Première Classe Metz</t>
  </si>
  <si>
    <t>Première Classe Martgues</t>
  </si>
  <si>
    <t>Première Classe Avignon</t>
  </si>
  <si>
    <t>Première Classe Toulouse</t>
  </si>
  <si>
    <t>Première Classe Niort</t>
  </si>
  <si>
    <t>Première Classe Cherbourg</t>
  </si>
  <si>
    <t>Première Classe Macon</t>
  </si>
  <si>
    <t>Première Classe Troyes</t>
  </si>
  <si>
    <t>Première Classe Drancy</t>
  </si>
  <si>
    <t>Ibis Budget Tours</t>
  </si>
  <si>
    <t>Ibis Budget Belfort</t>
  </si>
  <si>
    <t>Ibis Budget Le Mans</t>
  </si>
  <si>
    <t>Ibis Saint Emilion</t>
  </si>
  <si>
    <t>Ibis Melun</t>
  </si>
  <si>
    <t>Ibis Soisson</t>
  </si>
  <si>
    <t>Ibis Styles Saint Malo</t>
  </si>
  <si>
    <t>Ibis Styles Bordeaux Meriadeck</t>
  </si>
  <si>
    <t>Ibis Styles Belfort</t>
  </si>
  <si>
    <t>Sélectionnez votre hôtel dans la liste déroulante dans la colonne A</t>
  </si>
  <si>
    <t>Première Classe Nancy</t>
  </si>
  <si>
    <t>Ibis Styles Le Mans gare</t>
  </si>
  <si>
    <t>Nombre de Couverts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</si>
</sst>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1.5"/>
      <color theme="1"/>
      <name val="Calibri"/>
      <family val="2"/>
      <scheme val="minor"/>
    </font>
  </fonts>
  <fills count="10">
    <fill>
      <patternFill patternType="none"/>
    </fill>
    <fill>
      <patternFill patternType="gray125"/>
    </fill>
    <fill>
      <patternFill patternType="solid">
        <fgColor theme="0" tint="-0.34998626667073579"/>
        <bgColor indexed="64"/>
      </patternFill>
    </fill>
    <fill>
      <patternFill patternType="lightUp"/>
    </fill>
    <fill>
      <patternFill patternType="solid">
        <fgColor theme="1"/>
        <bgColor indexed="64"/>
      </patternFill>
    </fill>
    <fill>
      <patternFill patternType="lightUp">
        <bgColor theme="1"/>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gray0625"/>
    </fill>
  </fills>
  <borders count="2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bottom style="thin">
        <color indexed="64"/>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72">
    <xf numFmtId="0" fontId="0" fillId="0" borderId="0" xfId="0"/>
    <xf numFmtId="0" fontId="0" fillId="0" borderId="0" xfId="0" applyAlignment="1">
      <alignment vertical="center"/>
    </xf>
    <xf numFmtId="0" fontId="0" fillId="0" borderId="0" xfId="0" applyAlignment="1">
      <alignment horizontal="center" vertical="center"/>
    </xf>
    <xf numFmtId="0" fontId="3" fillId="0" borderId="0" xfId="0" applyFont="1" applyAlignment="1">
      <alignment horizontal="center" vertical="center"/>
    </xf>
    <xf numFmtId="9" fontId="0" fillId="0" borderId="0" xfId="0" applyNumberFormat="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 fillId="2" borderId="5" xfId="0" applyFont="1" applyFill="1" applyBorder="1" applyAlignment="1">
      <alignment horizontal="center" vertical="center"/>
    </xf>
    <xf numFmtId="0" fontId="0" fillId="3" borderId="0" xfId="0" applyFill="1" applyAlignment="1">
      <alignment horizontal="center" vertical="center"/>
    </xf>
    <xf numFmtId="0" fontId="2" fillId="2" borderId="2" xfId="0" applyFont="1" applyFill="1" applyBorder="1" applyAlignment="1">
      <alignment horizontal="center" vertical="center"/>
    </xf>
    <xf numFmtId="16" fontId="0" fillId="0" borderId="6" xfId="0" applyNumberFormat="1" applyBorder="1" applyAlignment="1">
      <alignment vertical="center" wrapText="1"/>
    </xf>
    <xf numFmtId="0" fontId="0" fillId="0" borderId="7" xfId="0" applyBorder="1" applyAlignment="1" applyProtection="1">
      <alignment horizontal="center" vertical="center"/>
      <protection locked="0"/>
    </xf>
    <xf numFmtId="10" fontId="0" fillId="2" borderId="7" xfId="0" applyNumberFormat="1" applyFill="1" applyBorder="1" applyAlignment="1">
      <alignment horizontal="center" vertical="center"/>
    </xf>
    <xf numFmtId="0" fontId="0" fillId="0" borderId="7" xfId="0" applyNumberFormat="1" applyBorder="1" applyAlignment="1" applyProtection="1">
      <alignment horizontal="center" vertical="center"/>
      <protection locked="0"/>
    </xf>
    <xf numFmtId="2" fontId="0" fillId="2" borderId="7" xfId="0" applyNumberFormat="1" applyFill="1" applyBorder="1" applyAlignment="1">
      <alignment horizontal="center" vertical="center"/>
    </xf>
    <xf numFmtId="164" fontId="0" fillId="2" borderId="8" xfId="0" applyNumberFormat="1" applyFill="1" applyBorder="1" applyAlignment="1" applyProtection="1">
      <alignment horizontal="center" vertical="center"/>
    </xf>
    <xf numFmtId="164" fontId="0" fillId="2" borderId="7" xfId="0" applyNumberFormat="1" applyFill="1" applyBorder="1" applyAlignment="1">
      <alignment horizontal="center" vertical="center"/>
    </xf>
    <xf numFmtId="164" fontId="0" fillId="0" borderId="7" xfId="0" applyNumberFormat="1" applyBorder="1" applyAlignment="1" applyProtection="1">
      <alignment horizontal="center" vertical="center"/>
      <protection locked="0"/>
    </xf>
    <xf numFmtId="164" fontId="0" fillId="0" borderId="9" xfId="0" applyNumberFormat="1" applyBorder="1" applyAlignment="1" applyProtection="1">
      <alignment horizontal="center" vertical="center"/>
      <protection locked="0"/>
    </xf>
    <xf numFmtId="164" fontId="2" fillId="2" borderId="10" xfId="0" applyNumberFormat="1" applyFont="1" applyFill="1" applyBorder="1" applyAlignment="1">
      <alignment horizontal="center" vertical="center"/>
    </xf>
    <xf numFmtId="0" fontId="0" fillId="0" borderId="6"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16" fontId="0" fillId="0" borderId="12" xfId="0" applyNumberFormat="1" applyBorder="1" applyAlignment="1">
      <alignment vertical="center" wrapText="1"/>
    </xf>
    <xf numFmtId="0" fontId="0" fillId="0" borderId="13"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10" fontId="0" fillId="2" borderId="8" xfId="0" applyNumberFormat="1" applyFill="1" applyBorder="1" applyAlignment="1">
      <alignment horizontal="center" vertical="center"/>
    </xf>
    <xf numFmtId="0" fontId="0" fillId="0" borderId="13" xfId="0" applyNumberFormat="1" applyBorder="1" applyAlignment="1" applyProtection="1">
      <alignment horizontal="center" vertical="center"/>
      <protection locked="0"/>
    </xf>
    <xf numFmtId="2" fontId="0" fillId="2" borderId="8"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0" fillId="0" borderId="13" xfId="0" applyNumberFormat="1" applyBorder="1" applyAlignment="1" applyProtection="1">
      <alignment horizontal="center" vertical="center"/>
      <protection locked="0"/>
    </xf>
    <xf numFmtId="164" fontId="0" fillId="0" borderId="14" xfId="0" applyNumberFormat="1" applyBorder="1" applyAlignment="1" applyProtection="1">
      <alignment horizontal="center" vertical="center"/>
      <protection locked="0"/>
    </xf>
    <xf numFmtId="164" fontId="2" fillId="2" borderId="15" xfId="0" applyNumberFormat="1" applyFont="1" applyFill="1" applyBorder="1" applyAlignment="1">
      <alignment horizontal="center" vertical="center"/>
    </xf>
    <xf numFmtId="0" fontId="0" fillId="0" borderId="12"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5" borderId="0" xfId="0" applyFill="1" applyAlignment="1">
      <alignment horizontal="center" vertical="center"/>
    </xf>
    <xf numFmtId="0" fontId="0" fillId="4" borderId="12" xfId="0" applyFill="1" applyBorder="1" applyAlignment="1">
      <alignment horizontal="center" vertical="center"/>
    </xf>
    <xf numFmtId="0" fontId="0" fillId="4" borderId="16" xfId="0" applyFill="1" applyBorder="1" applyAlignment="1">
      <alignment horizontal="center" vertical="center"/>
    </xf>
    <xf numFmtId="16" fontId="2" fillId="2" borderId="19" xfId="0" applyNumberFormat="1" applyFont="1" applyFill="1" applyBorder="1" applyAlignment="1">
      <alignment horizontal="center" vertical="center" wrapText="1"/>
    </xf>
    <xf numFmtId="0" fontId="2" fillId="2" borderId="20" xfId="0" applyFont="1" applyFill="1" applyBorder="1" applyAlignment="1" applyProtection="1">
      <alignment horizontal="center" vertical="center"/>
    </xf>
    <xf numFmtId="10" fontId="2" fillId="2" borderId="0" xfId="0" applyNumberFormat="1" applyFont="1" applyFill="1" applyBorder="1" applyAlignment="1">
      <alignment horizontal="center" vertical="center"/>
    </xf>
    <xf numFmtId="0" fontId="2" fillId="2" borderId="21" xfId="0" applyFont="1" applyFill="1" applyBorder="1" applyAlignment="1" applyProtection="1">
      <alignment horizontal="center" vertical="center"/>
    </xf>
    <xf numFmtId="2" fontId="2" fillId="2" borderId="0" xfId="0" applyNumberFormat="1" applyFont="1" applyFill="1" applyBorder="1" applyAlignment="1">
      <alignment horizontal="center" vertical="center"/>
    </xf>
    <xf numFmtId="164" fontId="2" fillId="2" borderId="20" xfId="0" applyNumberFormat="1" applyFont="1" applyFill="1" applyBorder="1" applyAlignment="1" applyProtection="1">
      <alignment horizontal="center" vertical="center"/>
    </xf>
    <xf numFmtId="164" fontId="2" fillId="2" borderId="0" xfId="0" applyNumberFormat="1" applyFont="1" applyFill="1" applyBorder="1" applyAlignment="1">
      <alignment horizontal="center" vertical="center"/>
    </xf>
    <xf numFmtId="164" fontId="2" fillId="2" borderId="22" xfId="0" applyNumberFormat="1" applyFont="1" applyFill="1" applyBorder="1" applyAlignment="1">
      <alignment horizontal="center" vertical="center"/>
    </xf>
    <xf numFmtId="0" fontId="2" fillId="3" borderId="0" xfId="0" applyFont="1" applyFill="1" applyAlignment="1">
      <alignment horizontal="center" vertical="center"/>
    </xf>
    <xf numFmtId="0" fontId="2" fillId="2" borderId="23" xfId="0" applyFont="1" applyFill="1" applyBorder="1" applyAlignment="1" applyProtection="1">
      <alignment horizontal="center" vertical="center"/>
    </xf>
    <xf numFmtId="0" fontId="2" fillId="2" borderId="24" xfId="0" applyFont="1" applyFill="1" applyBorder="1" applyAlignment="1" applyProtection="1">
      <alignment horizontal="center" vertical="center"/>
    </xf>
    <xf numFmtId="0" fontId="2" fillId="0" borderId="0" xfId="0" applyFont="1" applyAlignment="1">
      <alignment horizontal="center"/>
    </xf>
    <xf numFmtId="0" fontId="0" fillId="7" borderId="0" xfId="0" applyFill="1" applyAlignment="1">
      <alignment vertical="center"/>
    </xf>
    <xf numFmtId="164" fontId="0" fillId="0" borderId="18" xfId="0" applyNumberFormat="1" applyBorder="1" applyAlignment="1" applyProtection="1">
      <alignment horizontal="center" vertical="center"/>
      <protection locked="0"/>
    </xf>
    <xf numFmtId="164" fontId="0" fillId="0" borderId="13" xfId="1" applyNumberFormat="1" applyFont="1" applyBorder="1" applyAlignment="1" applyProtection="1">
      <alignment horizontal="center" vertical="center"/>
      <protection locked="0"/>
    </xf>
    <xf numFmtId="0" fontId="0" fillId="8" borderId="11" xfId="0" applyFill="1" applyBorder="1" applyAlignment="1" applyProtection="1">
      <alignment horizontal="center" vertical="center"/>
    </xf>
    <xf numFmtId="0" fontId="0" fillId="8" borderId="16" xfId="0" applyFill="1" applyBorder="1" applyAlignment="1" applyProtection="1">
      <alignment horizontal="center" vertical="center"/>
    </xf>
    <xf numFmtId="0" fontId="0" fillId="6" borderId="0" xfId="0" applyFill="1" applyAlignment="1" applyProtection="1">
      <alignment horizontal="center" vertical="center"/>
      <protection locked="0"/>
    </xf>
    <xf numFmtId="164" fontId="2" fillId="2" borderId="21" xfId="1" applyNumberFormat="1" applyFont="1" applyFill="1" applyBorder="1" applyAlignment="1" applyProtection="1">
      <alignment horizontal="center" vertical="center"/>
    </xf>
    <xf numFmtId="16" fontId="0" fillId="0" borderId="0" xfId="0" applyNumberFormat="1" applyAlignment="1">
      <alignment vertical="center"/>
    </xf>
    <xf numFmtId="164" fontId="0" fillId="0" borderId="25" xfId="0" applyNumberFormat="1" applyBorder="1" applyAlignment="1" applyProtection="1">
      <alignment horizontal="center" vertical="center"/>
      <protection locked="0"/>
    </xf>
    <xf numFmtId="164" fontId="0" fillId="0" borderId="11" xfId="0" applyNumberFormat="1" applyBorder="1" applyAlignment="1" applyProtection="1">
      <alignment horizontal="center" vertical="center"/>
      <protection locked="0"/>
    </xf>
    <xf numFmtId="164" fontId="0" fillId="0" borderId="16" xfId="0" applyNumberFormat="1" applyBorder="1" applyAlignment="1" applyProtection="1">
      <alignment horizontal="center" vertical="center"/>
      <protection locked="0"/>
    </xf>
    <xf numFmtId="0" fontId="0" fillId="9" borderId="0" xfId="0" applyFill="1" applyAlignment="1" applyProtection="1">
      <alignment horizontal="center" vertical="center"/>
    </xf>
    <xf numFmtId="0" fontId="2" fillId="2" borderId="21" xfId="1" applyNumberFormat="1" applyFont="1" applyFill="1" applyBorder="1" applyAlignment="1" applyProtection="1">
      <alignment horizontal="center" vertical="center"/>
    </xf>
    <xf numFmtId="16" fontId="3" fillId="4" borderId="17" xfId="0" applyNumberFormat="1"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14" xfId="0" applyFont="1" applyBorder="1" applyAlignment="1">
      <alignment horizontal="center" vertical="center" wrapText="1"/>
    </xf>
    <xf numFmtId="0" fontId="3" fillId="4" borderId="18"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26" xfId="0" applyFont="1" applyFill="1" applyBorder="1" applyAlignment="1">
      <alignment horizontal="center" vertical="center" wrapText="1"/>
    </xf>
    <xf numFmtId="0" fontId="0" fillId="6" borderId="0" xfId="0" applyFill="1" applyAlignment="1" applyProtection="1">
      <alignment horizontal="center" vertical="center"/>
      <protection locked="0"/>
    </xf>
    <xf numFmtId="0" fontId="2" fillId="0" borderId="0" xfId="0" applyFont="1" applyAlignment="1">
      <alignment horizontal="center" vertical="center"/>
    </xf>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9"/>
  <sheetViews>
    <sheetView tabSelected="1" topLeftCell="B1" zoomScale="70" zoomScaleNormal="70" workbookViewId="0">
      <selection activeCell="AB28" sqref="AB28:AB37"/>
    </sheetView>
  </sheetViews>
  <sheetFormatPr baseColWidth="10" defaultColWidth="0" defaultRowHeight="14.5" x14ac:dyDescent="0.35"/>
  <cols>
    <col min="1" max="1" width="8.54296875" style="1" customWidth="1"/>
    <col min="2" max="2" width="11.81640625" style="2" customWidth="1"/>
    <col min="3" max="3" width="14.453125" style="2" customWidth="1"/>
    <col min="4" max="4" width="12.54296875" style="2" customWidth="1"/>
    <col min="5" max="5" width="11.81640625" style="2" customWidth="1"/>
    <col min="6" max="6" width="10.81640625" style="2" customWidth="1"/>
    <col min="7" max="7" width="13.453125" style="2" customWidth="1"/>
    <col min="8" max="8" width="7.81640625" style="2" customWidth="1"/>
    <col min="9" max="9" width="10.81640625" style="2" customWidth="1"/>
    <col min="10" max="11" width="16" style="2" customWidth="1"/>
    <col min="12" max="12" width="25.54296875" style="2" customWidth="1"/>
    <col min="13" max="13" width="18.1796875" style="2" customWidth="1"/>
    <col min="14" max="14" width="13.1796875" style="2" customWidth="1"/>
    <col min="15" max="15" width="22.81640625" style="2" customWidth="1"/>
    <col min="16" max="16" width="19.453125" style="2" customWidth="1"/>
    <col min="17" max="17" width="20.54296875" style="2" customWidth="1"/>
    <col min="18" max="18" width="24.54296875" style="2" customWidth="1"/>
    <col min="19" max="20" width="18.453125" style="2" customWidth="1"/>
    <col min="21" max="22" width="17.7265625" style="2" customWidth="1"/>
    <col min="23" max="23" width="24.54296875" style="2" customWidth="1"/>
    <col min="24" max="24" width="4.81640625" style="2" customWidth="1"/>
    <col min="25" max="26" width="23.81640625" style="2" customWidth="1"/>
    <col min="27" max="27" width="22.54296875" style="2" customWidth="1"/>
    <col min="28" max="28" width="44.81640625" style="2" customWidth="1"/>
    <col min="29" max="29" width="10.81640625" style="2" customWidth="1"/>
    <col min="30" max="30" width="10.81640625" customWidth="1"/>
    <col min="31" max="32" width="10.81640625" hidden="1" customWidth="1"/>
    <col min="33" max="33" width="26.1796875" hidden="1" customWidth="1"/>
    <col min="34" max="34" width="0" hidden="1" customWidth="1"/>
    <col min="35" max="16384" width="10.81640625" hidden="1"/>
  </cols>
  <sheetData>
    <row r="1" spans="1:34" x14ac:dyDescent="0.35">
      <c r="A1" s="70" t="s">
        <v>47</v>
      </c>
      <c r="B1" s="70"/>
      <c r="C1" s="71" t="s">
        <v>50</v>
      </c>
      <c r="D1" s="71"/>
      <c r="E1" s="71"/>
      <c r="F1" s="71"/>
      <c r="G1" s="71"/>
      <c r="H1" s="71"/>
    </row>
    <row r="2" spans="1:34" x14ac:dyDescent="0.35">
      <c r="A2" s="51" t="s">
        <v>0</v>
      </c>
      <c r="B2" s="62">
        <f>VLOOKUP(A1,AG5:AH24,2,FALSE)</f>
        <v>71</v>
      </c>
      <c r="Y2" s="68" t="s">
        <v>28</v>
      </c>
      <c r="Z2" s="68"/>
      <c r="AA2" s="68"/>
      <c r="AB2" s="68"/>
    </row>
    <row r="3" spans="1:34" x14ac:dyDescent="0.35">
      <c r="A3" s="2"/>
      <c r="Y3" s="68"/>
      <c r="Z3" s="68"/>
      <c r="AA3" s="68"/>
      <c r="AB3" s="68"/>
    </row>
    <row r="4" spans="1:34" ht="15" thickBot="1" x14ac:dyDescent="0.4">
      <c r="A4" s="58">
        <v>43404</v>
      </c>
      <c r="B4" s="3">
        <f>B2*31</f>
        <v>2201</v>
      </c>
      <c r="C4" s="56"/>
      <c r="K4" s="4"/>
      <c r="Y4" s="69"/>
      <c r="Z4" s="69"/>
      <c r="AA4" s="69"/>
      <c r="AB4" s="69"/>
    </row>
    <row r="5" spans="1:34" ht="15" thickBot="1" x14ac:dyDescent="0.4">
      <c r="A5" s="5" t="s">
        <v>1</v>
      </c>
      <c r="B5" s="6" t="s">
        <v>2</v>
      </c>
      <c r="C5" s="6" t="s">
        <v>3</v>
      </c>
      <c r="D5" s="6" t="s">
        <v>4</v>
      </c>
      <c r="E5" s="6" t="s">
        <v>5</v>
      </c>
      <c r="F5" s="6" t="s">
        <v>6</v>
      </c>
      <c r="G5" s="6" t="s">
        <v>7</v>
      </c>
      <c r="H5" s="7" t="s">
        <v>8</v>
      </c>
      <c r="I5" s="6" t="s">
        <v>9</v>
      </c>
      <c r="J5" s="6" t="s">
        <v>10</v>
      </c>
      <c r="K5" s="6" t="s">
        <v>11</v>
      </c>
      <c r="L5" s="6" t="s">
        <v>23</v>
      </c>
      <c r="M5" s="6" t="s">
        <v>22</v>
      </c>
      <c r="N5" s="6" t="s">
        <v>12</v>
      </c>
      <c r="O5" s="6" t="s">
        <v>13</v>
      </c>
      <c r="P5" s="6" t="s">
        <v>53</v>
      </c>
      <c r="Q5" s="6" t="s">
        <v>14</v>
      </c>
      <c r="R5" s="6" t="s">
        <v>15</v>
      </c>
      <c r="S5" s="8" t="s">
        <v>16</v>
      </c>
      <c r="T5" s="8" t="s">
        <v>24</v>
      </c>
      <c r="U5" s="8" t="s">
        <v>17</v>
      </c>
      <c r="V5" s="8" t="s">
        <v>25</v>
      </c>
      <c r="W5" s="9" t="s">
        <v>18</v>
      </c>
      <c r="X5" s="10"/>
      <c r="Y5" s="11" t="s">
        <v>26</v>
      </c>
      <c r="Z5" s="11" t="s">
        <v>27</v>
      </c>
      <c r="AA5" s="11" t="s">
        <v>19</v>
      </c>
      <c r="AB5" s="11" t="s">
        <v>20</v>
      </c>
      <c r="AC5"/>
      <c r="AG5" t="s">
        <v>32</v>
      </c>
      <c r="AH5">
        <v>55</v>
      </c>
    </row>
    <row r="6" spans="1:34" ht="16.5" customHeight="1" x14ac:dyDescent="0.35">
      <c r="A6" s="12">
        <v>43405</v>
      </c>
      <c r="B6" s="13">
        <v>2</v>
      </c>
      <c r="C6" s="13">
        <v>20</v>
      </c>
      <c r="D6" s="13"/>
      <c r="E6" s="14">
        <f>IFERROR(C6/$B$2,"")</f>
        <v>0.28169014084507044</v>
      </c>
      <c r="F6" s="15">
        <v>31</v>
      </c>
      <c r="G6" s="16">
        <f t="shared" ref="G6:G15" si="0">IFERROR(F6/C6,"")</f>
        <v>1.55</v>
      </c>
      <c r="H6" s="17">
        <f t="shared" ref="H6:H15" si="1">IFERROR((J6+K6)/C6,"0,00")</f>
        <v>36.167000000000002</v>
      </c>
      <c r="I6" s="18">
        <f>IFERROR(J6/$B$2,"0,00")</f>
        <v>10.187887323943663</v>
      </c>
      <c r="J6" s="19">
        <v>723.34</v>
      </c>
      <c r="K6" s="19">
        <v>0</v>
      </c>
      <c r="L6" s="15"/>
      <c r="M6" s="19"/>
      <c r="N6" s="19">
        <v>91.18</v>
      </c>
      <c r="O6" s="19"/>
      <c r="P6" s="15"/>
      <c r="Q6" s="19"/>
      <c r="R6" s="19"/>
      <c r="S6" s="20"/>
      <c r="T6" s="20">
        <v>0</v>
      </c>
      <c r="U6" s="59"/>
      <c r="V6" s="60">
        <v>27.2</v>
      </c>
      <c r="W6" s="21">
        <f>J6+K6+N6+O6+Q6+R6+S6+T6+U6</f>
        <v>814.52</v>
      </c>
      <c r="X6" s="10"/>
      <c r="Y6" s="22">
        <v>9</v>
      </c>
      <c r="Z6" s="23">
        <v>6</v>
      </c>
      <c r="AA6" s="54">
        <f>(Y6+Z6)-C4</f>
        <v>15</v>
      </c>
      <c r="AB6" s="23"/>
      <c r="AC6"/>
      <c r="AG6" t="s">
        <v>33</v>
      </c>
      <c r="AH6">
        <v>50</v>
      </c>
    </row>
    <row r="7" spans="1:34" ht="16.5" customHeight="1" x14ac:dyDescent="0.35">
      <c r="A7" s="24">
        <f>A6+1</f>
        <v>43406</v>
      </c>
      <c r="B7" s="25">
        <v>2</v>
      </c>
      <c r="C7" s="25">
        <v>26</v>
      </c>
      <c r="D7" s="26"/>
      <c r="E7" s="27">
        <f t="shared" ref="E7:E37" si="2">IFERROR(C7/$B$2,"")</f>
        <v>0.36619718309859156</v>
      </c>
      <c r="F7" s="28">
        <v>28</v>
      </c>
      <c r="G7" s="29">
        <f t="shared" si="0"/>
        <v>1.0769230769230769</v>
      </c>
      <c r="H7" s="17">
        <f t="shared" si="1"/>
        <v>33.812307692307691</v>
      </c>
      <c r="I7" s="30">
        <f t="shared" ref="I7:I37" si="3">IFERROR(J7/$B$2,"0,00")</f>
        <v>12.381971830985915</v>
      </c>
      <c r="J7" s="31">
        <v>879.12</v>
      </c>
      <c r="K7" s="31">
        <v>0</v>
      </c>
      <c r="L7" s="28"/>
      <c r="M7" s="31"/>
      <c r="N7" s="31">
        <v>81.42</v>
      </c>
      <c r="O7" s="31"/>
      <c r="P7" s="28"/>
      <c r="Q7" s="31"/>
      <c r="R7" s="31"/>
      <c r="S7" s="32"/>
      <c r="T7" s="32">
        <v>0</v>
      </c>
      <c r="U7" s="52"/>
      <c r="V7" s="61">
        <v>32</v>
      </c>
      <c r="W7" s="33">
        <f t="shared" ref="W7:W15" si="4">J7+K7+N7+O7+Q7+R7+S7+T7+U7</f>
        <v>960.54</v>
      </c>
      <c r="X7" s="10"/>
      <c r="Y7" s="34">
        <v>9</v>
      </c>
      <c r="Z7" s="35">
        <v>11</v>
      </c>
      <c r="AA7" s="55">
        <f>(Y7+Z7)-C6</f>
        <v>0</v>
      </c>
      <c r="AB7" s="35"/>
      <c r="AC7"/>
      <c r="AG7" t="s">
        <v>34</v>
      </c>
      <c r="AH7">
        <v>49</v>
      </c>
    </row>
    <row r="8" spans="1:34" ht="16.5" customHeight="1" x14ac:dyDescent="0.35">
      <c r="A8" s="24">
        <f t="shared" ref="A8:A15" si="5">A7+1</f>
        <v>43407</v>
      </c>
      <c r="B8" s="25">
        <v>2</v>
      </c>
      <c r="C8" s="25">
        <v>17</v>
      </c>
      <c r="D8" s="26"/>
      <c r="E8" s="27">
        <f t="shared" si="2"/>
        <v>0.23943661971830985</v>
      </c>
      <c r="F8" s="28">
        <v>18</v>
      </c>
      <c r="G8" s="29">
        <f t="shared" si="0"/>
        <v>1.0588235294117647</v>
      </c>
      <c r="H8" s="17">
        <f t="shared" si="1"/>
        <v>28.157647058823528</v>
      </c>
      <c r="I8" s="30">
        <f t="shared" si="3"/>
        <v>6.741971830985916</v>
      </c>
      <c r="J8" s="31">
        <v>478.68</v>
      </c>
      <c r="K8" s="31">
        <v>0</v>
      </c>
      <c r="L8" s="28"/>
      <c r="M8" s="31"/>
      <c r="N8" s="31">
        <v>22.42</v>
      </c>
      <c r="O8" s="31"/>
      <c r="P8" s="28"/>
      <c r="Q8" s="31"/>
      <c r="R8" s="31"/>
      <c r="S8" s="32"/>
      <c r="T8" s="32">
        <v>0</v>
      </c>
      <c r="U8" s="52"/>
      <c r="V8" s="61">
        <v>19.2</v>
      </c>
      <c r="W8" s="33">
        <f>J8+K8+N8+O8+Q8+R8+S8+T8+U8</f>
        <v>501.1</v>
      </c>
      <c r="X8" s="10"/>
      <c r="Y8" s="34">
        <v>11</v>
      </c>
      <c r="Z8" s="35">
        <v>15</v>
      </c>
      <c r="AA8" s="55">
        <f t="shared" ref="AA8:AA14" si="6">(Y8+Z8)-C7</f>
        <v>0</v>
      </c>
      <c r="AB8" s="35"/>
      <c r="AC8"/>
      <c r="AG8" t="s">
        <v>35</v>
      </c>
      <c r="AH8">
        <v>49</v>
      </c>
    </row>
    <row r="9" spans="1:34" ht="16.5" customHeight="1" x14ac:dyDescent="0.35">
      <c r="A9" s="24">
        <f t="shared" si="5"/>
        <v>43408</v>
      </c>
      <c r="B9" s="25">
        <v>3</v>
      </c>
      <c r="C9" s="25">
        <v>7</v>
      </c>
      <c r="D9" s="26"/>
      <c r="E9" s="27">
        <f t="shared" si="2"/>
        <v>9.8591549295774641E-2</v>
      </c>
      <c r="F9" s="28">
        <v>7</v>
      </c>
      <c r="G9" s="29">
        <f t="shared" si="0"/>
        <v>1</v>
      </c>
      <c r="H9" s="17">
        <f t="shared" si="1"/>
        <v>33.047142857142859</v>
      </c>
      <c r="I9" s="30">
        <f t="shared" si="3"/>
        <v>3.2581690140845074</v>
      </c>
      <c r="J9" s="31">
        <v>231.33</v>
      </c>
      <c r="K9" s="31">
        <v>0</v>
      </c>
      <c r="L9" s="28"/>
      <c r="M9" s="31"/>
      <c r="N9" s="31">
        <v>10.82</v>
      </c>
      <c r="O9" s="31"/>
      <c r="P9" s="28"/>
      <c r="Q9" s="31"/>
      <c r="R9" s="31"/>
      <c r="S9" s="32"/>
      <c r="T9" s="32">
        <v>0</v>
      </c>
      <c r="U9" s="52"/>
      <c r="V9" s="61">
        <v>6.4</v>
      </c>
      <c r="W9" s="33">
        <f t="shared" si="4"/>
        <v>242.15</v>
      </c>
      <c r="X9" s="10"/>
      <c r="Y9" s="34">
        <v>3</v>
      </c>
      <c r="Z9" s="35">
        <v>15</v>
      </c>
      <c r="AA9" s="55">
        <f t="shared" si="6"/>
        <v>1</v>
      </c>
      <c r="AB9" s="35"/>
      <c r="AC9"/>
      <c r="AG9" t="s">
        <v>36</v>
      </c>
      <c r="AH9">
        <v>63</v>
      </c>
    </row>
    <row r="10" spans="1:34" ht="16.5" customHeight="1" x14ac:dyDescent="0.35">
      <c r="A10" s="24">
        <f t="shared" si="5"/>
        <v>43409</v>
      </c>
      <c r="B10" s="25">
        <v>2</v>
      </c>
      <c r="C10" s="25">
        <v>41</v>
      </c>
      <c r="D10" s="26"/>
      <c r="E10" s="27">
        <f t="shared" si="2"/>
        <v>0.57746478873239437</v>
      </c>
      <c r="F10" s="28">
        <v>43</v>
      </c>
      <c r="G10" s="29">
        <f t="shared" si="0"/>
        <v>1.0487804878048781</v>
      </c>
      <c r="H10" s="17">
        <f t="shared" si="1"/>
        <v>36.303658536585367</v>
      </c>
      <c r="I10" s="30">
        <f t="shared" si="3"/>
        <v>20.964084507042255</v>
      </c>
      <c r="J10" s="31">
        <v>1488.45</v>
      </c>
      <c r="K10" s="31">
        <v>0</v>
      </c>
      <c r="L10" s="28"/>
      <c r="M10" s="31"/>
      <c r="N10" s="31">
        <v>32.18</v>
      </c>
      <c r="O10" s="31"/>
      <c r="P10" s="28"/>
      <c r="Q10" s="31"/>
      <c r="R10" s="31"/>
      <c r="S10" s="32"/>
      <c r="T10" s="32">
        <v>0</v>
      </c>
      <c r="U10" s="52"/>
      <c r="V10" s="61">
        <v>47.2</v>
      </c>
      <c r="W10" s="33">
        <f t="shared" si="4"/>
        <v>1520.63</v>
      </c>
      <c r="X10" s="10"/>
      <c r="Y10" s="34">
        <v>6</v>
      </c>
      <c r="Z10" s="35">
        <v>2</v>
      </c>
      <c r="AA10" s="55">
        <f t="shared" si="6"/>
        <v>1</v>
      </c>
      <c r="AB10" s="35"/>
      <c r="AC10"/>
      <c r="AG10" t="s">
        <v>37</v>
      </c>
      <c r="AH10">
        <v>49</v>
      </c>
    </row>
    <row r="11" spans="1:34" ht="16.5" customHeight="1" x14ac:dyDescent="0.35">
      <c r="A11" s="24">
        <f t="shared" si="5"/>
        <v>43410</v>
      </c>
      <c r="B11" s="25">
        <v>1</v>
      </c>
      <c r="C11" s="25">
        <v>45</v>
      </c>
      <c r="D11" s="26"/>
      <c r="E11" s="27">
        <f t="shared" si="2"/>
        <v>0.63380281690140849</v>
      </c>
      <c r="F11" s="28">
        <v>47</v>
      </c>
      <c r="G11" s="29">
        <f t="shared" si="0"/>
        <v>1.0444444444444445</v>
      </c>
      <c r="H11" s="17">
        <f t="shared" si="1"/>
        <v>36.499111111111112</v>
      </c>
      <c r="I11" s="30">
        <f t="shared" si="3"/>
        <v>23.133239436619718</v>
      </c>
      <c r="J11" s="31">
        <v>1642.46</v>
      </c>
      <c r="K11" s="31">
        <v>0</v>
      </c>
      <c r="L11" s="28"/>
      <c r="M11" s="31"/>
      <c r="N11" s="31">
        <v>59.91</v>
      </c>
      <c r="O11" s="31"/>
      <c r="P11" s="28"/>
      <c r="Q11" s="31"/>
      <c r="R11" s="31"/>
      <c r="S11" s="32"/>
      <c r="T11" s="32">
        <v>0</v>
      </c>
      <c r="U11" s="52"/>
      <c r="V11" s="61">
        <v>48</v>
      </c>
      <c r="W11" s="33">
        <f t="shared" si="4"/>
        <v>1702.3700000000001</v>
      </c>
      <c r="X11" s="10"/>
      <c r="Y11" s="34">
        <v>32</v>
      </c>
      <c r="Z11" s="35">
        <v>8</v>
      </c>
      <c r="AA11" s="55">
        <f t="shared" si="6"/>
        <v>-1</v>
      </c>
      <c r="AB11" s="35"/>
      <c r="AC11"/>
      <c r="AG11" t="s">
        <v>51</v>
      </c>
      <c r="AH11">
        <v>64</v>
      </c>
    </row>
    <row r="12" spans="1:34" ht="16.5" customHeight="1" x14ac:dyDescent="0.35">
      <c r="A12" s="24">
        <f t="shared" si="5"/>
        <v>43411</v>
      </c>
      <c r="B12" s="25">
        <v>1</v>
      </c>
      <c r="C12" s="25">
        <v>37</v>
      </c>
      <c r="D12" s="26"/>
      <c r="E12" s="27">
        <f t="shared" si="2"/>
        <v>0.52112676056338025</v>
      </c>
      <c r="F12" s="28">
        <v>39</v>
      </c>
      <c r="G12" s="29">
        <f t="shared" si="0"/>
        <v>1.0540540540540539</v>
      </c>
      <c r="H12" s="17">
        <f t="shared" si="1"/>
        <v>36.998378378378376</v>
      </c>
      <c r="I12" s="30">
        <f t="shared" si="3"/>
        <v>19.280845070422536</v>
      </c>
      <c r="J12" s="31">
        <v>1368.94</v>
      </c>
      <c r="K12" s="31">
        <v>0</v>
      </c>
      <c r="L12" s="28"/>
      <c r="M12" s="31"/>
      <c r="N12" s="31">
        <v>53.64</v>
      </c>
      <c r="O12" s="31"/>
      <c r="P12" s="28"/>
      <c r="Q12" s="31"/>
      <c r="R12" s="31"/>
      <c r="S12" s="32"/>
      <c r="T12" s="32">
        <v>6</v>
      </c>
      <c r="U12" s="52"/>
      <c r="V12" s="61">
        <v>41.6</v>
      </c>
      <c r="W12" s="33">
        <f t="shared" si="4"/>
        <v>1428.5800000000002</v>
      </c>
      <c r="X12" s="10"/>
      <c r="Y12" s="34">
        <v>28</v>
      </c>
      <c r="Z12" s="35">
        <v>16</v>
      </c>
      <c r="AA12" s="55">
        <f t="shared" si="6"/>
        <v>-1</v>
      </c>
      <c r="AB12" s="35"/>
      <c r="AC12"/>
      <c r="AG12" t="s">
        <v>38</v>
      </c>
      <c r="AH12">
        <v>48</v>
      </c>
    </row>
    <row r="13" spans="1:34" ht="16.5" customHeight="1" x14ac:dyDescent="0.35">
      <c r="A13" s="24">
        <f t="shared" si="5"/>
        <v>43412</v>
      </c>
      <c r="B13" s="25">
        <v>0</v>
      </c>
      <c r="C13" s="25">
        <v>27</v>
      </c>
      <c r="D13" s="26"/>
      <c r="E13" s="27">
        <f t="shared" si="2"/>
        <v>0.38028169014084506</v>
      </c>
      <c r="F13" s="28">
        <v>28</v>
      </c>
      <c r="G13" s="29">
        <f t="shared" si="0"/>
        <v>1.037037037037037</v>
      </c>
      <c r="H13" s="17">
        <f t="shared" si="1"/>
        <v>3517.6666666666665</v>
      </c>
      <c r="I13" s="30">
        <f t="shared" si="3"/>
        <v>1337.7042253521126</v>
      </c>
      <c r="J13" s="31">
        <v>94977</v>
      </c>
      <c r="K13" s="31">
        <v>0</v>
      </c>
      <c r="L13" s="28"/>
      <c r="M13" s="31"/>
      <c r="N13" s="31">
        <v>68.180000000000007</v>
      </c>
      <c r="O13" s="31"/>
      <c r="P13" s="28"/>
      <c r="Q13" s="31"/>
      <c r="R13" s="31"/>
      <c r="S13" s="32"/>
      <c r="T13" s="32">
        <v>0</v>
      </c>
      <c r="U13" s="52"/>
      <c r="V13" s="61">
        <v>31.2</v>
      </c>
      <c r="W13" s="33">
        <f>J13+K13+N13+O13+Q13+R13+S13+T13+U13</f>
        <v>95045.18</v>
      </c>
      <c r="X13" s="10"/>
      <c r="Y13" s="34">
        <v>19</v>
      </c>
      <c r="Z13" s="35">
        <v>17</v>
      </c>
      <c r="AA13" s="55">
        <f t="shared" si="6"/>
        <v>-1</v>
      </c>
      <c r="AB13" s="35"/>
      <c r="AC13"/>
      <c r="AG13" t="s">
        <v>39</v>
      </c>
      <c r="AH13">
        <v>42</v>
      </c>
    </row>
    <row r="14" spans="1:34" ht="16.5" customHeight="1" x14ac:dyDescent="0.35">
      <c r="A14" s="24">
        <f t="shared" si="5"/>
        <v>43413</v>
      </c>
      <c r="B14" s="25">
        <v>0</v>
      </c>
      <c r="C14" s="25">
        <v>9</v>
      </c>
      <c r="D14" s="26"/>
      <c r="E14" s="27">
        <f t="shared" si="2"/>
        <v>0.12676056338028169</v>
      </c>
      <c r="F14" s="28">
        <v>9</v>
      </c>
      <c r="G14" s="29">
        <f t="shared" si="0"/>
        <v>1</v>
      </c>
      <c r="H14" s="17">
        <f t="shared" si="1"/>
        <v>32.967777777777776</v>
      </c>
      <c r="I14" s="30">
        <f t="shared" si="3"/>
        <v>4.1790140845070418</v>
      </c>
      <c r="J14" s="31">
        <v>296.70999999999998</v>
      </c>
      <c r="K14" s="31">
        <v>0</v>
      </c>
      <c r="L14" s="28"/>
      <c r="M14" s="31"/>
      <c r="N14" s="31">
        <v>29.59</v>
      </c>
      <c r="O14" s="31"/>
      <c r="P14" s="28"/>
      <c r="Q14" s="31"/>
      <c r="R14" s="31"/>
      <c r="S14" s="32"/>
      <c r="T14" s="32">
        <v>0</v>
      </c>
      <c r="U14" s="52"/>
      <c r="V14" s="61">
        <v>12</v>
      </c>
      <c r="W14" s="33">
        <f t="shared" si="4"/>
        <v>326.29999999999995</v>
      </c>
      <c r="X14" s="10"/>
      <c r="Y14" s="34">
        <v>26</v>
      </c>
      <c r="Z14" s="35">
        <v>2</v>
      </c>
      <c r="AA14" s="55">
        <f t="shared" si="6"/>
        <v>1</v>
      </c>
      <c r="AB14" s="35"/>
      <c r="AC14"/>
      <c r="AG14" t="s">
        <v>40</v>
      </c>
      <c r="AH14">
        <v>93</v>
      </c>
    </row>
    <row r="15" spans="1:34" ht="16.5" customHeight="1" x14ac:dyDescent="0.35">
      <c r="A15" s="24">
        <f t="shared" si="5"/>
        <v>43414</v>
      </c>
      <c r="B15" s="25">
        <v>0</v>
      </c>
      <c r="C15" s="25">
        <v>14</v>
      </c>
      <c r="D15" s="26"/>
      <c r="E15" s="27">
        <f t="shared" si="2"/>
        <v>0.19718309859154928</v>
      </c>
      <c r="F15" s="28">
        <v>15</v>
      </c>
      <c r="G15" s="29">
        <f t="shared" si="0"/>
        <v>1.0714285714285714</v>
      </c>
      <c r="H15" s="17">
        <f t="shared" si="1"/>
        <v>32.819285714285719</v>
      </c>
      <c r="I15" s="30">
        <f t="shared" si="3"/>
        <v>6.4714084507042253</v>
      </c>
      <c r="J15" s="31">
        <v>459.47</v>
      </c>
      <c r="K15" s="31">
        <v>0</v>
      </c>
      <c r="L15" s="28"/>
      <c r="M15" s="31"/>
      <c r="N15" s="31">
        <v>26.82</v>
      </c>
      <c r="O15" s="31"/>
      <c r="P15" s="28"/>
      <c r="Q15" s="31"/>
      <c r="R15" s="31"/>
      <c r="S15" s="32"/>
      <c r="T15" s="32">
        <v>0</v>
      </c>
      <c r="U15" s="52"/>
      <c r="V15" s="61">
        <v>17.600000000000001</v>
      </c>
      <c r="W15" s="33">
        <f t="shared" si="4"/>
        <v>486.29</v>
      </c>
      <c r="X15" s="10"/>
      <c r="Y15" s="34">
        <v>5</v>
      </c>
      <c r="Z15" s="35">
        <v>4</v>
      </c>
      <c r="AA15" s="55">
        <f>(Y15+Z15)-C14</f>
        <v>0</v>
      </c>
      <c r="AB15" s="35"/>
      <c r="AC15"/>
      <c r="AG15" t="s">
        <v>41</v>
      </c>
      <c r="AH15">
        <v>99</v>
      </c>
    </row>
    <row r="16" spans="1:34" ht="16.5" customHeight="1" x14ac:dyDescent="0.35">
      <c r="A16" s="64" t="s">
        <v>29</v>
      </c>
      <c r="B16" s="65"/>
      <c r="C16" s="65"/>
      <c r="D16" s="65"/>
      <c r="E16" s="65"/>
      <c r="F16" s="65"/>
      <c r="G16" s="65"/>
      <c r="H16" s="65"/>
      <c r="I16" s="65"/>
      <c r="J16" s="65"/>
      <c r="K16" s="66"/>
      <c r="L16" s="67"/>
      <c r="M16" s="67"/>
      <c r="N16" s="67"/>
      <c r="O16" s="67"/>
      <c r="P16" s="67"/>
      <c r="Q16" s="67"/>
      <c r="R16" s="67"/>
      <c r="S16" s="67"/>
      <c r="T16" s="67"/>
      <c r="U16" s="67"/>
      <c r="V16" s="67"/>
      <c r="W16" s="67"/>
      <c r="X16" s="36"/>
      <c r="Y16" s="37"/>
      <c r="Z16" s="38"/>
      <c r="AA16" s="38"/>
      <c r="AB16" s="38"/>
      <c r="AC16"/>
      <c r="AG16" t="s">
        <v>42</v>
      </c>
      <c r="AH16">
        <v>55</v>
      </c>
    </row>
    <row r="17" spans="1:34" ht="16.5" customHeight="1" x14ac:dyDescent="0.35">
      <c r="A17" s="24">
        <f>A15+1</f>
        <v>43415</v>
      </c>
      <c r="B17" s="25">
        <v>12</v>
      </c>
      <c r="C17" s="25">
        <v>10</v>
      </c>
      <c r="D17" s="26"/>
      <c r="E17" s="27">
        <f t="shared" si="2"/>
        <v>0.14084507042253522</v>
      </c>
      <c r="F17" s="28">
        <v>10</v>
      </c>
      <c r="G17" s="29">
        <f t="shared" ref="G17:G26" si="7">IFERROR(F17/C17,"")</f>
        <v>1</v>
      </c>
      <c r="H17" s="17">
        <f t="shared" ref="H17:H26" si="8">IFERROR((J17+K17)/C17,"0,00")</f>
        <v>31.637</v>
      </c>
      <c r="I17" s="30">
        <f t="shared" si="3"/>
        <v>4.4559154929577467</v>
      </c>
      <c r="J17" s="31">
        <v>316.37</v>
      </c>
      <c r="K17" s="31">
        <v>0</v>
      </c>
      <c r="L17" s="28"/>
      <c r="M17" s="31"/>
      <c r="N17" s="31">
        <v>5.36</v>
      </c>
      <c r="O17" s="31"/>
      <c r="P17" s="28"/>
      <c r="Q17" s="31"/>
      <c r="R17" s="31"/>
      <c r="S17" s="32"/>
      <c r="T17" s="32">
        <v>0</v>
      </c>
      <c r="U17" s="32"/>
      <c r="V17" s="52">
        <v>10.4</v>
      </c>
      <c r="W17" s="33">
        <f t="shared" ref="W17:W37" si="9">J17+K17+N17+O17+Q17+R17+S17+T17+U17</f>
        <v>321.73</v>
      </c>
      <c r="X17" s="10"/>
      <c r="Y17" s="34">
        <v>0</v>
      </c>
      <c r="Z17" s="35">
        <v>0</v>
      </c>
      <c r="AA17" s="55">
        <f>(Y17+Z17)-C15</f>
        <v>-14</v>
      </c>
      <c r="AB17" s="35"/>
      <c r="AC17"/>
      <c r="AG17" t="s">
        <v>43</v>
      </c>
      <c r="AH17">
        <v>62</v>
      </c>
    </row>
    <row r="18" spans="1:34" ht="16.5" customHeight="1" x14ac:dyDescent="0.35">
      <c r="A18" s="24">
        <f>A17+1</f>
        <v>43416</v>
      </c>
      <c r="B18" s="25">
        <v>2</v>
      </c>
      <c r="C18" s="25">
        <v>41</v>
      </c>
      <c r="D18" s="26"/>
      <c r="E18" s="27">
        <f t="shared" si="2"/>
        <v>0.57746478873239437</v>
      </c>
      <c r="F18" s="28">
        <v>41</v>
      </c>
      <c r="G18" s="29">
        <f t="shared" si="7"/>
        <v>1</v>
      </c>
      <c r="H18" s="17">
        <f t="shared" si="8"/>
        <v>36.866341463414635</v>
      </c>
      <c r="I18" s="30">
        <f t="shared" si="3"/>
        <v>21.289014084507041</v>
      </c>
      <c r="J18" s="31">
        <v>1511.52</v>
      </c>
      <c r="K18" s="31">
        <v>0</v>
      </c>
      <c r="L18" s="28"/>
      <c r="M18" s="31"/>
      <c r="N18" s="31">
        <v>48.27</v>
      </c>
      <c r="O18" s="31"/>
      <c r="P18" s="28"/>
      <c r="Q18" s="31"/>
      <c r="R18" s="31"/>
      <c r="S18" s="32"/>
      <c r="T18" s="32">
        <v>0</v>
      </c>
      <c r="U18" s="32"/>
      <c r="V18" s="52">
        <v>44.8</v>
      </c>
      <c r="W18" s="33">
        <f t="shared" si="9"/>
        <v>1559.79</v>
      </c>
      <c r="X18" s="10"/>
      <c r="Y18" s="34">
        <v>6</v>
      </c>
      <c r="Z18" s="35">
        <v>16</v>
      </c>
      <c r="AA18" s="55">
        <f>(Y18-Z18)-C17</f>
        <v>-20</v>
      </c>
      <c r="AB18" s="35"/>
      <c r="AC18"/>
      <c r="AG18" t="s">
        <v>44</v>
      </c>
      <c r="AH18">
        <v>56</v>
      </c>
    </row>
    <row r="19" spans="1:34" ht="16.5" customHeight="1" x14ac:dyDescent="0.35">
      <c r="A19" s="24">
        <f t="shared" ref="A19:A26" si="10">A18+1</f>
        <v>43417</v>
      </c>
      <c r="B19" s="25">
        <v>1</v>
      </c>
      <c r="C19" s="25">
        <v>46</v>
      </c>
      <c r="D19" s="26"/>
      <c r="E19" s="27">
        <f t="shared" si="2"/>
        <v>0.647887323943662</v>
      </c>
      <c r="F19" s="28">
        <v>46</v>
      </c>
      <c r="G19" s="29">
        <f t="shared" si="7"/>
        <v>1</v>
      </c>
      <c r="H19" s="17">
        <f t="shared" si="8"/>
        <v>36.041304347826092</v>
      </c>
      <c r="I19" s="30">
        <f t="shared" si="3"/>
        <v>23.350704225352114</v>
      </c>
      <c r="J19" s="31">
        <v>1657.9</v>
      </c>
      <c r="K19" s="31">
        <v>0</v>
      </c>
      <c r="L19" s="28"/>
      <c r="M19" s="31"/>
      <c r="N19" s="31">
        <v>59</v>
      </c>
      <c r="O19" s="31"/>
      <c r="P19" s="28"/>
      <c r="Q19" s="31"/>
      <c r="R19" s="31"/>
      <c r="S19" s="32"/>
      <c r="T19" s="32">
        <v>0</v>
      </c>
      <c r="U19" s="32"/>
      <c r="V19" s="52">
        <v>49.6</v>
      </c>
      <c r="W19" s="33">
        <f t="shared" si="9"/>
        <v>1716.9</v>
      </c>
      <c r="X19" s="10"/>
      <c r="Y19" s="34">
        <v>32</v>
      </c>
      <c r="Z19" s="35">
        <v>8</v>
      </c>
      <c r="AA19" s="55">
        <f t="shared" ref="AA19:AA26" si="11">(Y19-Z19)-C18</f>
        <v>-17</v>
      </c>
      <c r="AB19" s="35"/>
      <c r="AC19"/>
      <c r="AG19" t="s">
        <v>45</v>
      </c>
      <c r="AH19">
        <v>73</v>
      </c>
    </row>
    <row r="20" spans="1:34" ht="16.5" customHeight="1" x14ac:dyDescent="0.35">
      <c r="A20" s="24">
        <f t="shared" si="10"/>
        <v>43418</v>
      </c>
      <c r="B20" s="25">
        <v>0</v>
      </c>
      <c r="C20" s="25">
        <v>39</v>
      </c>
      <c r="D20" s="26"/>
      <c r="E20" s="27">
        <f t="shared" si="2"/>
        <v>0.54929577464788737</v>
      </c>
      <c r="F20" s="28">
        <v>39</v>
      </c>
      <c r="G20" s="29">
        <f t="shared" si="7"/>
        <v>1</v>
      </c>
      <c r="H20" s="17">
        <f t="shared" si="8"/>
        <v>34.982564102564098</v>
      </c>
      <c r="I20" s="30">
        <f t="shared" si="3"/>
        <v>19.215774647887322</v>
      </c>
      <c r="J20" s="31">
        <v>1364.32</v>
      </c>
      <c r="K20" s="31">
        <v>0</v>
      </c>
      <c r="L20" s="28"/>
      <c r="M20" s="31"/>
      <c r="N20" s="31">
        <v>38.450000000000003</v>
      </c>
      <c r="O20" s="31"/>
      <c r="P20" s="28"/>
      <c r="Q20" s="31"/>
      <c r="R20" s="31"/>
      <c r="S20" s="32"/>
      <c r="T20" s="32">
        <v>0</v>
      </c>
      <c r="U20" s="32"/>
      <c r="V20" s="52">
        <v>43.2</v>
      </c>
      <c r="W20" s="33">
        <f t="shared" si="9"/>
        <v>1402.77</v>
      </c>
      <c r="X20" s="10"/>
      <c r="Y20" s="34">
        <v>32</v>
      </c>
      <c r="Z20" s="35">
        <v>15</v>
      </c>
      <c r="AA20" s="55">
        <f t="shared" si="11"/>
        <v>-29</v>
      </c>
      <c r="AB20" s="35"/>
      <c r="AC20"/>
      <c r="AG20" t="s">
        <v>46</v>
      </c>
      <c r="AH20">
        <v>53</v>
      </c>
    </row>
    <row r="21" spans="1:34" ht="16.5" customHeight="1" x14ac:dyDescent="0.35">
      <c r="A21" s="24">
        <f t="shared" si="10"/>
        <v>43419</v>
      </c>
      <c r="B21" s="25">
        <v>0</v>
      </c>
      <c r="C21" s="25">
        <v>32</v>
      </c>
      <c r="D21" s="26"/>
      <c r="E21" s="27">
        <f t="shared" si="2"/>
        <v>0.45070422535211269</v>
      </c>
      <c r="F21" s="28">
        <v>32</v>
      </c>
      <c r="G21" s="29">
        <f t="shared" si="7"/>
        <v>1</v>
      </c>
      <c r="H21" s="17">
        <f t="shared" si="8"/>
        <v>34.031874999999999</v>
      </c>
      <c r="I21" s="30">
        <f t="shared" si="3"/>
        <v>15.338309859154929</v>
      </c>
      <c r="J21" s="31">
        <v>1089.02</v>
      </c>
      <c r="K21" s="31">
        <v>0</v>
      </c>
      <c r="L21" s="28"/>
      <c r="M21" s="31"/>
      <c r="N21" s="31">
        <v>32.18</v>
      </c>
      <c r="O21" s="31"/>
      <c r="P21" s="28"/>
      <c r="Q21" s="31"/>
      <c r="R21" s="31"/>
      <c r="S21" s="32"/>
      <c r="T21" s="32">
        <v>0</v>
      </c>
      <c r="U21" s="32"/>
      <c r="V21" s="52">
        <v>32.799999999999997</v>
      </c>
      <c r="W21" s="33">
        <f t="shared" si="9"/>
        <v>1121.2</v>
      </c>
      <c r="X21" s="10"/>
      <c r="Y21" s="34">
        <v>24</v>
      </c>
      <c r="Z21" s="35">
        <v>15</v>
      </c>
      <c r="AA21" s="55">
        <f t="shared" si="11"/>
        <v>-30</v>
      </c>
      <c r="AB21" s="35"/>
      <c r="AC21"/>
      <c r="AG21" t="s">
        <v>47</v>
      </c>
      <c r="AH21">
        <v>71</v>
      </c>
    </row>
    <row r="22" spans="1:34" ht="16.5" customHeight="1" x14ac:dyDescent="0.35">
      <c r="A22" s="24">
        <f t="shared" si="10"/>
        <v>43420</v>
      </c>
      <c r="B22" s="25">
        <v>0</v>
      </c>
      <c r="C22" s="25">
        <v>28</v>
      </c>
      <c r="D22" s="26"/>
      <c r="E22" s="27">
        <f t="shared" si="2"/>
        <v>0.39436619718309857</v>
      </c>
      <c r="F22" s="28">
        <v>28</v>
      </c>
      <c r="G22" s="29">
        <f t="shared" si="7"/>
        <v>1</v>
      </c>
      <c r="H22" s="17">
        <f t="shared" si="8"/>
        <v>32.526785714285715</v>
      </c>
      <c r="I22" s="30">
        <f t="shared" si="3"/>
        <v>12.827464788732394</v>
      </c>
      <c r="J22" s="31">
        <v>910.75</v>
      </c>
      <c r="K22" s="31">
        <v>0</v>
      </c>
      <c r="L22" s="28"/>
      <c r="M22" s="31"/>
      <c r="N22" s="31">
        <v>91.18</v>
      </c>
      <c r="O22" s="31"/>
      <c r="P22" s="28"/>
      <c r="Q22" s="31"/>
      <c r="R22" s="31"/>
      <c r="S22" s="32"/>
      <c r="T22" s="32">
        <v>0</v>
      </c>
      <c r="U22" s="32"/>
      <c r="V22" s="52">
        <v>30.4</v>
      </c>
      <c r="W22" s="33">
        <f>J22+K22+N22+O22+Q22+R22+S22+T22+U22</f>
        <v>1001.9300000000001</v>
      </c>
      <c r="X22" s="10"/>
      <c r="Y22" s="34">
        <v>7</v>
      </c>
      <c r="Z22" s="35">
        <v>26</v>
      </c>
      <c r="AA22" s="55">
        <f t="shared" si="11"/>
        <v>-51</v>
      </c>
      <c r="AB22" s="35"/>
      <c r="AC22"/>
      <c r="AG22" t="s">
        <v>52</v>
      </c>
      <c r="AH22">
        <v>71</v>
      </c>
    </row>
    <row r="23" spans="1:34" ht="16.5" customHeight="1" x14ac:dyDescent="0.35">
      <c r="A23" s="24">
        <f t="shared" si="10"/>
        <v>43421</v>
      </c>
      <c r="B23" s="25">
        <v>0</v>
      </c>
      <c r="C23" s="25">
        <v>24</v>
      </c>
      <c r="D23" s="26"/>
      <c r="E23" s="27">
        <f t="shared" si="2"/>
        <v>0.3380281690140845</v>
      </c>
      <c r="F23" s="28">
        <v>24</v>
      </c>
      <c r="G23" s="29">
        <f t="shared" si="7"/>
        <v>1</v>
      </c>
      <c r="H23" s="17">
        <f t="shared" si="8"/>
        <v>33.043333333333329</v>
      </c>
      <c r="I23" s="30">
        <f t="shared" si="3"/>
        <v>10.480845070422536</v>
      </c>
      <c r="J23" s="31">
        <v>744.14</v>
      </c>
      <c r="K23" s="31">
        <v>48.9</v>
      </c>
      <c r="L23" s="28"/>
      <c r="M23" s="31"/>
      <c r="N23" s="31">
        <v>96.55</v>
      </c>
      <c r="O23" s="31"/>
      <c r="P23" s="28"/>
      <c r="Q23" s="31"/>
      <c r="R23" s="31"/>
      <c r="S23" s="32"/>
      <c r="T23" s="32">
        <v>0</v>
      </c>
      <c r="U23" s="32"/>
      <c r="V23" s="52">
        <v>24</v>
      </c>
      <c r="W23" s="33">
        <f>J23+K23+N23+O23+Q23+R23+S23+T23+U23</f>
        <v>889.58999999999992</v>
      </c>
      <c r="X23" s="10"/>
      <c r="Y23" s="34">
        <v>13</v>
      </c>
      <c r="Z23" s="35">
        <v>7</v>
      </c>
      <c r="AA23" s="55">
        <f t="shared" si="11"/>
        <v>-22</v>
      </c>
      <c r="AB23" s="35"/>
      <c r="AC23"/>
      <c r="AG23" t="s">
        <v>48</v>
      </c>
      <c r="AH23">
        <v>102</v>
      </c>
    </row>
    <row r="24" spans="1:34" ht="16.5" customHeight="1" x14ac:dyDescent="0.35">
      <c r="A24" s="24">
        <f t="shared" si="10"/>
        <v>43422</v>
      </c>
      <c r="B24" s="25">
        <v>0</v>
      </c>
      <c r="C24" s="25">
        <v>14</v>
      </c>
      <c r="D24" s="26"/>
      <c r="E24" s="27">
        <f t="shared" si="2"/>
        <v>0.19718309859154928</v>
      </c>
      <c r="F24" s="28">
        <v>14</v>
      </c>
      <c r="G24" s="29">
        <f t="shared" si="7"/>
        <v>1</v>
      </c>
      <c r="H24" s="17">
        <f t="shared" si="8"/>
        <v>33.050714285714285</v>
      </c>
      <c r="I24" s="30">
        <f t="shared" si="3"/>
        <v>6.5170422535211268</v>
      </c>
      <c r="J24" s="31">
        <v>462.71</v>
      </c>
      <c r="K24" s="31">
        <v>0</v>
      </c>
      <c r="L24" s="28"/>
      <c r="M24" s="31"/>
      <c r="N24" s="31">
        <v>16.09</v>
      </c>
      <c r="O24" s="31"/>
      <c r="P24" s="28"/>
      <c r="Q24" s="31"/>
      <c r="R24" s="31"/>
      <c r="S24" s="32"/>
      <c r="T24" s="32">
        <v>0</v>
      </c>
      <c r="U24" s="32"/>
      <c r="V24" s="52">
        <v>12.8</v>
      </c>
      <c r="W24" s="33">
        <f t="shared" si="9"/>
        <v>478.79999999999995</v>
      </c>
      <c r="X24" s="10"/>
      <c r="Y24" s="34">
        <v>7</v>
      </c>
      <c r="Z24" s="35">
        <v>14</v>
      </c>
      <c r="AA24" s="55">
        <f t="shared" si="11"/>
        <v>-31</v>
      </c>
      <c r="AB24" s="35"/>
      <c r="AC24"/>
      <c r="AG24" t="s">
        <v>49</v>
      </c>
      <c r="AH24">
        <v>51</v>
      </c>
    </row>
    <row r="25" spans="1:34" ht="16.5" customHeight="1" x14ac:dyDescent="0.35">
      <c r="A25" s="24">
        <f t="shared" si="10"/>
        <v>43423</v>
      </c>
      <c r="B25" s="25">
        <v>0</v>
      </c>
      <c r="C25" s="25">
        <v>35</v>
      </c>
      <c r="D25" s="26"/>
      <c r="E25" s="27">
        <f t="shared" si="2"/>
        <v>0.49295774647887325</v>
      </c>
      <c r="F25" s="28">
        <v>35</v>
      </c>
      <c r="G25" s="29">
        <f t="shared" si="7"/>
        <v>1</v>
      </c>
      <c r="H25" s="17">
        <f t="shared" si="8"/>
        <v>36.859142857142857</v>
      </c>
      <c r="I25" s="30">
        <f t="shared" si="3"/>
        <v>18.169999999999998</v>
      </c>
      <c r="J25" s="31">
        <v>1290.07</v>
      </c>
      <c r="K25" s="31">
        <v>0</v>
      </c>
      <c r="L25" s="28"/>
      <c r="M25" s="31"/>
      <c r="N25" s="31">
        <v>27</v>
      </c>
      <c r="O25" s="31"/>
      <c r="P25" s="28"/>
      <c r="Q25" s="31"/>
      <c r="R25" s="31"/>
      <c r="S25" s="32"/>
      <c r="T25" s="32">
        <v>0</v>
      </c>
      <c r="U25" s="32"/>
      <c r="V25" s="52">
        <v>40.799999999999997</v>
      </c>
      <c r="W25" s="33">
        <f t="shared" si="9"/>
        <v>1317.07</v>
      </c>
      <c r="X25" s="10"/>
      <c r="Y25" s="34">
        <v>7</v>
      </c>
      <c r="Z25" s="35">
        <v>6</v>
      </c>
      <c r="AA25" s="55">
        <f t="shared" si="11"/>
        <v>-13</v>
      </c>
      <c r="AB25" s="35"/>
      <c r="AC25"/>
    </row>
    <row r="26" spans="1:34" ht="16.5" customHeight="1" x14ac:dyDescent="0.35">
      <c r="A26" s="24">
        <f t="shared" si="10"/>
        <v>43424</v>
      </c>
      <c r="B26" s="25">
        <v>0</v>
      </c>
      <c r="C26" s="25">
        <v>45</v>
      </c>
      <c r="D26" s="26"/>
      <c r="E26" s="27">
        <f t="shared" si="2"/>
        <v>0.63380281690140849</v>
      </c>
      <c r="F26" s="28">
        <v>45</v>
      </c>
      <c r="G26" s="29">
        <f t="shared" si="7"/>
        <v>1</v>
      </c>
      <c r="H26" s="17">
        <f t="shared" si="8"/>
        <v>36.060444444444443</v>
      </c>
      <c r="I26" s="30">
        <f t="shared" si="3"/>
        <v>22.855211267605632</v>
      </c>
      <c r="J26" s="31">
        <v>1622.72</v>
      </c>
      <c r="K26" s="31">
        <v>0</v>
      </c>
      <c r="L26" s="28"/>
      <c r="M26" s="31"/>
      <c r="N26" s="31">
        <v>52.91</v>
      </c>
      <c r="O26" s="31"/>
      <c r="P26" s="28"/>
      <c r="Q26" s="31"/>
      <c r="R26" s="31"/>
      <c r="S26" s="32"/>
      <c r="T26" s="32">
        <v>0</v>
      </c>
      <c r="U26" s="32"/>
      <c r="V26" s="52">
        <v>48</v>
      </c>
      <c r="W26" s="33">
        <f t="shared" si="9"/>
        <v>1675.63</v>
      </c>
      <c r="X26" s="10"/>
      <c r="Y26" s="34">
        <v>28</v>
      </c>
      <c r="Z26" s="35">
        <v>7</v>
      </c>
      <c r="AA26" s="55">
        <f t="shared" si="11"/>
        <v>-14</v>
      </c>
      <c r="AB26" s="35"/>
      <c r="AC26"/>
    </row>
    <row r="27" spans="1:34" ht="16.5" customHeight="1" x14ac:dyDescent="0.35">
      <c r="A27" s="64" t="s">
        <v>30</v>
      </c>
      <c r="B27" s="65"/>
      <c r="C27" s="65"/>
      <c r="D27" s="65"/>
      <c r="E27" s="65"/>
      <c r="F27" s="65"/>
      <c r="G27" s="65"/>
      <c r="H27" s="65"/>
      <c r="I27" s="65"/>
      <c r="J27" s="65"/>
      <c r="K27" s="66"/>
      <c r="L27" s="67"/>
      <c r="M27" s="67"/>
      <c r="N27" s="67"/>
      <c r="O27" s="67"/>
      <c r="P27" s="67"/>
      <c r="Q27" s="67"/>
      <c r="R27" s="67"/>
      <c r="S27" s="67"/>
      <c r="T27" s="67"/>
      <c r="U27" s="67"/>
      <c r="V27" s="67"/>
      <c r="W27" s="67"/>
      <c r="X27" s="36"/>
      <c r="Y27" s="37"/>
      <c r="Z27" s="38"/>
      <c r="AA27" s="38"/>
      <c r="AB27" s="38"/>
      <c r="AC27"/>
    </row>
    <row r="28" spans="1:34" ht="16.5" customHeight="1" x14ac:dyDescent="0.35">
      <c r="A28" s="24">
        <f>A26+1</f>
        <v>43425</v>
      </c>
      <c r="B28" s="25">
        <v>0</v>
      </c>
      <c r="C28" s="25">
        <v>43</v>
      </c>
      <c r="D28" s="26"/>
      <c r="E28" s="27">
        <f t="shared" si="2"/>
        <v>0.60563380281690138</v>
      </c>
      <c r="F28" s="25">
        <v>43</v>
      </c>
      <c r="G28" s="29">
        <f t="shared" ref="G28:G37" si="12">IFERROR(F28/C28,"")</f>
        <v>1</v>
      </c>
      <c r="H28" s="17">
        <f t="shared" ref="H28:H37" si="13">IFERROR((J28+K28)/C28,"0,00")</f>
        <v>34.47767441860465</v>
      </c>
      <c r="I28" s="30">
        <f t="shared" si="3"/>
        <v>20.880845070422534</v>
      </c>
      <c r="J28" s="53">
        <v>1482.54</v>
      </c>
      <c r="K28" s="53">
        <v>0</v>
      </c>
      <c r="L28" s="28"/>
      <c r="M28" s="31"/>
      <c r="N28" s="31">
        <v>48.27</v>
      </c>
      <c r="O28" s="31"/>
      <c r="P28" s="28"/>
      <c r="Q28" s="31"/>
      <c r="R28" s="31"/>
      <c r="S28" s="32"/>
      <c r="T28" s="32">
        <v>0</v>
      </c>
      <c r="U28" s="52"/>
      <c r="V28" s="61">
        <v>44.8</v>
      </c>
      <c r="W28" s="33">
        <f t="shared" si="9"/>
        <v>1530.81</v>
      </c>
      <c r="X28" s="10"/>
      <c r="Y28" s="34">
        <v>17</v>
      </c>
      <c r="Z28" s="35">
        <v>8</v>
      </c>
      <c r="AA28" s="55">
        <f>(Y28+Z28)-C26</f>
        <v>-20</v>
      </c>
      <c r="AB28" s="35"/>
      <c r="AC28"/>
    </row>
    <row r="29" spans="1:34" ht="16.5" customHeight="1" x14ac:dyDescent="0.35">
      <c r="A29" s="24">
        <f>A28+1</f>
        <v>43426</v>
      </c>
      <c r="B29" s="25"/>
      <c r="C29" s="25"/>
      <c r="D29" s="26"/>
      <c r="E29" s="27">
        <f t="shared" si="2"/>
        <v>0</v>
      </c>
      <c r="F29" s="25"/>
      <c r="G29" s="29" t="str">
        <f t="shared" si="12"/>
        <v/>
      </c>
      <c r="H29" s="17" t="str">
        <f t="shared" si="13"/>
        <v>0,00</v>
      </c>
      <c r="I29" s="30">
        <f t="shared" si="3"/>
        <v>0</v>
      </c>
      <c r="J29" s="53"/>
      <c r="K29" s="53"/>
      <c r="L29" s="28"/>
      <c r="M29" s="31"/>
      <c r="N29" s="31"/>
      <c r="O29" s="31"/>
      <c r="P29" s="28"/>
      <c r="Q29" s="31"/>
      <c r="R29" s="31"/>
      <c r="S29" s="32"/>
      <c r="T29" s="32"/>
      <c r="U29" s="52"/>
      <c r="V29" s="61"/>
      <c r="W29" s="33">
        <f t="shared" si="9"/>
        <v>0</v>
      </c>
      <c r="X29" s="10"/>
      <c r="Y29" s="34"/>
      <c r="Z29" s="35"/>
      <c r="AA29" s="55">
        <f>(Y29+Z29)-C28</f>
        <v>-43</v>
      </c>
      <c r="AB29" s="35"/>
      <c r="AC29"/>
    </row>
    <row r="30" spans="1:34" ht="16.5" customHeight="1" x14ac:dyDescent="0.35">
      <c r="A30" s="24">
        <f t="shared" ref="A30:A37" si="14">A29+1</f>
        <v>43427</v>
      </c>
      <c r="B30" s="25"/>
      <c r="C30" s="25"/>
      <c r="D30" s="26"/>
      <c r="E30" s="27">
        <f t="shared" si="2"/>
        <v>0</v>
      </c>
      <c r="F30" s="25"/>
      <c r="G30" s="29" t="str">
        <f t="shared" si="12"/>
        <v/>
      </c>
      <c r="H30" s="17" t="str">
        <f t="shared" si="13"/>
        <v>0,00</v>
      </c>
      <c r="I30" s="30">
        <f t="shared" si="3"/>
        <v>0</v>
      </c>
      <c r="J30" s="53"/>
      <c r="K30" s="53"/>
      <c r="L30" s="28"/>
      <c r="M30" s="31"/>
      <c r="N30" s="31"/>
      <c r="O30" s="31"/>
      <c r="P30" s="28"/>
      <c r="Q30" s="31"/>
      <c r="R30" s="31"/>
      <c r="S30" s="32"/>
      <c r="T30" s="32"/>
      <c r="U30" s="52"/>
      <c r="V30" s="61"/>
      <c r="W30" s="33">
        <f t="shared" si="9"/>
        <v>0</v>
      </c>
      <c r="X30" s="10"/>
      <c r="Y30" s="34"/>
      <c r="Z30" s="35"/>
      <c r="AA30" s="55">
        <f t="shared" ref="AA30:AA37" si="15">(Y30+Z30)-C29</f>
        <v>0</v>
      </c>
      <c r="AB30" s="35"/>
      <c r="AC30"/>
    </row>
    <row r="31" spans="1:34" ht="16.5" customHeight="1" x14ac:dyDescent="0.35">
      <c r="A31" s="24">
        <f t="shared" si="14"/>
        <v>43428</v>
      </c>
      <c r="B31" s="25"/>
      <c r="C31" s="25"/>
      <c r="D31" s="26"/>
      <c r="E31" s="27">
        <f t="shared" si="2"/>
        <v>0</v>
      </c>
      <c r="F31" s="25"/>
      <c r="G31" s="29" t="str">
        <f t="shared" si="12"/>
        <v/>
      </c>
      <c r="H31" s="17" t="str">
        <f t="shared" si="13"/>
        <v>0,00</v>
      </c>
      <c r="I31" s="30">
        <f t="shared" si="3"/>
        <v>0</v>
      </c>
      <c r="J31" s="53"/>
      <c r="K31" s="53"/>
      <c r="L31" s="28"/>
      <c r="M31" s="31"/>
      <c r="N31" s="31"/>
      <c r="O31" s="31"/>
      <c r="P31" s="28"/>
      <c r="Q31" s="31"/>
      <c r="R31" s="31"/>
      <c r="S31" s="32"/>
      <c r="T31" s="32"/>
      <c r="U31" s="52"/>
      <c r="V31" s="61"/>
      <c r="W31" s="33">
        <f t="shared" si="9"/>
        <v>0</v>
      </c>
      <c r="X31" s="10"/>
      <c r="Y31" s="34"/>
      <c r="Z31" s="35"/>
      <c r="AA31" s="55">
        <f t="shared" si="15"/>
        <v>0</v>
      </c>
      <c r="AB31" s="35"/>
      <c r="AC31"/>
    </row>
    <row r="32" spans="1:34" ht="16.5" customHeight="1" x14ac:dyDescent="0.35">
      <c r="A32" s="24">
        <f t="shared" si="14"/>
        <v>43429</v>
      </c>
      <c r="B32" s="25"/>
      <c r="C32" s="25"/>
      <c r="D32" s="26"/>
      <c r="E32" s="27">
        <f t="shared" si="2"/>
        <v>0</v>
      </c>
      <c r="F32" s="25"/>
      <c r="G32" s="29" t="str">
        <f t="shared" si="12"/>
        <v/>
      </c>
      <c r="H32" s="17" t="str">
        <f t="shared" si="13"/>
        <v>0,00</v>
      </c>
      <c r="I32" s="30">
        <f t="shared" si="3"/>
        <v>0</v>
      </c>
      <c r="J32" s="53"/>
      <c r="K32" s="53"/>
      <c r="L32" s="28"/>
      <c r="M32" s="31"/>
      <c r="N32" s="31"/>
      <c r="O32" s="31"/>
      <c r="P32" s="28"/>
      <c r="Q32" s="31"/>
      <c r="R32" s="31"/>
      <c r="S32" s="32"/>
      <c r="T32" s="32"/>
      <c r="U32" s="52"/>
      <c r="V32" s="61"/>
      <c r="W32" s="33">
        <f t="shared" si="9"/>
        <v>0</v>
      </c>
      <c r="X32" s="10"/>
      <c r="Y32" s="34"/>
      <c r="Z32" s="35"/>
      <c r="AA32" s="55">
        <f t="shared" si="15"/>
        <v>0</v>
      </c>
      <c r="AB32" s="35"/>
      <c r="AC32"/>
    </row>
    <row r="33" spans="1:29" ht="16.5" customHeight="1" x14ac:dyDescent="0.35">
      <c r="A33" s="24">
        <f t="shared" si="14"/>
        <v>43430</v>
      </c>
      <c r="B33" s="25"/>
      <c r="C33" s="25"/>
      <c r="D33" s="26"/>
      <c r="E33" s="27">
        <f t="shared" si="2"/>
        <v>0</v>
      </c>
      <c r="F33" s="25"/>
      <c r="G33" s="29" t="str">
        <f t="shared" si="12"/>
        <v/>
      </c>
      <c r="H33" s="17" t="str">
        <f t="shared" si="13"/>
        <v>0,00</v>
      </c>
      <c r="I33" s="30">
        <f t="shared" si="3"/>
        <v>0</v>
      </c>
      <c r="J33" s="53"/>
      <c r="K33" s="53"/>
      <c r="L33" s="28"/>
      <c r="M33" s="31"/>
      <c r="N33" s="31"/>
      <c r="O33" s="31"/>
      <c r="P33" s="28"/>
      <c r="Q33" s="31"/>
      <c r="R33" s="31"/>
      <c r="S33" s="32"/>
      <c r="T33" s="32"/>
      <c r="U33" s="52"/>
      <c r="V33" s="61"/>
      <c r="W33" s="33">
        <f>J33+K33+N33+O33+Q33+R33+S33+T33+U33</f>
        <v>0</v>
      </c>
      <c r="X33" s="10"/>
      <c r="Y33" s="34"/>
      <c r="Z33" s="35"/>
      <c r="AA33" s="55">
        <f t="shared" si="15"/>
        <v>0</v>
      </c>
      <c r="AB33" s="35"/>
      <c r="AC33"/>
    </row>
    <row r="34" spans="1:29" ht="16.5" customHeight="1" x14ac:dyDescent="0.35">
      <c r="A34" s="24">
        <f t="shared" si="14"/>
        <v>43431</v>
      </c>
      <c r="B34" s="25"/>
      <c r="C34" s="25"/>
      <c r="D34" s="26"/>
      <c r="E34" s="27">
        <f t="shared" si="2"/>
        <v>0</v>
      </c>
      <c r="F34" s="25"/>
      <c r="G34" s="29" t="str">
        <f t="shared" si="12"/>
        <v/>
      </c>
      <c r="H34" s="17" t="str">
        <f t="shared" si="13"/>
        <v>0,00</v>
      </c>
      <c r="I34" s="30">
        <f t="shared" si="3"/>
        <v>0</v>
      </c>
      <c r="J34" s="53"/>
      <c r="K34" s="53"/>
      <c r="L34" s="28"/>
      <c r="M34" s="31"/>
      <c r="N34" s="31"/>
      <c r="O34" s="31"/>
      <c r="P34" s="28"/>
      <c r="Q34" s="31"/>
      <c r="R34" s="31"/>
      <c r="S34" s="32"/>
      <c r="T34" s="32"/>
      <c r="U34" s="52"/>
      <c r="V34" s="61"/>
      <c r="W34" s="33">
        <f t="shared" si="9"/>
        <v>0</v>
      </c>
      <c r="X34" s="10"/>
      <c r="Y34" s="34"/>
      <c r="Z34" s="35"/>
      <c r="AA34" s="55">
        <f t="shared" si="15"/>
        <v>0</v>
      </c>
      <c r="AB34" s="35"/>
      <c r="AC34"/>
    </row>
    <row r="35" spans="1:29" ht="16.5" customHeight="1" x14ac:dyDescent="0.35">
      <c r="A35" s="24">
        <f t="shared" si="14"/>
        <v>43432</v>
      </c>
      <c r="B35" s="25"/>
      <c r="C35" s="25"/>
      <c r="D35" s="26"/>
      <c r="E35" s="27">
        <f t="shared" si="2"/>
        <v>0</v>
      </c>
      <c r="F35" s="25"/>
      <c r="G35" s="29" t="str">
        <f t="shared" si="12"/>
        <v/>
      </c>
      <c r="H35" s="17" t="str">
        <f t="shared" si="13"/>
        <v>0,00</v>
      </c>
      <c r="I35" s="30">
        <f t="shared" si="3"/>
        <v>0</v>
      </c>
      <c r="J35" s="53"/>
      <c r="K35" s="53"/>
      <c r="L35" s="28"/>
      <c r="M35" s="31"/>
      <c r="N35" s="31"/>
      <c r="O35" s="31"/>
      <c r="P35" s="28"/>
      <c r="Q35" s="31"/>
      <c r="R35" s="31"/>
      <c r="S35" s="32"/>
      <c r="T35" s="32"/>
      <c r="U35" s="52"/>
      <c r="V35" s="61"/>
      <c r="W35" s="33">
        <f t="shared" si="9"/>
        <v>0</v>
      </c>
      <c r="X35" s="10"/>
      <c r="Y35" s="34"/>
      <c r="Z35" s="35"/>
      <c r="AA35" s="55">
        <f t="shared" si="15"/>
        <v>0</v>
      </c>
      <c r="AB35" s="35"/>
      <c r="AC35"/>
    </row>
    <row r="36" spans="1:29" ht="16.5" customHeight="1" x14ac:dyDescent="0.35">
      <c r="A36" s="24">
        <f t="shared" si="14"/>
        <v>43433</v>
      </c>
      <c r="B36" s="25"/>
      <c r="C36" s="25"/>
      <c r="D36" s="26"/>
      <c r="E36" s="27">
        <f t="shared" si="2"/>
        <v>0</v>
      </c>
      <c r="F36" s="25"/>
      <c r="G36" s="29" t="str">
        <f t="shared" si="12"/>
        <v/>
      </c>
      <c r="H36" s="17" t="str">
        <f t="shared" si="13"/>
        <v>0,00</v>
      </c>
      <c r="I36" s="30">
        <f t="shared" si="3"/>
        <v>0</v>
      </c>
      <c r="J36" s="53"/>
      <c r="K36" s="53"/>
      <c r="L36" s="28"/>
      <c r="M36" s="31"/>
      <c r="N36" s="31"/>
      <c r="O36" s="31"/>
      <c r="P36" s="28"/>
      <c r="Q36" s="31"/>
      <c r="R36" s="31"/>
      <c r="S36" s="32"/>
      <c r="T36" s="32"/>
      <c r="U36" s="52"/>
      <c r="V36" s="61"/>
      <c r="W36" s="33">
        <f t="shared" si="9"/>
        <v>0</v>
      </c>
      <c r="X36" s="10"/>
      <c r="Y36" s="34"/>
      <c r="Z36" s="35"/>
      <c r="AA36" s="55">
        <f t="shared" si="15"/>
        <v>0</v>
      </c>
      <c r="AB36" s="35"/>
      <c r="AC36"/>
    </row>
    <row r="37" spans="1:29" ht="16.5" customHeight="1" x14ac:dyDescent="0.35">
      <c r="A37" s="24">
        <f t="shared" si="14"/>
        <v>43434</v>
      </c>
      <c r="B37" s="25"/>
      <c r="C37" s="25"/>
      <c r="D37" s="26"/>
      <c r="E37" s="27">
        <f t="shared" si="2"/>
        <v>0</v>
      </c>
      <c r="F37" s="25"/>
      <c r="G37" s="29" t="str">
        <f t="shared" si="12"/>
        <v/>
      </c>
      <c r="H37" s="17" t="str">
        <f t="shared" si="13"/>
        <v>0,00</v>
      </c>
      <c r="I37" s="30">
        <f t="shared" si="3"/>
        <v>0</v>
      </c>
      <c r="J37" s="53"/>
      <c r="K37" s="53"/>
      <c r="L37" s="28"/>
      <c r="M37" s="31"/>
      <c r="N37" s="31"/>
      <c r="O37" s="31"/>
      <c r="P37" s="28"/>
      <c r="Q37" s="31"/>
      <c r="R37" s="31"/>
      <c r="S37" s="32"/>
      <c r="T37" s="32"/>
      <c r="U37" s="52"/>
      <c r="V37" s="61"/>
      <c r="W37" s="33">
        <f t="shared" si="9"/>
        <v>0</v>
      </c>
      <c r="X37" s="10"/>
      <c r="Y37" s="34"/>
      <c r="Z37" s="35"/>
      <c r="AA37" s="55">
        <f t="shared" si="15"/>
        <v>0</v>
      </c>
      <c r="AB37" s="35"/>
      <c r="AC37"/>
    </row>
    <row r="38" spans="1:29" s="50" customFormat="1" ht="16.5" customHeight="1" x14ac:dyDescent="0.35">
      <c r="A38" s="39" t="s">
        <v>21</v>
      </c>
      <c r="B38" s="40">
        <f>B6+B7+B8+B9+B10+B11+B12+B13+B14+B15+B17+B18+B19+B20+B21+B22+B23+B24+B25+B26+B28+B29+B30+B31+B32+B33+B34+B35+B36+B37</f>
        <v>28</v>
      </c>
      <c r="C38" s="40">
        <f>C6+C7+C8+C9+C10+C11+C12+C13+C14+C15+C17+C18+C19+C20+C21+C22+C23+C24+C25+C26+C28+C29+C30+C31+C32+C33+C34+C35+C36+C37</f>
        <v>600</v>
      </c>
      <c r="D38" s="40">
        <f>D6+D7+D8+D9+D10+D11+D12+D13+D14+D15+D17+D18+D19+D20+D21+D22+D23+D24+D25+D26+D28+D29+D30+D31+D32+D33+D34+D35+D36+D37</f>
        <v>0</v>
      </c>
      <c r="E38" s="41">
        <f>IFERROR(C38/B4,"0")</f>
        <v>0.27260336210813269</v>
      </c>
      <c r="F38" s="42">
        <f>F6+F7+F8+F9+F10+F11+F12+F13+F14+F15+F17+F18+F19+F20+F21+F22+F23+F24+F25+F26+F28+F29+F30+F31+F32+F33+F34+F35+F36+F37</f>
        <v>622</v>
      </c>
      <c r="G38" s="43">
        <f>IFERROR(F38/C38,"0")</f>
        <v>1.0366666666666666</v>
      </c>
      <c r="H38" s="44">
        <f>IFERROR(J38/C38,"0")</f>
        <v>191.66260000000005</v>
      </c>
      <c r="I38" s="45">
        <f>IFERROR(J38/B4,"0")</f>
        <v>52.247869150386201</v>
      </c>
      <c r="J38" s="57">
        <f>J6+J7+J8+J9+J10+J11+J12+J13+J14+J15+J17+J18+J19+J20+J21+J22+J23+J24+J25+J26+J28+J29+J30+J31+J32+J33+J34+J35+J36+J37</f>
        <v>114997.56000000003</v>
      </c>
      <c r="K38" s="57">
        <f t="shared" ref="K38:V38" si="16">K6+K7+K8+K9+K10+K11+K12+K13+K14+K15+K17+K18+K19+K20+K21+K22+K23+K24+K25+K26+K28+K29+K30+K31+K32+K33+K34+K35+K36+K37</f>
        <v>48.9</v>
      </c>
      <c r="L38" s="63">
        <f t="shared" si="16"/>
        <v>0</v>
      </c>
      <c r="M38" s="57">
        <f t="shared" si="16"/>
        <v>0</v>
      </c>
      <c r="N38" s="57">
        <f t="shared" si="16"/>
        <v>991.42000000000007</v>
      </c>
      <c r="O38" s="57">
        <f t="shared" si="16"/>
        <v>0</v>
      </c>
      <c r="P38" s="63">
        <f t="shared" si="16"/>
        <v>0</v>
      </c>
      <c r="Q38" s="57">
        <f t="shared" si="16"/>
        <v>0</v>
      </c>
      <c r="R38" s="57">
        <f t="shared" si="16"/>
        <v>0</v>
      </c>
      <c r="S38" s="57">
        <f t="shared" si="16"/>
        <v>0</v>
      </c>
      <c r="T38" s="57">
        <f t="shared" si="16"/>
        <v>6</v>
      </c>
      <c r="U38" s="57">
        <f t="shared" si="16"/>
        <v>0</v>
      </c>
      <c r="V38" s="57">
        <f t="shared" si="16"/>
        <v>663.99999999999977</v>
      </c>
      <c r="W38" s="46">
        <f>W6+W7+W8+W9+W10+W11+W12+W13+W14+W15+W17+W18+W19+W20+W21+W22+W23+W24+W25+W26+W28+W29+W30+W31+W32+W33+W34+W35+W36+W37</f>
        <v>116043.87999999998</v>
      </c>
      <c r="X38" s="47"/>
      <c r="Y38" s="48">
        <f>Y6+Y7+Y8+Y9+Y10+Y11+Y12+Y13+Y14+Y15+Y17+Y18+Y19+Y20+Y21+Y22+Y23+Y24+Y25+Y26+Y28+Y29+Y30+Y31+Y32+Y33+Y34+Y35+Y36+Y37</f>
        <v>321</v>
      </c>
      <c r="Z38" s="48">
        <f t="shared" ref="Z38:AA38" si="17">Z6+Z7+Z8+Z9+Z10+Z11+Z12+Z13+Z14+Z15+Z17+Z18+Z19+Z20+Z21+Z22+Z23+Z24+Z25+Z26+Z28+Z29+Z30+Z31+Z32+Z33+Z34+Z35+Z36+Z37</f>
        <v>218</v>
      </c>
      <c r="AA38" s="48">
        <f t="shared" si="17"/>
        <v>-289</v>
      </c>
      <c r="AB38" s="49"/>
    </row>
    <row r="39" spans="1:29" ht="16.5" customHeight="1" x14ac:dyDescent="0.35">
      <c r="A39" s="64" t="s">
        <v>31</v>
      </c>
      <c r="B39" s="65"/>
      <c r="C39" s="65"/>
      <c r="D39" s="65"/>
      <c r="E39" s="65"/>
      <c r="F39" s="65"/>
      <c r="G39" s="65"/>
      <c r="H39" s="65"/>
      <c r="I39" s="65"/>
      <c r="J39" s="65"/>
      <c r="K39" s="66"/>
      <c r="L39" s="67"/>
      <c r="M39" s="67"/>
      <c r="N39" s="67"/>
      <c r="O39" s="67"/>
      <c r="P39" s="67"/>
      <c r="Q39" s="67"/>
      <c r="R39" s="67"/>
      <c r="S39" s="67"/>
      <c r="T39" s="67"/>
      <c r="U39" s="67"/>
      <c r="V39" s="67"/>
      <c r="W39" s="67"/>
      <c r="X39" s="36"/>
      <c r="Y39" s="37"/>
      <c r="Z39" s="38"/>
      <c r="AA39" s="38"/>
      <c r="AB39" s="38"/>
      <c r="AC39"/>
    </row>
  </sheetData>
  <sheetProtection algorithmName="SHA-512" hashValue="qeym/UABix5DXxCGk6rZR4Sv3KFQQ01qDSsz3yo+pHEFBKU1ZqH/X2Q1UAwvYc1BMYPUQRx/d4RTq6HqNSyPgQ==" saltValue="sgRCyrn3i/I8VflNim4GMA==" spinCount="100000" sheet="1" objects="1" scenarios="1" selectLockedCells="1"/>
  <mergeCells count="9">
    <mergeCell ref="A39:K39"/>
    <mergeCell ref="L39:W39"/>
    <mergeCell ref="Y2:AB4"/>
    <mergeCell ref="A1:B1"/>
    <mergeCell ref="C1:H1"/>
    <mergeCell ref="A16:K16"/>
    <mergeCell ref="L16:W16"/>
    <mergeCell ref="A27:K27"/>
    <mergeCell ref="L27:W27"/>
  </mergeCells>
  <dataValidations count="1">
    <dataValidation type="list" allowBlank="1" showInputMessage="1" showErrorMessage="1" sqref="A1:B1" xr:uid="{00000000-0002-0000-0000-000000000000}">
      <formula1>$AG$5:$AG$24</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fpass</dc:creator>
  <cp:lastModifiedBy>fpass</cp:lastModifiedBy>
  <dcterms:created xsi:type="dcterms:W3CDTF">2018-09-02T06:15:15Z</dcterms:created>
  <dcterms:modified xsi:type="dcterms:W3CDTF">2018-11-22T22:25:39Z</dcterms:modified>
</cp:coreProperties>
</file>