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456" windowWidth="11736" windowHeight="6216" activeTab="3"/>
  </bookViews>
  <sheets>
    <sheet name="Récap prestation" sheetId="2" r:id="rId1"/>
    <sheet name="Contacts" sheetId="4" r:id="rId2"/>
    <sheet name="Calendrier_a_cacher" sheetId="23" r:id="rId3"/>
    <sheet name="a_cacher" sheetId="5" r:id="rId4"/>
    <sheet name="septembre 2018" sheetId="3" r:id="rId5"/>
    <sheet name="octobre 2018" sheetId="9" r:id="rId6"/>
    <sheet name="novembre 2018" sheetId="11" r:id="rId7"/>
    <sheet name="décembre 2018" sheetId="14" r:id="rId8"/>
    <sheet name="janvier 2019" sheetId="16" r:id="rId9"/>
    <sheet name="février 2019" sheetId="17" r:id="rId10"/>
    <sheet name="mars 2019" sheetId="18" r:id="rId11"/>
    <sheet name="avril 2019" sheetId="19" r:id="rId12"/>
    <sheet name="mai 2019" sheetId="20" r:id="rId13"/>
    <sheet name="juin 2019" sheetId="21" r:id="rId14"/>
    <sheet name="juillet 2019" sheetId="22" r:id="rId15"/>
  </sheets>
  <definedNames>
    <definedName name="Tout_les_mois">"'septembre 18:juillet 19'!"</definedName>
  </definedNames>
  <calcPr calcId="145621" iterateDelta="1E-4" concurrentCalc="0"/>
</workbook>
</file>

<file path=xl/calcChain.xml><?xml version="1.0" encoding="utf-8"?>
<calcChain xmlns="http://schemas.openxmlformats.org/spreadsheetml/2006/main">
  <c r="L19" i="3" l="1"/>
  <c r="D19" i="3"/>
  <c r="B19" i="3"/>
  <c r="A19" i="3"/>
  <c r="L18" i="3"/>
  <c r="D18" i="3"/>
  <c r="B18" i="3"/>
  <c r="A18" i="3"/>
  <c r="L17" i="3"/>
  <c r="D17" i="3"/>
  <c r="B17" i="3"/>
  <c r="A17" i="3"/>
  <c r="L16" i="3"/>
  <c r="D16" i="3"/>
  <c r="B16" i="3"/>
  <c r="A16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D2" i="22"/>
  <c r="B2" i="22"/>
  <c r="D3" i="22"/>
  <c r="B3" i="22"/>
  <c r="D4" i="22"/>
  <c r="B4" i="22"/>
  <c r="D5" i="22"/>
  <c r="B5" i="22"/>
  <c r="D6" i="22"/>
  <c r="B6" i="22"/>
  <c r="D7" i="22"/>
  <c r="B7" i="22"/>
  <c r="D8" i="22"/>
  <c r="B8" i="22"/>
  <c r="D9" i="22"/>
  <c r="B9" i="22"/>
  <c r="D10" i="22"/>
  <c r="B10" i="22"/>
  <c r="D11" i="22"/>
  <c r="B11" i="22"/>
  <c r="D12" i="22"/>
  <c r="B12" i="22"/>
  <c r="D13" i="22"/>
  <c r="B13" i="22"/>
  <c r="D14" i="22"/>
  <c r="B14" i="22"/>
  <c r="D15" i="22"/>
  <c r="B15" i="22"/>
  <c r="D16" i="22"/>
  <c r="B16" i="22"/>
  <c r="D17" i="22"/>
  <c r="B17" i="22"/>
  <c r="D18" i="22"/>
  <c r="B18" i="22"/>
  <c r="D19" i="22"/>
  <c r="B19" i="22"/>
  <c r="D20" i="22"/>
  <c r="B20" i="22"/>
  <c r="D21" i="22"/>
  <c r="B21" i="22"/>
  <c r="D22" i="22"/>
  <c r="B22" i="22"/>
  <c r="D23" i="22"/>
  <c r="B23" i="22"/>
  <c r="D24" i="22"/>
  <c r="B24" i="22"/>
  <c r="D25" i="22"/>
  <c r="B25" i="22"/>
  <c r="D26" i="22"/>
  <c r="B26" i="22"/>
  <c r="D27" i="22"/>
  <c r="B27" i="22"/>
  <c r="D28" i="22"/>
  <c r="B28" i="22"/>
  <c r="D29" i="22"/>
  <c r="B29" i="22"/>
  <c r="D30" i="22"/>
  <c r="B30" i="22"/>
  <c r="D31" i="22"/>
  <c r="B31" i="22"/>
  <c r="D32" i="22"/>
  <c r="B32" i="22"/>
  <c r="Z336" i="5"/>
  <c r="AA336" i="5"/>
  <c r="AB336" i="5"/>
  <c r="D335" i="23"/>
  <c r="D5" i="3"/>
  <c r="B5" i="3"/>
  <c r="Z4" i="5"/>
  <c r="D3" i="3"/>
  <c r="B3" i="3"/>
  <c r="D4" i="3"/>
  <c r="B4" i="3"/>
  <c r="Z3" i="5"/>
  <c r="AA3" i="5"/>
  <c r="AB3" i="5"/>
  <c r="D3" i="23"/>
  <c r="B3" i="23"/>
  <c r="D6" i="3"/>
  <c r="B6" i="3"/>
  <c r="Z5" i="5"/>
  <c r="AA4" i="5"/>
  <c r="AB4" i="5"/>
  <c r="D4" i="23"/>
  <c r="A4" i="23"/>
  <c r="B4" i="23"/>
  <c r="D7" i="3"/>
  <c r="B7" i="3"/>
  <c r="Z6" i="5"/>
  <c r="D8" i="3"/>
  <c r="B8" i="3"/>
  <c r="D9" i="3"/>
  <c r="B9" i="3"/>
  <c r="D10" i="3"/>
  <c r="B10" i="3"/>
  <c r="D11" i="3"/>
  <c r="B11" i="3"/>
  <c r="D12" i="3"/>
  <c r="B12" i="3"/>
  <c r="D13" i="3"/>
  <c r="B13" i="3"/>
  <c r="D14" i="3"/>
  <c r="B14" i="3"/>
  <c r="D15" i="3"/>
  <c r="B15" i="3"/>
  <c r="D20" i="3"/>
  <c r="B20" i="3"/>
  <c r="D21" i="3"/>
  <c r="B21" i="3"/>
  <c r="D22" i="3"/>
  <c r="B22" i="3"/>
  <c r="D23" i="3"/>
  <c r="B23" i="3"/>
  <c r="D24" i="3"/>
  <c r="B24" i="3"/>
  <c r="D25" i="3"/>
  <c r="B25" i="3"/>
  <c r="D26" i="3"/>
  <c r="B26" i="3"/>
  <c r="D27" i="3"/>
  <c r="B27" i="3"/>
  <c r="D28" i="3"/>
  <c r="B28" i="3"/>
  <c r="D29" i="3"/>
  <c r="B29" i="3"/>
  <c r="D30" i="3"/>
  <c r="B30" i="3"/>
  <c r="D31" i="3"/>
  <c r="B31" i="3"/>
  <c r="D32" i="3"/>
  <c r="B32" i="3"/>
  <c r="D33" i="3"/>
  <c r="B33" i="3"/>
  <c r="D34" i="3"/>
  <c r="B34" i="3"/>
  <c r="D35" i="3"/>
  <c r="B35" i="3"/>
  <c r="D36" i="3"/>
  <c r="B36" i="3"/>
  <c r="AA5" i="5"/>
  <c r="AB5" i="5"/>
  <c r="D5" i="23"/>
  <c r="A5" i="23"/>
  <c r="B5" i="23"/>
  <c r="Z7" i="5"/>
  <c r="AA6" i="5"/>
  <c r="AB6" i="5"/>
  <c r="D6" i="23"/>
  <c r="A6" i="23"/>
  <c r="B6" i="23"/>
  <c r="Z8" i="5"/>
  <c r="AA7" i="5"/>
  <c r="AB7" i="5"/>
  <c r="D7" i="23"/>
  <c r="A7" i="23"/>
  <c r="B7" i="23"/>
  <c r="Z9" i="5"/>
  <c r="AA8" i="5"/>
  <c r="AB8" i="5"/>
  <c r="D8" i="23"/>
  <c r="B8" i="23"/>
  <c r="Z10" i="5"/>
  <c r="AA9" i="5"/>
  <c r="AB9" i="5"/>
  <c r="D9" i="23"/>
  <c r="B9" i="23"/>
  <c r="Z11" i="5"/>
  <c r="AA10" i="5"/>
  <c r="AB10" i="5"/>
  <c r="D10" i="23"/>
  <c r="B10" i="23"/>
  <c r="Z12" i="5"/>
  <c r="AA11" i="5"/>
  <c r="AB11" i="5"/>
  <c r="D11" i="23"/>
  <c r="B11" i="23"/>
  <c r="Z13" i="5"/>
  <c r="AA12" i="5"/>
  <c r="AB12" i="5"/>
  <c r="D12" i="23"/>
  <c r="B12" i="23"/>
  <c r="Z14" i="5"/>
  <c r="AA13" i="5"/>
  <c r="AB13" i="5"/>
  <c r="D13" i="23"/>
  <c r="A13" i="23"/>
  <c r="B13" i="23"/>
  <c r="Z15" i="5"/>
  <c r="AA14" i="5"/>
  <c r="AB14" i="5"/>
  <c r="D14" i="23"/>
  <c r="A14" i="23"/>
  <c r="B14" i="23"/>
  <c r="Z16" i="5"/>
  <c r="AA15" i="5"/>
  <c r="AB15" i="5"/>
  <c r="D15" i="23"/>
  <c r="B15" i="23"/>
  <c r="Z17" i="5"/>
  <c r="AA16" i="5"/>
  <c r="AB16" i="5"/>
  <c r="D16" i="23"/>
  <c r="B16" i="23"/>
  <c r="Z18" i="5"/>
  <c r="AA17" i="5"/>
  <c r="AB17" i="5"/>
  <c r="D17" i="23"/>
  <c r="B17" i="23"/>
  <c r="Z19" i="5"/>
  <c r="AA18" i="5"/>
  <c r="AB18" i="5"/>
  <c r="D18" i="23"/>
  <c r="B18" i="23"/>
  <c r="Z20" i="5"/>
  <c r="AA19" i="5"/>
  <c r="AB19" i="5"/>
  <c r="D19" i="23"/>
  <c r="B19" i="23"/>
  <c r="Z21" i="5"/>
  <c r="AA20" i="5"/>
  <c r="AB20" i="5"/>
  <c r="D20" i="23"/>
  <c r="B20" i="23"/>
  <c r="Z22" i="5"/>
  <c r="AA21" i="5"/>
  <c r="AB21" i="5"/>
  <c r="D21" i="23"/>
  <c r="B21" i="23"/>
  <c r="Z23" i="5"/>
  <c r="AA22" i="5"/>
  <c r="AB22" i="5"/>
  <c r="D22" i="23"/>
  <c r="B22" i="23"/>
  <c r="Z24" i="5"/>
  <c r="AA23" i="5"/>
  <c r="AB23" i="5"/>
  <c r="D23" i="23"/>
  <c r="B23" i="23"/>
  <c r="Z25" i="5"/>
  <c r="AA24" i="5"/>
  <c r="AB24" i="5"/>
  <c r="D24" i="23"/>
  <c r="B24" i="23"/>
  <c r="Z26" i="5"/>
  <c r="AA25" i="5"/>
  <c r="AB25" i="5"/>
  <c r="D25" i="23"/>
  <c r="B25" i="23"/>
  <c r="Z27" i="5"/>
  <c r="AA26" i="5"/>
  <c r="AB26" i="5"/>
  <c r="D26" i="23"/>
  <c r="B26" i="23"/>
  <c r="Z28" i="5"/>
  <c r="AA27" i="5"/>
  <c r="AB27" i="5"/>
  <c r="D27" i="23"/>
  <c r="B27" i="23"/>
  <c r="Z29" i="5"/>
  <c r="AA28" i="5"/>
  <c r="AB28" i="5"/>
  <c r="D28" i="23"/>
  <c r="B28" i="23"/>
  <c r="Z30" i="5"/>
  <c r="AA29" i="5"/>
  <c r="AB29" i="5"/>
  <c r="D29" i="23"/>
  <c r="B29" i="23"/>
  <c r="Z31" i="5"/>
  <c r="AA30" i="5"/>
  <c r="AB30" i="5"/>
  <c r="D30" i="23"/>
  <c r="B30" i="23"/>
  <c r="AA31" i="5"/>
  <c r="AB31" i="5"/>
  <c r="D31" i="23"/>
  <c r="B31" i="23"/>
  <c r="D3" i="9"/>
  <c r="D2" i="9"/>
  <c r="B3" i="9"/>
  <c r="Z33" i="5"/>
  <c r="B2" i="9"/>
  <c r="Z32" i="5"/>
  <c r="AA32" i="5"/>
  <c r="AB32" i="5"/>
  <c r="D32" i="23"/>
  <c r="B32" i="23"/>
  <c r="D4" i="9"/>
  <c r="B4" i="9"/>
  <c r="Z34" i="5"/>
  <c r="AA33" i="5"/>
  <c r="AB33" i="5"/>
  <c r="D33" i="23"/>
  <c r="B33" i="23"/>
  <c r="D5" i="9"/>
  <c r="B5" i="9"/>
  <c r="Z35" i="5"/>
  <c r="AA34" i="5"/>
  <c r="AB34" i="5"/>
  <c r="D34" i="23"/>
  <c r="B34" i="23"/>
  <c r="D6" i="9"/>
  <c r="B6" i="9"/>
  <c r="Z36" i="5"/>
  <c r="AA35" i="5"/>
  <c r="AB35" i="5"/>
  <c r="D35" i="23"/>
  <c r="B35" i="23"/>
  <c r="D7" i="9"/>
  <c r="B7" i="9"/>
  <c r="Z37" i="5"/>
  <c r="AA36" i="5"/>
  <c r="AB36" i="5"/>
  <c r="D36" i="23"/>
  <c r="B36" i="23"/>
  <c r="D8" i="9"/>
  <c r="B8" i="9"/>
  <c r="Z38" i="5"/>
  <c r="AA37" i="5"/>
  <c r="AB37" i="5"/>
  <c r="D37" i="23"/>
  <c r="B37" i="23"/>
  <c r="D9" i="9"/>
  <c r="B9" i="9"/>
  <c r="Z39" i="5"/>
  <c r="AA38" i="5"/>
  <c r="AB38" i="5"/>
  <c r="D38" i="23"/>
  <c r="B38" i="23"/>
  <c r="D10" i="9"/>
  <c r="B10" i="9"/>
  <c r="Z40" i="5"/>
  <c r="AA39" i="5"/>
  <c r="AB39" i="5"/>
  <c r="D39" i="23"/>
  <c r="B39" i="23"/>
  <c r="D11" i="9"/>
  <c r="B11" i="9"/>
  <c r="Z41" i="5"/>
  <c r="AA40" i="5"/>
  <c r="AB40" i="5"/>
  <c r="D40" i="23"/>
  <c r="B40" i="23"/>
  <c r="D13" i="9"/>
  <c r="B13" i="9"/>
  <c r="Z42" i="5"/>
  <c r="D12" i="9"/>
  <c r="B12" i="9"/>
  <c r="AA41" i="5"/>
  <c r="AB41" i="5"/>
  <c r="D41" i="23"/>
  <c r="A41" i="23"/>
  <c r="B41" i="23"/>
  <c r="D14" i="9"/>
  <c r="B14" i="9"/>
  <c r="Z43" i="5"/>
  <c r="AA42" i="5"/>
  <c r="AB42" i="5"/>
  <c r="D42" i="23"/>
  <c r="B42" i="23"/>
  <c r="D15" i="9"/>
  <c r="B15" i="9"/>
  <c r="Z44" i="5"/>
  <c r="AA43" i="5"/>
  <c r="AB43" i="5"/>
  <c r="D43" i="23"/>
  <c r="B43" i="23"/>
  <c r="D16" i="9"/>
  <c r="B16" i="9"/>
  <c r="Z45" i="5"/>
  <c r="AA44" i="5"/>
  <c r="AB44" i="5"/>
  <c r="D44" i="23"/>
  <c r="B44" i="23"/>
  <c r="D17" i="9"/>
  <c r="B17" i="9"/>
  <c r="Z46" i="5"/>
  <c r="AA45" i="5"/>
  <c r="AB45" i="5"/>
  <c r="D45" i="23"/>
  <c r="B45" i="23"/>
  <c r="D18" i="9"/>
  <c r="B18" i="9"/>
  <c r="Z47" i="5"/>
  <c r="AA46" i="5"/>
  <c r="AB46" i="5"/>
  <c r="D46" i="23"/>
  <c r="B46" i="23"/>
  <c r="D19" i="9"/>
  <c r="B19" i="9"/>
  <c r="Z48" i="5"/>
  <c r="AA47" i="5"/>
  <c r="AB47" i="5"/>
  <c r="D47" i="23"/>
  <c r="B47" i="23"/>
  <c r="D20" i="9"/>
  <c r="B20" i="9"/>
  <c r="Z49" i="5"/>
  <c r="AA48" i="5"/>
  <c r="AB48" i="5"/>
  <c r="D48" i="23"/>
  <c r="A48" i="23"/>
  <c r="B48" i="23"/>
  <c r="D21" i="9"/>
  <c r="B21" i="9"/>
  <c r="Z50" i="5"/>
  <c r="AA49" i="5"/>
  <c r="AB49" i="5"/>
  <c r="D49" i="23"/>
  <c r="B49" i="23"/>
  <c r="D22" i="9"/>
  <c r="B22" i="9"/>
  <c r="Z51" i="5"/>
  <c r="AA50" i="5"/>
  <c r="AB50" i="5"/>
  <c r="D50" i="23"/>
  <c r="B50" i="23"/>
  <c r="D23" i="9"/>
  <c r="B23" i="9"/>
  <c r="Z52" i="5"/>
  <c r="AA51" i="5"/>
  <c r="AB51" i="5"/>
  <c r="D51" i="23"/>
  <c r="B51" i="23"/>
  <c r="D24" i="9"/>
  <c r="B24" i="9"/>
  <c r="Z53" i="5"/>
  <c r="AA52" i="5"/>
  <c r="AB52" i="5"/>
  <c r="D52" i="23"/>
  <c r="B52" i="23"/>
  <c r="D25" i="9"/>
  <c r="B25" i="9"/>
  <c r="Z54" i="5"/>
  <c r="AA53" i="5"/>
  <c r="AB53" i="5"/>
  <c r="D53" i="23"/>
  <c r="B53" i="23"/>
  <c r="D26" i="9"/>
  <c r="B26" i="9"/>
  <c r="Z55" i="5"/>
  <c r="AA54" i="5"/>
  <c r="AB54" i="5"/>
  <c r="D54" i="23"/>
  <c r="B54" i="23"/>
  <c r="D27" i="9"/>
  <c r="B27" i="9"/>
  <c r="Z56" i="5"/>
  <c r="AA55" i="5"/>
  <c r="AB55" i="5"/>
  <c r="D55" i="23"/>
  <c r="B55" i="23"/>
  <c r="D28" i="9"/>
  <c r="B28" i="9"/>
  <c r="Z57" i="5"/>
  <c r="AA56" i="5"/>
  <c r="AB56" i="5"/>
  <c r="D56" i="23"/>
  <c r="B56" i="23"/>
  <c r="D29" i="9"/>
  <c r="B29" i="9"/>
  <c r="Z58" i="5"/>
  <c r="AA57" i="5"/>
  <c r="AB57" i="5"/>
  <c r="D57" i="23"/>
  <c r="B57" i="23"/>
  <c r="D30" i="9"/>
  <c r="B30" i="9"/>
  <c r="Z59" i="5"/>
  <c r="AA58" i="5"/>
  <c r="AB58" i="5"/>
  <c r="D58" i="23"/>
  <c r="B58" i="23"/>
  <c r="D31" i="9"/>
  <c r="B31" i="9"/>
  <c r="Z60" i="5"/>
  <c r="AA59" i="5"/>
  <c r="AB59" i="5"/>
  <c r="D59" i="23"/>
  <c r="B59" i="23"/>
  <c r="D32" i="9"/>
  <c r="B32" i="9"/>
  <c r="Z61" i="5"/>
  <c r="AA60" i="5"/>
  <c r="AB60" i="5"/>
  <c r="D60" i="23"/>
  <c r="B60" i="23"/>
  <c r="C33" i="9"/>
  <c r="D33" i="9"/>
  <c r="B33" i="9"/>
  <c r="Z62" i="5"/>
  <c r="AA61" i="5"/>
  <c r="AB61" i="5"/>
  <c r="D61" i="23"/>
  <c r="B61" i="23"/>
  <c r="AA62" i="5"/>
  <c r="AB62" i="5"/>
  <c r="D62" i="23"/>
  <c r="B62" i="23"/>
  <c r="D3" i="11"/>
  <c r="D2" i="11"/>
  <c r="B3" i="11"/>
  <c r="Z64" i="5"/>
  <c r="B2" i="11"/>
  <c r="Z63" i="5"/>
  <c r="AA63" i="5"/>
  <c r="AB63" i="5"/>
  <c r="D63" i="23"/>
  <c r="B63" i="23"/>
  <c r="D4" i="11"/>
  <c r="B4" i="11"/>
  <c r="Z65" i="5"/>
  <c r="AA64" i="5"/>
  <c r="AB64" i="5"/>
  <c r="D64" i="23"/>
  <c r="B64" i="23"/>
  <c r="D5" i="11"/>
  <c r="B5" i="11"/>
  <c r="Z66" i="5"/>
  <c r="AA65" i="5"/>
  <c r="AB65" i="5"/>
  <c r="D65" i="23"/>
  <c r="B65" i="23"/>
  <c r="D6" i="11"/>
  <c r="B6" i="11"/>
  <c r="Z67" i="5"/>
  <c r="AA66" i="5"/>
  <c r="AB66" i="5"/>
  <c r="D66" i="23"/>
  <c r="B66" i="23"/>
  <c r="D7" i="11"/>
  <c r="B7" i="11"/>
  <c r="Z68" i="5"/>
  <c r="AA67" i="5"/>
  <c r="AB67" i="5"/>
  <c r="D67" i="23"/>
  <c r="B67" i="23"/>
  <c r="D8" i="11"/>
  <c r="B8" i="11"/>
  <c r="Z69" i="5"/>
  <c r="AA68" i="5"/>
  <c r="AB68" i="5"/>
  <c r="D68" i="23"/>
  <c r="A68" i="23"/>
  <c r="B68" i="23"/>
  <c r="D9" i="11"/>
  <c r="B9" i="11"/>
  <c r="Z70" i="5"/>
  <c r="AA69" i="5"/>
  <c r="AB69" i="5"/>
  <c r="D69" i="23"/>
  <c r="B69" i="23"/>
  <c r="D10" i="11"/>
  <c r="B10" i="11"/>
  <c r="Z71" i="5"/>
  <c r="AA70" i="5"/>
  <c r="AB70" i="5"/>
  <c r="D70" i="23"/>
  <c r="B70" i="23"/>
  <c r="D11" i="11"/>
  <c r="B11" i="11"/>
  <c r="Z72" i="5"/>
  <c r="AA71" i="5"/>
  <c r="AB71" i="5"/>
  <c r="D71" i="23"/>
  <c r="B71" i="23"/>
  <c r="D12" i="11"/>
  <c r="B12" i="11"/>
  <c r="Z73" i="5"/>
  <c r="AA72" i="5"/>
  <c r="AB72" i="5"/>
  <c r="D72" i="23"/>
  <c r="B72" i="23"/>
  <c r="D13" i="11"/>
  <c r="B13" i="11"/>
  <c r="Z74" i="5"/>
  <c r="AA73" i="5"/>
  <c r="AB73" i="5"/>
  <c r="D73" i="23"/>
  <c r="B73" i="23"/>
  <c r="D14" i="11"/>
  <c r="B14" i="11"/>
  <c r="Z75" i="5"/>
  <c r="AA74" i="5"/>
  <c r="AB74" i="5"/>
  <c r="D74" i="23"/>
  <c r="B74" i="23"/>
  <c r="D15" i="11"/>
  <c r="B15" i="11"/>
  <c r="Z76" i="5"/>
  <c r="AA75" i="5"/>
  <c r="AB75" i="5"/>
  <c r="D75" i="23"/>
  <c r="B75" i="23"/>
  <c r="D16" i="11"/>
  <c r="B16" i="11"/>
  <c r="Z77" i="5"/>
  <c r="AA76" i="5"/>
  <c r="AB76" i="5"/>
  <c r="D76" i="23"/>
  <c r="B76" i="23"/>
  <c r="D17" i="11"/>
  <c r="B17" i="11"/>
  <c r="Z78" i="5"/>
  <c r="AA77" i="5"/>
  <c r="AB77" i="5"/>
  <c r="D77" i="23"/>
  <c r="B77" i="23"/>
  <c r="D18" i="11"/>
  <c r="B18" i="11"/>
  <c r="Z79" i="5"/>
  <c r="AA78" i="5"/>
  <c r="AB78" i="5"/>
  <c r="D78" i="23"/>
  <c r="B78" i="23"/>
  <c r="D19" i="11"/>
  <c r="B19" i="11"/>
  <c r="Z80" i="5"/>
  <c r="AA79" i="5"/>
  <c r="AB79" i="5"/>
  <c r="D79" i="23"/>
  <c r="B79" i="23"/>
  <c r="D22" i="11"/>
  <c r="B22" i="11"/>
  <c r="Z81" i="5"/>
  <c r="AA80" i="5"/>
  <c r="AB80" i="5"/>
  <c r="D80" i="23"/>
  <c r="A80" i="23"/>
  <c r="B80" i="23"/>
  <c r="D23" i="11"/>
  <c r="B23" i="11"/>
  <c r="Z82" i="5"/>
  <c r="AA81" i="5"/>
  <c r="AB81" i="5"/>
  <c r="D81" i="23"/>
  <c r="B81" i="23"/>
  <c r="D24" i="11"/>
  <c r="B24" i="11"/>
  <c r="Z83" i="5"/>
  <c r="AA82" i="5"/>
  <c r="AB82" i="5"/>
  <c r="D82" i="23"/>
  <c r="B82" i="23"/>
  <c r="D25" i="11"/>
  <c r="B25" i="11"/>
  <c r="Z84" i="5"/>
  <c r="AA83" i="5"/>
  <c r="AB83" i="5"/>
  <c r="D83" i="23"/>
  <c r="B83" i="23"/>
  <c r="D26" i="11"/>
  <c r="B26" i="11"/>
  <c r="Z85" i="5"/>
  <c r="AA84" i="5"/>
  <c r="AB84" i="5"/>
  <c r="D84" i="23"/>
  <c r="B84" i="23"/>
  <c r="D27" i="11"/>
  <c r="B27" i="11"/>
  <c r="Z86" i="5"/>
  <c r="AA85" i="5"/>
  <c r="AB85" i="5"/>
  <c r="D85" i="23"/>
  <c r="B85" i="23"/>
  <c r="D28" i="11"/>
  <c r="B28" i="11"/>
  <c r="Z87" i="5"/>
  <c r="AA86" i="5"/>
  <c r="AB86" i="5"/>
  <c r="D86" i="23"/>
  <c r="B86" i="23"/>
  <c r="D29" i="11"/>
  <c r="B29" i="11"/>
  <c r="Z88" i="5"/>
  <c r="AA87" i="5"/>
  <c r="AB87" i="5"/>
  <c r="D87" i="23"/>
  <c r="B87" i="23"/>
  <c r="D30" i="11"/>
  <c r="B30" i="11"/>
  <c r="Z89" i="5"/>
  <c r="AA88" i="5"/>
  <c r="AB88" i="5"/>
  <c r="D88" i="23"/>
  <c r="B88" i="23"/>
  <c r="D31" i="11"/>
  <c r="B31" i="11"/>
  <c r="Z90" i="5"/>
  <c r="AA89" i="5"/>
  <c r="AB89" i="5"/>
  <c r="D89" i="23"/>
  <c r="B89" i="23"/>
  <c r="D32" i="11"/>
  <c r="B32" i="11"/>
  <c r="Z91" i="5"/>
  <c r="AA90" i="5"/>
  <c r="AB90" i="5"/>
  <c r="D90" i="23"/>
  <c r="B90" i="23"/>
  <c r="D33" i="11"/>
  <c r="B33" i="11"/>
  <c r="Z92" i="5"/>
  <c r="AA91" i="5"/>
  <c r="AB91" i="5"/>
  <c r="D91" i="23"/>
  <c r="B91" i="23"/>
  <c r="AA92" i="5"/>
  <c r="AB92" i="5"/>
  <c r="D92" i="23"/>
  <c r="B92" i="23"/>
  <c r="D3" i="14"/>
  <c r="D2" i="14"/>
  <c r="B3" i="14"/>
  <c r="Z94" i="5"/>
  <c r="B2" i="14"/>
  <c r="Z93" i="5"/>
  <c r="AA93" i="5"/>
  <c r="AB93" i="5"/>
  <c r="D93" i="23"/>
  <c r="B93" i="23"/>
  <c r="D4" i="14"/>
  <c r="B4" i="14"/>
  <c r="Z95" i="5"/>
  <c r="AA94" i="5"/>
  <c r="AB94" i="5"/>
  <c r="D94" i="23"/>
  <c r="B94" i="23"/>
  <c r="D5" i="14"/>
  <c r="B5" i="14"/>
  <c r="Z96" i="5"/>
  <c r="AA95" i="5"/>
  <c r="AB95" i="5"/>
  <c r="D95" i="23"/>
  <c r="B95" i="23"/>
  <c r="D6" i="14"/>
  <c r="B6" i="14"/>
  <c r="Z97" i="5"/>
  <c r="AA96" i="5"/>
  <c r="AB96" i="5"/>
  <c r="D96" i="23"/>
  <c r="B96" i="23"/>
  <c r="D7" i="14"/>
  <c r="B7" i="14"/>
  <c r="Z98" i="5"/>
  <c r="AA97" i="5"/>
  <c r="AB97" i="5"/>
  <c r="D97" i="23"/>
  <c r="B97" i="23"/>
  <c r="D8" i="14"/>
  <c r="B8" i="14"/>
  <c r="Z99" i="5"/>
  <c r="AA98" i="5"/>
  <c r="AB98" i="5"/>
  <c r="D98" i="23"/>
  <c r="B98" i="23"/>
  <c r="D9" i="14"/>
  <c r="B9" i="14"/>
  <c r="Z100" i="5"/>
  <c r="AA99" i="5"/>
  <c r="AB99" i="5"/>
  <c r="D99" i="23"/>
  <c r="B99" i="23"/>
  <c r="D10" i="14"/>
  <c r="B10" i="14"/>
  <c r="Z101" i="5"/>
  <c r="AA100" i="5"/>
  <c r="AB100" i="5"/>
  <c r="D100" i="23"/>
  <c r="B100" i="23"/>
  <c r="D11" i="14"/>
  <c r="B11" i="14"/>
  <c r="Z102" i="5"/>
  <c r="AA101" i="5"/>
  <c r="AB101" i="5"/>
  <c r="D101" i="23"/>
  <c r="B101" i="23"/>
  <c r="D12" i="14"/>
  <c r="B12" i="14"/>
  <c r="Z103" i="5"/>
  <c r="AA102" i="5"/>
  <c r="AB102" i="5"/>
  <c r="D102" i="23"/>
  <c r="B102" i="23"/>
  <c r="D14" i="14"/>
  <c r="B14" i="14"/>
  <c r="Z104" i="5"/>
  <c r="AA103" i="5"/>
  <c r="AB103" i="5"/>
  <c r="D103" i="23"/>
  <c r="A103" i="23"/>
  <c r="B103" i="23"/>
  <c r="D15" i="14"/>
  <c r="B15" i="14"/>
  <c r="Z105" i="5"/>
  <c r="AA104" i="5"/>
  <c r="AB104" i="5"/>
  <c r="D104" i="23"/>
  <c r="B104" i="23"/>
  <c r="D16" i="14"/>
  <c r="B16" i="14"/>
  <c r="Z106" i="5"/>
  <c r="AA105" i="5"/>
  <c r="AB105" i="5"/>
  <c r="D105" i="23"/>
  <c r="B105" i="23"/>
  <c r="D17" i="14"/>
  <c r="B17" i="14"/>
  <c r="Z107" i="5"/>
  <c r="AA106" i="5"/>
  <c r="AB106" i="5"/>
  <c r="D106" i="23"/>
  <c r="B106" i="23"/>
  <c r="D18" i="14"/>
  <c r="B18" i="14"/>
  <c r="Z108" i="5"/>
  <c r="AA107" i="5"/>
  <c r="AB107" i="5"/>
  <c r="D107" i="23"/>
  <c r="B107" i="23"/>
  <c r="D19" i="14"/>
  <c r="B19" i="14"/>
  <c r="Z109" i="5"/>
  <c r="AA108" i="5"/>
  <c r="AB108" i="5"/>
  <c r="D108" i="23"/>
  <c r="B108" i="23"/>
  <c r="D20" i="14"/>
  <c r="B20" i="14"/>
  <c r="Z110" i="5"/>
  <c r="AA109" i="5"/>
  <c r="AB109" i="5"/>
  <c r="D109" i="23"/>
  <c r="B109" i="23"/>
  <c r="D21" i="14"/>
  <c r="B21" i="14"/>
  <c r="Z111" i="5"/>
  <c r="AA110" i="5"/>
  <c r="AB110" i="5"/>
  <c r="D110" i="23"/>
  <c r="B110" i="23"/>
  <c r="D22" i="14"/>
  <c r="B22" i="14"/>
  <c r="Z112" i="5"/>
  <c r="AA111" i="5"/>
  <c r="AB111" i="5"/>
  <c r="D111" i="23"/>
  <c r="B111" i="23"/>
  <c r="D23" i="14"/>
  <c r="B23" i="14"/>
  <c r="Z113" i="5"/>
  <c r="AA112" i="5"/>
  <c r="AB112" i="5"/>
  <c r="D112" i="23"/>
  <c r="B112" i="23"/>
  <c r="D24" i="14"/>
  <c r="B24" i="14"/>
  <c r="Z114" i="5"/>
  <c r="AA113" i="5"/>
  <c r="AB113" i="5"/>
  <c r="D113" i="23"/>
  <c r="B113" i="23"/>
  <c r="D25" i="14"/>
  <c r="B25" i="14"/>
  <c r="Z115" i="5"/>
  <c r="AA114" i="5"/>
  <c r="AB114" i="5"/>
  <c r="D114" i="23"/>
  <c r="B114" i="23"/>
  <c r="D26" i="14"/>
  <c r="B26" i="14"/>
  <c r="Z116" i="5"/>
  <c r="AA115" i="5"/>
  <c r="AB115" i="5"/>
  <c r="D115" i="23"/>
  <c r="B115" i="23"/>
  <c r="D27" i="14"/>
  <c r="B27" i="14"/>
  <c r="Z117" i="5"/>
  <c r="AA116" i="5"/>
  <c r="AB116" i="5"/>
  <c r="D116" i="23"/>
  <c r="B116" i="23"/>
  <c r="D28" i="14"/>
  <c r="B28" i="14"/>
  <c r="Z118" i="5"/>
  <c r="AA117" i="5"/>
  <c r="AB117" i="5"/>
  <c r="D117" i="23"/>
  <c r="B117" i="23"/>
  <c r="D29" i="14"/>
  <c r="B29" i="14"/>
  <c r="Z119" i="5"/>
  <c r="AA118" i="5"/>
  <c r="AB118" i="5"/>
  <c r="D118" i="23"/>
  <c r="B118" i="23"/>
  <c r="D30" i="14"/>
  <c r="B30" i="14"/>
  <c r="Z120" i="5"/>
  <c r="AA119" i="5"/>
  <c r="AB119" i="5"/>
  <c r="D119" i="23"/>
  <c r="B119" i="23"/>
  <c r="D31" i="14"/>
  <c r="B31" i="14"/>
  <c r="Z121" i="5"/>
  <c r="AA120" i="5"/>
  <c r="AB120" i="5"/>
  <c r="D120" i="23"/>
  <c r="B120" i="23"/>
  <c r="D32" i="14"/>
  <c r="B32" i="14"/>
  <c r="Z122" i="5"/>
  <c r="AA121" i="5"/>
  <c r="AB121" i="5"/>
  <c r="D121" i="23"/>
  <c r="B121" i="23"/>
  <c r="D33" i="14"/>
  <c r="B33" i="14"/>
  <c r="Z123" i="5"/>
  <c r="AA122" i="5"/>
  <c r="AB122" i="5"/>
  <c r="D122" i="23"/>
  <c r="B122" i="23"/>
  <c r="AA123" i="5"/>
  <c r="AB123" i="5"/>
  <c r="D123" i="23"/>
  <c r="B123" i="23"/>
  <c r="D3" i="16"/>
  <c r="D2" i="16"/>
  <c r="B3" i="16"/>
  <c r="Z125" i="5"/>
  <c r="B2" i="16"/>
  <c r="Z124" i="5"/>
  <c r="AA124" i="5"/>
  <c r="AB124" i="5"/>
  <c r="D124" i="23"/>
  <c r="B124" i="23"/>
  <c r="D4" i="16"/>
  <c r="B4" i="16"/>
  <c r="Z126" i="5"/>
  <c r="AA125" i="5"/>
  <c r="AB125" i="5"/>
  <c r="D125" i="23"/>
  <c r="B125" i="23"/>
  <c r="D5" i="16"/>
  <c r="B5" i="16"/>
  <c r="Z127" i="5"/>
  <c r="AA126" i="5"/>
  <c r="AB126" i="5"/>
  <c r="D126" i="23"/>
  <c r="B126" i="23"/>
  <c r="D6" i="16"/>
  <c r="B6" i="16"/>
  <c r="Z128" i="5"/>
  <c r="AA127" i="5"/>
  <c r="AB127" i="5"/>
  <c r="D127" i="23"/>
  <c r="B127" i="23"/>
  <c r="D7" i="16"/>
  <c r="B7" i="16"/>
  <c r="Z129" i="5"/>
  <c r="AA128" i="5"/>
  <c r="AB128" i="5"/>
  <c r="D128" i="23"/>
  <c r="B128" i="23"/>
  <c r="D8" i="16"/>
  <c r="B8" i="16"/>
  <c r="Z130" i="5"/>
  <c r="AA129" i="5"/>
  <c r="AB129" i="5"/>
  <c r="D129" i="23"/>
  <c r="B129" i="23"/>
  <c r="D9" i="16"/>
  <c r="B9" i="16"/>
  <c r="Z131" i="5"/>
  <c r="AA130" i="5"/>
  <c r="AB130" i="5"/>
  <c r="D130" i="23"/>
  <c r="B130" i="23"/>
  <c r="D10" i="16"/>
  <c r="B10" i="16"/>
  <c r="Z132" i="5"/>
  <c r="AA131" i="5"/>
  <c r="AB131" i="5"/>
  <c r="D131" i="23"/>
  <c r="B131" i="23"/>
  <c r="D11" i="16"/>
  <c r="B11" i="16"/>
  <c r="Z133" i="5"/>
  <c r="AA132" i="5"/>
  <c r="AB132" i="5"/>
  <c r="D132" i="23"/>
  <c r="B132" i="23"/>
  <c r="D12" i="16"/>
  <c r="B12" i="16"/>
  <c r="Z134" i="5"/>
  <c r="AA133" i="5"/>
  <c r="AB133" i="5"/>
  <c r="D133" i="23"/>
  <c r="B133" i="23"/>
  <c r="D13" i="16"/>
  <c r="B13" i="16"/>
  <c r="Z135" i="5"/>
  <c r="AA134" i="5"/>
  <c r="AB134" i="5"/>
  <c r="D134" i="23"/>
  <c r="B134" i="23"/>
  <c r="D14" i="16"/>
  <c r="B14" i="16"/>
  <c r="Z136" i="5"/>
  <c r="AA135" i="5"/>
  <c r="AB135" i="5"/>
  <c r="D135" i="23"/>
  <c r="B135" i="23"/>
  <c r="D15" i="16"/>
  <c r="B15" i="16"/>
  <c r="Z137" i="5"/>
  <c r="AA136" i="5"/>
  <c r="AB136" i="5"/>
  <c r="D136" i="23"/>
  <c r="B136" i="23"/>
  <c r="D16" i="16"/>
  <c r="B16" i="16"/>
  <c r="Z138" i="5"/>
  <c r="AA137" i="5"/>
  <c r="AB137" i="5"/>
  <c r="D137" i="23"/>
  <c r="B137" i="23"/>
  <c r="D17" i="16"/>
  <c r="B17" i="16"/>
  <c r="Z139" i="5"/>
  <c r="AA138" i="5"/>
  <c r="AB138" i="5"/>
  <c r="D138" i="23"/>
  <c r="B138" i="23"/>
  <c r="D18" i="16"/>
  <c r="B18" i="16"/>
  <c r="Z140" i="5"/>
  <c r="AA139" i="5"/>
  <c r="AB139" i="5"/>
  <c r="D139" i="23"/>
  <c r="B139" i="23"/>
  <c r="D19" i="16"/>
  <c r="B19" i="16"/>
  <c r="Z141" i="5"/>
  <c r="AA140" i="5"/>
  <c r="AB140" i="5"/>
  <c r="D140" i="23"/>
  <c r="B140" i="23"/>
  <c r="D20" i="16"/>
  <c r="B20" i="16"/>
  <c r="Z142" i="5"/>
  <c r="AA141" i="5"/>
  <c r="AB141" i="5"/>
  <c r="D141" i="23"/>
  <c r="B141" i="23"/>
  <c r="D21" i="16"/>
  <c r="B21" i="16"/>
  <c r="Z143" i="5"/>
  <c r="AA142" i="5"/>
  <c r="AB142" i="5"/>
  <c r="D142" i="23"/>
  <c r="B142" i="23"/>
  <c r="D22" i="16"/>
  <c r="B22" i="16"/>
  <c r="Z144" i="5"/>
  <c r="AA143" i="5"/>
  <c r="AB143" i="5"/>
  <c r="D143" i="23"/>
  <c r="B143" i="23"/>
  <c r="D23" i="16"/>
  <c r="B23" i="16"/>
  <c r="Z145" i="5"/>
  <c r="AA144" i="5"/>
  <c r="AB144" i="5"/>
  <c r="D144" i="23"/>
  <c r="B144" i="23"/>
  <c r="D24" i="16"/>
  <c r="B24" i="16"/>
  <c r="Z146" i="5"/>
  <c r="AA145" i="5"/>
  <c r="AB145" i="5"/>
  <c r="D145" i="23"/>
  <c r="B145" i="23"/>
  <c r="D25" i="16"/>
  <c r="B25" i="16"/>
  <c r="Z147" i="5"/>
  <c r="AA146" i="5"/>
  <c r="AB146" i="5"/>
  <c r="D146" i="23"/>
  <c r="B146" i="23"/>
  <c r="D26" i="16"/>
  <c r="B26" i="16"/>
  <c r="Z148" i="5"/>
  <c r="AA147" i="5"/>
  <c r="AB147" i="5"/>
  <c r="D147" i="23"/>
  <c r="B147" i="23"/>
  <c r="D27" i="16"/>
  <c r="B27" i="16"/>
  <c r="Z149" i="5"/>
  <c r="AA148" i="5"/>
  <c r="AB148" i="5"/>
  <c r="D148" i="23"/>
  <c r="B148" i="23"/>
  <c r="D28" i="16"/>
  <c r="B28" i="16"/>
  <c r="Z150" i="5"/>
  <c r="AA149" i="5"/>
  <c r="AB149" i="5"/>
  <c r="D149" i="23"/>
  <c r="B149" i="23"/>
  <c r="D29" i="16"/>
  <c r="B29" i="16"/>
  <c r="Z151" i="5"/>
  <c r="AA150" i="5"/>
  <c r="AB150" i="5"/>
  <c r="D150" i="23"/>
  <c r="B150" i="23"/>
  <c r="D30" i="16"/>
  <c r="B30" i="16"/>
  <c r="Z152" i="5"/>
  <c r="AA151" i="5"/>
  <c r="AB151" i="5"/>
  <c r="D151" i="23"/>
  <c r="B151" i="23"/>
  <c r="D31" i="16"/>
  <c r="B31" i="16"/>
  <c r="Z153" i="5"/>
  <c r="AA152" i="5"/>
  <c r="AB152" i="5"/>
  <c r="D152" i="23"/>
  <c r="B152" i="23"/>
  <c r="D32" i="16"/>
  <c r="B32" i="16"/>
  <c r="Z154" i="5"/>
  <c r="AA153" i="5"/>
  <c r="AB153" i="5"/>
  <c r="D153" i="23"/>
  <c r="B153" i="23"/>
  <c r="AA154" i="5"/>
  <c r="AB154" i="5"/>
  <c r="D154" i="23"/>
  <c r="B154" i="23"/>
  <c r="D3" i="17"/>
  <c r="D2" i="17"/>
  <c r="B3" i="17"/>
  <c r="Z156" i="5"/>
  <c r="B2" i="17"/>
  <c r="Z155" i="5"/>
  <c r="AA155" i="5"/>
  <c r="AB155" i="5"/>
  <c r="D155" i="23"/>
  <c r="B155" i="23"/>
  <c r="D4" i="17"/>
  <c r="B4" i="17"/>
  <c r="Z157" i="5"/>
  <c r="AA156" i="5"/>
  <c r="AB156" i="5"/>
  <c r="D156" i="23"/>
  <c r="B156" i="23"/>
  <c r="D5" i="17"/>
  <c r="B5" i="17"/>
  <c r="Z158" i="5"/>
  <c r="AA157" i="5"/>
  <c r="AB157" i="5"/>
  <c r="D157" i="23"/>
  <c r="B157" i="23"/>
  <c r="D6" i="17"/>
  <c r="B6" i="17"/>
  <c r="Z159" i="5"/>
  <c r="AA158" i="5"/>
  <c r="AB158" i="5"/>
  <c r="D158" i="23"/>
  <c r="A158" i="23"/>
  <c r="B158" i="23"/>
  <c r="D7" i="17"/>
  <c r="B7" i="17"/>
  <c r="Z160" i="5"/>
  <c r="AA159" i="5"/>
  <c r="AB159" i="5"/>
  <c r="D159" i="23"/>
  <c r="B159" i="23"/>
  <c r="D8" i="17"/>
  <c r="B8" i="17"/>
  <c r="Z161" i="5"/>
  <c r="AA160" i="5"/>
  <c r="AB160" i="5"/>
  <c r="D160" i="23"/>
  <c r="B160" i="23"/>
  <c r="D9" i="17"/>
  <c r="B9" i="17"/>
  <c r="Z162" i="5"/>
  <c r="AA161" i="5"/>
  <c r="AB161" i="5"/>
  <c r="D161" i="23"/>
  <c r="B161" i="23"/>
  <c r="D10" i="17"/>
  <c r="B10" i="17"/>
  <c r="Z163" i="5"/>
  <c r="AA162" i="5"/>
  <c r="AB162" i="5"/>
  <c r="D162" i="23"/>
  <c r="B162" i="23"/>
  <c r="D11" i="17"/>
  <c r="B11" i="17"/>
  <c r="Z164" i="5"/>
  <c r="AA163" i="5"/>
  <c r="AB163" i="5"/>
  <c r="D163" i="23"/>
  <c r="B163" i="23"/>
  <c r="D12" i="17"/>
  <c r="B12" i="17"/>
  <c r="Z165" i="5"/>
  <c r="AA164" i="5"/>
  <c r="AB164" i="5"/>
  <c r="D164" i="23"/>
  <c r="B164" i="23"/>
  <c r="D13" i="17"/>
  <c r="B13" i="17"/>
  <c r="Z166" i="5"/>
  <c r="AA165" i="5"/>
  <c r="AB165" i="5"/>
  <c r="D165" i="23"/>
  <c r="B165" i="23"/>
  <c r="D14" i="17"/>
  <c r="B14" i="17"/>
  <c r="Z167" i="5"/>
  <c r="AA166" i="5"/>
  <c r="AB166" i="5"/>
  <c r="D166" i="23"/>
  <c r="B166" i="23"/>
  <c r="D15" i="17"/>
  <c r="B15" i="17"/>
  <c r="Z168" i="5"/>
  <c r="AA167" i="5"/>
  <c r="AB167" i="5"/>
  <c r="D167" i="23"/>
  <c r="B167" i="23"/>
  <c r="D16" i="17"/>
  <c r="B16" i="17"/>
  <c r="Z169" i="5"/>
  <c r="AA168" i="5"/>
  <c r="AB168" i="5"/>
  <c r="D168" i="23"/>
  <c r="B168" i="23"/>
  <c r="D17" i="17"/>
  <c r="B17" i="17"/>
  <c r="Z170" i="5"/>
  <c r="AA169" i="5"/>
  <c r="AB169" i="5"/>
  <c r="D169" i="23"/>
  <c r="B169" i="23"/>
  <c r="D18" i="17"/>
  <c r="B18" i="17"/>
  <c r="Z171" i="5"/>
  <c r="AA170" i="5"/>
  <c r="AB170" i="5"/>
  <c r="D170" i="23"/>
  <c r="B170" i="23"/>
  <c r="D19" i="17"/>
  <c r="B19" i="17"/>
  <c r="Z172" i="5"/>
  <c r="AA171" i="5"/>
  <c r="AB171" i="5"/>
  <c r="D171" i="23"/>
  <c r="B171" i="23"/>
  <c r="D20" i="17"/>
  <c r="B20" i="17"/>
  <c r="Z173" i="5"/>
  <c r="AA172" i="5"/>
  <c r="AB172" i="5"/>
  <c r="D172" i="23"/>
  <c r="B172" i="23"/>
  <c r="D21" i="17"/>
  <c r="B21" i="17"/>
  <c r="Z174" i="5"/>
  <c r="AA173" i="5"/>
  <c r="AB173" i="5"/>
  <c r="D173" i="23"/>
  <c r="B173" i="23"/>
  <c r="D22" i="17"/>
  <c r="B22" i="17"/>
  <c r="Z175" i="5"/>
  <c r="AA174" i="5"/>
  <c r="AB174" i="5"/>
  <c r="D174" i="23"/>
  <c r="B174" i="23"/>
  <c r="D23" i="17"/>
  <c r="B23" i="17"/>
  <c r="Z176" i="5"/>
  <c r="AA175" i="5"/>
  <c r="AB175" i="5"/>
  <c r="D175" i="23"/>
  <c r="B175" i="23"/>
  <c r="D24" i="17"/>
  <c r="B24" i="17"/>
  <c r="Z177" i="5"/>
  <c r="AA176" i="5"/>
  <c r="AB176" i="5"/>
  <c r="D176" i="23"/>
  <c r="B176" i="23"/>
  <c r="D25" i="17"/>
  <c r="B25" i="17"/>
  <c r="Z178" i="5"/>
  <c r="AA177" i="5"/>
  <c r="AB177" i="5"/>
  <c r="D177" i="23"/>
  <c r="B177" i="23"/>
  <c r="D26" i="17"/>
  <c r="B26" i="17"/>
  <c r="Z179" i="5"/>
  <c r="AA178" i="5"/>
  <c r="AB178" i="5"/>
  <c r="D178" i="23"/>
  <c r="B178" i="23"/>
  <c r="D27" i="17"/>
  <c r="B27" i="17"/>
  <c r="Z180" i="5"/>
  <c r="AA179" i="5"/>
  <c r="AB179" i="5"/>
  <c r="D179" i="23"/>
  <c r="B179" i="23"/>
  <c r="D28" i="17"/>
  <c r="B28" i="17"/>
  <c r="Z181" i="5"/>
  <c r="AA180" i="5"/>
  <c r="AB180" i="5"/>
  <c r="D180" i="23"/>
  <c r="B180" i="23"/>
  <c r="D29" i="17"/>
  <c r="B29" i="17"/>
  <c r="Z182" i="5"/>
  <c r="AA181" i="5"/>
  <c r="AB181" i="5"/>
  <c r="D181" i="23"/>
  <c r="B181" i="23"/>
  <c r="C30" i="17"/>
  <c r="D30" i="17"/>
  <c r="B30" i="17"/>
  <c r="Z183" i="5"/>
  <c r="AA182" i="5"/>
  <c r="AB182" i="5"/>
  <c r="D182" i="23"/>
  <c r="B182" i="23"/>
  <c r="D3" i="18"/>
  <c r="D2" i="18"/>
  <c r="B3" i="18"/>
  <c r="Z185" i="5"/>
  <c r="B2" i="18"/>
  <c r="Z184" i="5"/>
  <c r="AA184" i="5"/>
  <c r="AB184" i="5"/>
  <c r="D183" i="23"/>
  <c r="B183" i="23"/>
  <c r="D4" i="18"/>
  <c r="B4" i="18"/>
  <c r="Z186" i="5"/>
  <c r="AA185" i="5"/>
  <c r="AB185" i="5"/>
  <c r="D184" i="23"/>
  <c r="B184" i="23"/>
  <c r="D5" i="18"/>
  <c r="B5" i="18"/>
  <c r="Z187" i="5"/>
  <c r="AA186" i="5"/>
  <c r="AB186" i="5"/>
  <c r="D185" i="23"/>
  <c r="B185" i="23"/>
  <c r="D6" i="18"/>
  <c r="B6" i="18"/>
  <c r="Z188" i="5"/>
  <c r="AA187" i="5"/>
  <c r="AB187" i="5"/>
  <c r="D186" i="23"/>
  <c r="B186" i="23"/>
  <c r="D7" i="18"/>
  <c r="B7" i="18"/>
  <c r="Z189" i="5"/>
  <c r="AA188" i="5"/>
  <c r="AB188" i="5"/>
  <c r="D187" i="23"/>
  <c r="B187" i="23"/>
  <c r="D8" i="18"/>
  <c r="B8" i="18"/>
  <c r="Z190" i="5"/>
  <c r="AA189" i="5"/>
  <c r="AB189" i="5"/>
  <c r="D188" i="23"/>
  <c r="B188" i="23"/>
  <c r="D9" i="18"/>
  <c r="B9" i="18"/>
  <c r="Z191" i="5"/>
  <c r="AA190" i="5"/>
  <c r="AB190" i="5"/>
  <c r="D189" i="23"/>
  <c r="B189" i="23"/>
  <c r="D10" i="18"/>
  <c r="B10" i="18"/>
  <c r="Z192" i="5"/>
  <c r="AA191" i="5"/>
  <c r="AB191" i="5"/>
  <c r="D190" i="23"/>
  <c r="B190" i="23"/>
  <c r="D11" i="18"/>
  <c r="B11" i="18"/>
  <c r="Z193" i="5"/>
  <c r="AA192" i="5"/>
  <c r="AB192" i="5"/>
  <c r="D191" i="23"/>
  <c r="B191" i="23"/>
  <c r="D12" i="18"/>
  <c r="B12" i="18"/>
  <c r="Z194" i="5"/>
  <c r="AA193" i="5"/>
  <c r="AB193" i="5"/>
  <c r="D192" i="23"/>
  <c r="B192" i="23"/>
  <c r="D13" i="18"/>
  <c r="B13" i="18"/>
  <c r="Z195" i="5"/>
  <c r="AA194" i="5"/>
  <c r="AB194" i="5"/>
  <c r="D193" i="23"/>
  <c r="B193" i="23"/>
  <c r="D14" i="18"/>
  <c r="B14" i="18"/>
  <c r="Z196" i="5"/>
  <c r="AA195" i="5"/>
  <c r="AB195" i="5"/>
  <c r="D194" i="23"/>
  <c r="B194" i="23"/>
  <c r="D16" i="18"/>
  <c r="B16" i="18"/>
  <c r="Z197" i="5"/>
  <c r="AA196" i="5"/>
  <c r="AB196" i="5"/>
  <c r="D195" i="23"/>
  <c r="A195" i="23"/>
  <c r="B195" i="23"/>
  <c r="D17" i="18"/>
  <c r="B17" i="18"/>
  <c r="Z198" i="5"/>
  <c r="AA197" i="5"/>
  <c r="AB197" i="5"/>
  <c r="D196" i="23"/>
  <c r="B196" i="23"/>
  <c r="D18" i="18"/>
  <c r="B18" i="18"/>
  <c r="Z199" i="5"/>
  <c r="AA198" i="5"/>
  <c r="AB198" i="5"/>
  <c r="D197" i="23"/>
  <c r="B197" i="23"/>
  <c r="D19" i="18"/>
  <c r="B19" i="18"/>
  <c r="Z200" i="5"/>
  <c r="AA199" i="5"/>
  <c r="AB199" i="5"/>
  <c r="D198" i="23"/>
  <c r="B198" i="23"/>
  <c r="D20" i="18"/>
  <c r="B20" i="18"/>
  <c r="Z201" i="5"/>
  <c r="AA200" i="5"/>
  <c r="AB200" i="5"/>
  <c r="D199" i="23"/>
  <c r="B199" i="23"/>
  <c r="D21" i="18"/>
  <c r="B21" i="18"/>
  <c r="Z202" i="5"/>
  <c r="AA201" i="5"/>
  <c r="AB201" i="5"/>
  <c r="D200" i="23"/>
  <c r="B200" i="23"/>
  <c r="D22" i="18"/>
  <c r="B22" i="18"/>
  <c r="Z203" i="5"/>
  <c r="AA202" i="5"/>
  <c r="AB202" i="5"/>
  <c r="D201" i="23"/>
  <c r="B201" i="23"/>
  <c r="D23" i="18"/>
  <c r="B23" i="18"/>
  <c r="Z204" i="5"/>
  <c r="AA203" i="5"/>
  <c r="AB203" i="5"/>
  <c r="D202" i="23"/>
  <c r="B202" i="23"/>
  <c r="D24" i="18"/>
  <c r="B24" i="18"/>
  <c r="Z205" i="5"/>
  <c r="AA204" i="5"/>
  <c r="AB204" i="5"/>
  <c r="D203" i="23"/>
  <c r="B203" i="23"/>
  <c r="D25" i="18"/>
  <c r="B25" i="18"/>
  <c r="Z206" i="5"/>
  <c r="AA205" i="5"/>
  <c r="AB205" i="5"/>
  <c r="D204" i="23"/>
  <c r="B204" i="23"/>
  <c r="D26" i="18"/>
  <c r="B26" i="18"/>
  <c r="Z207" i="5"/>
  <c r="AA206" i="5"/>
  <c r="AB206" i="5"/>
  <c r="D205" i="23"/>
  <c r="B205" i="23"/>
  <c r="D27" i="18"/>
  <c r="B27" i="18"/>
  <c r="Z208" i="5"/>
  <c r="AA207" i="5"/>
  <c r="AB207" i="5"/>
  <c r="D206" i="23"/>
  <c r="B206" i="23"/>
  <c r="D28" i="18"/>
  <c r="B28" i="18"/>
  <c r="Z209" i="5"/>
  <c r="AA208" i="5"/>
  <c r="AB208" i="5"/>
  <c r="D207" i="23"/>
  <c r="B207" i="23"/>
  <c r="D30" i="18"/>
  <c r="B30" i="18"/>
  <c r="Z210" i="5"/>
  <c r="AA209" i="5"/>
  <c r="AB209" i="5"/>
  <c r="D208" i="23"/>
  <c r="A208" i="23"/>
  <c r="B208" i="23"/>
  <c r="D31" i="18"/>
  <c r="B31" i="18"/>
  <c r="Z211" i="5"/>
  <c r="AA210" i="5"/>
  <c r="AB210" i="5"/>
  <c r="D209" i="23"/>
  <c r="B209" i="23"/>
  <c r="D32" i="18"/>
  <c r="B32" i="18"/>
  <c r="Z212" i="5"/>
  <c r="AA211" i="5"/>
  <c r="AB211" i="5"/>
  <c r="D210" i="23"/>
  <c r="B210" i="23"/>
  <c r="D33" i="18"/>
  <c r="B33" i="18"/>
  <c r="Z213" i="5"/>
  <c r="AA212" i="5"/>
  <c r="AB212" i="5"/>
  <c r="D211" i="23"/>
  <c r="B211" i="23"/>
  <c r="D34" i="18"/>
  <c r="B34" i="18"/>
  <c r="Z214" i="5"/>
  <c r="AA213" i="5"/>
  <c r="AB213" i="5"/>
  <c r="D212" i="23"/>
  <c r="B212" i="23"/>
  <c r="AA214" i="5"/>
  <c r="AB214" i="5"/>
  <c r="D213" i="23"/>
  <c r="B213" i="23"/>
  <c r="D3" i="19"/>
  <c r="D2" i="19"/>
  <c r="B3" i="19"/>
  <c r="Z216" i="5"/>
  <c r="B2" i="19"/>
  <c r="Z215" i="5"/>
  <c r="AA215" i="5"/>
  <c r="AB215" i="5"/>
  <c r="D214" i="23"/>
  <c r="B214" i="23"/>
  <c r="D4" i="19"/>
  <c r="B4" i="19"/>
  <c r="Z217" i="5"/>
  <c r="AA216" i="5"/>
  <c r="AB216" i="5"/>
  <c r="D215" i="23"/>
  <c r="B215" i="23"/>
  <c r="D5" i="19"/>
  <c r="B5" i="19"/>
  <c r="Z218" i="5"/>
  <c r="AA217" i="5"/>
  <c r="AB217" i="5"/>
  <c r="D216" i="23"/>
  <c r="B216" i="23"/>
  <c r="D6" i="19"/>
  <c r="B6" i="19"/>
  <c r="Z219" i="5"/>
  <c r="AA218" i="5"/>
  <c r="AB218" i="5"/>
  <c r="D217" i="23"/>
  <c r="B217" i="23"/>
  <c r="D7" i="19"/>
  <c r="B7" i="19"/>
  <c r="Z220" i="5"/>
  <c r="AA219" i="5"/>
  <c r="AB219" i="5"/>
  <c r="D218" i="23"/>
  <c r="B218" i="23"/>
  <c r="D8" i="19"/>
  <c r="B8" i="19"/>
  <c r="Z221" i="5"/>
  <c r="AA220" i="5"/>
  <c r="AB220" i="5"/>
  <c r="D219" i="23"/>
  <c r="B219" i="23"/>
  <c r="D9" i="19"/>
  <c r="B9" i="19"/>
  <c r="Z222" i="5"/>
  <c r="AA221" i="5"/>
  <c r="AB221" i="5"/>
  <c r="D220" i="23"/>
  <c r="B220" i="23"/>
  <c r="D10" i="19"/>
  <c r="B10" i="19"/>
  <c r="Z223" i="5"/>
  <c r="AA222" i="5"/>
  <c r="AB222" i="5"/>
  <c r="D221" i="23"/>
  <c r="B221" i="23"/>
  <c r="D11" i="19"/>
  <c r="B11" i="19"/>
  <c r="Z224" i="5"/>
  <c r="AA223" i="5"/>
  <c r="AB223" i="5"/>
  <c r="D222" i="23"/>
  <c r="B222" i="23"/>
  <c r="D12" i="19"/>
  <c r="B12" i="19"/>
  <c r="Z225" i="5"/>
  <c r="AA224" i="5"/>
  <c r="AB224" i="5"/>
  <c r="D223" i="23"/>
  <c r="B223" i="23"/>
  <c r="D13" i="19"/>
  <c r="B13" i="19"/>
  <c r="Z226" i="5"/>
  <c r="AA225" i="5"/>
  <c r="AB225" i="5"/>
  <c r="D224" i="23"/>
  <c r="B224" i="23"/>
  <c r="D14" i="19"/>
  <c r="B14" i="19"/>
  <c r="Z227" i="5"/>
  <c r="AA226" i="5"/>
  <c r="AB226" i="5"/>
  <c r="D225" i="23"/>
  <c r="B225" i="23"/>
  <c r="D15" i="19"/>
  <c r="B15" i="19"/>
  <c r="Z228" i="5"/>
  <c r="AA227" i="5"/>
  <c r="AB227" i="5"/>
  <c r="D226" i="23"/>
  <c r="B226" i="23"/>
  <c r="D16" i="19"/>
  <c r="B16" i="19"/>
  <c r="Z229" i="5"/>
  <c r="AA228" i="5"/>
  <c r="AB228" i="5"/>
  <c r="D227" i="23"/>
  <c r="B227" i="23"/>
  <c r="D17" i="19"/>
  <c r="B17" i="19"/>
  <c r="Z230" i="5"/>
  <c r="AA229" i="5"/>
  <c r="AB229" i="5"/>
  <c r="D228" i="23"/>
  <c r="B228" i="23"/>
  <c r="D18" i="19"/>
  <c r="B18" i="19"/>
  <c r="Z231" i="5"/>
  <c r="AA230" i="5"/>
  <c r="AB230" i="5"/>
  <c r="D229" i="23"/>
  <c r="B229" i="23"/>
  <c r="D19" i="19"/>
  <c r="B19" i="19"/>
  <c r="Z232" i="5"/>
  <c r="AA231" i="5"/>
  <c r="AB231" i="5"/>
  <c r="D230" i="23"/>
  <c r="B230" i="23"/>
  <c r="D20" i="19"/>
  <c r="B20" i="19"/>
  <c r="Z233" i="5"/>
  <c r="AA232" i="5"/>
  <c r="AB232" i="5"/>
  <c r="D231" i="23"/>
  <c r="B231" i="23"/>
  <c r="D21" i="19"/>
  <c r="B21" i="19"/>
  <c r="Z234" i="5"/>
  <c r="AA233" i="5"/>
  <c r="AB233" i="5"/>
  <c r="D232" i="23"/>
  <c r="B232" i="23"/>
  <c r="D22" i="19"/>
  <c r="B22" i="19"/>
  <c r="Z235" i="5"/>
  <c r="AA234" i="5"/>
  <c r="AB234" i="5"/>
  <c r="D233" i="23"/>
  <c r="B233" i="23"/>
  <c r="D23" i="19"/>
  <c r="B23" i="19"/>
  <c r="Z236" i="5"/>
  <c r="AA235" i="5"/>
  <c r="AB235" i="5"/>
  <c r="D234" i="23"/>
  <c r="B234" i="23"/>
  <c r="D24" i="19"/>
  <c r="B24" i="19"/>
  <c r="Z237" i="5"/>
  <c r="AA236" i="5"/>
  <c r="AB236" i="5"/>
  <c r="D235" i="23"/>
  <c r="B235" i="23"/>
  <c r="D25" i="19"/>
  <c r="B25" i="19"/>
  <c r="Z238" i="5"/>
  <c r="AA237" i="5"/>
  <c r="AB237" i="5"/>
  <c r="D236" i="23"/>
  <c r="B236" i="23"/>
  <c r="D26" i="19"/>
  <c r="B26" i="19"/>
  <c r="Z239" i="5"/>
  <c r="AA238" i="5"/>
  <c r="AB238" i="5"/>
  <c r="D237" i="23"/>
  <c r="B237" i="23"/>
  <c r="D27" i="19"/>
  <c r="B27" i="19"/>
  <c r="Z240" i="5"/>
  <c r="AA239" i="5"/>
  <c r="AB239" i="5"/>
  <c r="D238" i="23"/>
  <c r="B238" i="23"/>
  <c r="D28" i="19"/>
  <c r="B28" i="19"/>
  <c r="Z241" i="5"/>
  <c r="AA240" i="5"/>
  <c r="AB240" i="5"/>
  <c r="D239" i="23"/>
  <c r="B239" i="23"/>
  <c r="D29" i="19"/>
  <c r="B29" i="19"/>
  <c r="Z242" i="5"/>
  <c r="AA241" i="5"/>
  <c r="AB241" i="5"/>
  <c r="D240" i="23"/>
  <c r="B240" i="23"/>
  <c r="D30" i="19"/>
  <c r="B30" i="19"/>
  <c r="Z243" i="5"/>
  <c r="AA242" i="5"/>
  <c r="AB242" i="5"/>
  <c r="D241" i="23"/>
  <c r="B241" i="23"/>
  <c r="D31" i="19"/>
  <c r="B31" i="19"/>
  <c r="Z244" i="5"/>
  <c r="AA243" i="5"/>
  <c r="AB243" i="5"/>
  <c r="D242" i="23"/>
  <c r="B242" i="23"/>
  <c r="AA244" i="5"/>
  <c r="AB244" i="5"/>
  <c r="D243" i="23"/>
  <c r="B243" i="23"/>
  <c r="D3" i="20"/>
  <c r="D2" i="20"/>
  <c r="B3" i="20"/>
  <c r="Z246" i="5"/>
  <c r="B2" i="20"/>
  <c r="Z245" i="5"/>
  <c r="AA245" i="5"/>
  <c r="AB245" i="5"/>
  <c r="D244" i="23"/>
  <c r="B244" i="23"/>
  <c r="D4" i="20"/>
  <c r="B4" i="20"/>
  <c r="Z247" i="5"/>
  <c r="AA246" i="5"/>
  <c r="AB246" i="5"/>
  <c r="D245" i="23"/>
  <c r="B245" i="23"/>
  <c r="D5" i="20"/>
  <c r="B5" i="20"/>
  <c r="Z248" i="5"/>
  <c r="AA247" i="5"/>
  <c r="AB247" i="5"/>
  <c r="D246" i="23"/>
  <c r="B246" i="23"/>
  <c r="D6" i="20"/>
  <c r="B6" i="20"/>
  <c r="Z249" i="5"/>
  <c r="AA248" i="5"/>
  <c r="AB248" i="5"/>
  <c r="D247" i="23"/>
  <c r="B247" i="23"/>
  <c r="D7" i="20"/>
  <c r="B7" i="20"/>
  <c r="Z250" i="5"/>
  <c r="AA249" i="5"/>
  <c r="AB249" i="5"/>
  <c r="D248" i="23"/>
  <c r="B248" i="23"/>
  <c r="D8" i="20"/>
  <c r="B8" i="20"/>
  <c r="Z251" i="5"/>
  <c r="AA250" i="5"/>
  <c r="AB250" i="5"/>
  <c r="D249" i="23"/>
  <c r="B249" i="23"/>
  <c r="D9" i="20"/>
  <c r="B9" i="20"/>
  <c r="Z252" i="5"/>
  <c r="AA251" i="5"/>
  <c r="AB251" i="5"/>
  <c r="D250" i="23"/>
  <c r="B250" i="23"/>
  <c r="D10" i="20"/>
  <c r="B10" i="20"/>
  <c r="Z253" i="5"/>
  <c r="AA252" i="5"/>
  <c r="AB252" i="5"/>
  <c r="D251" i="23"/>
  <c r="B251" i="23"/>
  <c r="D11" i="20"/>
  <c r="B11" i="20"/>
  <c r="Z254" i="5"/>
  <c r="AA253" i="5"/>
  <c r="AB253" i="5"/>
  <c r="D252" i="23"/>
  <c r="B252" i="23"/>
  <c r="D12" i="20"/>
  <c r="B12" i="20"/>
  <c r="Z255" i="5"/>
  <c r="AA254" i="5"/>
  <c r="AB254" i="5"/>
  <c r="D253" i="23"/>
  <c r="B253" i="23"/>
  <c r="D13" i="20"/>
  <c r="B13" i="20"/>
  <c r="Z256" i="5"/>
  <c r="AA255" i="5"/>
  <c r="AB255" i="5"/>
  <c r="D254" i="23"/>
  <c r="B254" i="23"/>
  <c r="D14" i="20"/>
  <c r="B14" i="20"/>
  <c r="Z257" i="5"/>
  <c r="AA256" i="5"/>
  <c r="AB256" i="5"/>
  <c r="D255" i="23"/>
  <c r="B255" i="23"/>
  <c r="D15" i="20"/>
  <c r="B15" i="20"/>
  <c r="Z258" i="5"/>
  <c r="AA257" i="5"/>
  <c r="AB257" i="5"/>
  <c r="D256" i="23"/>
  <c r="B256" i="23"/>
  <c r="D16" i="20"/>
  <c r="B16" i="20"/>
  <c r="Z259" i="5"/>
  <c r="AA258" i="5"/>
  <c r="AB258" i="5"/>
  <c r="D257" i="23"/>
  <c r="B257" i="23"/>
  <c r="D17" i="20"/>
  <c r="B17" i="20"/>
  <c r="Z260" i="5"/>
  <c r="AA259" i="5"/>
  <c r="AB259" i="5"/>
  <c r="D258" i="23"/>
  <c r="B258" i="23"/>
  <c r="D18" i="20"/>
  <c r="B18" i="20"/>
  <c r="Z261" i="5"/>
  <c r="AA260" i="5"/>
  <c r="AB260" i="5"/>
  <c r="D259" i="23"/>
  <c r="B259" i="23"/>
  <c r="D19" i="20"/>
  <c r="B19" i="20"/>
  <c r="Z262" i="5"/>
  <c r="AA261" i="5"/>
  <c r="AB261" i="5"/>
  <c r="D260" i="23"/>
  <c r="B260" i="23"/>
  <c r="D20" i="20"/>
  <c r="B20" i="20"/>
  <c r="Z263" i="5"/>
  <c r="AA262" i="5"/>
  <c r="AB262" i="5"/>
  <c r="D261" i="23"/>
  <c r="B261" i="23"/>
  <c r="D21" i="20"/>
  <c r="B21" i="20"/>
  <c r="Z264" i="5"/>
  <c r="AA263" i="5"/>
  <c r="AB263" i="5"/>
  <c r="D262" i="23"/>
  <c r="B262" i="23"/>
  <c r="D22" i="20"/>
  <c r="B22" i="20"/>
  <c r="Z265" i="5"/>
  <c r="AA264" i="5"/>
  <c r="AB264" i="5"/>
  <c r="D263" i="23"/>
  <c r="B263" i="23"/>
  <c r="D23" i="20"/>
  <c r="B23" i="20"/>
  <c r="Z266" i="5"/>
  <c r="AA265" i="5"/>
  <c r="AB265" i="5"/>
  <c r="D264" i="23"/>
  <c r="B264" i="23"/>
  <c r="D24" i="20"/>
  <c r="B24" i="20"/>
  <c r="Z267" i="5"/>
  <c r="AA266" i="5"/>
  <c r="AB266" i="5"/>
  <c r="D265" i="23"/>
  <c r="B265" i="23"/>
  <c r="D25" i="20"/>
  <c r="B25" i="20"/>
  <c r="Z268" i="5"/>
  <c r="AA267" i="5"/>
  <c r="AB267" i="5"/>
  <c r="D266" i="23"/>
  <c r="B266" i="23"/>
  <c r="D26" i="20"/>
  <c r="B26" i="20"/>
  <c r="Z269" i="5"/>
  <c r="AA268" i="5"/>
  <c r="AB268" i="5"/>
  <c r="D267" i="23"/>
  <c r="B267" i="23"/>
  <c r="D27" i="20"/>
  <c r="B27" i="20"/>
  <c r="Z270" i="5"/>
  <c r="AA269" i="5"/>
  <c r="AB269" i="5"/>
  <c r="D268" i="23"/>
  <c r="B268" i="23"/>
  <c r="D28" i="20"/>
  <c r="B28" i="20"/>
  <c r="Z271" i="5"/>
  <c r="AA270" i="5"/>
  <c r="AB270" i="5"/>
  <c r="D269" i="23"/>
  <c r="B269" i="23"/>
  <c r="D29" i="20"/>
  <c r="B29" i="20"/>
  <c r="Z272" i="5"/>
  <c r="AA271" i="5"/>
  <c r="AB271" i="5"/>
  <c r="D270" i="23"/>
  <c r="B270" i="23"/>
  <c r="D30" i="20"/>
  <c r="B30" i="20"/>
  <c r="Z273" i="5"/>
  <c r="AA272" i="5"/>
  <c r="AB272" i="5"/>
  <c r="D271" i="23"/>
  <c r="B271" i="23"/>
  <c r="D31" i="20"/>
  <c r="B31" i="20"/>
  <c r="Z274" i="5"/>
  <c r="AA273" i="5"/>
  <c r="AB273" i="5"/>
  <c r="D272" i="23"/>
  <c r="B272" i="23"/>
  <c r="D32" i="20"/>
  <c r="B32" i="20"/>
  <c r="Z275" i="5"/>
  <c r="AA274" i="5"/>
  <c r="AB274" i="5"/>
  <c r="D273" i="23"/>
  <c r="B273" i="23"/>
  <c r="AA275" i="5"/>
  <c r="AB275" i="5"/>
  <c r="D274" i="23"/>
  <c r="B274" i="23"/>
  <c r="D3" i="21"/>
  <c r="D2" i="21"/>
  <c r="B3" i="21"/>
  <c r="Z277" i="5"/>
  <c r="B2" i="21"/>
  <c r="Z276" i="5"/>
  <c r="AA276" i="5"/>
  <c r="AB276" i="5"/>
  <c r="D275" i="23"/>
  <c r="B275" i="23"/>
  <c r="D4" i="21"/>
  <c r="B4" i="21"/>
  <c r="Z278" i="5"/>
  <c r="AA277" i="5"/>
  <c r="AB277" i="5"/>
  <c r="D276" i="23"/>
  <c r="B276" i="23"/>
  <c r="D5" i="21"/>
  <c r="B5" i="21"/>
  <c r="Z279" i="5"/>
  <c r="AA278" i="5"/>
  <c r="AB278" i="5"/>
  <c r="D277" i="23"/>
  <c r="B277" i="23"/>
  <c r="D6" i="21"/>
  <c r="B6" i="21"/>
  <c r="Z280" i="5"/>
  <c r="AA279" i="5"/>
  <c r="AB279" i="5"/>
  <c r="D278" i="23"/>
  <c r="B278" i="23"/>
  <c r="D7" i="21"/>
  <c r="B7" i="21"/>
  <c r="Z281" i="5"/>
  <c r="AA280" i="5"/>
  <c r="AB280" i="5"/>
  <c r="D279" i="23"/>
  <c r="B279" i="23"/>
  <c r="D8" i="21"/>
  <c r="B8" i="21"/>
  <c r="Z282" i="5"/>
  <c r="AA281" i="5"/>
  <c r="AB281" i="5"/>
  <c r="D280" i="23"/>
  <c r="B280" i="23"/>
  <c r="D9" i="21"/>
  <c r="B9" i="21"/>
  <c r="Z283" i="5"/>
  <c r="AA282" i="5"/>
  <c r="AB282" i="5"/>
  <c r="D281" i="23"/>
  <c r="B281" i="23"/>
  <c r="D10" i="21"/>
  <c r="B10" i="21"/>
  <c r="Z284" i="5"/>
  <c r="AA283" i="5"/>
  <c r="AB283" i="5"/>
  <c r="D282" i="23"/>
  <c r="B282" i="23"/>
  <c r="D11" i="21"/>
  <c r="B11" i="21"/>
  <c r="Z285" i="5"/>
  <c r="AA284" i="5"/>
  <c r="AB284" i="5"/>
  <c r="D283" i="23"/>
  <c r="B283" i="23"/>
  <c r="D12" i="21"/>
  <c r="B12" i="21"/>
  <c r="Z286" i="5"/>
  <c r="AA285" i="5"/>
  <c r="AB285" i="5"/>
  <c r="D284" i="23"/>
  <c r="B284" i="23"/>
  <c r="D13" i="21"/>
  <c r="B13" i="21"/>
  <c r="Z287" i="5"/>
  <c r="AA286" i="5"/>
  <c r="AB286" i="5"/>
  <c r="D285" i="23"/>
  <c r="B285" i="23"/>
  <c r="D14" i="21"/>
  <c r="B14" i="21"/>
  <c r="Z288" i="5"/>
  <c r="AA287" i="5"/>
  <c r="AB287" i="5"/>
  <c r="D286" i="23"/>
  <c r="B286" i="23"/>
  <c r="D15" i="21"/>
  <c r="B15" i="21"/>
  <c r="Z289" i="5"/>
  <c r="AA288" i="5"/>
  <c r="AB288" i="5"/>
  <c r="D287" i="23"/>
  <c r="B287" i="23"/>
  <c r="D16" i="21"/>
  <c r="B16" i="21"/>
  <c r="Z290" i="5"/>
  <c r="AA289" i="5"/>
  <c r="AB289" i="5"/>
  <c r="D288" i="23"/>
  <c r="B288" i="23"/>
  <c r="D17" i="21"/>
  <c r="B17" i="21"/>
  <c r="Z291" i="5"/>
  <c r="AA290" i="5"/>
  <c r="AB290" i="5"/>
  <c r="D289" i="23"/>
  <c r="B289" i="23"/>
  <c r="D18" i="21"/>
  <c r="B18" i="21"/>
  <c r="Z292" i="5"/>
  <c r="AA291" i="5"/>
  <c r="AB291" i="5"/>
  <c r="D290" i="23"/>
  <c r="B290" i="23"/>
  <c r="D19" i="21"/>
  <c r="B19" i="21"/>
  <c r="Z293" i="5"/>
  <c r="AA292" i="5"/>
  <c r="AB292" i="5"/>
  <c r="D291" i="23"/>
  <c r="B291" i="23"/>
  <c r="D20" i="21"/>
  <c r="B20" i="21"/>
  <c r="Z294" i="5"/>
  <c r="AA293" i="5"/>
  <c r="AB293" i="5"/>
  <c r="D292" i="23"/>
  <c r="B292" i="23"/>
  <c r="D21" i="21"/>
  <c r="B21" i="21"/>
  <c r="Z295" i="5"/>
  <c r="AA294" i="5"/>
  <c r="AB294" i="5"/>
  <c r="D293" i="23"/>
  <c r="B293" i="23"/>
  <c r="D22" i="21"/>
  <c r="B22" i="21"/>
  <c r="Z296" i="5"/>
  <c r="AA295" i="5"/>
  <c r="AB295" i="5"/>
  <c r="D294" i="23"/>
  <c r="B294" i="23"/>
  <c r="D23" i="21"/>
  <c r="B23" i="21"/>
  <c r="Z297" i="5"/>
  <c r="AA296" i="5"/>
  <c r="AB296" i="5"/>
  <c r="D295" i="23"/>
  <c r="B295" i="23"/>
  <c r="D24" i="21"/>
  <c r="B24" i="21"/>
  <c r="Z298" i="5"/>
  <c r="AA297" i="5"/>
  <c r="AB297" i="5"/>
  <c r="D296" i="23"/>
  <c r="B296" i="23"/>
  <c r="D25" i="21"/>
  <c r="B25" i="21"/>
  <c r="Z299" i="5"/>
  <c r="AA298" i="5"/>
  <c r="AB298" i="5"/>
  <c r="D297" i="23"/>
  <c r="B297" i="23"/>
  <c r="D26" i="21"/>
  <c r="B26" i="21"/>
  <c r="Z300" i="5"/>
  <c r="AA299" i="5"/>
  <c r="AB299" i="5"/>
  <c r="D298" i="23"/>
  <c r="B298" i="23"/>
  <c r="D27" i="21"/>
  <c r="B27" i="21"/>
  <c r="Z301" i="5"/>
  <c r="AA300" i="5"/>
  <c r="AB300" i="5"/>
  <c r="D299" i="23"/>
  <c r="B299" i="23"/>
  <c r="D28" i="21"/>
  <c r="B28" i="21"/>
  <c r="Z302" i="5"/>
  <c r="AA301" i="5"/>
  <c r="AB301" i="5"/>
  <c r="D300" i="23"/>
  <c r="B300" i="23"/>
  <c r="D29" i="21"/>
  <c r="B29" i="21"/>
  <c r="Z303" i="5"/>
  <c r="AA302" i="5"/>
  <c r="AB302" i="5"/>
  <c r="D301" i="23"/>
  <c r="B301" i="23"/>
  <c r="D30" i="21"/>
  <c r="B30" i="21"/>
  <c r="Z304" i="5"/>
  <c r="AA303" i="5"/>
  <c r="AB303" i="5"/>
  <c r="D302" i="23"/>
  <c r="B302" i="23"/>
  <c r="D31" i="21"/>
  <c r="B31" i="21"/>
  <c r="Z305" i="5"/>
  <c r="AA304" i="5"/>
  <c r="AB304" i="5"/>
  <c r="D303" i="23"/>
  <c r="B303" i="23"/>
  <c r="AA305" i="5"/>
  <c r="AB305" i="5"/>
  <c r="D304" i="23"/>
  <c r="B304" i="23"/>
  <c r="Z307" i="5"/>
  <c r="Z306" i="5"/>
  <c r="AA306" i="5"/>
  <c r="AB306" i="5"/>
  <c r="D305" i="23"/>
  <c r="B305" i="23"/>
  <c r="Z308" i="5"/>
  <c r="AA307" i="5"/>
  <c r="AB307" i="5"/>
  <c r="D306" i="23"/>
  <c r="B306" i="23"/>
  <c r="Z309" i="5"/>
  <c r="AA308" i="5"/>
  <c r="AB308" i="5"/>
  <c r="D307" i="23"/>
  <c r="B307" i="23"/>
  <c r="Z310" i="5"/>
  <c r="AA309" i="5"/>
  <c r="AB309" i="5"/>
  <c r="D308" i="23"/>
  <c r="B308" i="23"/>
  <c r="Z311" i="5"/>
  <c r="AA310" i="5"/>
  <c r="AB310" i="5"/>
  <c r="D309" i="23"/>
  <c r="B309" i="23"/>
  <c r="Z312" i="5"/>
  <c r="AA311" i="5"/>
  <c r="AB311" i="5"/>
  <c r="D310" i="23"/>
  <c r="B310" i="23"/>
  <c r="Z313" i="5"/>
  <c r="AA312" i="5"/>
  <c r="AB312" i="5"/>
  <c r="D311" i="23"/>
  <c r="B311" i="23"/>
  <c r="Z314" i="5"/>
  <c r="AA313" i="5"/>
  <c r="AB313" i="5"/>
  <c r="D312" i="23"/>
  <c r="B312" i="23"/>
  <c r="Z315" i="5"/>
  <c r="AA314" i="5"/>
  <c r="AB314" i="5"/>
  <c r="D313" i="23"/>
  <c r="B313" i="23"/>
  <c r="Z316" i="5"/>
  <c r="AA315" i="5"/>
  <c r="AB315" i="5"/>
  <c r="D314" i="23"/>
  <c r="B314" i="23"/>
  <c r="Z317" i="5"/>
  <c r="AA316" i="5"/>
  <c r="AB316" i="5"/>
  <c r="D315" i="23"/>
  <c r="B315" i="23"/>
  <c r="Z318" i="5"/>
  <c r="AA317" i="5"/>
  <c r="AB317" i="5"/>
  <c r="D316" i="23"/>
  <c r="B316" i="23"/>
  <c r="Z319" i="5"/>
  <c r="AA318" i="5"/>
  <c r="AB318" i="5"/>
  <c r="D317" i="23"/>
  <c r="B317" i="23"/>
  <c r="Z320" i="5"/>
  <c r="AA319" i="5"/>
  <c r="AB319" i="5"/>
  <c r="D318" i="23"/>
  <c r="B318" i="23"/>
  <c r="Z321" i="5"/>
  <c r="AA320" i="5"/>
  <c r="AB320" i="5"/>
  <c r="D319" i="23"/>
  <c r="B319" i="23"/>
  <c r="Z322" i="5"/>
  <c r="AA321" i="5"/>
  <c r="AB321" i="5"/>
  <c r="D320" i="23"/>
  <c r="B320" i="23"/>
  <c r="Z323" i="5"/>
  <c r="AA322" i="5"/>
  <c r="AB322" i="5"/>
  <c r="D321" i="23"/>
  <c r="B321" i="23"/>
  <c r="Z324" i="5"/>
  <c r="AA323" i="5"/>
  <c r="AB323" i="5"/>
  <c r="D322" i="23"/>
  <c r="B322" i="23"/>
  <c r="Z325" i="5"/>
  <c r="AA324" i="5"/>
  <c r="AB324" i="5"/>
  <c r="D323" i="23"/>
  <c r="B323" i="23"/>
  <c r="Z326" i="5"/>
  <c r="AA325" i="5"/>
  <c r="AB325" i="5"/>
  <c r="D324" i="23"/>
  <c r="B324" i="23"/>
  <c r="Z327" i="5"/>
  <c r="AA326" i="5"/>
  <c r="AB326" i="5"/>
  <c r="D325" i="23"/>
  <c r="B325" i="23"/>
  <c r="Z328" i="5"/>
  <c r="AA327" i="5"/>
  <c r="AB327" i="5"/>
  <c r="D326" i="23"/>
  <c r="B326" i="23"/>
  <c r="Z329" i="5"/>
  <c r="AA328" i="5"/>
  <c r="AB328" i="5"/>
  <c r="D327" i="23"/>
  <c r="B327" i="23"/>
  <c r="Z330" i="5"/>
  <c r="AA329" i="5"/>
  <c r="AB329" i="5"/>
  <c r="D328" i="23"/>
  <c r="B328" i="23"/>
  <c r="Z331" i="5"/>
  <c r="AA330" i="5"/>
  <c r="AB330" i="5"/>
  <c r="D329" i="23"/>
  <c r="B329" i="23"/>
  <c r="Z332" i="5"/>
  <c r="AA331" i="5"/>
  <c r="AB331" i="5"/>
  <c r="D330" i="23"/>
  <c r="B330" i="23"/>
  <c r="Z333" i="5"/>
  <c r="AA332" i="5"/>
  <c r="AB332" i="5"/>
  <c r="D331" i="23"/>
  <c r="B331" i="23"/>
  <c r="Z334" i="5"/>
  <c r="AA333" i="5"/>
  <c r="AB333" i="5"/>
  <c r="D332" i="23"/>
  <c r="B332" i="23"/>
  <c r="Z335" i="5"/>
  <c r="AA334" i="5"/>
  <c r="AB334" i="5"/>
  <c r="D333" i="23"/>
  <c r="B333" i="23"/>
  <c r="AA335" i="5"/>
  <c r="AB335" i="5"/>
  <c r="D334" i="23"/>
  <c r="B334" i="23"/>
  <c r="B335" i="2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C37" i="3"/>
  <c r="A37" i="3"/>
  <c r="Z2" i="5"/>
  <c r="AA2" i="5"/>
  <c r="AB2" i="5"/>
  <c r="D2" i="23"/>
  <c r="A2" i="23"/>
  <c r="B2" i="23"/>
  <c r="A3" i="23"/>
  <c r="A11" i="23"/>
  <c r="A20" i="23"/>
  <c r="A13" i="14"/>
  <c r="D13" i="14"/>
  <c r="A14" i="14"/>
  <c r="A29" i="18"/>
  <c r="D29" i="18"/>
  <c r="A15" i="18"/>
  <c r="D15" i="18"/>
  <c r="D37" i="3"/>
  <c r="A168" i="23"/>
  <c r="A83" i="23"/>
  <c r="A37" i="23"/>
  <c r="C2" i="23"/>
  <c r="C3" i="23"/>
  <c r="C5" i="23"/>
  <c r="C11" i="23"/>
  <c r="C20" i="23"/>
  <c r="C41" i="23"/>
  <c r="C48" i="23"/>
  <c r="C68" i="23"/>
  <c r="C80" i="23"/>
  <c r="C158" i="23"/>
  <c r="C4" i="23"/>
  <c r="C6" i="23"/>
  <c r="C7" i="23"/>
  <c r="A8" i="23"/>
  <c r="C8" i="23"/>
  <c r="A9" i="23"/>
  <c r="C9" i="23"/>
  <c r="A10" i="23"/>
  <c r="C10" i="23"/>
  <c r="A12" i="23"/>
  <c r="C12" i="23"/>
  <c r="C13" i="23"/>
  <c r="C14" i="23"/>
  <c r="A15" i="23"/>
  <c r="C15" i="23"/>
  <c r="A16" i="23"/>
  <c r="C16" i="23"/>
  <c r="A17" i="23"/>
  <c r="C17" i="23"/>
  <c r="A18" i="23"/>
  <c r="C18" i="23"/>
  <c r="A19" i="23"/>
  <c r="C19" i="23"/>
  <c r="A21" i="23"/>
  <c r="C21" i="23"/>
  <c r="A22" i="23"/>
  <c r="C22" i="23"/>
  <c r="A23" i="23"/>
  <c r="C23" i="23"/>
  <c r="A24" i="23"/>
  <c r="C24" i="23"/>
  <c r="A25" i="23"/>
  <c r="C25" i="23"/>
  <c r="A26" i="23"/>
  <c r="C26" i="23"/>
  <c r="A27" i="23"/>
  <c r="C27" i="23"/>
  <c r="A28" i="23"/>
  <c r="C28" i="23"/>
  <c r="A29" i="23"/>
  <c r="C29" i="23"/>
  <c r="A30" i="23"/>
  <c r="C30" i="23"/>
  <c r="A31" i="23"/>
  <c r="C31" i="23"/>
  <c r="A32" i="23"/>
  <c r="C32" i="23"/>
  <c r="A33" i="23"/>
  <c r="C33" i="23"/>
  <c r="A34" i="23"/>
  <c r="C34" i="23"/>
  <c r="A35" i="23"/>
  <c r="C35" i="23"/>
  <c r="A36" i="23"/>
  <c r="C36" i="23"/>
  <c r="C37" i="23"/>
  <c r="A38" i="23"/>
  <c r="C38" i="23"/>
  <c r="A39" i="23"/>
  <c r="C39" i="23"/>
  <c r="A40" i="23"/>
  <c r="C40" i="23"/>
  <c r="A42" i="23"/>
  <c r="C42" i="23"/>
  <c r="A43" i="23"/>
  <c r="C43" i="23"/>
  <c r="A44" i="23"/>
  <c r="C44" i="23"/>
  <c r="A45" i="23"/>
  <c r="C45" i="23"/>
  <c r="A46" i="23"/>
  <c r="C46" i="23"/>
  <c r="A47" i="23"/>
  <c r="C47" i="23"/>
  <c r="A49" i="23"/>
  <c r="C49" i="23"/>
  <c r="A50" i="23"/>
  <c r="C50" i="23"/>
  <c r="A51" i="23"/>
  <c r="C51" i="23"/>
  <c r="A52" i="23"/>
  <c r="C52" i="23"/>
  <c r="A53" i="23"/>
  <c r="C53" i="23"/>
  <c r="A54" i="23"/>
  <c r="C54" i="23"/>
  <c r="A55" i="23"/>
  <c r="C55" i="23"/>
  <c r="A56" i="23"/>
  <c r="C56" i="23"/>
  <c r="A57" i="23"/>
  <c r="C57" i="23"/>
  <c r="A58" i="23"/>
  <c r="C58" i="23"/>
  <c r="A59" i="23"/>
  <c r="C59" i="23"/>
  <c r="A60" i="23"/>
  <c r="C60" i="23"/>
  <c r="A61" i="23"/>
  <c r="C61" i="23"/>
  <c r="A62" i="23"/>
  <c r="C62" i="23"/>
  <c r="A63" i="23"/>
  <c r="C63" i="23"/>
  <c r="A64" i="23"/>
  <c r="C64" i="23"/>
  <c r="A65" i="23"/>
  <c r="C65" i="23"/>
  <c r="A66" i="23"/>
  <c r="C66" i="23"/>
  <c r="A67" i="23"/>
  <c r="C67" i="23"/>
  <c r="A69" i="23"/>
  <c r="C69" i="23"/>
  <c r="A70" i="23"/>
  <c r="C70" i="23"/>
  <c r="A71" i="23"/>
  <c r="C71" i="23"/>
  <c r="A72" i="23"/>
  <c r="C72" i="23"/>
  <c r="A73" i="23"/>
  <c r="C73" i="23"/>
  <c r="A74" i="23"/>
  <c r="C74" i="23"/>
  <c r="A75" i="23"/>
  <c r="C75" i="23"/>
  <c r="A76" i="23"/>
  <c r="C76" i="23"/>
  <c r="A77" i="23"/>
  <c r="C77" i="23"/>
  <c r="A78" i="23"/>
  <c r="C78" i="23"/>
  <c r="A79" i="23"/>
  <c r="C79" i="23"/>
  <c r="A81" i="23"/>
  <c r="C81" i="23"/>
  <c r="A82" i="23"/>
  <c r="C82" i="23"/>
  <c r="C83" i="23"/>
  <c r="A84" i="23"/>
  <c r="C84" i="23"/>
  <c r="A85" i="23"/>
  <c r="C85" i="23"/>
  <c r="A86" i="23"/>
  <c r="C86" i="23"/>
  <c r="A87" i="23"/>
  <c r="C87" i="23"/>
  <c r="A88" i="23"/>
  <c r="C88" i="23"/>
  <c r="A89" i="23"/>
  <c r="C89" i="23"/>
  <c r="A90" i="23"/>
  <c r="C90" i="23"/>
  <c r="A91" i="23"/>
  <c r="C91" i="23"/>
  <c r="A92" i="23"/>
  <c r="C92" i="23"/>
  <c r="A93" i="23"/>
  <c r="C93" i="23"/>
  <c r="A94" i="23"/>
  <c r="C94" i="23"/>
  <c r="A95" i="23"/>
  <c r="C95" i="23"/>
  <c r="A96" i="23"/>
  <c r="C96" i="23"/>
  <c r="A97" i="23"/>
  <c r="C97" i="23"/>
  <c r="A98" i="23"/>
  <c r="C98" i="23"/>
  <c r="A99" i="23"/>
  <c r="C99" i="23"/>
  <c r="A100" i="23"/>
  <c r="C100" i="23"/>
  <c r="A101" i="23"/>
  <c r="C101" i="23"/>
  <c r="A102" i="23"/>
  <c r="C102" i="23"/>
  <c r="C103" i="23"/>
  <c r="A104" i="23"/>
  <c r="C104" i="23"/>
  <c r="A105" i="23"/>
  <c r="C105" i="23"/>
  <c r="A106" i="23"/>
  <c r="C106" i="23"/>
  <c r="A107" i="23"/>
  <c r="C107" i="23"/>
  <c r="A108" i="23"/>
  <c r="C108" i="23"/>
  <c r="A109" i="23"/>
  <c r="C109" i="23"/>
  <c r="A110" i="23"/>
  <c r="C110" i="23"/>
  <c r="A111" i="23"/>
  <c r="C111" i="23"/>
  <c r="A112" i="23"/>
  <c r="C112" i="23"/>
  <c r="A113" i="23"/>
  <c r="C113" i="23"/>
  <c r="A114" i="23"/>
  <c r="C114" i="23"/>
  <c r="A115" i="23"/>
  <c r="C115" i="23"/>
  <c r="A116" i="23"/>
  <c r="C116" i="23"/>
  <c r="A117" i="23"/>
  <c r="C117" i="23"/>
  <c r="A118" i="23"/>
  <c r="C118" i="23"/>
  <c r="A119" i="23"/>
  <c r="C119" i="23"/>
  <c r="A120" i="23"/>
  <c r="C120" i="23"/>
  <c r="A121" i="23"/>
  <c r="C121" i="23"/>
  <c r="A122" i="23"/>
  <c r="C122" i="23"/>
  <c r="A123" i="23"/>
  <c r="C123" i="23"/>
  <c r="A124" i="23"/>
  <c r="C124" i="23"/>
  <c r="A125" i="23"/>
  <c r="C125" i="23"/>
  <c r="A126" i="23"/>
  <c r="C126" i="23"/>
  <c r="A127" i="23"/>
  <c r="C127" i="23"/>
  <c r="A128" i="23"/>
  <c r="C128" i="23"/>
  <c r="A129" i="23"/>
  <c r="C129" i="23"/>
  <c r="A130" i="23"/>
  <c r="C130" i="23"/>
  <c r="A131" i="23"/>
  <c r="C131" i="23"/>
  <c r="A132" i="23"/>
  <c r="C132" i="23"/>
  <c r="A133" i="23"/>
  <c r="C133" i="23"/>
  <c r="A134" i="23"/>
  <c r="C134" i="23"/>
  <c r="A135" i="23"/>
  <c r="C135" i="23"/>
  <c r="A136" i="23"/>
  <c r="C136" i="23"/>
  <c r="A137" i="23"/>
  <c r="C137" i="23"/>
  <c r="A138" i="23"/>
  <c r="C138" i="23"/>
  <c r="A139" i="23"/>
  <c r="C139" i="23"/>
  <c r="A140" i="23"/>
  <c r="C140" i="23"/>
  <c r="A141" i="23"/>
  <c r="C141" i="23"/>
  <c r="A142" i="23"/>
  <c r="C142" i="23"/>
  <c r="A143" i="23"/>
  <c r="C143" i="23"/>
  <c r="A144" i="23"/>
  <c r="C144" i="23"/>
  <c r="A145" i="23"/>
  <c r="C145" i="23"/>
  <c r="A146" i="23"/>
  <c r="C146" i="23"/>
  <c r="A147" i="23"/>
  <c r="C147" i="23"/>
  <c r="A148" i="23"/>
  <c r="C148" i="23"/>
  <c r="A149" i="23"/>
  <c r="C149" i="23"/>
  <c r="A150" i="23"/>
  <c r="C150" i="23"/>
  <c r="A151" i="23"/>
  <c r="C151" i="23"/>
  <c r="A152" i="23"/>
  <c r="C152" i="23"/>
  <c r="A153" i="23"/>
  <c r="C153" i="23"/>
  <c r="A154" i="23"/>
  <c r="C154" i="23"/>
  <c r="A155" i="23"/>
  <c r="C155" i="23"/>
  <c r="A156" i="23"/>
  <c r="C156" i="23"/>
  <c r="A157" i="23"/>
  <c r="C157" i="23"/>
  <c r="A159" i="23"/>
  <c r="C159" i="23"/>
  <c r="A160" i="23"/>
  <c r="C160" i="23"/>
  <c r="A161" i="23"/>
  <c r="C161" i="23"/>
  <c r="A162" i="23"/>
  <c r="C162" i="23"/>
  <c r="A163" i="23"/>
  <c r="C163" i="23"/>
  <c r="A164" i="23"/>
  <c r="C164" i="23"/>
  <c r="A165" i="23"/>
  <c r="C165" i="23"/>
  <c r="A166" i="23"/>
  <c r="C166" i="23"/>
  <c r="A167" i="23"/>
  <c r="C167" i="23"/>
  <c r="C168" i="23"/>
  <c r="A169" i="23"/>
  <c r="C169" i="23"/>
  <c r="A170" i="23"/>
  <c r="C170" i="23"/>
  <c r="A171" i="23"/>
  <c r="C171" i="23"/>
  <c r="A172" i="23"/>
  <c r="C172" i="23"/>
  <c r="A173" i="23"/>
  <c r="C173" i="23"/>
  <c r="A174" i="23"/>
  <c r="C174" i="23"/>
  <c r="A175" i="23"/>
  <c r="C175" i="23"/>
  <c r="A176" i="23"/>
  <c r="C176" i="23"/>
  <c r="A177" i="23"/>
  <c r="C177" i="23"/>
  <c r="A178" i="23"/>
  <c r="C178" i="23"/>
  <c r="A179" i="23"/>
  <c r="C179" i="23"/>
  <c r="A180" i="23"/>
  <c r="C180" i="23"/>
  <c r="A181" i="23"/>
  <c r="C181" i="23"/>
  <c r="A182" i="23"/>
  <c r="C182" i="23"/>
  <c r="A183" i="23"/>
  <c r="C183" i="23"/>
  <c r="A184" i="23"/>
  <c r="C184" i="23"/>
  <c r="A185" i="23"/>
  <c r="C185" i="23"/>
  <c r="A186" i="23"/>
  <c r="C186" i="23"/>
  <c r="A187" i="23"/>
  <c r="C187" i="23"/>
  <c r="A188" i="23"/>
  <c r="C188" i="23"/>
  <c r="A189" i="23"/>
  <c r="C189" i="23"/>
  <c r="A190" i="23"/>
  <c r="C190" i="23"/>
  <c r="A191" i="23"/>
  <c r="C191" i="23"/>
  <c r="A192" i="23"/>
  <c r="C192" i="23"/>
  <c r="A193" i="23"/>
  <c r="C193" i="23"/>
  <c r="A194" i="23"/>
  <c r="C194" i="23"/>
  <c r="C195" i="23"/>
  <c r="A196" i="23"/>
  <c r="C196" i="23"/>
  <c r="A197" i="23"/>
  <c r="C197" i="23"/>
  <c r="A198" i="23"/>
  <c r="C198" i="23"/>
  <c r="A199" i="23"/>
  <c r="C199" i="23"/>
  <c r="A200" i="23"/>
  <c r="C200" i="23"/>
  <c r="A201" i="23"/>
  <c r="C201" i="23"/>
  <c r="A202" i="23"/>
  <c r="C202" i="23"/>
  <c r="A203" i="23"/>
  <c r="C203" i="23"/>
  <c r="A204" i="23"/>
  <c r="C204" i="23"/>
  <c r="A205" i="23"/>
  <c r="C205" i="23"/>
  <c r="A206" i="23"/>
  <c r="C206" i="23"/>
  <c r="A207" i="23"/>
  <c r="C207" i="23"/>
  <c r="C208" i="23"/>
  <c r="A209" i="23"/>
  <c r="C209" i="23"/>
  <c r="A210" i="23"/>
  <c r="C210" i="23"/>
  <c r="A211" i="23"/>
  <c r="C211" i="23"/>
  <c r="A212" i="23"/>
  <c r="C212" i="23"/>
  <c r="A213" i="23"/>
  <c r="C213" i="23"/>
  <c r="A214" i="23"/>
  <c r="C214" i="23"/>
  <c r="A215" i="23"/>
  <c r="C215" i="23"/>
  <c r="A216" i="23"/>
  <c r="C216" i="23"/>
  <c r="A217" i="23"/>
  <c r="C217" i="23"/>
  <c r="A218" i="23"/>
  <c r="C218" i="23"/>
  <c r="A219" i="23"/>
  <c r="C219" i="23"/>
  <c r="A220" i="23"/>
  <c r="C220" i="23"/>
  <c r="A221" i="23"/>
  <c r="C221" i="23"/>
  <c r="A222" i="23"/>
  <c r="C222" i="23"/>
  <c r="A223" i="23"/>
  <c r="C223" i="23"/>
  <c r="A224" i="23"/>
  <c r="C224" i="23"/>
  <c r="A225" i="23"/>
  <c r="C225" i="23"/>
  <c r="A226" i="23"/>
  <c r="C226" i="23"/>
  <c r="A227" i="23"/>
  <c r="C227" i="23"/>
  <c r="A228" i="23"/>
  <c r="C228" i="23"/>
  <c r="A229" i="23"/>
  <c r="C229" i="23"/>
  <c r="A230" i="23"/>
  <c r="C230" i="23"/>
  <c r="A231" i="23"/>
  <c r="C231" i="23"/>
  <c r="A232" i="23"/>
  <c r="C232" i="23"/>
  <c r="A233" i="23"/>
  <c r="C233" i="23"/>
  <c r="A234" i="23"/>
  <c r="C234" i="23"/>
  <c r="A235" i="23"/>
  <c r="C235" i="23"/>
  <c r="A236" i="23"/>
  <c r="C236" i="23"/>
  <c r="A237" i="23"/>
  <c r="C237" i="23"/>
  <c r="A238" i="23"/>
  <c r="C238" i="23"/>
  <c r="A239" i="23"/>
  <c r="C239" i="23"/>
  <c r="A240" i="23"/>
  <c r="C240" i="23"/>
  <c r="A241" i="23"/>
  <c r="C241" i="23"/>
  <c r="A242" i="23"/>
  <c r="C242" i="23"/>
  <c r="A243" i="23"/>
  <c r="C243" i="23"/>
  <c r="A244" i="23"/>
  <c r="C244" i="23"/>
  <c r="A245" i="23"/>
  <c r="C245" i="23"/>
  <c r="A246" i="23"/>
  <c r="C246" i="23"/>
  <c r="A247" i="23"/>
  <c r="C247" i="23"/>
  <c r="A248" i="23"/>
  <c r="C248" i="23"/>
  <c r="A249" i="23"/>
  <c r="C249" i="23"/>
  <c r="A250" i="23"/>
  <c r="C250" i="23"/>
  <c r="A251" i="23"/>
  <c r="C251" i="23"/>
  <c r="A252" i="23"/>
  <c r="C252" i="23"/>
  <c r="A253" i="23"/>
  <c r="C253" i="23"/>
  <c r="A254" i="23"/>
  <c r="C254" i="23"/>
  <c r="A255" i="23"/>
  <c r="C255" i="23"/>
  <c r="A256" i="23"/>
  <c r="C256" i="23"/>
  <c r="A257" i="23"/>
  <c r="C257" i="23"/>
  <c r="A258" i="23"/>
  <c r="C258" i="23"/>
  <c r="A259" i="23"/>
  <c r="C259" i="23"/>
  <c r="A260" i="23"/>
  <c r="C260" i="23"/>
  <c r="A261" i="23"/>
  <c r="C261" i="23"/>
  <c r="A262" i="23"/>
  <c r="C262" i="23"/>
  <c r="A263" i="23"/>
  <c r="C263" i="23"/>
  <c r="A264" i="23"/>
  <c r="C264" i="23"/>
  <c r="A265" i="23"/>
  <c r="C265" i="23"/>
  <c r="A266" i="23"/>
  <c r="C266" i="23"/>
  <c r="A267" i="23"/>
  <c r="C267" i="23"/>
  <c r="A268" i="23"/>
  <c r="C268" i="23"/>
  <c r="A269" i="23"/>
  <c r="C269" i="23"/>
  <c r="A270" i="23"/>
  <c r="C270" i="23"/>
  <c r="A271" i="23"/>
  <c r="C271" i="23"/>
  <c r="A272" i="23"/>
  <c r="C272" i="23"/>
  <c r="A273" i="23"/>
  <c r="C273" i="23"/>
  <c r="A274" i="23"/>
  <c r="C274" i="23"/>
  <c r="A275" i="23"/>
  <c r="C275" i="23"/>
  <c r="A276" i="23"/>
  <c r="C276" i="23"/>
  <c r="A277" i="23"/>
  <c r="C277" i="23"/>
  <c r="A278" i="23"/>
  <c r="C278" i="23"/>
  <c r="A279" i="23"/>
  <c r="C279" i="23"/>
  <c r="A280" i="23"/>
  <c r="C280" i="23"/>
  <c r="A281" i="23"/>
  <c r="C281" i="23"/>
  <c r="A282" i="23"/>
  <c r="C282" i="23"/>
  <c r="A283" i="23"/>
  <c r="C283" i="23"/>
  <c r="A284" i="23"/>
  <c r="C284" i="23"/>
  <c r="A285" i="23"/>
  <c r="C285" i="23"/>
  <c r="A286" i="23"/>
  <c r="C286" i="23"/>
  <c r="A287" i="23"/>
  <c r="C287" i="23"/>
  <c r="A288" i="23"/>
  <c r="C288" i="23"/>
  <c r="A289" i="23"/>
  <c r="C289" i="23"/>
  <c r="A290" i="23"/>
  <c r="C290" i="23"/>
  <c r="A291" i="23"/>
  <c r="C291" i="23"/>
  <c r="A292" i="23"/>
  <c r="C292" i="23"/>
  <c r="A293" i="23"/>
  <c r="C293" i="23"/>
  <c r="A294" i="23"/>
  <c r="C294" i="23"/>
  <c r="A295" i="23"/>
  <c r="C295" i="23"/>
  <c r="A296" i="23"/>
  <c r="C296" i="23"/>
  <c r="A297" i="23"/>
  <c r="C297" i="23"/>
  <c r="A298" i="23"/>
  <c r="C298" i="23"/>
  <c r="A299" i="23"/>
  <c r="C299" i="23"/>
  <c r="A300" i="23"/>
  <c r="C300" i="23"/>
  <c r="A301" i="23"/>
  <c r="C301" i="23"/>
  <c r="A302" i="23"/>
  <c r="C302" i="23"/>
  <c r="A303" i="23"/>
  <c r="C303" i="23"/>
  <c r="A304" i="23"/>
  <c r="C304" i="23"/>
  <c r="A305" i="23"/>
  <c r="C305" i="23"/>
  <c r="A306" i="23"/>
  <c r="C306" i="23"/>
  <c r="A307" i="23"/>
  <c r="C307" i="23"/>
  <c r="A308" i="23"/>
  <c r="C308" i="23"/>
  <c r="A309" i="23"/>
  <c r="C309" i="23"/>
  <c r="A310" i="23"/>
  <c r="C310" i="23"/>
  <c r="A311" i="23"/>
  <c r="C311" i="23"/>
  <c r="A312" i="23"/>
  <c r="C312" i="23"/>
  <c r="A313" i="23"/>
  <c r="C313" i="23"/>
  <c r="A314" i="23"/>
  <c r="C314" i="23"/>
  <c r="A315" i="23"/>
  <c r="C315" i="23"/>
  <c r="A316" i="23"/>
  <c r="C316" i="23"/>
  <c r="A317" i="23"/>
  <c r="C317" i="23"/>
  <c r="A318" i="23"/>
  <c r="C318" i="23"/>
  <c r="A319" i="23"/>
  <c r="C319" i="23"/>
  <c r="A320" i="23"/>
  <c r="C320" i="23"/>
  <c r="A321" i="23"/>
  <c r="C321" i="23"/>
  <c r="A322" i="23"/>
  <c r="C322" i="23"/>
  <c r="A323" i="23"/>
  <c r="C323" i="23"/>
  <c r="A324" i="23"/>
  <c r="C324" i="23"/>
  <c r="A325" i="23"/>
  <c r="C325" i="23"/>
  <c r="A326" i="23"/>
  <c r="C326" i="23"/>
  <c r="A327" i="23"/>
  <c r="C327" i="23"/>
  <c r="A328" i="23"/>
  <c r="C328" i="23"/>
  <c r="A329" i="23"/>
  <c r="C329" i="23"/>
  <c r="A330" i="23"/>
  <c r="C330" i="23"/>
  <c r="A331" i="23"/>
  <c r="C331" i="23"/>
  <c r="A332" i="23"/>
  <c r="C332" i="23"/>
  <c r="A333" i="23"/>
  <c r="C333" i="23"/>
  <c r="A334" i="23"/>
  <c r="C334" i="23"/>
  <c r="A335" i="23"/>
  <c r="C335" i="23"/>
  <c r="AA183" i="5"/>
  <c r="AB183" i="5"/>
  <c r="C33" i="16"/>
  <c r="D33" i="16"/>
  <c r="A33" i="22"/>
  <c r="D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7" i="22"/>
  <c r="A6" i="22"/>
  <c r="A5" i="22"/>
  <c r="A4" i="22"/>
  <c r="A3" i="22"/>
  <c r="A2" i="22"/>
  <c r="D32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7" i="21"/>
  <c r="A6" i="21"/>
  <c r="A5" i="21"/>
  <c r="A4" i="21"/>
  <c r="A3" i="21"/>
  <c r="A2" i="21"/>
  <c r="A32" i="20"/>
  <c r="D33" i="20"/>
  <c r="A33" i="20"/>
  <c r="A31" i="20"/>
  <c r="A30" i="20"/>
  <c r="A29" i="20"/>
  <c r="A28" i="20"/>
  <c r="A27" i="20"/>
  <c r="A26" i="20"/>
  <c r="A25" i="20"/>
  <c r="A24" i="20"/>
  <c r="A23" i="20"/>
  <c r="A22" i="20"/>
  <c r="A21" i="20"/>
  <c r="A20" i="20"/>
  <c r="A19" i="20"/>
  <c r="A18" i="20"/>
  <c r="A17" i="20"/>
  <c r="A16" i="20"/>
  <c r="A15" i="20"/>
  <c r="A14" i="20"/>
  <c r="A13" i="20"/>
  <c r="A12" i="20"/>
  <c r="A11" i="20"/>
  <c r="A10" i="20"/>
  <c r="A9" i="20"/>
  <c r="A8" i="20"/>
  <c r="A7" i="20"/>
  <c r="A6" i="20"/>
  <c r="A5" i="20"/>
  <c r="A4" i="20"/>
  <c r="A3" i="20"/>
  <c r="A2" i="20"/>
  <c r="D32" i="19"/>
  <c r="A32" i="19"/>
  <c r="A31" i="19"/>
  <c r="A30" i="19"/>
  <c r="A29" i="19"/>
  <c r="A28" i="19"/>
  <c r="A27" i="19"/>
  <c r="A26" i="19"/>
  <c r="A25" i="19"/>
  <c r="A24" i="19"/>
  <c r="A23" i="19"/>
  <c r="A22" i="19"/>
  <c r="A21" i="19"/>
  <c r="A20" i="19"/>
  <c r="A19" i="19"/>
  <c r="A18" i="19"/>
  <c r="A17" i="19"/>
  <c r="A16" i="19"/>
  <c r="A15" i="19"/>
  <c r="A14" i="19"/>
  <c r="A13" i="19"/>
  <c r="A12" i="19"/>
  <c r="A11" i="19"/>
  <c r="A10" i="19"/>
  <c r="A9" i="19"/>
  <c r="A8" i="19"/>
  <c r="A7" i="19"/>
  <c r="A6" i="19"/>
  <c r="A5" i="19"/>
  <c r="A4" i="19"/>
  <c r="A3" i="19"/>
  <c r="A2" i="19"/>
  <c r="A35" i="18"/>
  <c r="D35" i="18"/>
  <c r="A34" i="18"/>
  <c r="A33" i="18"/>
  <c r="A32" i="18"/>
  <c r="A31" i="18"/>
  <c r="A30" i="18"/>
  <c r="A28" i="18"/>
  <c r="A27" i="18"/>
  <c r="A26" i="18"/>
  <c r="A25" i="18"/>
  <c r="A24" i="18"/>
  <c r="A23" i="18"/>
  <c r="A22" i="18"/>
  <c r="A21" i="18"/>
  <c r="A20" i="18"/>
  <c r="A19" i="18"/>
  <c r="A18" i="18"/>
  <c r="A17" i="18"/>
  <c r="A16" i="18"/>
  <c r="A14" i="18"/>
  <c r="A13" i="18"/>
  <c r="A12" i="18"/>
  <c r="A11" i="18"/>
  <c r="A10" i="18"/>
  <c r="A9" i="18"/>
  <c r="A8" i="18"/>
  <c r="A7" i="18"/>
  <c r="A6" i="18"/>
  <c r="A5" i="18"/>
  <c r="A4" i="18"/>
  <c r="A3" i="18"/>
  <c r="A2" i="18"/>
  <c r="A30" i="17"/>
  <c r="C31" i="17"/>
  <c r="D31" i="17"/>
  <c r="A31" i="17"/>
  <c r="A29" i="17"/>
  <c r="A28" i="17"/>
  <c r="A27" i="17"/>
  <c r="A26" i="17"/>
  <c r="A25" i="17"/>
  <c r="A24" i="17"/>
  <c r="A23" i="17"/>
  <c r="A22" i="17"/>
  <c r="A21" i="17"/>
  <c r="A20" i="17"/>
  <c r="A19" i="17"/>
  <c r="A18" i="17"/>
  <c r="A17" i="17"/>
  <c r="A16" i="17"/>
  <c r="A15" i="17"/>
  <c r="A14" i="17"/>
  <c r="A13" i="17"/>
  <c r="A12" i="17"/>
  <c r="A11" i="17"/>
  <c r="A10" i="17"/>
  <c r="A9" i="17"/>
  <c r="A8" i="17"/>
  <c r="A7" i="17"/>
  <c r="A6" i="17"/>
  <c r="A5" i="17"/>
  <c r="A4" i="17"/>
  <c r="A3" i="17"/>
  <c r="A2" i="17"/>
  <c r="A20" i="11"/>
  <c r="D20" i="11"/>
  <c r="A21" i="11"/>
  <c r="D21" i="11"/>
  <c r="A12" i="9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3" i="16"/>
  <c r="A2" i="16"/>
  <c r="C34" i="14"/>
  <c r="D34" i="14"/>
  <c r="A33" i="14"/>
  <c r="A34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2" i="14"/>
  <c r="A11" i="14"/>
  <c r="A10" i="14"/>
  <c r="A9" i="14"/>
  <c r="A8" i="14"/>
  <c r="A7" i="14"/>
  <c r="A6" i="14"/>
  <c r="A5" i="14"/>
  <c r="A4" i="14"/>
  <c r="A3" i="14"/>
  <c r="A2" i="14"/>
  <c r="C34" i="9"/>
  <c r="D34" i="9"/>
  <c r="C34" i="11"/>
  <c r="D34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2" i="11"/>
  <c r="A34" i="9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" i="9"/>
  <c r="A4" i="9"/>
  <c r="A5" i="9"/>
  <c r="A6" i="9"/>
  <c r="A7" i="9"/>
  <c r="A8" i="9"/>
  <c r="A9" i="9"/>
  <c r="A10" i="9"/>
  <c r="A11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2" i="9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D6" i="5"/>
  <c r="D9" i="5"/>
  <c r="D3" i="5"/>
  <c r="D7" i="5"/>
  <c r="D4" i="5"/>
  <c r="D10" i="5"/>
  <c r="D12" i="5"/>
  <c r="D11" i="5"/>
  <c r="D14" i="5"/>
  <c r="D13" i="5"/>
  <c r="D15" i="5"/>
  <c r="D8" i="5"/>
  <c r="D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2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J367" i="5"/>
  <c r="J368" i="5"/>
  <c r="J369" i="5"/>
  <c r="J370" i="5"/>
  <c r="J371" i="5"/>
  <c r="J372" i="5"/>
  <c r="J373" i="5"/>
  <c r="J374" i="5"/>
  <c r="J375" i="5"/>
  <c r="J376" i="5"/>
  <c r="J377" i="5"/>
  <c r="J378" i="5"/>
  <c r="J379" i="5"/>
  <c r="J380" i="5"/>
  <c r="J381" i="5"/>
  <c r="J382" i="5"/>
  <c r="J383" i="5"/>
  <c r="J384" i="5"/>
  <c r="J385" i="5"/>
  <c r="J386" i="5"/>
  <c r="J387" i="5"/>
  <c r="J388" i="5"/>
  <c r="J389" i="5"/>
  <c r="J390" i="5"/>
  <c r="J391" i="5"/>
  <c r="J392" i="5"/>
  <c r="J393" i="5"/>
  <c r="J394" i="5"/>
  <c r="J395" i="5"/>
  <c r="J396" i="5"/>
  <c r="J397" i="5"/>
  <c r="J398" i="5"/>
  <c r="J399" i="5"/>
  <c r="J400" i="5"/>
  <c r="J401" i="5"/>
  <c r="J402" i="5"/>
  <c r="J403" i="5"/>
  <c r="J404" i="5"/>
  <c r="J405" i="5"/>
  <c r="J406" i="5"/>
  <c r="J407" i="5"/>
  <c r="J408" i="5"/>
  <c r="J409" i="5"/>
  <c r="J410" i="5"/>
  <c r="J411" i="5"/>
  <c r="J412" i="5"/>
  <c r="J413" i="5"/>
  <c r="J414" i="5"/>
  <c r="J415" i="5"/>
  <c r="J416" i="5"/>
  <c r="J417" i="5"/>
  <c r="J418" i="5"/>
  <c r="J419" i="5"/>
  <c r="J420" i="5"/>
  <c r="J421" i="5"/>
  <c r="J422" i="5"/>
  <c r="J423" i="5"/>
  <c r="J424" i="5"/>
  <c r="J425" i="5"/>
  <c r="J426" i="5"/>
  <c r="J427" i="5"/>
  <c r="J428" i="5"/>
  <c r="J429" i="5"/>
  <c r="J430" i="5"/>
  <c r="J431" i="5"/>
  <c r="J432" i="5"/>
  <c r="J433" i="5"/>
  <c r="J434" i="5"/>
  <c r="J435" i="5"/>
  <c r="J436" i="5"/>
  <c r="J437" i="5"/>
  <c r="J438" i="5"/>
  <c r="J439" i="5"/>
  <c r="J440" i="5"/>
  <c r="J441" i="5"/>
  <c r="J442" i="5"/>
  <c r="J443" i="5"/>
  <c r="J444" i="5"/>
  <c r="J445" i="5"/>
  <c r="J446" i="5"/>
  <c r="J447" i="5"/>
  <c r="J448" i="5"/>
  <c r="J449" i="5"/>
  <c r="J450" i="5"/>
  <c r="J451" i="5"/>
  <c r="J452" i="5"/>
  <c r="J453" i="5"/>
  <c r="J454" i="5"/>
  <c r="J455" i="5"/>
  <c r="J456" i="5"/>
  <c r="J457" i="5"/>
  <c r="J458" i="5"/>
  <c r="J459" i="5"/>
  <c r="J460" i="5"/>
  <c r="J461" i="5"/>
  <c r="J462" i="5"/>
  <c r="J463" i="5"/>
  <c r="J464" i="5"/>
  <c r="J465" i="5"/>
  <c r="J466" i="5"/>
  <c r="J467" i="5"/>
  <c r="J468" i="5"/>
  <c r="J469" i="5"/>
  <c r="J470" i="5"/>
  <c r="J471" i="5"/>
  <c r="J472" i="5"/>
  <c r="J473" i="5"/>
  <c r="J474" i="5"/>
  <c r="J475" i="5"/>
  <c r="J476" i="5"/>
  <c r="J477" i="5"/>
  <c r="J478" i="5"/>
  <c r="J479" i="5"/>
  <c r="J480" i="5"/>
  <c r="J481" i="5"/>
  <c r="J482" i="5"/>
  <c r="J483" i="5"/>
  <c r="J484" i="5"/>
  <c r="J485" i="5"/>
  <c r="J486" i="5"/>
  <c r="J487" i="5"/>
  <c r="J488" i="5"/>
  <c r="J489" i="5"/>
  <c r="J490" i="5"/>
  <c r="J491" i="5"/>
  <c r="J492" i="5"/>
  <c r="J493" i="5"/>
  <c r="J494" i="5"/>
  <c r="J495" i="5"/>
  <c r="J496" i="5"/>
  <c r="J497" i="5"/>
  <c r="J498" i="5"/>
  <c r="J499" i="5"/>
  <c r="J5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U101" i="5"/>
  <c r="U102" i="5"/>
  <c r="U103" i="5"/>
  <c r="U104" i="5"/>
  <c r="U105" i="5"/>
  <c r="U106" i="5"/>
  <c r="U107" i="5"/>
  <c r="U108" i="5"/>
  <c r="U109" i="5"/>
  <c r="U110" i="5"/>
  <c r="U111" i="5"/>
  <c r="U112" i="5"/>
  <c r="U113" i="5"/>
  <c r="U114" i="5"/>
  <c r="U115" i="5"/>
  <c r="U116" i="5"/>
  <c r="U117" i="5"/>
  <c r="U118" i="5"/>
  <c r="U119" i="5"/>
  <c r="U120" i="5"/>
  <c r="U121" i="5"/>
  <c r="U122" i="5"/>
  <c r="U123" i="5"/>
  <c r="U124" i="5"/>
  <c r="U125" i="5"/>
  <c r="U126" i="5"/>
  <c r="U127" i="5"/>
  <c r="U128" i="5"/>
  <c r="U129" i="5"/>
  <c r="U130" i="5"/>
  <c r="U131" i="5"/>
  <c r="U132" i="5"/>
  <c r="U133" i="5"/>
  <c r="U134" i="5"/>
  <c r="U135" i="5"/>
  <c r="U136" i="5"/>
  <c r="U137" i="5"/>
  <c r="U138" i="5"/>
  <c r="U139" i="5"/>
  <c r="U140" i="5"/>
  <c r="U141" i="5"/>
  <c r="U142" i="5"/>
  <c r="U143" i="5"/>
  <c r="U144" i="5"/>
  <c r="U145" i="5"/>
  <c r="U146" i="5"/>
  <c r="U147" i="5"/>
  <c r="U148" i="5"/>
  <c r="U149" i="5"/>
  <c r="U150" i="5"/>
  <c r="U151" i="5"/>
  <c r="U152" i="5"/>
  <c r="U153" i="5"/>
  <c r="U154" i="5"/>
  <c r="U155" i="5"/>
  <c r="U156" i="5"/>
  <c r="U157" i="5"/>
  <c r="U158" i="5"/>
  <c r="U159" i="5"/>
  <c r="U160" i="5"/>
  <c r="U161" i="5"/>
  <c r="U162" i="5"/>
  <c r="U163" i="5"/>
  <c r="U164" i="5"/>
  <c r="U165" i="5"/>
  <c r="U166" i="5"/>
  <c r="U167" i="5"/>
  <c r="U168" i="5"/>
  <c r="U169" i="5"/>
  <c r="U170" i="5"/>
  <c r="U171" i="5"/>
  <c r="U172" i="5"/>
  <c r="U173" i="5"/>
  <c r="U174" i="5"/>
  <c r="U175" i="5"/>
  <c r="U176" i="5"/>
  <c r="U177" i="5"/>
  <c r="U178" i="5"/>
  <c r="U179" i="5"/>
  <c r="U180" i="5"/>
  <c r="U181" i="5"/>
  <c r="U182" i="5"/>
  <c r="U183" i="5"/>
  <c r="U184" i="5"/>
  <c r="U185" i="5"/>
  <c r="U186" i="5"/>
  <c r="U187" i="5"/>
  <c r="U188" i="5"/>
  <c r="U189" i="5"/>
  <c r="U190" i="5"/>
  <c r="U191" i="5"/>
  <c r="U192" i="5"/>
  <c r="U193" i="5"/>
  <c r="U194" i="5"/>
  <c r="U195" i="5"/>
  <c r="U196" i="5"/>
  <c r="U197" i="5"/>
  <c r="U198" i="5"/>
  <c r="U199" i="5"/>
  <c r="U200" i="5"/>
  <c r="U201" i="5"/>
  <c r="U202" i="5"/>
  <c r="U203" i="5"/>
  <c r="U204" i="5"/>
  <c r="U205" i="5"/>
  <c r="U206" i="5"/>
  <c r="U207" i="5"/>
  <c r="U208" i="5"/>
  <c r="U209" i="5"/>
  <c r="U210" i="5"/>
  <c r="U211" i="5"/>
  <c r="U212" i="5"/>
  <c r="U213" i="5"/>
  <c r="U214" i="5"/>
  <c r="U215" i="5"/>
  <c r="U216" i="5"/>
  <c r="U217" i="5"/>
  <c r="U218" i="5"/>
  <c r="U219" i="5"/>
  <c r="U220" i="5"/>
  <c r="U221" i="5"/>
  <c r="U222" i="5"/>
  <c r="U223" i="5"/>
  <c r="U224" i="5"/>
  <c r="U225" i="5"/>
  <c r="U226" i="5"/>
  <c r="U227" i="5"/>
  <c r="U228" i="5"/>
  <c r="U229" i="5"/>
  <c r="U230" i="5"/>
  <c r="U231" i="5"/>
  <c r="U232" i="5"/>
  <c r="U233" i="5"/>
  <c r="U234" i="5"/>
  <c r="U235" i="5"/>
  <c r="U236" i="5"/>
  <c r="U237" i="5"/>
  <c r="U238" i="5"/>
  <c r="U239" i="5"/>
  <c r="U240" i="5"/>
  <c r="U241" i="5"/>
  <c r="U242" i="5"/>
  <c r="U243" i="5"/>
  <c r="U244" i="5"/>
  <c r="U245" i="5"/>
  <c r="U246" i="5"/>
  <c r="U247" i="5"/>
  <c r="U248" i="5"/>
  <c r="U249" i="5"/>
  <c r="U250" i="5"/>
  <c r="U251" i="5"/>
  <c r="U252" i="5"/>
  <c r="U253" i="5"/>
  <c r="U254" i="5"/>
  <c r="U255" i="5"/>
  <c r="U256" i="5"/>
  <c r="U257" i="5"/>
  <c r="U258" i="5"/>
  <c r="U259" i="5"/>
  <c r="U260" i="5"/>
  <c r="U261" i="5"/>
  <c r="U262" i="5"/>
  <c r="U263" i="5"/>
  <c r="U264" i="5"/>
  <c r="U265" i="5"/>
  <c r="U266" i="5"/>
  <c r="U267" i="5"/>
  <c r="U268" i="5"/>
  <c r="U269" i="5"/>
  <c r="U270" i="5"/>
  <c r="U271" i="5"/>
  <c r="U272" i="5"/>
  <c r="U273" i="5"/>
  <c r="U274" i="5"/>
  <c r="U275" i="5"/>
  <c r="U276" i="5"/>
  <c r="U277" i="5"/>
  <c r="U278" i="5"/>
  <c r="U279" i="5"/>
  <c r="U280" i="5"/>
  <c r="U281" i="5"/>
  <c r="U282" i="5"/>
  <c r="U283" i="5"/>
  <c r="U284" i="5"/>
  <c r="U285" i="5"/>
  <c r="U286" i="5"/>
  <c r="U287" i="5"/>
  <c r="U288" i="5"/>
  <c r="U289" i="5"/>
  <c r="U290" i="5"/>
  <c r="U291" i="5"/>
  <c r="U292" i="5"/>
  <c r="U293" i="5"/>
  <c r="U294" i="5"/>
  <c r="U295" i="5"/>
  <c r="U296" i="5"/>
  <c r="U297" i="5"/>
  <c r="U298" i="5"/>
  <c r="U299" i="5"/>
  <c r="U300" i="5"/>
  <c r="U301" i="5"/>
  <c r="U302" i="5"/>
  <c r="U303" i="5"/>
  <c r="U304" i="5"/>
  <c r="U305" i="5"/>
  <c r="U306" i="5"/>
  <c r="U307" i="5"/>
  <c r="U308" i="5"/>
  <c r="U309" i="5"/>
  <c r="U310" i="5"/>
  <c r="U311" i="5"/>
  <c r="U312" i="5"/>
  <c r="U313" i="5"/>
  <c r="U314" i="5"/>
  <c r="U315" i="5"/>
  <c r="U316" i="5"/>
  <c r="U317" i="5"/>
  <c r="U318" i="5"/>
  <c r="U319" i="5"/>
  <c r="U320" i="5"/>
  <c r="U321" i="5"/>
  <c r="U322" i="5"/>
  <c r="U323" i="5"/>
  <c r="U324" i="5"/>
  <c r="U325" i="5"/>
  <c r="U326" i="5"/>
  <c r="U327" i="5"/>
  <c r="U328" i="5"/>
  <c r="U329" i="5"/>
  <c r="U330" i="5"/>
  <c r="U331" i="5"/>
  <c r="U332" i="5"/>
  <c r="U333" i="5"/>
  <c r="U334" i="5"/>
  <c r="U335" i="5"/>
  <c r="U336" i="5"/>
  <c r="U337" i="5"/>
  <c r="U338" i="5"/>
  <c r="U339" i="5"/>
  <c r="U340" i="5"/>
  <c r="U341" i="5"/>
  <c r="U342" i="5"/>
  <c r="U343" i="5"/>
  <c r="U344" i="5"/>
  <c r="U345" i="5"/>
  <c r="U346" i="5"/>
  <c r="U347" i="5"/>
  <c r="U348" i="5"/>
  <c r="U349" i="5"/>
  <c r="U350" i="5"/>
  <c r="U351" i="5"/>
  <c r="U352" i="5"/>
  <c r="U353" i="5"/>
  <c r="U354" i="5"/>
  <c r="U355" i="5"/>
  <c r="U356" i="5"/>
  <c r="U357" i="5"/>
  <c r="U358" i="5"/>
  <c r="U359" i="5"/>
  <c r="U360" i="5"/>
  <c r="U361" i="5"/>
  <c r="U362" i="5"/>
  <c r="U363" i="5"/>
  <c r="U364" i="5"/>
  <c r="U365" i="5"/>
  <c r="U366" i="5"/>
  <c r="U367" i="5"/>
  <c r="U368" i="5"/>
  <c r="U369" i="5"/>
  <c r="U370" i="5"/>
  <c r="U371" i="5"/>
  <c r="U372" i="5"/>
  <c r="U373" i="5"/>
  <c r="U374" i="5"/>
  <c r="U375" i="5"/>
  <c r="U376" i="5"/>
  <c r="U377" i="5"/>
  <c r="U378" i="5"/>
  <c r="U379" i="5"/>
  <c r="U380" i="5"/>
  <c r="U381" i="5"/>
  <c r="U382" i="5"/>
  <c r="U383" i="5"/>
  <c r="U384" i="5"/>
  <c r="U385" i="5"/>
  <c r="U386" i="5"/>
  <c r="U387" i="5"/>
  <c r="U388" i="5"/>
  <c r="U389" i="5"/>
  <c r="U390" i="5"/>
  <c r="U391" i="5"/>
  <c r="U392" i="5"/>
  <c r="U393" i="5"/>
  <c r="U394" i="5"/>
  <c r="U395" i="5"/>
  <c r="U396" i="5"/>
  <c r="U397" i="5"/>
  <c r="U398" i="5"/>
  <c r="U399" i="5"/>
  <c r="U400" i="5"/>
  <c r="U401" i="5"/>
  <c r="U402" i="5"/>
  <c r="U403" i="5"/>
  <c r="U404" i="5"/>
  <c r="U405" i="5"/>
  <c r="U406" i="5"/>
  <c r="U407" i="5"/>
  <c r="U408" i="5"/>
  <c r="U409" i="5"/>
  <c r="U410" i="5"/>
  <c r="U411" i="5"/>
  <c r="U412" i="5"/>
  <c r="U413" i="5"/>
  <c r="U414" i="5"/>
  <c r="U415" i="5"/>
  <c r="U416" i="5"/>
  <c r="U417" i="5"/>
  <c r="U418" i="5"/>
  <c r="U419" i="5"/>
  <c r="U420" i="5"/>
  <c r="U421" i="5"/>
  <c r="U422" i="5"/>
  <c r="U423" i="5"/>
  <c r="U424" i="5"/>
  <c r="U425" i="5"/>
  <c r="U426" i="5"/>
  <c r="U427" i="5"/>
  <c r="U428" i="5"/>
  <c r="U429" i="5"/>
  <c r="U430" i="5"/>
  <c r="U431" i="5"/>
  <c r="U432" i="5"/>
  <c r="U433" i="5"/>
  <c r="U434" i="5"/>
  <c r="U435" i="5"/>
  <c r="U436" i="5"/>
  <c r="U437" i="5"/>
  <c r="U438" i="5"/>
  <c r="U439" i="5"/>
  <c r="U440" i="5"/>
  <c r="U441" i="5"/>
  <c r="U442" i="5"/>
  <c r="U443" i="5"/>
  <c r="U444" i="5"/>
  <c r="U445" i="5"/>
  <c r="U446" i="5"/>
  <c r="U447" i="5"/>
  <c r="U448" i="5"/>
  <c r="U449" i="5"/>
  <c r="U450" i="5"/>
  <c r="U451" i="5"/>
  <c r="U452" i="5"/>
  <c r="U453" i="5"/>
  <c r="U454" i="5"/>
  <c r="U455" i="5"/>
  <c r="U456" i="5"/>
  <c r="U457" i="5"/>
  <c r="U458" i="5"/>
  <c r="U459" i="5"/>
  <c r="U460" i="5"/>
  <c r="U461" i="5"/>
  <c r="U462" i="5"/>
  <c r="U463" i="5"/>
  <c r="U464" i="5"/>
  <c r="U465" i="5"/>
  <c r="U466" i="5"/>
  <c r="U467" i="5"/>
  <c r="U468" i="5"/>
  <c r="U469" i="5"/>
  <c r="U470" i="5"/>
  <c r="U471" i="5"/>
  <c r="U472" i="5"/>
  <c r="U473" i="5"/>
  <c r="U474" i="5"/>
  <c r="U475" i="5"/>
  <c r="U476" i="5"/>
  <c r="U477" i="5"/>
  <c r="U478" i="5"/>
  <c r="U479" i="5"/>
  <c r="U480" i="5"/>
  <c r="U481" i="5"/>
  <c r="U482" i="5"/>
  <c r="U483" i="5"/>
  <c r="U484" i="5"/>
  <c r="U485" i="5"/>
  <c r="U486" i="5"/>
  <c r="U487" i="5"/>
  <c r="U488" i="5"/>
  <c r="U489" i="5"/>
  <c r="U490" i="5"/>
  <c r="U491" i="5"/>
  <c r="U492" i="5"/>
  <c r="U493" i="5"/>
  <c r="U494" i="5"/>
  <c r="U495" i="5"/>
  <c r="U496" i="5"/>
  <c r="U497" i="5"/>
  <c r="U498" i="5"/>
  <c r="U499" i="5"/>
  <c r="U5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U2" i="5"/>
  <c r="U7" i="5"/>
  <c r="U12" i="5"/>
  <c r="U6" i="5"/>
  <c r="U4" i="5"/>
  <c r="U9" i="5"/>
  <c r="U11" i="5"/>
  <c r="U13" i="5"/>
  <c r="U14" i="5"/>
  <c r="U8" i="5"/>
  <c r="U15" i="5"/>
  <c r="U5" i="5"/>
  <c r="U10" i="5"/>
  <c r="U3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52" i="5"/>
  <c r="U53" i="5"/>
  <c r="U54" i="5"/>
  <c r="U55" i="5"/>
  <c r="U56" i="5"/>
  <c r="U57" i="5"/>
  <c r="U58" i="5"/>
  <c r="U59" i="5"/>
  <c r="U60" i="5"/>
  <c r="U61" i="5"/>
  <c r="U62" i="5"/>
  <c r="U63" i="5"/>
  <c r="U64" i="5"/>
  <c r="U65" i="5"/>
  <c r="U66" i="5"/>
  <c r="U67" i="5"/>
  <c r="U68" i="5"/>
  <c r="U69" i="5"/>
  <c r="U70" i="5"/>
  <c r="U71" i="5"/>
  <c r="U72" i="5"/>
  <c r="U73" i="5"/>
  <c r="U74" i="5"/>
  <c r="U75" i="5"/>
  <c r="U76" i="5"/>
  <c r="U77" i="5"/>
  <c r="U78" i="5"/>
  <c r="U79" i="5"/>
  <c r="U80" i="5"/>
  <c r="U81" i="5"/>
  <c r="U82" i="5"/>
  <c r="U83" i="5"/>
  <c r="U84" i="5"/>
  <c r="U85" i="5"/>
  <c r="U86" i="5"/>
  <c r="U87" i="5"/>
  <c r="U88" i="5"/>
  <c r="U89" i="5"/>
  <c r="U90" i="5"/>
  <c r="U91" i="5"/>
  <c r="U92" i="5"/>
  <c r="U93" i="5"/>
  <c r="U94" i="5"/>
  <c r="U95" i="5"/>
  <c r="U96" i="5"/>
  <c r="U97" i="5"/>
  <c r="U98" i="5"/>
  <c r="U99" i="5"/>
  <c r="U100" i="5"/>
  <c r="V423" i="5" a="1"/>
  <c r="V423" i="5"/>
  <c r="W423" i="5"/>
  <c r="V194" i="5" a="1"/>
  <c r="V194" i="5"/>
  <c r="W194" i="5"/>
  <c r="V489" i="5" a="1"/>
  <c r="V489" i="5"/>
  <c r="W489" i="5"/>
  <c r="V446" i="5" a="1"/>
  <c r="V446" i="5"/>
  <c r="W446" i="5"/>
  <c r="V499" i="5" a="1"/>
  <c r="V499" i="5"/>
  <c r="W499" i="5"/>
  <c r="V461" i="5" a="1"/>
  <c r="V461" i="5"/>
  <c r="W461" i="5"/>
  <c r="V421" i="5" a="1"/>
  <c r="V421" i="5"/>
  <c r="W421" i="5"/>
  <c r="V365" i="5" a="1"/>
  <c r="V365" i="5"/>
  <c r="W365" i="5"/>
  <c r="V492" i="5" a="1"/>
  <c r="V492" i="5"/>
  <c r="W492" i="5"/>
  <c r="V483" i="5" a="1"/>
  <c r="V483" i="5"/>
  <c r="W483" i="5"/>
  <c r="V475" i="5" a="1"/>
  <c r="V475" i="5"/>
  <c r="W475" i="5"/>
  <c r="V426" i="5" a="1"/>
  <c r="V426" i="5"/>
  <c r="W426" i="5"/>
  <c r="V415" i="5" a="1"/>
  <c r="V415" i="5"/>
  <c r="W415" i="5"/>
  <c r="V390" i="5" a="1"/>
  <c r="V390" i="5"/>
  <c r="W390" i="5"/>
  <c r="V374" i="5" a="1"/>
  <c r="V374" i="5"/>
  <c r="W374" i="5"/>
  <c r="V358" i="5" a="1"/>
  <c r="V358" i="5"/>
  <c r="W358" i="5"/>
  <c r="V491" i="5" a="1"/>
  <c r="V491" i="5"/>
  <c r="W491" i="5"/>
  <c r="V482" i="5" a="1"/>
  <c r="V482" i="5"/>
  <c r="W482" i="5"/>
  <c r="V473" i="5" a="1"/>
  <c r="V473" i="5"/>
  <c r="W473" i="5"/>
  <c r="V465" i="5" a="1"/>
  <c r="V465" i="5"/>
  <c r="W465" i="5"/>
  <c r="V456" i="5" a="1"/>
  <c r="V456" i="5"/>
  <c r="W456" i="5"/>
  <c r="V448" i="5" a="1"/>
  <c r="V448" i="5"/>
  <c r="W448" i="5"/>
  <c r="V425" i="5" a="1"/>
  <c r="V425" i="5"/>
  <c r="W425" i="5"/>
  <c r="V387" i="5" a="1"/>
  <c r="V387" i="5"/>
  <c r="W387" i="5"/>
  <c r="V355" i="5" a="1"/>
  <c r="V355" i="5"/>
  <c r="W355" i="5"/>
  <c r="V335" i="5" a="1"/>
  <c r="V335" i="5"/>
  <c r="W335" i="5"/>
  <c r="V294" i="5" a="1"/>
  <c r="V294" i="5"/>
  <c r="W294" i="5"/>
  <c r="V254" i="5" a="1"/>
  <c r="V254" i="5"/>
  <c r="W254" i="5"/>
  <c r="V208" i="5" a="1"/>
  <c r="V208" i="5"/>
  <c r="W208" i="5"/>
  <c r="V154" i="5" a="1"/>
  <c r="V154" i="5"/>
  <c r="W154" i="5"/>
  <c r="V481" i="5" a="1"/>
  <c r="V481" i="5"/>
  <c r="W481" i="5"/>
  <c r="V435" i="5" a="1"/>
  <c r="V435" i="5"/>
  <c r="W435" i="5"/>
  <c r="V400" i="5" a="1"/>
  <c r="V400" i="5"/>
  <c r="W400" i="5"/>
  <c r="V385" i="5" a="1"/>
  <c r="V385" i="5"/>
  <c r="W385" i="5"/>
  <c r="V369" i="5" a="1"/>
  <c r="V369" i="5"/>
  <c r="W369" i="5"/>
  <c r="V331" i="5" a="1"/>
  <c r="V331" i="5"/>
  <c r="W331" i="5"/>
  <c r="V312" i="5" a="1"/>
  <c r="V312" i="5"/>
  <c r="W312" i="5"/>
  <c r="V290" i="5" a="1"/>
  <c r="V290" i="5"/>
  <c r="W290" i="5"/>
  <c r="V246" i="5" a="1"/>
  <c r="V246" i="5"/>
  <c r="W246" i="5"/>
  <c r="V199" i="5" a="1"/>
  <c r="V199" i="5"/>
  <c r="W199" i="5"/>
  <c r="V488" i="5" a="1"/>
  <c r="V488" i="5"/>
  <c r="W488" i="5"/>
  <c r="V463" i="5" a="1"/>
  <c r="V463" i="5"/>
  <c r="W463" i="5"/>
  <c r="V454" i="5" a="1"/>
  <c r="V454" i="5"/>
  <c r="W454" i="5"/>
  <c r="V410" i="5" a="1"/>
  <c r="V410" i="5"/>
  <c r="W410" i="5"/>
  <c r="V399" i="5" a="1"/>
  <c r="V399" i="5"/>
  <c r="W399" i="5"/>
  <c r="V383" i="5" a="1"/>
  <c r="V383" i="5"/>
  <c r="W383" i="5"/>
  <c r="V367" i="5" a="1"/>
  <c r="V367" i="5"/>
  <c r="W367" i="5"/>
  <c r="V350" i="5" a="1"/>
  <c r="V350" i="5"/>
  <c r="W350" i="5"/>
  <c r="V327" i="5" a="1"/>
  <c r="V327" i="5"/>
  <c r="W327" i="5"/>
  <c r="V309" i="5" a="1"/>
  <c r="V309" i="5"/>
  <c r="W309" i="5"/>
  <c r="V281" i="5" a="1"/>
  <c r="V281" i="5"/>
  <c r="W281" i="5"/>
  <c r="V244" i="5" a="1"/>
  <c r="V244" i="5"/>
  <c r="W244" i="5"/>
  <c r="V500" i="5" a="1"/>
  <c r="V500" i="5"/>
  <c r="W500" i="5"/>
  <c r="V455" i="5" a="1"/>
  <c r="V455" i="5"/>
  <c r="W455" i="5"/>
  <c r="V412" i="5" a="1"/>
  <c r="V412" i="5"/>
  <c r="W412" i="5"/>
  <c r="V109" i="5" a="1"/>
  <c r="V109" i="5"/>
  <c r="W109" i="5"/>
  <c r="V129" i="5" a="1"/>
  <c r="V129" i="5"/>
  <c r="W129" i="5"/>
  <c r="V145" i="5" a="1"/>
  <c r="V145" i="5"/>
  <c r="W145" i="5"/>
  <c r="V160" i="5" a="1"/>
  <c r="V160" i="5"/>
  <c r="W160" i="5"/>
  <c r="V175" i="5" a="1"/>
  <c r="V175" i="5"/>
  <c r="W175" i="5"/>
  <c r="V187" i="5" a="1"/>
  <c r="V187" i="5"/>
  <c r="W187" i="5"/>
  <c r="V202" i="5" a="1"/>
  <c r="V202" i="5"/>
  <c r="W202" i="5"/>
  <c r="V213" i="5" a="1"/>
  <c r="V213" i="5"/>
  <c r="W213" i="5"/>
  <c r="V225" i="5" a="1"/>
  <c r="V225" i="5"/>
  <c r="W225" i="5"/>
  <c r="V236" i="5" a="1"/>
  <c r="V236" i="5"/>
  <c r="W236" i="5"/>
  <c r="V248" i="5" a="1"/>
  <c r="V248" i="5"/>
  <c r="W248" i="5"/>
  <c r="V259" i="5" a="1"/>
  <c r="V259" i="5"/>
  <c r="W259" i="5"/>
  <c r="V271" i="5" a="1"/>
  <c r="V271" i="5"/>
  <c r="W271" i="5"/>
  <c r="V285" i="5" a="1"/>
  <c r="V285" i="5"/>
  <c r="W285" i="5"/>
  <c r="V131" i="5" a="1"/>
  <c r="V131" i="5"/>
  <c r="W131" i="5"/>
  <c r="V147" i="5" a="1"/>
  <c r="V147" i="5"/>
  <c r="W147" i="5"/>
  <c r="V162" i="5" a="1"/>
  <c r="V162" i="5"/>
  <c r="W162" i="5"/>
  <c r="V176" i="5" a="1"/>
  <c r="V176" i="5"/>
  <c r="W176" i="5"/>
  <c r="V189" i="5" a="1"/>
  <c r="V189" i="5"/>
  <c r="W189" i="5"/>
  <c r="V203" i="5" a="1"/>
  <c r="V203" i="5"/>
  <c r="W203" i="5"/>
  <c r="V214" i="5" a="1"/>
  <c r="V214" i="5"/>
  <c r="W214" i="5"/>
  <c r="V226" i="5" a="1"/>
  <c r="V226" i="5"/>
  <c r="W226" i="5"/>
  <c r="V237" i="5" a="1"/>
  <c r="V237" i="5"/>
  <c r="W237" i="5"/>
  <c r="V260" i="5" a="1"/>
  <c r="V260" i="5"/>
  <c r="W260" i="5"/>
  <c r="V272" i="5" a="1"/>
  <c r="V272" i="5"/>
  <c r="W272" i="5"/>
  <c r="V286" i="5" a="1"/>
  <c r="V286" i="5"/>
  <c r="W286" i="5"/>
  <c r="V298" i="5" a="1"/>
  <c r="V298" i="5"/>
  <c r="W298" i="5"/>
  <c r="V116" i="5" a="1"/>
  <c r="V116" i="5"/>
  <c r="W116" i="5"/>
  <c r="V133" i="5" a="1"/>
  <c r="V133" i="5"/>
  <c r="W133" i="5"/>
  <c r="V148" i="5" a="1"/>
  <c r="V148" i="5"/>
  <c r="W148" i="5"/>
  <c r="V164" i="5" a="1"/>
  <c r="V164" i="5"/>
  <c r="W164" i="5"/>
  <c r="V180" i="5" a="1"/>
  <c r="V180" i="5"/>
  <c r="W180" i="5"/>
  <c r="V216" i="5" a="1"/>
  <c r="V216" i="5"/>
  <c r="W216" i="5"/>
  <c r="V227" i="5" a="1"/>
  <c r="V227" i="5"/>
  <c r="W227" i="5"/>
  <c r="V239" i="5" a="1"/>
  <c r="V239" i="5"/>
  <c r="W239" i="5"/>
  <c r="V249" i="5" a="1"/>
  <c r="V249" i="5"/>
  <c r="W249" i="5"/>
  <c r="V262" i="5" a="1"/>
  <c r="V262" i="5"/>
  <c r="W262" i="5"/>
  <c r="V276" i="5" a="1"/>
  <c r="V276" i="5"/>
  <c r="W276" i="5"/>
  <c r="V289" i="5" a="1"/>
  <c r="V289" i="5"/>
  <c r="W289" i="5"/>
  <c r="V299" i="5" a="1"/>
  <c r="V299" i="5"/>
  <c r="W299" i="5"/>
  <c r="V103" i="5" a="1"/>
  <c r="V103" i="5"/>
  <c r="W103" i="5"/>
  <c r="V125" i="5" a="1"/>
  <c r="V125" i="5"/>
  <c r="W125" i="5"/>
  <c r="V142" i="5" a="1"/>
  <c r="V142" i="5"/>
  <c r="W142" i="5"/>
  <c r="V157" i="5" a="1"/>
  <c r="V157" i="5"/>
  <c r="W157" i="5"/>
  <c r="V170" i="5" a="1"/>
  <c r="V170" i="5"/>
  <c r="W170" i="5"/>
  <c r="V198" i="5" a="1"/>
  <c r="V198" i="5"/>
  <c r="W198" i="5"/>
  <c r="V212" i="5" a="1"/>
  <c r="V212" i="5"/>
  <c r="W212" i="5"/>
  <c r="V221" i="5" a="1"/>
  <c r="V221" i="5"/>
  <c r="W221" i="5"/>
  <c r="V234" i="5" a="1"/>
  <c r="V234" i="5"/>
  <c r="W234" i="5"/>
  <c r="V245" i="5" a="1"/>
  <c r="V245" i="5"/>
  <c r="W245" i="5"/>
  <c r="V117" i="5" a="1"/>
  <c r="V117" i="5"/>
  <c r="W117" i="5"/>
  <c r="V149" i="5" a="1"/>
  <c r="V149" i="5"/>
  <c r="W149" i="5"/>
  <c r="V205" i="5" a="1"/>
  <c r="V205" i="5"/>
  <c r="W205" i="5"/>
  <c r="V228" i="5" a="1"/>
  <c r="V228" i="5"/>
  <c r="W228" i="5"/>
  <c r="V251" i="5" a="1"/>
  <c r="V251" i="5"/>
  <c r="W251" i="5"/>
  <c r="V268" i="5" a="1"/>
  <c r="V268" i="5"/>
  <c r="W268" i="5"/>
  <c r="V291" i="5" a="1"/>
  <c r="V291" i="5"/>
  <c r="W291" i="5"/>
  <c r="V332" i="5" a="1"/>
  <c r="V332" i="5"/>
  <c r="W332" i="5"/>
  <c r="V345" i="5" a="1"/>
  <c r="V345" i="5"/>
  <c r="W345" i="5"/>
  <c r="V353" i="5" a="1"/>
  <c r="V353" i="5"/>
  <c r="W353" i="5"/>
  <c r="V394" i="5" a="1"/>
  <c r="V394" i="5"/>
  <c r="W394" i="5"/>
  <c r="V406" i="5" a="1"/>
  <c r="V406" i="5"/>
  <c r="W406" i="5"/>
  <c r="V417" i="5" a="1"/>
  <c r="V417" i="5"/>
  <c r="W417" i="5"/>
  <c r="V424" i="5" a="1"/>
  <c r="V424" i="5"/>
  <c r="W424" i="5"/>
  <c r="V429" i="5" a="1"/>
  <c r="V429" i="5"/>
  <c r="W429" i="5"/>
  <c r="V440" i="5" a="1"/>
  <c r="V440" i="5"/>
  <c r="W440" i="5"/>
  <c r="V447" i="5" a="1"/>
  <c r="V447" i="5"/>
  <c r="W447" i="5"/>
  <c r="V452" i="5" a="1"/>
  <c r="V452" i="5"/>
  <c r="W452" i="5"/>
  <c r="V458" i="5" a="1"/>
  <c r="V458" i="5"/>
  <c r="W458" i="5"/>
  <c r="V468" i="5" a="1"/>
  <c r="V468" i="5"/>
  <c r="W468" i="5"/>
  <c r="V479" i="5" a="1"/>
  <c r="V479" i="5"/>
  <c r="W479" i="5"/>
  <c r="V485" i="5" a="1"/>
  <c r="V485" i="5"/>
  <c r="W485" i="5"/>
  <c r="V497" i="5" a="1"/>
  <c r="V497" i="5"/>
  <c r="W497" i="5"/>
  <c r="V459" i="5" a="1"/>
  <c r="V459" i="5"/>
  <c r="W459" i="5"/>
  <c r="V469" i="5" a="1"/>
  <c r="V469" i="5"/>
  <c r="W469" i="5"/>
  <c r="V480" i="5" a="1"/>
  <c r="V480" i="5"/>
  <c r="W480" i="5"/>
  <c r="V498" i="5" a="1"/>
  <c r="V498" i="5"/>
  <c r="W498" i="5"/>
  <c r="V151" i="5" a="1"/>
  <c r="V151" i="5"/>
  <c r="W151" i="5"/>
  <c r="V182" i="5" a="1"/>
  <c r="V182" i="5"/>
  <c r="W182" i="5"/>
  <c r="V207" i="5" a="1"/>
  <c r="V207" i="5"/>
  <c r="W207" i="5"/>
  <c r="V230" i="5" a="1"/>
  <c r="V230" i="5"/>
  <c r="W230" i="5"/>
  <c r="V253" i="5" a="1"/>
  <c r="V253" i="5"/>
  <c r="W253" i="5"/>
  <c r="V269" i="5" a="1"/>
  <c r="V269" i="5"/>
  <c r="W269" i="5"/>
  <c r="V292" i="5" a="1"/>
  <c r="V292" i="5"/>
  <c r="W292" i="5"/>
  <c r="V304" i="5" a="1"/>
  <c r="V304" i="5"/>
  <c r="W304" i="5"/>
  <c r="V313" i="5" a="1"/>
  <c r="V313" i="5"/>
  <c r="W313" i="5"/>
  <c r="V322" i="5" a="1"/>
  <c r="V322" i="5"/>
  <c r="W322" i="5"/>
  <c r="V333" i="5" a="1"/>
  <c r="V333" i="5"/>
  <c r="W333" i="5"/>
  <c r="V346" i="5" a="1"/>
  <c r="V346" i="5"/>
  <c r="W346" i="5"/>
  <c r="V354" i="5" a="1"/>
  <c r="V354" i="5"/>
  <c r="W354" i="5"/>
  <c r="V362" i="5" a="1"/>
  <c r="V362" i="5"/>
  <c r="W362" i="5"/>
  <c r="V372" i="5" a="1"/>
  <c r="V372" i="5"/>
  <c r="W372" i="5"/>
  <c r="V378" i="5" a="1"/>
  <c r="V378" i="5"/>
  <c r="W378" i="5"/>
  <c r="V386" i="5" a="1"/>
  <c r="V386" i="5"/>
  <c r="W386" i="5"/>
  <c r="V395" i="5" a="1"/>
  <c r="V395" i="5"/>
  <c r="W395" i="5"/>
  <c r="V401" i="5" a="1"/>
  <c r="V401" i="5"/>
  <c r="W401" i="5"/>
  <c r="V408" i="5" a="1"/>
  <c r="V408" i="5"/>
  <c r="W408" i="5"/>
  <c r="V413" i="5" a="1"/>
  <c r="V413" i="5"/>
  <c r="W413" i="5"/>
  <c r="V418" i="5" a="1"/>
  <c r="V418" i="5"/>
  <c r="W418" i="5"/>
  <c r="V430" i="5" a="1"/>
  <c r="V430" i="5"/>
  <c r="W430" i="5"/>
  <c r="V436" i="5" a="1"/>
  <c r="V436" i="5"/>
  <c r="W436" i="5"/>
  <c r="V441" i="5" a="1"/>
  <c r="V441" i="5"/>
  <c r="W441" i="5"/>
  <c r="V453" i="5" a="1"/>
  <c r="V453" i="5"/>
  <c r="W453" i="5"/>
  <c r="V464" i="5" a="1"/>
  <c r="V464" i="5"/>
  <c r="W464" i="5"/>
  <c r="V474" i="5" a="1"/>
  <c r="V474" i="5"/>
  <c r="W474" i="5"/>
  <c r="V490" i="5" a="1"/>
  <c r="V490" i="5"/>
  <c r="W490" i="5"/>
  <c r="V127" i="5" a="1"/>
  <c r="V127" i="5"/>
  <c r="W127" i="5"/>
  <c r="V159" i="5" a="1"/>
  <c r="V159" i="5"/>
  <c r="W159" i="5"/>
  <c r="V185" i="5" a="1"/>
  <c r="V185" i="5"/>
  <c r="W185" i="5"/>
  <c r="V235" i="5" a="1"/>
  <c r="V235" i="5"/>
  <c r="W235" i="5"/>
  <c r="V257" i="5" a="1"/>
  <c r="V257" i="5"/>
  <c r="W257" i="5"/>
  <c r="V295" i="5" a="1"/>
  <c r="V295" i="5"/>
  <c r="W295" i="5"/>
  <c r="V308" i="5" a="1"/>
  <c r="V308" i="5"/>
  <c r="W308" i="5"/>
  <c r="V315" i="5" a="1"/>
  <c r="V315" i="5"/>
  <c r="W315" i="5"/>
  <c r="V324" i="5" a="1"/>
  <c r="V324" i="5"/>
  <c r="W324" i="5"/>
  <c r="V336" i="5" a="1"/>
  <c r="V336" i="5"/>
  <c r="W336" i="5"/>
  <c r="V349" i="5" a="1"/>
  <c r="V349" i="5"/>
  <c r="W349" i="5"/>
  <c r="V356" i="5" a="1"/>
  <c r="V356" i="5"/>
  <c r="W356" i="5"/>
  <c r="V364" i="5" a="1"/>
  <c r="V364" i="5"/>
  <c r="W364" i="5"/>
  <c r="V373" i="5" a="1"/>
  <c r="V373" i="5"/>
  <c r="W373" i="5"/>
  <c r="V381" i="5" a="1"/>
  <c r="V381" i="5"/>
  <c r="W381" i="5"/>
  <c r="V388" i="5" a="1"/>
  <c r="V388" i="5"/>
  <c r="W388" i="5"/>
  <c r="V396" i="5" a="1"/>
  <c r="V396" i="5"/>
  <c r="W396" i="5"/>
  <c r="V403" i="5" a="1"/>
  <c r="V403" i="5"/>
  <c r="W403" i="5"/>
  <c r="V409" i="5" a="1"/>
  <c r="V409" i="5"/>
  <c r="W409" i="5"/>
  <c r="V414" i="5" a="1"/>
  <c r="V414" i="5"/>
  <c r="W414" i="5"/>
  <c r="V420" i="5" a="1"/>
  <c r="V420" i="5"/>
  <c r="W420" i="5"/>
  <c r="V432" i="5" a="1"/>
  <c r="V432" i="5"/>
  <c r="W432" i="5"/>
  <c r="V437" i="5" a="1"/>
  <c r="V437" i="5"/>
  <c r="W437" i="5"/>
  <c r="V443" i="5" a="1"/>
  <c r="V443" i="5"/>
  <c r="W443" i="5"/>
  <c r="V137" i="5" a="1"/>
  <c r="V137" i="5"/>
  <c r="W137" i="5"/>
  <c r="V169" i="5" a="1"/>
  <c r="V169" i="5"/>
  <c r="W169" i="5"/>
  <c r="V196" i="5" a="1"/>
  <c r="V196" i="5"/>
  <c r="W196" i="5"/>
  <c r="V219" i="5" a="1"/>
  <c r="V219" i="5"/>
  <c r="W219" i="5"/>
  <c r="V266" i="5" a="1"/>
  <c r="V266" i="5"/>
  <c r="W266" i="5"/>
  <c r="V283" i="5" a="1"/>
  <c r="V283" i="5"/>
  <c r="W283" i="5"/>
  <c r="V301" i="5" a="1"/>
  <c r="V301" i="5"/>
  <c r="W301" i="5"/>
  <c r="V310" i="5" a="1"/>
  <c r="V310" i="5"/>
  <c r="W310" i="5"/>
  <c r="V318" i="5" a="1"/>
  <c r="V318" i="5"/>
  <c r="W318" i="5"/>
  <c r="V330" i="5" a="1"/>
  <c r="V330" i="5"/>
  <c r="W330" i="5"/>
  <c r="V342" i="5" a="1"/>
  <c r="V342" i="5"/>
  <c r="W342" i="5"/>
  <c r="V351" i="5" a="1"/>
  <c r="V351" i="5"/>
  <c r="W351" i="5"/>
  <c r="V368" i="5" a="1"/>
  <c r="V368" i="5"/>
  <c r="W368" i="5"/>
  <c r="V392" i="5" a="1"/>
  <c r="V392" i="5"/>
  <c r="W392" i="5"/>
  <c r="V411" i="5" a="1"/>
  <c r="V411" i="5"/>
  <c r="W411" i="5"/>
  <c r="V416" i="5" a="1"/>
  <c r="V416" i="5"/>
  <c r="W416" i="5"/>
  <c r="V422" i="5" a="1"/>
  <c r="V422" i="5"/>
  <c r="W422" i="5"/>
  <c r="V434" i="5" a="1"/>
  <c r="V434" i="5"/>
  <c r="W434" i="5"/>
  <c r="V439" i="5" a="1"/>
  <c r="V439" i="5"/>
  <c r="W439" i="5"/>
  <c r="V445" i="5" a="1"/>
  <c r="V445" i="5"/>
  <c r="W445" i="5"/>
  <c r="V450" i="5" a="1"/>
  <c r="V450" i="5"/>
  <c r="W450" i="5"/>
  <c r="V457" i="5" a="1"/>
  <c r="V457" i="5"/>
  <c r="W457" i="5"/>
  <c r="V462" i="5" a="1"/>
  <c r="V462" i="5"/>
  <c r="W462" i="5"/>
  <c r="V467" i="5" a="1"/>
  <c r="V467" i="5"/>
  <c r="W467" i="5"/>
  <c r="V495" i="5" a="1"/>
  <c r="V495" i="5"/>
  <c r="W495" i="5"/>
  <c r="V471" i="5" a="1"/>
  <c r="V471" i="5"/>
  <c r="W471" i="5"/>
  <c r="V433" i="5" a="1"/>
  <c r="V433" i="5"/>
  <c r="W433" i="5"/>
  <c r="V382" i="5" a="1"/>
  <c r="V382" i="5"/>
  <c r="W382" i="5"/>
  <c r="V280" i="5" a="1"/>
  <c r="V280" i="5"/>
  <c r="W280" i="5"/>
  <c r="V193" i="5" a="1"/>
  <c r="V193" i="5"/>
  <c r="W193" i="5"/>
  <c r="V496" i="5" a="1"/>
  <c r="V496" i="5"/>
  <c r="W496" i="5"/>
  <c r="V477" i="5" a="1"/>
  <c r="V477" i="5"/>
  <c r="W477" i="5"/>
  <c r="V451" i="5" a="1"/>
  <c r="V451" i="5"/>
  <c r="W451" i="5"/>
  <c r="V419" i="5" a="1"/>
  <c r="V419" i="5"/>
  <c r="W419" i="5"/>
  <c r="V379" i="5" a="1"/>
  <c r="V379" i="5"/>
  <c r="W379" i="5"/>
  <c r="V347" i="5" a="1"/>
  <c r="V347" i="5"/>
  <c r="W347" i="5"/>
  <c r="V277" i="5" a="1"/>
  <c r="V277" i="5"/>
  <c r="W277" i="5"/>
  <c r="V184" i="5" a="1"/>
  <c r="V184" i="5"/>
  <c r="W184" i="5"/>
  <c r="V100" i="5" a="1"/>
  <c r="V100" i="5"/>
  <c r="V494" i="5" a="1"/>
  <c r="V494" i="5"/>
  <c r="W494" i="5"/>
  <c r="V486" i="5" a="1"/>
  <c r="V486" i="5"/>
  <c r="W486" i="5"/>
  <c r="V460" i="5" a="1"/>
  <c r="V460" i="5"/>
  <c r="W460" i="5"/>
  <c r="V428" i="5" a="1"/>
  <c r="V428" i="5"/>
  <c r="W428" i="5"/>
  <c r="V405" i="5" a="1"/>
  <c r="V405" i="5"/>
  <c r="W405" i="5"/>
  <c r="V377" i="5" a="1"/>
  <c r="V377" i="5"/>
  <c r="W377" i="5"/>
  <c r="V360" i="5" a="1"/>
  <c r="V360" i="5"/>
  <c r="W360" i="5"/>
  <c r="V344" i="5" a="1"/>
  <c r="V344" i="5"/>
  <c r="W344" i="5"/>
  <c r="V321" i="5" a="1"/>
  <c r="V321" i="5"/>
  <c r="W321" i="5"/>
  <c r="V303" i="5" a="1"/>
  <c r="V303" i="5"/>
  <c r="W303" i="5"/>
  <c r="V267" i="5" a="1"/>
  <c r="V267" i="5"/>
  <c r="W267" i="5"/>
  <c r="V222" i="5" a="1"/>
  <c r="V222" i="5"/>
  <c r="W222" i="5"/>
  <c r="V106" i="5" a="1"/>
  <c r="V106" i="5"/>
  <c r="W106" i="5"/>
  <c r="V472" i="5" a="1"/>
  <c r="V472" i="5"/>
  <c r="W472" i="5"/>
  <c r="V478" i="5" a="1"/>
  <c r="V478" i="5"/>
  <c r="W478" i="5"/>
  <c r="V444" i="5" a="1"/>
  <c r="V444" i="5"/>
  <c r="W444" i="5"/>
  <c r="V397" i="5" a="1"/>
  <c r="V397" i="5"/>
  <c r="W397" i="5"/>
  <c r="V326" i="5" a="1"/>
  <c r="V326" i="5"/>
  <c r="W326" i="5"/>
  <c r="V240" i="5" a="1"/>
  <c r="V240" i="5"/>
  <c r="W240" i="5"/>
  <c r="V136" i="5" a="1"/>
  <c r="V136" i="5"/>
  <c r="W136" i="5"/>
  <c r="V487" i="5" a="1"/>
  <c r="V487" i="5"/>
  <c r="W487" i="5"/>
  <c r="V470" i="5" a="1"/>
  <c r="V470" i="5"/>
  <c r="W470" i="5"/>
  <c r="V442" i="5" a="1"/>
  <c r="V442" i="5"/>
  <c r="W442" i="5"/>
  <c r="V431" i="5" a="1"/>
  <c r="V431" i="5"/>
  <c r="W431" i="5"/>
  <c r="V363" i="5" a="1"/>
  <c r="V363" i="5"/>
  <c r="W363" i="5"/>
  <c r="V323" i="5" a="1"/>
  <c r="V323" i="5"/>
  <c r="W323" i="5"/>
  <c r="V231" i="5" a="1"/>
  <c r="V231" i="5"/>
  <c r="W231" i="5"/>
  <c r="V123" i="5" a="1"/>
  <c r="V123" i="5"/>
  <c r="W123" i="5"/>
  <c r="V493" i="5" a="1"/>
  <c r="V493" i="5"/>
  <c r="W493" i="5"/>
  <c r="V484" i="5" a="1"/>
  <c r="V484" i="5"/>
  <c r="W484" i="5"/>
  <c r="V476" i="5" a="1"/>
  <c r="V476" i="5"/>
  <c r="W476" i="5"/>
  <c r="V466" i="5" a="1"/>
  <c r="V466" i="5"/>
  <c r="W466" i="5"/>
  <c r="V449" i="5" a="1"/>
  <c r="V449" i="5"/>
  <c r="W449" i="5"/>
  <c r="V438" i="5" a="1"/>
  <c r="V438" i="5"/>
  <c r="W438" i="5"/>
  <c r="V427" i="5" a="1"/>
  <c r="V427" i="5"/>
  <c r="W427" i="5"/>
  <c r="V404" i="5" a="1"/>
  <c r="V404" i="5"/>
  <c r="W404" i="5"/>
  <c r="V391" i="5" a="1"/>
  <c r="V391" i="5"/>
  <c r="W391" i="5"/>
  <c r="V376" i="5" a="1"/>
  <c r="V376" i="5"/>
  <c r="W376" i="5"/>
  <c r="V359" i="5" a="1"/>
  <c r="V359" i="5"/>
  <c r="W359" i="5"/>
  <c r="V341" i="5" a="1"/>
  <c r="V341" i="5"/>
  <c r="W341" i="5"/>
  <c r="V300" i="5" a="1"/>
  <c r="V300" i="5"/>
  <c r="W300" i="5"/>
  <c r="V263" i="5" a="1"/>
  <c r="V263" i="5"/>
  <c r="W263" i="5"/>
  <c r="V217" i="5" a="1"/>
  <c r="V217" i="5"/>
  <c r="W217" i="5"/>
  <c r="V167" i="5" a="1"/>
  <c r="V167" i="5"/>
  <c r="W167" i="5"/>
  <c r="V340" i="5" a="1"/>
  <c r="V340" i="5"/>
  <c r="W340" i="5"/>
  <c r="V317" i="5" a="1"/>
  <c r="V317" i="5"/>
  <c r="W317" i="5"/>
  <c r="V258" i="5" a="1"/>
  <c r="V258" i="5"/>
  <c r="W258" i="5"/>
  <c r="V96" i="5" a="1"/>
  <c r="V96" i="5"/>
  <c r="W96" i="5"/>
  <c r="V102" i="5" a="1"/>
  <c r="V102" i="5"/>
  <c r="W102" i="5"/>
  <c r="V204" i="5" a="1"/>
  <c r="V204" i="5"/>
  <c r="W204" i="5"/>
  <c r="V195" i="5" a="1"/>
  <c r="V195" i="5"/>
  <c r="W195" i="5"/>
  <c r="V190" i="5" a="1"/>
  <c r="V190" i="5"/>
  <c r="W190" i="5"/>
  <c r="V181" i="5" a="1"/>
  <c r="V181" i="5"/>
  <c r="W181" i="5"/>
  <c r="V171" i="5" a="1"/>
  <c r="V171" i="5"/>
  <c r="W171" i="5"/>
  <c r="V166" i="5" a="1"/>
  <c r="V166" i="5"/>
  <c r="W166" i="5"/>
  <c r="V161" i="5" a="1"/>
  <c r="V161" i="5"/>
  <c r="W161" i="5"/>
  <c r="V155" i="5" a="1"/>
  <c r="V155" i="5"/>
  <c r="W155" i="5"/>
  <c r="V143" i="5" a="1"/>
  <c r="V143" i="5"/>
  <c r="W143" i="5"/>
  <c r="V132" i="5" a="1"/>
  <c r="V132" i="5"/>
  <c r="W132" i="5"/>
  <c r="V126" i="5" a="1"/>
  <c r="V126" i="5"/>
  <c r="W126" i="5"/>
  <c r="V118" i="5" a="1"/>
  <c r="V118" i="5"/>
  <c r="W118" i="5"/>
  <c r="V110" i="5" a="1"/>
  <c r="V110" i="5"/>
  <c r="W110" i="5"/>
  <c r="V398" i="5" a="1"/>
  <c r="V398" i="5"/>
  <c r="W398" i="5"/>
  <c r="V389" i="5" a="1"/>
  <c r="V389" i="5"/>
  <c r="W389" i="5"/>
  <c r="V380" i="5" a="1"/>
  <c r="V380" i="5"/>
  <c r="W380" i="5"/>
  <c r="V371" i="5" a="1"/>
  <c r="V371" i="5"/>
  <c r="W371" i="5"/>
  <c r="V366" i="5" a="1"/>
  <c r="V366" i="5"/>
  <c r="W366" i="5"/>
  <c r="V357" i="5" a="1"/>
  <c r="V357" i="5"/>
  <c r="W357" i="5"/>
  <c r="V348" i="5" a="1"/>
  <c r="V348" i="5"/>
  <c r="W348" i="5"/>
  <c r="V339" i="5" a="1"/>
  <c r="V339" i="5"/>
  <c r="W339" i="5"/>
  <c r="V334" i="5" a="1"/>
  <c r="V334" i="5"/>
  <c r="W334" i="5"/>
  <c r="V325" i="5" a="1"/>
  <c r="V325" i="5"/>
  <c r="W325" i="5"/>
  <c r="V316" i="5" a="1"/>
  <c r="V316" i="5"/>
  <c r="W316" i="5"/>
  <c r="V307" i="5" a="1"/>
  <c r="V307" i="5"/>
  <c r="W307" i="5"/>
  <c r="V302" i="5" a="1"/>
  <c r="V302" i="5"/>
  <c r="W302" i="5"/>
  <c r="V293" i="5" a="1"/>
  <c r="V293" i="5"/>
  <c r="W293" i="5"/>
  <c r="V284" i="5" a="1"/>
  <c r="V284" i="5"/>
  <c r="W284" i="5"/>
  <c r="V275" i="5" a="1"/>
  <c r="V275" i="5"/>
  <c r="W275" i="5"/>
  <c r="V270" i="5" a="1"/>
  <c r="V270" i="5"/>
  <c r="W270" i="5"/>
  <c r="V261" i="5" a="1"/>
  <c r="V261" i="5"/>
  <c r="W261" i="5"/>
  <c r="V252" i="5" a="1"/>
  <c r="V252" i="5"/>
  <c r="W252" i="5"/>
  <c r="V243" i="5" a="1"/>
  <c r="V243" i="5"/>
  <c r="W243" i="5"/>
  <c r="V238" i="5" a="1"/>
  <c r="V238" i="5"/>
  <c r="W238" i="5"/>
  <c r="V229" i="5" a="1"/>
  <c r="V229" i="5"/>
  <c r="W229" i="5"/>
  <c r="V220" i="5" a="1"/>
  <c r="V220" i="5"/>
  <c r="W220" i="5"/>
  <c r="V211" i="5" a="1"/>
  <c r="V211" i="5"/>
  <c r="W211" i="5"/>
  <c r="V206" i="5" a="1"/>
  <c r="V206" i="5"/>
  <c r="W206" i="5"/>
  <c r="V197" i="5" a="1"/>
  <c r="V197" i="5"/>
  <c r="W197" i="5"/>
  <c r="V188" i="5" a="1"/>
  <c r="V188" i="5"/>
  <c r="W188" i="5"/>
  <c r="V179" i="5" a="1"/>
  <c r="V179" i="5"/>
  <c r="W179" i="5"/>
  <c r="V163" i="5" a="1"/>
  <c r="V163" i="5"/>
  <c r="W163" i="5"/>
  <c r="V158" i="5" a="1"/>
  <c r="V158" i="5"/>
  <c r="W158" i="5"/>
  <c r="V141" i="5" a="1"/>
  <c r="V141" i="5"/>
  <c r="W141" i="5"/>
  <c r="V134" i="5" a="1"/>
  <c r="V134" i="5"/>
  <c r="W134" i="5"/>
  <c r="V122" i="5" a="1"/>
  <c r="V122" i="5"/>
  <c r="W122" i="5"/>
  <c r="V115" i="5" a="1"/>
  <c r="V115" i="5"/>
  <c r="W115" i="5"/>
  <c r="V105" i="5" a="1"/>
  <c r="V105" i="5"/>
  <c r="W105" i="5"/>
  <c r="V407" i="5" a="1"/>
  <c r="V407" i="5"/>
  <c r="W407" i="5"/>
  <c r="V402" i="5" a="1"/>
  <c r="V402" i="5"/>
  <c r="W402" i="5"/>
  <c r="V393" i="5" a="1"/>
  <c r="V393" i="5"/>
  <c r="W393" i="5"/>
  <c r="V384" i="5" a="1"/>
  <c r="V384" i="5"/>
  <c r="W384" i="5"/>
  <c r="V375" i="5" a="1"/>
  <c r="V375" i="5"/>
  <c r="W375" i="5"/>
  <c r="V370" i="5" a="1"/>
  <c r="V370" i="5"/>
  <c r="W370" i="5"/>
  <c r="V361" i="5" a="1"/>
  <c r="V361" i="5"/>
  <c r="W361" i="5"/>
  <c r="V352" i="5" a="1"/>
  <c r="V352" i="5"/>
  <c r="W352" i="5"/>
  <c r="V343" i="5" a="1"/>
  <c r="V343" i="5"/>
  <c r="W343" i="5"/>
  <c r="V338" i="5" a="1"/>
  <c r="V338" i="5"/>
  <c r="W338" i="5"/>
  <c r="V329" i="5" a="1"/>
  <c r="V329" i="5"/>
  <c r="W329" i="5"/>
  <c r="V320" i="5" a="1"/>
  <c r="V320" i="5"/>
  <c r="W320" i="5"/>
  <c r="V311" i="5" a="1"/>
  <c r="V311" i="5"/>
  <c r="W311" i="5"/>
  <c r="V306" i="5" a="1"/>
  <c r="V306" i="5"/>
  <c r="W306" i="5"/>
  <c r="V297" i="5" a="1"/>
  <c r="V297" i="5"/>
  <c r="W297" i="5"/>
  <c r="V288" i="5" a="1"/>
  <c r="V288" i="5"/>
  <c r="W288" i="5"/>
  <c r="V279" i="5" a="1"/>
  <c r="V279" i="5"/>
  <c r="W279" i="5"/>
  <c r="V274" i="5" a="1"/>
  <c r="V274" i="5"/>
  <c r="W274" i="5"/>
  <c r="V265" i="5" a="1"/>
  <c r="V265" i="5"/>
  <c r="W265" i="5"/>
  <c r="V256" i="5" a="1"/>
  <c r="V256" i="5"/>
  <c r="W256" i="5"/>
  <c r="V247" i="5" a="1"/>
  <c r="V247" i="5"/>
  <c r="W247" i="5"/>
  <c r="V242" i="5" a="1"/>
  <c r="V242" i="5"/>
  <c r="W242" i="5"/>
  <c r="V233" i="5" a="1"/>
  <c r="V233" i="5"/>
  <c r="W233" i="5"/>
  <c r="V224" i="5" a="1"/>
  <c r="V224" i="5"/>
  <c r="W224" i="5"/>
  <c r="V215" i="5" a="1"/>
  <c r="V215" i="5"/>
  <c r="W215" i="5"/>
  <c r="V210" i="5" a="1"/>
  <c r="V210" i="5"/>
  <c r="W210" i="5"/>
  <c r="V201" i="5" a="1"/>
  <c r="V201" i="5"/>
  <c r="W201" i="5"/>
  <c r="V192" i="5" a="1"/>
  <c r="V192" i="5"/>
  <c r="W192" i="5"/>
  <c r="V183" i="5" a="1"/>
  <c r="V183" i="5"/>
  <c r="W183" i="5"/>
  <c r="V178" i="5" a="1"/>
  <c r="V178" i="5"/>
  <c r="W178" i="5"/>
  <c r="V173" i="5" a="1"/>
  <c r="V173" i="5"/>
  <c r="W173" i="5"/>
  <c r="V168" i="5" a="1"/>
  <c r="V168" i="5"/>
  <c r="W168" i="5"/>
  <c r="V152" i="5" a="1"/>
  <c r="V152" i="5"/>
  <c r="W152" i="5"/>
  <c r="V146" i="5" a="1"/>
  <c r="V146" i="5"/>
  <c r="W146" i="5"/>
  <c r="V140" i="5" a="1"/>
  <c r="V140" i="5"/>
  <c r="W140" i="5"/>
  <c r="V128" i="5" a="1"/>
  <c r="V128" i="5"/>
  <c r="W128" i="5"/>
  <c r="V111" i="5" a="1"/>
  <c r="V111" i="5"/>
  <c r="W111" i="5"/>
  <c r="V101" i="5" a="1"/>
  <c r="V101" i="5"/>
  <c r="W101" i="5"/>
  <c r="V124" i="5" a="1"/>
  <c r="V124" i="5"/>
  <c r="W124" i="5"/>
  <c r="V174" i="5" a="1"/>
  <c r="V174" i="5"/>
  <c r="W174" i="5"/>
  <c r="V337" i="5" a="1"/>
  <c r="V337" i="5"/>
  <c r="W337" i="5"/>
  <c r="V328" i="5" a="1"/>
  <c r="V328" i="5"/>
  <c r="W328" i="5"/>
  <c r="V319" i="5" a="1"/>
  <c r="V319" i="5"/>
  <c r="W319" i="5"/>
  <c r="V314" i="5" a="1"/>
  <c r="V314" i="5"/>
  <c r="W314" i="5"/>
  <c r="V305" i="5" a="1"/>
  <c r="V305" i="5"/>
  <c r="W305" i="5"/>
  <c r="V296" i="5" a="1"/>
  <c r="V296" i="5"/>
  <c r="W296" i="5"/>
  <c r="V287" i="5" a="1"/>
  <c r="V287" i="5"/>
  <c r="W287" i="5"/>
  <c r="V282" i="5" a="1"/>
  <c r="V282" i="5"/>
  <c r="W282" i="5"/>
  <c r="V273" i="5" a="1"/>
  <c r="V273" i="5"/>
  <c r="W273" i="5"/>
  <c r="V264" i="5" a="1"/>
  <c r="V264" i="5"/>
  <c r="W264" i="5"/>
  <c r="V255" i="5" a="1"/>
  <c r="V255" i="5"/>
  <c r="W255" i="5"/>
  <c r="V250" i="5" a="1"/>
  <c r="V250" i="5"/>
  <c r="W250" i="5"/>
  <c r="V241" i="5" a="1"/>
  <c r="V241" i="5"/>
  <c r="W241" i="5"/>
  <c r="V232" i="5" a="1"/>
  <c r="V232" i="5"/>
  <c r="W232" i="5"/>
  <c r="V223" i="5" a="1"/>
  <c r="V223" i="5"/>
  <c r="W223" i="5"/>
  <c r="V218" i="5" a="1"/>
  <c r="V218" i="5"/>
  <c r="W218" i="5"/>
  <c r="V209" i="5" a="1"/>
  <c r="V209" i="5"/>
  <c r="W209" i="5"/>
  <c r="V200" i="5" a="1"/>
  <c r="V200" i="5"/>
  <c r="W200" i="5"/>
  <c r="V191" i="5" a="1"/>
  <c r="V191" i="5"/>
  <c r="W191" i="5"/>
  <c r="V186" i="5" a="1"/>
  <c r="V186" i="5"/>
  <c r="W186" i="5"/>
  <c r="V177" i="5" a="1"/>
  <c r="V177" i="5"/>
  <c r="W177" i="5"/>
  <c r="V172" i="5" a="1"/>
  <c r="V172" i="5"/>
  <c r="W172" i="5"/>
  <c r="V150" i="5" a="1"/>
  <c r="V150" i="5"/>
  <c r="W150" i="5"/>
  <c r="V138" i="5" a="1"/>
  <c r="V138" i="5"/>
  <c r="W138" i="5"/>
  <c r="V120" i="5" a="1"/>
  <c r="V120" i="5"/>
  <c r="W120" i="5"/>
  <c r="V108" i="5" a="1"/>
  <c r="V108" i="5"/>
  <c r="W108" i="5"/>
  <c r="V165" i="5" a="1"/>
  <c r="V165" i="5"/>
  <c r="W165" i="5"/>
  <c r="V156" i="5" a="1"/>
  <c r="V156" i="5"/>
  <c r="W156" i="5"/>
  <c r="V135" i="5" a="1"/>
  <c r="V135" i="5"/>
  <c r="W135" i="5"/>
  <c r="V119" i="5" a="1"/>
  <c r="V119" i="5"/>
  <c r="W119" i="5"/>
  <c r="V114" i="5" a="1"/>
  <c r="V114" i="5"/>
  <c r="W114" i="5"/>
  <c r="V107" i="5" a="1"/>
  <c r="V107" i="5"/>
  <c r="W107" i="5"/>
  <c r="V112" i="5" a="1"/>
  <c r="V112" i="5"/>
  <c r="W112" i="5"/>
  <c r="V121" i="5" a="1"/>
  <c r="V121" i="5"/>
  <c r="W121" i="5"/>
  <c r="V130" i="5" a="1"/>
  <c r="V130" i="5"/>
  <c r="W130" i="5"/>
  <c r="V139" i="5" a="1"/>
  <c r="V139" i="5"/>
  <c r="W139" i="5"/>
  <c r="V144" i="5" a="1"/>
  <c r="V144" i="5"/>
  <c r="W144" i="5"/>
  <c r="V153" i="5" a="1"/>
  <c r="V153" i="5"/>
  <c r="W153" i="5"/>
  <c r="V104" i="5" a="1"/>
  <c r="V104" i="5"/>
  <c r="W104" i="5"/>
  <c r="V113" i="5" a="1"/>
  <c r="V113" i="5"/>
  <c r="W113" i="5"/>
  <c r="V6" i="5" a="1"/>
  <c r="V6" i="5"/>
  <c r="W6" i="5"/>
  <c r="V40" i="5" a="1"/>
  <c r="V40" i="5"/>
  <c r="W40" i="5"/>
  <c r="V67" i="5" a="1"/>
  <c r="V67" i="5"/>
  <c r="W67" i="5"/>
  <c r="V70" i="5" a="1"/>
  <c r="V70" i="5"/>
  <c r="W70" i="5"/>
  <c r="V33" i="5" a="1"/>
  <c r="V33" i="5"/>
  <c r="W33" i="5"/>
  <c r="V92" i="5" a="1"/>
  <c r="V92" i="5"/>
  <c r="W92" i="5"/>
  <c r="V46" i="5" a="1"/>
  <c r="V46" i="5"/>
  <c r="W46" i="5"/>
  <c r="V7" i="5" a="1"/>
  <c r="V7" i="5"/>
  <c r="W7" i="5"/>
  <c r="W100" i="5"/>
  <c r="V91" i="5" a="1"/>
  <c r="V91" i="5"/>
  <c r="W91" i="5"/>
  <c r="V73" i="5" a="1"/>
  <c r="V73" i="5"/>
  <c r="W73" i="5"/>
  <c r="V59" i="5" a="1"/>
  <c r="V59" i="5"/>
  <c r="W59" i="5"/>
  <c r="V31" i="5" a="1"/>
  <c r="V31" i="5"/>
  <c r="W31" i="5"/>
  <c r="V16" i="5" a="1"/>
  <c r="V16" i="5"/>
  <c r="W16" i="5"/>
  <c r="V2" i="5" a="1"/>
  <c r="V2" i="5"/>
  <c r="W2" i="5"/>
  <c r="V54" i="5" a="1"/>
  <c r="V54" i="5"/>
  <c r="W54" i="5"/>
  <c r="V78" i="5" a="1"/>
  <c r="V78" i="5"/>
  <c r="W78" i="5"/>
  <c r="V19" i="5" a="1"/>
  <c r="V19" i="5"/>
  <c r="W19" i="5"/>
  <c r="V77" i="5" a="1"/>
  <c r="V77" i="5"/>
  <c r="W77" i="5"/>
  <c r="V32" i="5" a="1"/>
  <c r="V32" i="5"/>
  <c r="W32" i="5"/>
  <c r="V99" i="5" a="1"/>
  <c r="V99" i="5"/>
  <c r="W99" i="5"/>
  <c r="V88" i="5" a="1"/>
  <c r="V88" i="5"/>
  <c r="W88" i="5"/>
  <c r="V72" i="5" a="1"/>
  <c r="V72" i="5"/>
  <c r="W72" i="5"/>
  <c r="V58" i="5" a="1"/>
  <c r="V58" i="5"/>
  <c r="W58" i="5"/>
  <c r="V44" i="5" a="1"/>
  <c r="V44" i="5"/>
  <c r="W44" i="5"/>
  <c r="V30" i="5" a="1"/>
  <c r="V30" i="5"/>
  <c r="W30" i="5"/>
  <c r="V3" i="5" a="1"/>
  <c r="V3" i="5"/>
  <c r="W3" i="5"/>
  <c r="V85" i="5" a="1"/>
  <c r="V85" i="5"/>
  <c r="W85" i="5"/>
  <c r="V14" i="5" a="1"/>
  <c r="V14" i="5"/>
  <c r="W14" i="5"/>
  <c r="V50" i="5" a="1"/>
  <c r="V50" i="5"/>
  <c r="W50" i="5"/>
  <c r="V12" i="5" a="1"/>
  <c r="V12" i="5"/>
  <c r="W12" i="5"/>
  <c r="V64" i="5" a="1"/>
  <c r="V64" i="5"/>
  <c r="W64" i="5"/>
  <c r="V17" i="5" a="1"/>
  <c r="V17" i="5"/>
  <c r="W17" i="5"/>
  <c r="V98" i="5" a="1"/>
  <c r="V98" i="5"/>
  <c r="W98" i="5"/>
  <c r="V86" i="5" a="1"/>
  <c r="V86" i="5"/>
  <c r="W86" i="5"/>
  <c r="V71" i="5" a="1"/>
  <c r="V71" i="5"/>
  <c r="W71" i="5"/>
  <c r="V57" i="5" a="1"/>
  <c r="V57" i="5"/>
  <c r="W57" i="5"/>
  <c r="V43" i="5" a="1"/>
  <c r="V43" i="5"/>
  <c r="W43" i="5"/>
  <c r="V26" i="5" a="1"/>
  <c r="V26" i="5"/>
  <c r="W26" i="5"/>
  <c r="V15" i="5" a="1"/>
  <c r="V15" i="5"/>
  <c r="W15" i="5"/>
  <c r="V97" i="5" a="1"/>
  <c r="V97" i="5"/>
  <c r="W97" i="5"/>
  <c r="V84" i="5" a="1"/>
  <c r="V84" i="5"/>
  <c r="W84" i="5"/>
  <c r="V52" i="5" a="1"/>
  <c r="V52" i="5"/>
  <c r="W52" i="5"/>
  <c r="V38" i="5" a="1"/>
  <c r="V38" i="5"/>
  <c r="W38" i="5"/>
  <c r="V24" i="5" a="1"/>
  <c r="V24" i="5"/>
  <c r="W24" i="5"/>
  <c r="V13" i="5" a="1"/>
  <c r="V13" i="5"/>
  <c r="W13" i="5"/>
  <c r="V4" i="5" a="1"/>
  <c r="V4" i="5"/>
  <c r="W4" i="5"/>
  <c r="V94" i="5" a="1"/>
  <c r="V94" i="5"/>
  <c r="W94" i="5"/>
  <c r="V80" i="5" a="1"/>
  <c r="V80" i="5"/>
  <c r="W80" i="5"/>
  <c r="V65" i="5" a="1"/>
  <c r="V65" i="5"/>
  <c r="W65" i="5"/>
  <c r="V51" i="5" a="1"/>
  <c r="V51" i="5"/>
  <c r="W51" i="5"/>
  <c r="V37" i="5" a="1"/>
  <c r="V37" i="5"/>
  <c r="W37" i="5"/>
  <c r="V23" i="5" a="1"/>
  <c r="V23" i="5"/>
  <c r="W23" i="5"/>
  <c r="V93" i="5" a="1"/>
  <c r="V93" i="5"/>
  <c r="W93" i="5"/>
  <c r="V87" i="5" a="1"/>
  <c r="V87" i="5"/>
  <c r="W87" i="5"/>
  <c r="V79" i="5" a="1"/>
  <c r="V79" i="5"/>
  <c r="W79" i="5"/>
  <c r="V66" i="5" a="1"/>
  <c r="V66" i="5"/>
  <c r="W66" i="5"/>
  <c r="V60" i="5" a="1"/>
  <c r="V60" i="5"/>
  <c r="W60" i="5"/>
  <c r="V53" i="5" a="1"/>
  <c r="V53" i="5"/>
  <c r="W53" i="5"/>
  <c r="V45" i="5" a="1"/>
  <c r="V45" i="5"/>
  <c r="W45" i="5"/>
  <c r="V39" i="5" a="1"/>
  <c r="V39" i="5"/>
  <c r="W39" i="5"/>
  <c r="V25" i="5" a="1"/>
  <c r="V25" i="5"/>
  <c r="W25" i="5"/>
  <c r="V18" i="5" a="1"/>
  <c r="V18" i="5"/>
  <c r="W18" i="5"/>
  <c r="V8" i="5" a="1"/>
  <c r="V8" i="5"/>
  <c r="W8" i="5"/>
  <c r="V90" i="5" a="1"/>
  <c r="V90" i="5"/>
  <c r="W90" i="5"/>
  <c r="V83" i="5" a="1"/>
  <c r="V83" i="5"/>
  <c r="W83" i="5"/>
  <c r="V76" i="5" a="1"/>
  <c r="V76" i="5"/>
  <c r="W76" i="5"/>
  <c r="V69" i="5" a="1"/>
  <c r="V69" i="5"/>
  <c r="W69" i="5"/>
  <c r="V63" i="5" a="1"/>
  <c r="V63" i="5"/>
  <c r="W63" i="5"/>
  <c r="V49" i="5" a="1"/>
  <c r="V49" i="5"/>
  <c r="W49" i="5"/>
  <c r="V42" i="5" a="1"/>
  <c r="V42" i="5"/>
  <c r="W42" i="5"/>
  <c r="V36" i="5" a="1"/>
  <c r="V36" i="5"/>
  <c r="W36" i="5"/>
  <c r="V29" i="5" a="1"/>
  <c r="V29" i="5"/>
  <c r="W29" i="5"/>
  <c r="V22" i="5" a="1"/>
  <c r="V22" i="5"/>
  <c r="W22" i="5"/>
  <c r="V10" i="5" a="1"/>
  <c r="V10" i="5"/>
  <c r="W10" i="5"/>
  <c r="V11" i="5" a="1"/>
  <c r="V11" i="5"/>
  <c r="W11" i="5"/>
  <c r="V89" i="5" a="1"/>
  <c r="V89" i="5"/>
  <c r="W89" i="5"/>
  <c r="V82" i="5" a="1"/>
  <c r="V82" i="5"/>
  <c r="W82" i="5"/>
  <c r="V75" i="5" a="1"/>
  <c r="V75" i="5"/>
  <c r="W75" i="5"/>
  <c r="V62" i="5" a="1"/>
  <c r="V62" i="5"/>
  <c r="W62" i="5"/>
  <c r="V56" i="5" a="1"/>
  <c r="V56" i="5"/>
  <c r="W56" i="5"/>
  <c r="V48" i="5" a="1"/>
  <c r="V48" i="5"/>
  <c r="W48" i="5"/>
  <c r="V41" i="5" a="1"/>
  <c r="V41" i="5"/>
  <c r="W41" i="5"/>
  <c r="V35" i="5" a="1"/>
  <c r="V35" i="5"/>
  <c r="W35" i="5"/>
  <c r="V28" i="5" a="1"/>
  <c r="V28" i="5"/>
  <c r="W28" i="5"/>
  <c r="V21" i="5" a="1"/>
  <c r="V21" i="5"/>
  <c r="W21" i="5"/>
  <c r="V5" i="5" a="1"/>
  <c r="V5" i="5"/>
  <c r="W5" i="5"/>
  <c r="V9" i="5" a="1"/>
  <c r="V9" i="5"/>
  <c r="W9" i="5"/>
  <c r="V95" i="5" a="1"/>
  <c r="V95" i="5"/>
  <c r="W95" i="5"/>
  <c r="V81" i="5" a="1"/>
  <c r="V81" i="5"/>
  <c r="W81" i="5"/>
  <c r="V74" i="5" a="1"/>
  <c r="V74" i="5"/>
  <c r="W74" i="5"/>
  <c r="V68" i="5" a="1"/>
  <c r="V68" i="5"/>
  <c r="W68" i="5"/>
  <c r="V61" i="5" a="1"/>
  <c r="V61" i="5"/>
  <c r="W61" i="5"/>
  <c r="V55" i="5" a="1"/>
  <c r="V55" i="5"/>
  <c r="W55" i="5"/>
  <c r="V47" i="5" a="1"/>
  <c r="V47" i="5"/>
  <c r="W47" i="5"/>
  <c r="V34" i="5" a="1"/>
  <c r="V34" i="5"/>
  <c r="W34" i="5"/>
  <c r="V27" i="5" a="1"/>
  <c r="V27" i="5"/>
  <c r="W27" i="5"/>
  <c r="V20" i="5" a="1"/>
  <c r="V20" i="5"/>
  <c r="W20" i="5"/>
  <c r="K7" i="5"/>
  <c r="K12" i="5"/>
  <c r="K6" i="5"/>
  <c r="K4" i="5"/>
  <c r="K9" i="5"/>
  <c r="K11" i="5"/>
  <c r="K13" i="5"/>
  <c r="K14" i="5"/>
  <c r="K8" i="5"/>
  <c r="K15" i="5"/>
  <c r="K5" i="5"/>
  <c r="K10" i="5"/>
  <c r="K3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2" i="5"/>
  <c r="J7" i="5"/>
  <c r="J12" i="5"/>
  <c r="J6" i="5"/>
  <c r="J4" i="5"/>
  <c r="J9" i="5"/>
  <c r="J11" i="5"/>
  <c r="J13" i="5"/>
  <c r="J14" i="5"/>
  <c r="J8" i="5"/>
  <c r="J15" i="5"/>
  <c r="J5" i="5"/>
  <c r="J10" i="5"/>
  <c r="J3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I7" i="5"/>
  <c r="I12" i="5"/>
  <c r="I6" i="5"/>
  <c r="I4" i="5"/>
  <c r="I9" i="5"/>
  <c r="I11" i="5"/>
  <c r="I13" i="5"/>
  <c r="I14" i="5"/>
  <c r="I8" i="5"/>
  <c r="I15" i="5"/>
  <c r="I5" i="5"/>
  <c r="I10" i="5"/>
  <c r="I3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2" i="5"/>
  <c r="A2" i="5"/>
  <c r="M184" i="5" a="1"/>
  <c r="M184" i="5"/>
  <c r="N184" i="5"/>
  <c r="T184" i="5"/>
  <c r="M210" i="5" a="1"/>
  <c r="M210" i="5"/>
  <c r="N210" i="5"/>
  <c r="T210" i="5"/>
  <c r="M230" i="5" a="1"/>
  <c r="M230" i="5"/>
  <c r="N230" i="5"/>
  <c r="T230" i="5"/>
  <c r="M260" i="5" a="1"/>
  <c r="M260" i="5"/>
  <c r="N260" i="5"/>
  <c r="T260" i="5"/>
  <c r="M294" i="5" a="1"/>
  <c r="M294" i="5"/>
  <c r="N294" i="5"/>
  <c r="T294" i="5"/>
  <c r="M312" i="5" a="1"/>
  <c r="M312" i="5"/>
  <c r="N312" i="5"/>
  <c r="T312" i="5"/>
  <c r="M330" i="5" a="1"/>
  <c r="M330" i="5"/>
  <c r="N330" i="5"/>
  <c r="T330" i="5"/>
  <c r="M356" i="5" a="1"/>
  <c r="M356" i="5"/>
  <c r="N356" i="5"/>
  <c r="T356" i="5"/>
  <c r="M365" i="5" a="1"/>
  <c r="M365" i="5"/>
  <c r="N365" i="5"/>
  <c r="T365" i="5"/>
  <c r="M380" i="5" a="1"/>
  <c r="M380" i="5"/>
  <c r="N380" i="5"/>
  <c r="T380" i="5"/>
  <c r="M397" i="5" a="1"/>
  <c r="M397" i="5"/>
  <c r="N397" i="5"/>
  <c r="T397" i="5"/>
  <c r="M101" i="5" a="1"/>
  <c r="M101" i="5"/>
  <c r="N101" i="5"/>
  <c r="T101" i="5"/>
  <c r="M149" i="5" a="1"/>
  <c r="M149" i="5"/>
  <c r="N149" i="5"/>
  <c r="T149" i="5"/>
  <c r="M185" i="5" a="1"/>
  <c r="M185" i="5"/>
  <c r="N185" i="5"/>
  <c r="T185" i="5"/>
  <c r="M211" i="5" a="1"/>
  <c r="M211" i="5"/>
  <c r="N211" i="5"/>
  <c r="T211" i="5"/>
  <c r="M236" i="5" a="1"/>
  <c r="M236" i="5"/>
  <c r="N236" i="5"/>
  <c r="T236" i="5"/>
  <c r="M266" i="5" a="1"/>
  <c r="M266" i="5"/>
  <c r="N266" i="5"/>
  <c r="T266" i="5"/>
  <c r="M280" i="5" a="1"/>
  <c r="M280" i="5"/>
  <c r="N280" i="5"/>
  <c r="T280" i="5"/>
  <c r="M297" i="5" a="1"/>
  <c r="M297" i="5"/>
  <c r="N297" i="5"/>
  <c r="T297" i="5"/>
  <c r="M316" i="5" a="1"/>
  <c r="M316" i="5"/>
  <c r="N316" i="5"/>
  <c r="T316" i="5"/>
  <c r="M344" i="5" a="1"/>
  <c r="M344" i="5"/>
  <c r="N344" i="5"/>
  <c r="T344" i="5"/>
  <c r="M357" i="5" a="1"/>
  <c r="M357" i="5"/>
  <c r="N357" i="5"/>
  <c r="T357" i="5"/>
  <c r="M366" i="5" a="1"/>
  <c r="M366" i="5"/>
  <c r="N366" i="5"/>
  <c r="T366" i="5"/>
  <c r="M120" i="5" a="1"/>
  <c r="M120" i="5"/>
  <c r="N120" i="5"/>
  <c r="T120" i="5"/>
  <c r="M150" i="5" a="1"/>
  <c r="M150" i="5"/>
  <c r="N150" i="5"/>
  <c r="T150" i="5"/>
  <c r="M191" i="5" a="1"/>
  <c r="M191" i="5"/>
  <c r="N191" i="5"/>
  <c r="T191" i="5"/>
  <c r="M216" i="5" a="1"/>
  <c r="M216" i="5"/>
  <c r="N216" i="5"/>
  <c r="T216" i="5"/>
  <c r="M241" i="5" a="1"/>
  <c r="M241" i="5"/>
  <c r="N241" i="5"/>
  <c r="T241" i="5"/>
  <c r="M284" i="5" a="1"/>
  <c r="M284" i="5"/>
  <c r="N284" i="5"/>
  <c r="T284" i="5"/>
  <c r="M298" i="5" a="1"/>
  <c r="M298" i="5"/>
  <c r="N298" i="5"/>
  <c r="T298" i="5"/>
  <c r="M320" i="5" a="1"/>
  <c r="M320" i="5"/>
  <c r="N320" i="5"/>
  <c r="T320" i="5"/>
  <c r="M334" i="5" a="1"/>
  <c r="M334" i="5"/>
  <c r="N334" i="5"/>
  <c r="T334" i="5"/>
  <c r="M347" i="5" a="1"/>
  <c r="M347" i="5"/>
  <c r="N347" i="5"/>
  <c r="T347" i="5"/>
  <c r="M358" i="5" a="1"/>
  <c r="M358" i="5"/>
  <c r="N358" i="5"/>
  <c r="T358" i="5"/>
  <c r="M131" i="5" a="1"/>
  <c r="M131" i="5"/>
  <c r="N131" i="5"/>
  <c r="T131" i="5"/>
  <c r="M175" i="5" a="1"/>
  <c r="M175" i="5"/>
  <c r="N175" i="5"/>
  <c r="T175" i="5"/>
  <c r="M204" i="5" a="1"/>
  <c r="M204" i="5"/>
  <c r="N204" i="5"/>
  <c r="T204" i="5"/>
  <c r="M228" i="5" a="1"/>
  <c r="M228" i="5"/>
  <c r="N228" i="5"/>
  <c r="T228" i="5"/>
  <c r="M259" i="5" a="1"/>
  <c r="M259" i="5"/>
  <c r="N259" i="5"/>
  <c r="T259" i="5"/>
  <c r="M289" i="5" a="1"/>
  <c r="M289" i="5"/>
  <c r="N289" i="5"/>
  <c r="T289" i="5"/>
  <c r="M326" i="5" a="1"/>
  <c r="M326" i="5"/>
  <c r="N326" i="5"/>
  <c r="T326" i="5"/>
  <c r="M353" i="5" a="1"/>
  <c r="M353" i="5"/>
  <c r="N353" i="5"/>
  <c r="T353" i="5"/>
  <c r="M379" i="5" a="1"/>
  <c r="M379" i="5"/>
  <c r="N379" i="5"/>
  <c r="T379" i="5"/>
  <c r="M386" i="5" a="1"/>
  <c r="M386" i="5"/>
  <c r="N386" i="5"/>
  <c r="T386" i="5"/>
  <c r="M395" i="5" a="1"/>
  <c r="M395" i="5"/>
  <c r="N395" i="5"/>
  <c r="T395" i="5"/>
  <c r="M404" i="5" a="1"/>
  <c r="M404" i="5"/>
  <c r="N404" i="5"/>
  <c r="T404" i="5"/>
  <c r="M122" i="5" a="1"/>
  <c r="M122" i="5"/>
  <c r="N122" i="5"/>
  <c r="T122" i="5"/>
  <c r="M242" i="5" a="1"/>
  <c r="M242" i="5"/>
  <c r="N242" i="5"/>
  <c r="T242" i="5"/>
  <c r="M348" i="5" a="1"/>
  <c r="M348" i="5"/>
  <c r="N348" i="5"/>
  <c r="T348" i="5"/>
  <c r="M376" i="5" a="1"/>
  <c r="M376" i="5"/>
  <c r="N376" i="5"/>
  <c r="T376" i="5"/>
  <c r="M388" i="5" a="1"/>
  <c r="M388" i="5"/>
  <c r="N388" i="5"/>
  <c r="T388" i="5"/>
  <c r="M399" i="5" a="1"/>
  <c r="M399" i="5"/>
  <c r="N399" i="5"/>
  <c r="T399" i="5"/>
  <c r="M411" i="5" a="1"/>
  <c r="M411" i="5"/>
  <c r="N411" i="5"/>
  <c r="T411" i="5"/>
  <c r="M420" i="5" a="1"/>
  <c r="M420" i="5"/>
  <c r="N420" i="5"/>
  <c r="T420" i="5"/>
  <c r="M430" i="5" a="1"/>
  <c r="M430" i="5"/>
  <c r="N430" i="5"/>
  <c r="T430" i="5"/>
  <c r="M439" i="5" a="1"/>
  <c r="M439" i="5"/>
  <c r="N439" i="5"/>
  <c r="T439" i="5"/>
  <c r="M449" i="5" a="1"/>
  <c r="M449" i="5"/>
  <c r="N449" i="5"/>
  <c r="T449" i="5"/>
  <c r="M467" i="5" a="1"/>
  <c r="M467" i="5"/>
  <c r="N467" i="5"/>
  <c r="T467" i="5"/>
  <c r="M483" i="5" a="1"/>
  <c r="M483" i="5"/>
  <c r="N483" i="5"/>
  <c r="T483" i="5"/>
  <c r="M489" i="5" a="1"/>
  <c r="M489" i="5"/>
  <c r="N489" i="5"/>
  <c r="T489" i="5"/>
  <c r="M495" i="5" a="1"/>
  <c r="M495" i="5"/>
  <c r="N495" i="5"/>
  <c r="T495" i="5"/>
  <c r="M198" i="5" a="1"/>
  <c r="M198" i="5"/>
  <c r="N198" i="5"/>
  <c r="T198" i="5"/>
  <c r="M248" i="5" a="1"/>
  <c r="M248" i="5"/>
  <c r="N248" i="5"/>
  <c r="T248" i="5"/>
  <c r="M288" i="5" a="1"/>
  <c r="M288" i="5"/>
  <c r="N288" i="5"/>
  <c r="T288" i="5"/>
  <c r="M321" i="5" a="1"/>
  <c r="M321" i="5"/>
  <c r="N321" i="5"/>
  <c r="T321" i="5"/>
  <c r="M349" i="5" a="1"/>
  <c r="M349" i="5"/>
  <c r="N349" i="5"/>
  <c r="T349" i="5"/>
  <c r="M367" i="5" a="1"/>
  <c r="M367" i="5"/>
  <c r="N367" i="5"/>
  <c r="T367" i="5"/>
  <c r="M389" i="5" a="1"/>
  <c r="M389" i="5"/>
  <c r="N389" i="5"/>
  <c r="T389" i="5"/>
  <c r="M402" i="5" a="1"/>
  <c r="M402" i="5"/>
  <c r="N402" i="5"/>
  <c r="T402" i="5"/>
  <c r="M421" i="5" a="1"/>
  <c r="M421" i="5"/>
  <c r="N421" i="5"/>
  <c r="T421" i="5"/>
  <c r="M431" i="5" a="1"/>
  <c r="M431" i="5"/>
  <c r="N431" i="5"/>
  <c r="T431" i="5"/>
  <c r="M440" i="5" a="1"/>
  <c r="M440" i="5"/>
  <c r="N440" i="5"/>
  <c r="T440" i="5"/>
  <c r="M450" i="5" a="1"/>
  <c r="M450" i="5"/>
  <c r="N450" i="5"/>
  <c r="T450" i="5"/>
  <c r="M459" i="5" a="1"/>
  <c r="M459" i="5"/>
  <c r="N459" i="5"/>
  <c r="T459" i="5"/>
  <c r="M476" i="5" a="1"/>
  <c r="M476" i="5"/>
  <c r="N476" i="5"/>
  <c r="T476" i="5"/>
  <c r="M484" i="5" a="1"/>
  <c r="M484" i="5"/>
  <c r="N484" i="5"/>
  <c r="T484" i="5"/>
  <c r="M490" i="5" a="1"/>
  <c r="M490" i="5"/>
  <c r="N490" i="5"/>
  <c r="T490" i="5"/>
  <c r="M129" i="5" a="1"/>
  <c r="M129" i="5"/>
  <c r="N129" i="5"/>
  <c r="T129" i="5"/>
  <c r="M199" i="5" a="1"/>
  <c r="M199" i="5"/>
  <c r="N199" i="5"/>
  <c r="T199" i="5"/>
  <c r="M254" i="5" a="1"/>
  <c r="M254" i="5"/>
  <c r="N254" i="5"/>
  <c r="T254" i="5"/>
  <c r="M325" i="5" a="1"/>
  <c r="M325" i="5"/>
  <c r="N325" i="5"/>
  <c r="T325" i="5"/>
  <c r="M352" i="5" a="1"/>
  <c r="M352" i="5"/>
  <c r="N352" i="5"/>
  <c r="T352" i="5"/>
  <c r="M390" i="5" a="1"/>
  <c r="M390" i="5"/>
  <c r="N390" i="5"/>
  <c r="T390" i="5"/>
  <c r="M403" i="5" a="1"/>
  <c r="M403" i="5"/>
  <c r="N403" i="5"/>
  <c r="T403" i="5"/>
  <c r="M412" i="5" a="1"/>
  <c r="M412" i="5"/>
  <c r="N412" i="5"/>
  <c r="T412" i="5"/>
  <c r="M422" i="5" a="1"/>
  <c r="M422" i="5"/>
  <c r="N422" i="5"/>
  <c r="T422" i="5"/>
  <c r="M434" i="5" a="1"/>
  <c r="M434" i="5"/>
  <c r="N434" i="5"/>
  <c r="T434" i="5"/>
  <c r="M442" i="5" a="1"/>
  <c r="M442" i="5"/>
  <c r="N442" i="5"/>
  <c r="T442" i="5"/>
  <c r="M451" i="5" a="1"/>
  <c r="M451" i="5"/>
  <c r="N451" i="5"/>
  <c r="T451" i="5"/>
  <c r="M460" i="5" a="1"/>
  <c r="M460" i="5"/>
  <c r="N460" i="5"/>
  <c r="T460" i="5"/>
  <c r="M468" i="5" a="1"/>
  <c r="M468" i="5"/>
  <c r="N468" i="5"/>
  <c r="T468" i="5"/>
  <c r="M496" i="5" a="1"/>
  <c r="M496" i="5"/>
  <c r="N496" i="5"/>
  <c r="T496" i="5"/>
  <c r="M168" i="5" a="1"/>
  <c r="M168" i="5"/>
  <c r="N168" i="5"/>
  <c r="T168" i="5"/>
  <c r="M275" i="5" a="1"/>
  <c r="M275" i="5"/>
  <c r="N275" i="5"/>
  <c r="T275" i="5"/>
  <c r="M307" i="5" a="1"/>
  <c r="M307" i="5"/>
  <c r="N307" i="5"/>
  <c r="T307" i="5"/>
  <c r="M339" i="5" a="1"/>
  <c r="M339" i="5"/>
  <c r="N339" i="5"/>
  <c r="T339" i="5"/>
  <c r="M362" i="5" a="1"/>
  <c r="M362" i="5"/>
  <c r="N362" i="5"/>
  <c r="T362" i="5"/>
  <c r="M375" i="5" a="1"/>
  <c r="M375" i="5"/>
  <c r="N375" i="5"/>
  <c r="T375" i="5"/>
  <c r="M396" i="5" a="1"/>
  <c r="M396" i="5"/>
  <c r="N396" i="5"/>
  <c r="T396" i="5"/>
  <c r="M408" i="5" a="1"/>
  <c r="M408" i="5"/>
  <c r="N408" i="5"/>
  <c r="T408" i="5"/>
  <c r="M418" i="5" a="1"/>
  <c r="M418" i="5"/>
  <c r="N418" i="5"/>
  <c r="T418" i="5"/>
  <c r="M428" i="5" a="1"/>
  <c r="M428" i="5"/>
  <c r="N428" i="5"/>
  <c r="T428" i="5"/>
  <c r="M436" i="5" a="1"/>
  <c r="M436" i="5"/>
  <c r="N436" i="5"/>
  <c r="T436" i="5"/>
  <c r="M445" i="5" a="1"/>
  <c r="M445" i="5"/>
  <c r="N445" i="5"/>
  <c r="T445" i="5"/>
  <c r="M457" i="5" a="1"/>
  <c r="M457" i="5"/>
  <c r="N457" i="5"/>
  <c r="T457" i="5"/>
  <c r="M466" i="5" a="1"/>
  <c r="M466" i="5"/>
  <c r="N466" i="5"/>
  <c r="T466" i="5"/>
  <c r="M474" i="5" a="1"/>
  <c r="M474" i="5"/>
  <c r="N474" i="5"/>
  <c r="T474" i="5"/>
  <c r="M481" i="5" a="1"/>
  <c r="M481" i="5"/>
  <c r="N481" i="5"/>
  <c r="T481" i="5"/>
  <c r="M487" i="5" a="1"/>
  <c r="M487" i="5"/>
  <c r="N487" i="5"/>
  <c r="T487" i="5"/>
  <c r="M493" i="5" a="1"/>
  <c r="M493" i="5"/>
  <c r="N493" i="5"/>
  <c r="T493" i="5"/>
  <c r="M205" i="5" a="1"/>
  <c r="M205" i="5"/>
  <c r="N205" i="5"/>
  <c r="T205" i="5"/>
  <c r="M293" i="5" a="1"/>
  <c r="M293" i="5"/>
  <c r="N293" i="5"/>
  <c r="T293" i="5"/>
  <c r="M354" i="5" a="1"/>
  <c r="M354" i="5"/>
  <c r="N354" i="5"/>
  <c r="T354" i="5"/>
  <c r="M425" i="5" a="1"/>
  <c r="M425" i="5"/>
  <c r="N425" i="5"/>
  <c r="T425" i="5"/>
  <c r="M443" i="5" a="1"/>
  <c r="M443" i="5"/>
  <c r="N443" i="5"/>
  <c r="T443" i="5"/>
  <c r="M461" i="5" a="1"/>
  <c r="M461" i="5"/>
  <c r="N461" i="5"/>
  <c r="T461" i="5"/>
  <c r="M477" i="5" a="1"/>
  <c r="M477" i="5"/>
  <c r="N477" i="5"/>
  <c r="T477" i="5"/>
  <c r="M491" i="5" a="1"/>
  <c r="M491" i="5"/>
  <c r="N491" i="5"/>
  <c r="T491" i="5"/>
  <c r="M218" i="5" a="1"/>
  <c r="M218" i="5"/>
  <c r="N218" i="5"/>
  <c r="T218" i="5"/>
  <c r="M302" i="5" a="1"/>
  <c r="M302" i="5"/>
  <c r="N302" i="5"/>
  <c r="T302" i="5"/>
  <c r="M381" i="5" a="1"/>
  <c r="M381" i="5"/>
  <c r="N381" i="5"/>
  <c r="T381" i="5"/>
  <c r="M405" i="5" a="1"/>
  <c r="M405" i="5"/>
  <c r="N405" i="5"/>
  <c r="T405" i="5"/>
  <c r="M426" i="5" a="1"/>
  <c r="M426" i="5"/>
  <c r="N426" i="5"/>
  <c r="T426" i="5"/>
  <c r="M462" i="5" a="1"/>
  <c r="M462" i="5"/>
  <c r="N462" i="5"/>
  <c r="T462" i="5"/>
  <c r="M480" i="5" a="1"/>
  <c r="M480" i="5"/>
  <c r="N480" i="5"/>
  <c r="T480" i="5"/>
  <c r="M229" i="5" a="1"/>
  <c r="M229" i="5"/>
  <c r="N229" i="5"/>
  <c r="T229" i="5"/>
  <c r="M311" i="5" a="1"/>
  <c r="M311" i="5"/>
  <c r="N311" i="5"/>
  <c r="T311" i="5"/>
  <c r="M363" i="5" a="1"/>
  <c r="M363" i="5"/>
  <c r="N363" i="5"/>
  <c r="T363" i="5"/>
  <c r="M385" i="5" a="1"/>
  <c r="M385" i="5"/>
  <c r="N385" i="5"/>
  <c r="T385" i="5"/>
  <c r="M410" i="5" a="1"/>
  <c r="M410" i="5"/>
  <c r="N410" i="5"/>
  <c r="T410" i="5"/>
  <c r="M429" i="5" a="1"/>
  <c r="M429" i="5"/>
  <c r="N429" i="5"/>
  <c r="T429" i="5"/>
  <c r="M448" i="5" a="1"/>
  <c r="M448" i="5"/>
  <c r="N448" i="5"/>
  <c r="T448" i="5"/>
  <c r="M482" i="5" a="1"/>
  <c r="M482" i="5"/>
  <c r="N482" i="5"/>
  <c r="T482" i="5"/>
  <c r="M494" i="5" a="1"/>
  <c r="M494" i="5"/>
  <c r="N494" i="5"/>
  <c r="T494" i="5"/>
  <c r="M166" i="5" a="1"/>
  <c r="M166" i="5"/>
  <c r="N166" i="5"/>
  <c r="T166" i="5"/>
  <c r="M271" i="5" a="1"/>
  <c r="M271" i="5"/>
  <c r="N271" i="5"/>
  <c r="T271" i="5"/>
  <c r="M335" i="5" a="1"/>
  <c r="M335" i="5"/>
  <c r="N335" i="5"/>
  <c r="T335" i="5"/>
  <c r="M372" i="5" a="1"/>
  <c r="M372" i="5"/>
  <c r="N372" i="5"/>
  <c r="T372" i="5"/>
  <c r="M417" i="5" a="1"/>
  <c r="M417" i="5"/>
  <c r="N417" i="5"/>
  <c r="T417" i="5"/>
  <c r="M454" i="5" a="1"/>
  <c r="M454" i="5"/>
  <c r="N454" i="5"/>
  <c r="T454" i="5"/>
  <c r="M472" i="5" a="1"/>
  <c r="M472" i="5"/>
  <c r="N472" i="5"/>
  <c r="T472" i="5"/>
  <c r="M500" i="5" a="1"/>
  <c r="M500" i="5"/>
  <c r="N500" i="5"/>
  <c r="T500" i="5"/>
  <c r="M140" i="5" a="1"/>
  <c r="M140" i="5"/>
  <c r="N140" i="5"/>
  <c r="T140" i="5"/>
  <c r="M329" i="5" a="1"/>
  <c r="M329" i="5"/>
  <c r="N329" i="5"/>
  <c r="T329" i="5"/>
  <c r="M393" i="5" a="1"/>
  <c r="M393" i="5"/>
  <c r="N393" i="5"/>
  <c r="T393" i="5"/>
  <c r="M469" i="5" a="1"/>
  <c r="M469" i="5"/>
  <c r="N469" i="5"/>
  <c r="T469" i="5"/>
  <c r="M498" i="5" a="1"/>
  <c r="M498" i="5"/>
  <c r="N498" i="5"/>
  <c r="T498" i="5"/>
  <c r="M159" i="5" a="1"/>
  <c r="M159" i="5"/>
  <c r="N159" i="5"/>
  <c r="T159" i="5"/>
  <c r="M394" i="5" a="1"/>
  <c r="M394" i="5"/>
  <c r="N394" i="5"/>
  <c r="T394" i="5"/>
  <c r="M435" i="5" a="1"/>
  <c r="M435" i="5"/>
  <c r="N435" i="5"/>
  <c r="T435" i="5"/>
  <c r="M471" i="5" a="1"/>
  <c r="M471" i="5"/>
  <c r="N471" i="5"/>
  <c r="T471" i="5"/>
  <c r="M499" i="5" a="1"/>
  <c r="M499" i="5"/>
  <c r="N499" i="5"/>
  <c r="T499" i="5"/>
  <c r="M361" i="5" a="1"/>
  <c r="M361" i="5"/>
  <c r="N361" i="5"/>
  <c r="T361" i="5"/>
  <c r="M407" i="5" a="1"/>
  <c r="M407" i="5"/>
  <c r="N407" i="5"/>
  <c r="T407" i="5"/>
  <c r="M370" i="5" a="1"/>
  <c r="M370" i="5"/>
  <c r="N370" i="5"/>
  <c r="T370" i="5"/>
  <c r="M452" i="5" a="1"/>
  <c r="M452" i="5"/>
  <c r="N452" i="5"/>
  <c r="T452" i="5"/>
  <c r="M177" i="5" a="1"/>
  <c r="M177" i="5"/>
  <c r="N177" i="5"/>
  <c r="T177" i="5"/>
  <c r="M343" i="5" a="1"/>
  <c r="M343" i="5"/>
  <c r="N343" i="5"/>
  <c r="T343" i="5"/>
  <c r="M398" i="5" a="1"/>
  <c r="M398" i="5"/>
  <c r="N398" i="5"/>
  <c r="T398" i="5"/>
  <c r="M437" i="5" a="1"/>
  <c r="M437" i="5"/>
  <c r="N437" i="5"/>
  <c r="T437" i="5"/>
  <c r="M475" i="5" a="1"/>
  <c r="M475" i="5"/>
  <c r="N475" i="5"/>
  <c r="T475" i="5"/>
  <c r="M223" i="5" a="1"/>
  <c r="M223" i="5"/>
  <c r="N223" i="5"/>
  <c r="T223" i="5"/>
  <c r="M444" i="5" a="1"/>
  <c r="M444" i="5"/>
  <c r="N444" i="5"/>
  <c r="T444" i="5"/>
  <c r="M413" i="5" a="1"/>
  <c r="M413" i="5"/>
  <c r="N413" i="5"/>
  <c r="T413" i="5"/>
  <c r="M485" i="5" a="1"/>
  <c r="M485" i="5"/>
  <c r="N485" i="5"/>
  <c r="T485" i="5"/>
  <c r="M270" i="5" a="1"/>
  <c r="M270" i="5"/>
  <c r="N270" i="5"/>
  <c r="T270" i="5"/>
  <c r="M371" i="5" a="1"/>
  <c r="M371" i="5"/>
  <c r="N371" i="5"/>
  <c r="T371" i="5"/>
  <c r="M416" i="5" a="1"/>
  <c r="M416" i="5"/>
  <c r="N416" i="5"/>
  <c r="T416" i="5"/>
  <c r="M453" i="5" a="1"/>
  <c r="M453" i="5"/>
  <c r="N453" i="5"/>
  <c r="T453" i="5"/>
  <c r="M486" i="5" a="1"/>
  <c r="M486" i="5"/>
  <c r="N486" i="5"/>
  <c r="T486" i="5"/>
  <c r="M279" i="5" a="1"/>
  <c r="M279" i="5"/>
  <c r="N279" i="5"/>
  <c r="T279" i="5"/>
  <c r="M419" i="5" a="1"/>
  <c r="M419" i="5"/>
  <c r="N419" i="5"/>
  <c r="T419" i="5"/>
  <c r="M458" i="5" a="1"/>
  <c r="M458" i="5"/>
  <c r="N458" i="5"/>
  <c r="T458" i="5"/>
  <c r="M303" i="5" a="1"/>
  <c r="M303" i="5"/>
  <c r="N303" i="5"/>
  <c r="T303" i="5"/>
  <c r="M384" i="5" a="1"/>
  <c r="M384" i="5"/>
  <c r="N384" i="5"/>
  <c r="T384" i="5"/>
  <c r="M427" i="5" a="1"/>
  <c r="M427" i="5"/>
  <c r="N427" i="5"/>
  <c r="T427" i="5"/>
  <c r="M463" i="5" a="1"/>
  <c r="M463" i="5"/>
  <c r="N463" i="5"/>
  <c r="T463" i="5"/>
  <c r="M492" i="5" a="1"/>
  <c r="M492" i="5"/>
  <c r="N492" i="5"/>
  <c r="T492" i="5"/>
  <c r="M118" i="5" a="1"/>
  <c r="M118" i="5"/>
  <c r="N118" i="5"/>
  <c r="T118" i="5"/>
  <c r="M318" i="5" a="1"/>
  <c r="M318" i="5"/>
  <c r="N318" i="5"/>
  <c r="T318" i="5"/>
  <c r="M382" i="5" a="1"/>
  <c r="M382" i="5"/>
  <c r="N382" i="5"/>
  <c r="T382" i="5"/>
  <c r="M446" i="5" a="1"/>
  <c r="M446" i="5"/>
  <c r="N446" i="5"/>
  <c r="T446" i="5"/>
  <c r="M172" i="5" a="1"/>
  <c r="M172" i="5"/>
  <c r="N172" i="5"/>
  <c r="T172" i="5"/>
  <c r="M263" i="5" a="1"/>
  <c r="M263" i="5"/>
  <c r="N263" i="5"/>
  <c r="T263" i="5"/>
  <c r="M323" i="5" a="1"/>
  <c r="M323" i="5"/>
  <c r="N323" i="5"/>
  <c r="T323" i="5"/>
  <c r="M387" i="5" a="1"/>
  <c r="M387" i="5"/>
  <c r="N387" i="5"/>
  <c r="T387" i="5"/>
  <c r="M337" i="5" a="1"/>
  <c r="M337" i="5"/>
  <c r="N337" i="5"/>
  <c r="T337" i="5"/>
  <c r="M401" i="5" a="1"/>
  <c r="M401" i="5"/>
  <c r="N401" i="5"/>
  <c r="T401" i="5"/>
  <c r="M465" i="5" a="1"/>
  <c r="M465" i="5"/>
  <c r="N465" i="5"/>
  <c r="T465" i="5"/>
  <c r="M234" i="5" a="1"/>
  <c r="M234" i="5"/>
  <c r="N234" i="5"/>
  <c r="T234" i="5"/>
  <c r="M292" i="5" a="1"/>
  <c r="M292" i="5"/>
  <c r="N292" i="5"/>
  <c r="T292" i="5"/>
  <c r="M200" i="5" a="1"/>
  <c r="M200" i="5"/>
  <c r="N200" i="5"/>
  <c r="T200" i="5"/>
  <c r="M285" i="5" a="1"/>
  <c r="M285" i="5"/>
  <c r="N285" i="5"/>
  <c r="T285" i="5"/>
  <c r="M186" i="5" a="1"/>
  <c r="M186" i="5"/>
  <c r="N186" i="5"/>
  <c r="T186" i="5"/>
  <c r="M182" i="5" a="1"/>
  <c r="M182" i="5"/>
  <c r="N182" i="5"/>
  <c r="T182" i="5"/>
  <c r="M245" i="5" a="1"/>
  <c r="M245" i="5"/>
  <c r="N245" i="5"/>
  <c r="T245" i="5"/>
  <c r="M108" i="5" a="1"/>
  <c r="M108" i="5"/>
  <c r="N108" i="5"/>
  <c r="T108" i="5"/>
  <c r="M138" i="5" a="1"/>
  <c r="M138" i="5"/>
  <c r="N138" i="5"/>
  <c r="T138" i="5"/>
  <c r="M105" i="5" a="1"/>
  <c r="M105" i="5"/>
  <c r="N105" i="5"/>
  <c r="T105" i="5"/>
  <c r="M162" i="5" a="1"/>
  <c r="M162" i="5"/>
  <c r="N162" i="5"/>
  <c r="T162" i="5"/>
  <c r="M226" i="5" a="1"/>
  <c r="M226" i="5"/>
  <c r="N226" i="5"/>
  <c r="T226" i="5"/>
  <c r="M135" i="5" a="1"/>
  <c r="M135" i="5"/>
  <c r="N135" i="5"/>
  <c r="T135" i="5"/>
  <c r="M128" i="5" a="1"/>
  <c r="M128" i="5"/>
  <c r="N128" i="5"/>
  <c r="T128" i="5"/>
  <c r="M192" i="5" a="1"/>
  <c r="M192" i="5"/>
  <c r="N192" i="5"/>
  <c r="T192" i="5"/>
  <c r="M256" i="5" a="1"/>
  <c r="M256" i="5"/>
  <c r="N256" i="5"/>
  <c r="T256" i="5"/>
  <c r="M207" i="5" a="1"/>
  <c r="M207" i="5"/>
  <c r="N207" i="5"/>
  <c r="T207" i="5"/>
  <c r="M272" i="5" a="1"/>
  <c r="M272" i="5"/>
  <c r="N272" i="5"/>
  <c r="T272" i="5"/>
  <c r="M336" i="5" a="1"/>
  <c r="M336" i="5"/>
  <c r="N336" i="5"/>
  <c r="T336" i="5"/>
  <c r="M464" i="5" a="1"/>
  <c r="M464" i="5"/>
  <c r="N464" i="5"/>
  <c r="T464" i="5"/>
  <c r="M277" i="5" a="1"/>
  <c r="M277" i="5"/>
  <c r="N277" i="5"/>
  <c r="T277" i="5"/>
  <c r="M287" i="5" a="1"/>
  <c r="M287" i="5"/>
  <c r="N287" i="5"/>
  <c r="T287" i="5"/>
  <c r="M415" i="5" a="1"/>
  <c r="M415" i="5"/>
  <c r="N415" i="5"/>
  <c r="T415" i="5"/>
  <c r="M246" i="5" a="1"/>
  <c r="M246" i="5"/>
  <c r="N246" i="5"/>
  <c r="T246" i="5"/>
  <c r="M243" i="5" a="1"/>
  <c r="M243" i="5"/>
  <c r="N243" i="5"/>
  <c r="T243" i="5"/>
  <c r="M141" i="5" a="1"/>
  <c r="M141" i="5"/>
  <c r="N141" i="5"/>
  <c r="T141" i="5"/>
  <c r="M227" i="5" a="1"/>
  <c r="M227" i="5"/>
  <c r="N227" i="5"/>
  <c r="T227" i="5"/>
  <c r="M156" i="5" a="1"/>
  <c r="M156" i="5"/>
  <c r="N156" i="5"/>
  <c r="T156" i="5"/>
  <c r="M180" i="5" a="1"/>
  <c r="M180" i="5"/>
  <c r="N180" i="5"/>
  <c r="T180" i="5"/>
  <c r="M153" i="5" a="1"/>
  <c r="M153" i="5"/>
  <c r="N153" i="5"/>
  <c r="T153" i="5"/>
  <c r="M206" i="5" a="1"/>
  <c r="M206" i="5"/>
  <c r="N206" i="5"/>
  <c r="T206" i="5"/>
  <c r="M152" i="5" a="1"/>
  <c r="M152" i="5"/>
  <c r="N152" i="5"/>
  <c r="T152" i="5"/>
  <c r="M286" i="5" a="1"/>
  <c r="M286" i="5"/>
  <c r="N286" i="5"/>
  <c r="T286" i="5"/>
  <c r="M350" i="5" a="1"/>
  <c r="M350" i="5"/>
  <c r="N350" i="5"/>
  <c r="T350" i="5"/>
  <c r="M414" i="5" a="1"/>
  <c r="M414" i="5"/>
  <c r="N414" i="5"/>
  <c r="T414" i="5"/>
  <c r="M291" i="5" a="1"/>
  <c r="M291" i="5"/>
  <c r="N291" i="5"/>
  <c r="T291" i="5"/>
  <c r="M369" i="5" a="1"/>
  <c r="M369" i="5"/>
  <c r="N369" i="5"/>
  <c r="T369" i="5"/>
  <c r="M264" i="5" a="1"/>
  <c r="M264" i="5"/>
  <c r="N264" i="5"/>
  <c r="T264" i="5"/>
  <c r="M317" i="5" a="1"/>
  <c r="M317" i="5"/>
  <c r="N317" i="5"/>
  <c r="T317" i="5"/>
  <c r="M145" i="5" a="1"/>
  <c r="M145" i="5"/>
  <c r="N145" i="5"/>
  <c r="T145" i="5"/>
  <c r="M130" i="5" a="1"/>
  <c r="M130" i="5"/>
  <c r="N130" i="5"/>
  <c r="T130" i="5"/>
  <c r="M167" i="5" a="1"/>
  <c r="M167" i="5"/>
  <c r="N167" i="5"/>
  <c r="T167" i="5"/>
  <c r="M237" i="5" a="1"/>
  <c r="M237" i="5"/>
  <c r="N237" i="5"/>
  <c r="T237" i="5"/>
  <c r="M214" i="5" a="1"/>
  <c r="M214" i="5"/>
  <c r="N214" i="5"/>
  <c r="T214" i="5"/>
  <c r="M310" i="5" a="1"/>
  <c r="M310" i="5"/>
  <c r="N310" i="5"/>
  <c r="T310" i="5"/>
  <c r="M196" i="5" a="1"/>
  <c r="M196" i="5"/>
  <c r="N196" i="5"/>
  <c r="T196" i="5"/>
  <c r="M261" i="5" a="1"/>
  <c r="M261" i="5"/>
  <c r="N261" i="5"/>
  <c r="T261" i="5"/>
  <c r="M273" i="5" a="1"/>
  <c r="M273" i="5"/>
  <c r="N273" i="5"/>
  <c r="T273" i="5"/>
  <c r="M179" i="5" a="1"/>
  <c r="M179" i="5"/>
  <c r="N179" i="5"/>
  <c r="T179" i="5"/>
  <c r="M106" i="5" a="1"/>
  <c r="M106" i="5"/>
  <c r="N106" i="5"/>
  <c r="T106" i="5"/>
  <c r="M233" i="5" a="1"/>
  <c r="M233" i="5"/>
  <c r="N233" i="5"/>
  <c r="T233" i="5"/>
  <c r="M113" i="5" a="1"/>
  <c r="M113" i="5"/>
  <c r="N113" i="5"/>
  <c r="T113" i="5"/>
  <c r="M327" i="5" a="1"/>
  <c r="M327" i="5"/>
  <c r="N327" i="5"/>
  <c r="T327" i="5"/>
  <c r="M391" i="5" a="1"/>
  <c r="M391" i="5"/>
  <c r="N391" i="5"/>
  <c r="T391" i="5"/>
  <c r="M455" i="5" a="1"/>
  <c r="M455" i="5"/>
  <c r="N455" i="5"/>
  <c r="T455" i="5"/>
  <c r="M187" i="5" a="1"/>
  <c r="M187" i="5"/>
  <c r="N187" i="5"/>
  <c r="T187" i="5"/>
  <c r="M268" i="5" a="1"/>
  <c r="M268" i="5"/>
  <c r="N268" i="5"/>
  <c r="T268" i="5"/>
  <c r="M332" i="5" a="1"/>
  <c r="M332" i="5"/>
  <c r="N332" i="5"/>
  <c r="T332" i="5"/>
  <c r="M278" i="5" a="1"/>
  <c r="M278" i="5"/>
  <c r="N278" i="5"/>
  <c r="T278" i="5"/>
  <c r="M342" i="5" a="1"/>
  <c r="M342" i="5"/>
  <c r="N342" i="5"/>
  <c r="T342" i="5"/>
  <c r="M406" i="5" a="1"/>
  <c r="M406" i="5"/>
  <c r="N406" i="5"/>
  <c r="T406" i="5"/>
  <c r="M470" i="5" a="1"/>
  <c r="M470" i="5"/>
  <c r="N470" i="5"/>
  <c r="T470" i="5"/>
  <c r="M240" i="5" a="1"/>
  <c r="M240" i="5"/>
  <c r="N240" i="5"/>
  <c r="T240" i="5"/>
  <c r="M301" i="5" a="1"/>
  <c r="M301" i="5"/>
  <c r="N301" i="5"/>
  <c r="T301" i="5"/>
  <c r="M231" i="5" a="1"/>
  <c r="M231" i="5"/>
  <c r="N231" i="5"/>
  <c r="T231" i="5"/>
  <c r="M290" i="5" a="1"/>
  <c r="M290" i="5"/>
  <c r="N290" i="5"/>
  <c r="T290" i="5"/>
  <c r="M178" i="5" a="1"/>
  <c r="M178" i="5"/>
  <c r="N178" i="5"/>
  <c r="T178" i="5"/>
  <c r="M173" i="5" a="1"/>
  <c r="M173" i="5"/>
  <c r="N173" i="5"/>
  <c r="T173" i="5"/>
  <c r="M239" i="5" a="1"/>
  <c r="M239" i="5"/>
  <c r="N239" i="5"/>
  <c r="T239" i="5"/>
  <c r="M112" i="5" a="1"/>
  <c r="M112" i="5"/>
  <c r="N112" i="5"/>
  <c r="T112" i="5"/>
  <c r="M147" i="5" a="1"/>
  <c r="M147" i="5"/>
  <c r="N147" i="5"/>
  <c r="T147" i="5"/>
  <c r="M111" i="5" a="1"/>
  <c r="M111" i="5"/>
  <c r="N111" i="5"/>
  <c r="T111" i="5"/>
  <c r="M171" i="5" a="1"/>
  <c r="M171" i="5"/>
  <c r="N171" i="5"/>
  <c r="T171" i="5"/>
  <c r="M235" i="5" a="1"/>
  <c r="M235" i="5"/>
  <c r="N235" i="5"/>
  <c r="T235" i="5"/>
  <c r="M144" i="5" a="1"/>
  <c r="M144" i="5"/>
  <c r="N144" i="5"/>
  <c r="T144" i="5"/>
  <c r="M137" i="5" a="1"/>
  <c r="M137" i="5"/>
  <c r="N137" i="5"/>
  <c r="T137" i="5"/>
  <c r="M201" i="5" a="1"/>
  <c r="M201" i="5"/>
  <c r="N201" i="5"/>
  <c r="T201" i="5"/>
  <c r="M265" i="5" a="1"/>
  <c r="M265" i="5"/>
  <c r="N265" i="5"/>
  <c r="T265" i="5"/>
  <c r="M161" i="5" a="1"/>
  <c r="M161" i="5"/>
  <c r="N161" i="5"/>
  <c r="T161" i="5"/>
  <c r="M400" i="5" a="1"/>
  <c r="M400" i="5"/>
  <c r="N400" i="5"/>
  <c r="T400" i="5"/>
  <c r="M195" i="5" a="1"/>
  <c r="M195" i="5"/>
  <c r="N195" i="5"/>
  <c r="T195" i="5"/>
  <c r="M341" i="5" a="1"/>
  <c r="M341" i="5"/>
  <c r="N341" i="5"/>
  <c r="T341" i="5"/>
  <c r="M351" i="5" a="1"/>
  <c r="M351" i="5"/>
  <c r="N351" i="5"/>
  <c r="T351" i="5"/>
  <c r="M479" i="5" a="1"/>
  <c r="M479" i="5"/>
  <c r="N479" i="5"/>
  <c r="T479" i="5"/>
  <c r="M306" i="5" a="1"/>
  <c r="M306" i="5"/>
  <c r="N306" i="5"/>
  <c r="T306" i="5"/>
  <c r="M299" i="5" a="1"/>
  <c r="M299" i="5"/>
  <c r="N299" i="5"/>
  <c r="T299" i="5"/>
  <c r="M164" i="5" a="1"/>
  <c r="M164" i="5"/>
  <c r="N164" i="5"/>
  <c r="T164" i="5"/>
  <c r="M103" i="5" a="1"/>
  <c r="M103" i="5"/>
  <c r="N103" i="5"/>
  <c r="T103" i="5"/>
  <c r="M116" i="5" a="1"/>
  <c r="M116" i="5"/>
  <c r="N116" i="5"/>
  <c r="T116" i="5"/>
  <c r="M244" i="5" a="1"/>
  <c r="M244" i="5"/>
  <c r="N244" i="5"/>
  <c r="T244" i="5"/>
  <c r="M142" i="5" a="1"/>
  <c r="M142" i="5"/>
  <c r="N142" i="5"/>
  <c r="T142" i="5"/>
  <c r="M262" i="5" a="1"/>
  <c r="M262" i="5"/>
  <c r="N262" i="5"/>
  <c r="T262" i="5"/>
  <c r="M208" i="5" a="1"/>
  <c r="M208" i="5"/>
  <c r="N208" i="5"/>
  <c r="T208" i="5"/>
  <c r="M305" i="5" a="1"/>
  <c r="M305" i="5"/>
  <c r="N305" i="5"/>
  <c r="T305" i="5"/>
  <c r="M497" i="5" a="1"/>
  <c r="M497" i="5"/>
  <c r="N497" i="5"/>
  <c r="T497" i="5"/>
  <c r="M255" i="5" a="1"/>
  <c r="M255" i="5"/>
  <c r="N255" i="5"/>
  <c r="T255" i="5"/>
  <c r="M146" i="5" a="1"/>
  <c r="M146" i="5"/>
  <c r="N146" i="5"/>
  <c r="T146" i="5"/>
  <c r="M170" i="5" a="1"/>
  <c r="M170" i="5"/>
  <c r="N170" i="5"/>
  <c r="T170" i="5"/>
  <c r="M258" i="5" a="1"/>
  <c r="M258" i="5"/>
  <c r="N258" i="5"/>
  <c r="T258" i="5"/>
  <c r="M224" i="5" a="1"/>
  <c r="M224" i="5"/>
  <c r="N224" i="5"/>
  <c r="T224" i="5"/>
  <c r="M423" i="5" a="1"/>
  <c r="M423" i="5"/>
  <c r="N423" i="5"/>
  <c r="T423" i="5"/>
  <c r="M300" i="5" a="1"/>
  <c r="M300" i="5"/>
  <c r="N300" i="5"/>
  <c r="T300" i="5"/>
  <c r="M374" i="5" a="1"/>
  <c r="M374" i="5"/>
  <c r="N374" i="5"/>
  <c r="T374" i="5"/>
  <c r="M269" i="5" a="1"/>
  <c r="M269" i="5"/>
  <c r="N269" i="5"/>
  <c r="T269" i="5"/>
  <c r="M322" i="5" a="1"/>
  <c r="M322" i="5"/>
  <c r="N322" i="5"/>
  <c r="T322" i="5"/>
  <c r="M136" i="5" a="1"/>
  <c r="M136" i="5"/>
  <c r="N136" i="5"/>
  <c r="T136" i="5"/>
  <c r="M139" i="5" a="1"/>
  <c r="M139" i="5"/>
  <c r="N139" i="5"/>
  <c r="T139" i="5"/>
  <c r="M176" i="5" a="1"/>
  <c r="M176" i="5"/>
  <c r="N176" i="5"/>
  <c r="T176" i="5"/>
  <c r="M225" i="5" a="1"/>
  <c r="M225" i="5"/>
  <c r="N225" i="5"/>
  <c r="T225" i="5"/>
  <c r="M281" i="5" a="1"/>
  <c r="M281" i="5"/>
  <c r="N281" i="5"/>
  <c r="T281" i="5"/>
  <c r="M345" i="5" a="1"/>
  <c r="M345" i="5"/>
  <c r="N345" i="5"/>
  <c r="T345" i="5"/>
  <c r="M409" i="5" a="1"/>
  <c r="M409" i="5"/>
  <c r="N409" i="5"/>
  <c r="T409" i="5"/>
  <c r="M473" i="5" a="1"/>
  <c r="M473" i="5"/>
  <c r="N473" i="5"/>
  <c r="T473" i="5"/>
  <c r="M202" i="5" a="1"/>
  <c r="M202" i="5"/>
  <c r="N202" i="5"/>
  <c r="T202" i="5"/>
  <c r="M282" i="5" a="1"/>
  <c r="M282" i="5"/>
  <c r="N282" i="5"/>
  <c r="T282" i="5"/>
  <c r="M346" i="5" a="1"/>
  <c r="M346" i="5"/>
  <c r="N346" i="5"/>
  <c r="T346" i="5"/>
  <c r="M296" i="5" a="1"/>
  <c r="M296" i="5"/>
  <c r="N296" i="5"/>
  <c r="T296" i="5"/>
  <c r="M360" i="5" a="1"/>
  <c r="M360" i="5"/>
  <c r="N360" i="5"/>
  <c r="T360" i="5"/>
  <c r="M424" i="5" a="1"/>
  <c r="M424" i="5"/>
  <c r="N424" i="5"/>
  <c r="T424" i="5"/>
  <c r="M488" i="5" a="1"/>
  <c r="M488" i="5"/>
  <c r="N488" i="5"/>
  <c r="T488" i="5"/>
  <c r="M252" i="5" a="1"/>
  <c r="M252" i="5"/>
  <c r="N252" i="5"/>
  <c r="T252" i="5"/>
  <c r="M315" i="5" a="1"/>
  <c r="M315" i="5"/>
  <c r="N315" i="5"/>
  <c r="T315" i="5"/>
  <c r="M249" i="5" a="1"/>
  <c r="M249" i="5"/>
  <c r="N249" i="5"/>
  <c r="T249" i="5"/>
  <c r="M308" i="5" a="1"/>
  <c r="M308" i="5"/>
  <c r="N308" i="5"/>
  <c r="T308" i="5"/>
  <c r="M132" i="5" a="1"/>
  <c r="M132" i="5"/>
  <c r="N132" i="5"/>
  <c r="T132" i="5"/>
  <c r="M155" i="5" a="1"/>
  <c r="M155" i="5"/>
  <c r="N155" i="5"/>
  <c r="T155" i="5"/>
  <c r="M181" i="5" a="1"/>
  <c r="M181" i="5"/>
  <c r="N181" i="5"/>
  <c r="T181" i="5"/>
  <c r="M107" i="5" a="1"/>
  <c r="M107" i="5"/>
  <c r="N107" i="5"/>
  <c r="T107" i="5"/>
  <c r="M165" i="5" a="1"/>
  <c r="M165" i="5"/>
  <c r="N165" i="5"/>
  <c r="T165" i="5"/>
  <c r="M125" i="5" a="1"/>
  <c r="M125" i="5"/>
  <c r="N125" i="5"/>
  <c r="T125" i="5"/>
  <c r="M189" i="5" a="1"/>
  <c r="M189" i="5"/>
  <c r="N189" i="5"/>
  <c r="T189" i="5"/>
  <c r="M253" i="5" a="1"/>
  <c r="M253" i="5"/>
  <c r="N253" i="5"/>
  <c r="T253" i="5"/>
  <c r="M158" i="5" a="1"/>
  <c r="M158" i="5"/>
  <c r="N158" i="5"/>
  <c r="T158" i="5"/>
  <c r="M151" i="5" a="1"/>
  <c r="M151" i="5"/>
  <c r="N151" i="5"/>
  <c r="T151" i="5"/>
  <c r="M215" i="5" a="1"/>
  <c r="M215" i="5"/>
  <c r="N215" i="5"/>
  <c r="T215" i="5"/>
  <c r="M250" i="5" a="1"/>
  <c r="M250" i="5"/>
  <c r="N250" i="5"/>
  <c r="T250" i="5"/>
  <c r="M143" i="5" a="1"/>
  <c r="M143" i="5"/>
  <c r="N143" i="5"/>
  <c r="T143" i="5"/>
  <c r="M478" i="5" a="1"/>
  <c r="M478" i="5"/>
  <c r="N478" i="5"/>
  <c r="T478" i="5"/>
  <c r="M355" i="5" a="1"/>
  <c r="M355" i="5"/>
  <c r="N355" i="5"/>
  <c r="T355" i="5"/>
  <c r="M433" i="5" a="1"/>
  <c r="M433" i="5"/>
  <c r="N433" i="5"/>
  <c r="T433" i="5"/>
  <c r="M324" i="5" a="1"/>
  <c r="M324" i="5"/>
  <c r="N324" i="5"/>
  <c r="T324" i="5"/>
  <c r="M123" i="5" a="1"/>
  <c r="M123" i="5"/>
  <c r="N123" i="5"/>
  <c r="T123" i="5"/>
  <c r="M110" i="5" a="1"/>
  <c r="M110" i="5"/>
  <c r="N110" i="5"/>
  <c r="T110" i="5"/>
  <c r="M194" i="5" a="1"/>
  <c r="M194" i="5"/>
  <c r="N194" i="5"/>
  <c r="T194" i="5"/>
  <c r="M160" i="5" a="1"/>
  <c r="M160" i="5"/>
  <c r="N160" i="5"/>
  <c r="T160" i="5"/>
  <c r="M134" i="5" a="1"/>
  <c r="M134" i="5"/>
  <c r="N134" i="5"/>
  <c r="T134" i="5"/>
  <c r="M295" i="5" a="1"/>
  <c r="M295" i="5"/>
  <c r="N295" i="5"/>
  <c r="T295" i="5"/>
  <c r="M359" i="5" a="1"/>
  <c r="M359" i="5"/>
  <c r="N359" i="5"/>
  <c r="T359" i="5"/>
  <c r="M117" i="5" a="1"/>
  <c r="M117" i="5"/>
  <c r="N117" i="5"/>
  <c r="T117" i="5"/>
  <c r="M364" i="5" a="1"/>
  <c r="M364" i="5"/>
  <c r="N364" i="5"/>
  <c r="T364" i="5"/>
  <c r="M438" i="5" a="1"/>
  <c r="M438" i="5"/>
  <c r="N438" i="5"/>
  <c r="T438" i="5"/>
  <c r="M333" i="5" a="1"/>
  <c r="M333" i="5"/>
  <c r="N333" i="5"/>
  <c r="T333" i="5"/>
  <c r="M114" i="5" a="1"/>
  <c r="M114" i="5"/>
  <c r="N114" i="5"/>
  <c r="T114" i="5"/>
  <c r="M115" i="5" a="1"/>
  <c r="M115" i="5"/>
  <c r="N115" i="5"/>
  <c r="T115" i="5"/>
  <c r="M203" i="5" a="1"/>
  <c r="M203" i="5"/>
  <c r="N203" i="5"/>
  <c r="T203" i="5"/>
  <c r="M169" i="5" a="1"/>
  <c r="M169" i="5"/>
  <c r="N169" i="5"/>
  <c r="T169" i="5"/>
  <c r="M304" i="5" a="1"/>
  <c r="M304" i="5"/>
  <c r="N304" i="5"/>
  <c r="T304" i="5"/>
  <c r="M368" i="5" a="1"/>
  <c r="M368" i="5"/>
  <c r="N368" i="5"/>
  <c r="T368" i="5"/>
  <c r="M432" i="5" a="1"/>
  <c r="M432" i="5"/>
  <c r="N432" i="5"/>
  <c r="T432" i="5"/>
  <c r="M154" i="5" a="1"/>
  <c r="M154" i="5"/>
  <c r="N154" i="5"/>
  <c r="T154" i="5"/>
  <c r="M220" i="5" a="1"/>
  <c r="M220" i="5"/>
  <c r="N220" i="5"/>
  <c r="T220" i="5"/>
  <c r="M309" i="5" a="1"/>
  <c r="M309" i="5"/>
  <c r="N309" i="5"/>
  <c r="T309" i="5"/>
  <c r="M373" i="5" a="1"/>
  <c r="M373" i="5"/>
  <c r="N373" i="5"/>
  <c r="T373" i="5"/>
  <c r="M319" i="5" a="1"/>
  <c r="M319" i="5"/>
  <c r="N319" i="5"/>
  <c r="T319" i="5"/>
  <c r="M383" i="5" a="1"/>
  <c r="M383" i="5"/>
  <c r="N383" i="5"/>
  <c r="T383" i="5"/>
  <c r="M447" i="5" a="1"/>
  <c r="M447" i="5"/>
  <c r="N447" i="5"/>
  <c r="T447" i="5"/>
  <c r="M209" i="5" a="1"/>
  <c r="M209" i="5"/>
  <c r="N209" i="5"/>
  <c r="T209" i="5"/>
  <c r="M274" i="5" a="1"/>
  <c r="M274" i="5"/>
  <c r="N274" i="5"/>
  <c r="T274" i="5"/>
  <c r="M338" i="5" a="1"/>
  <c r="M338" i="5"/>
  <c r="N338" i="5"/>
  <c r="T338" i="5"/>
  <c r="M267" i="5" a="1"/>
  <c r="M267" i="5"/>
  <c r="N267" i="5"/>
  <c r="T267" i="5"/>
  <c r="M331" i="5" a="1"/>
  <c r="M331" i="5"/>
  <c r="N331" i="5"/>
  <c r="T331" i="5"/>
  <c r="M102" i="5" a="1"/>
  <c r="M102" i="5"/>
  <c r="N102" i="5"/>
  <c r="T102" i="5"/>
  <c r="M257" i="5" a="1"/>
  <c r="M257" i="5"/>
  <c r="N257" i="5"/>
  <c r="T257" i="5"/>
  <c r="M127" i="5" a="1"/>
  <c r="M127" i="5"/>
  <c r="N127" i="5"/>
  <c r="T127" i="5"/>
  <c r="M124" i="5" a="1"/>
  <c r="M124" i="5"/>
  <c r="N124" i="5"/>
  <c r="T124" i="5"/>
  <c r="M188" i="5" a="1"/>
  <c r="M188" i="5"/>
  <c r="N188" i="5"/>
  <c r="T188" i="5"/>
  <c r="M148" i="5" a="1"/>
  <c r="M148" i="5"/>
  <c r="N148" i="5"/>
  <c r="T148" i="5"/>
  <c r="M212" i="5" a="1"/>
  <c r="M212" i="5"/>
  <c r="N212" i="5"/>
  <c r="T212" i="5"/>
  <c r="M121" i="5" a="1"/>
  <c r="M121" i="5"/>
  <c r="N121" i="5"/>
  <c r="T121" i="5"/>
  <c r="M109" i="5" a="1"/>
  <c r="M109" i="5"/>
  <c r="N109" i="5"/>
  <c r="T109" i="5"/>
  <c r="M174" i="5" a="1"/>
  <c r="M174" i="5"/>
  <c r="N174" i="5"/>
  <c r="T174" i="5"/>
  <c r="M238" i="5" a="1"/>
  <c r="M238" i="5"/>
  <c r="N238" i="5"/>
  <c r="T238" i="5"/>
  <c r="M219" i="5" a="1"/>
  <c r="M219" i="5"/>
  <c r="N219" i="5"/>
  <c r="T219" i="5"/>
  <c r="M217" i="5" a="1"/>
  <c r="M217" i="5"/>
  <c r="N217" i="5"/>
  <c r="T217" i="5"/>
  <c r="M313" i="5" a="1"/>
  <c r="M313" i="5"/>
  <c r="N313" i="5"/>
  <c r="T313" i="5"/>
  <c r="M377" i="5" a="1"/>
  <c r="M377" i="5"/>
  <c r="N377" i="5"/>
  <c r="T377" i="5"/>
  <c r="M441" i="5" a="1"/>
  <c r="M441" i="5"/>
  <c r="N441" i="5"/>
  <c r="T441" i="5"/>
  <c r="M163" i="5" a="1"/>
  <c r="M163" i="5"/>
  <c r="N163" i="5"/>
  <c r="T163" i="5"/>
  <c r="M232" i="5" a="1"/>
  <c r="M232" i="5"/>
  <c r="N232" i="5"/>
  <c r="T232" i="5"/>
  <c r="M314" i="5" a="1"/>
  <c r="M314" i="5"/>
  <c r="N314" i="5"/>
  <c r="T314" i="5"/>
  <c r="M378" i="5" a="1"/>
  <c r="M378" i="5"/>
  <c r="N378" i="5"/>
  <c r="T378" i="5"/>
  <c r="M328" i="5" a="1"/>
  <c r="M328" i="5"/>
  <c r="N328" i="5"/>
  <c r="T328" i="5"/>
  <c r="M392" i="5" a="1"/>
  <c r="M392" i="5"/>
  <c r="N392" i="5"/>
  <c r="T392" i="5"/>
  <c r="M456" i="5" a="1"/>
  <c r="M456" i="5"/>
  <c r="N456" i="5"/>
  <c r="T456" i="5"/>
  <c r="M222" i="5" a="1"/>
  <c r="M222" i="5"/>
  <c r="N222" i="5"/>
  <c r="T222" i="5"/>
  <c r="M283" i="5" a="1"/>
  <c r="M283" i="5"/>
  <c r="N283" i="5"/>
  <c r="T283" i="5"/>
  <c r="M193" i="5" a="1"/>
  <c r="M193" i="5"/>
  <c r="N193" i="5"/>
  <c r="T193" i="5"/>
  <c r="M276" i="5" a="1"/>
  <c r="M276" i="5"/>
  <c r="N276" i="5"/>
  <c r="T276" i="5"/>
  <c r="M340" i="5" a="1"/>
  <c r="M340" i="5"/>
  <c r="N340" i="5"/>
  <c r="T340" i="5"/>
  <c r="M190" i="5" a="1"/>
  <c r="M190" i="5"/>
  <c r="N190" i="5"/>
  <c r="T190" i="5"/>
  <c r="M251" i="5" a="1"/>
  <c r="M251" i="5"/>
  <c r="N251" i="5"/>
  <c r="T251" i="5"/>
  <c r="M104" i="5" a="1"/>
  <c r="M104" i="5"/>
  <c r="N104" i="5"/>
  <c r="T104" i="5"/>
  <c r="M133" i="5" a="1"/>
  <c r="M133" i="5"/>
  <c r="N133" i="5"/>
  <c r="T133" i="5"/>
  <c r="M197" i="5" a="1"/>
  <c r="M197" i="5"/>
  <c r="N197" i="5"/>
  <c r="T197" i="5"/>
  <c r="M157" i="5" a="1"/>
  <c r="M157" i="5"/>
  <c r="N157" i="5"/>
  <c r="T157" i="5"/>
  <c r="M221" i="5" a="1"/>
  <c r="M221" i="5"/>
  <c r="N221" i="5"/>
  <c r="T221" i="5"/>
  <c r="M126" i="5" a="1"/>
  <c r="M126" i="5"/>
  <c r="N126" i="5"/>
  <c r="T126" i="5"/>
  <c r="M119" i="5" a="1"/>
  <c r="M119" i="5"/>
  <c r="N119" i="5"/>
  <c r="T119" i="5"/>
  <c r="M183" i="5" a="1"/>
  <c r="M183" i="5"/>
  <c r="N183" i="5"/>
  <c r="T183" i="5"/>
  <c r="M247" i="5" a="1"/>
  <c r="M247" i="5"/>
  <c r="N247" i="5"/>
  <c r="T247" i="5"/>
  <c r="M213" i="5" a="1"/>
  <c r="M213" i="5"/>
  <c r="N213" i="5"/>
  <c r="T213" i="5"/>
  <c r="M12" i="5" a="1"/>
  <c r="M12" i="5"/>
  <c r="N12" i="5"/>
  <c r="T12" i="5"/>
  <c r="M99" i="5" a="1"/>
  <c r="M99" i="5"/>
  <c r="N99" i="5"/>
  <c r="T99" i="5"/>
  <c r="M95" i="5" a="1"/>
  <c r="M95" i="5"/>
  <c r="N95" i="5"/>
  <c r="T95" i="5"/>
  <c r="M91" i="5" a="1"/>
  <c r="M91" i="5"/>
  <c r="N91" i="5"/>
  <c r="T91" i="5"/>
  <c r="M87" i="5" a="1"/>
  <c r="M87" i="5"/>
  <c r="N87" i="5"/>
  <c r="T87" i="5"/>
  <c r="M83" i="5" a="1"/>
  <c r="M83" i="5"/>
  <c r="N83" i="5"/>
  <c r="T83" i="5"/>
  <c r="M79" i="5" a="1"/>
  <c r="M79" i="5"/>
  <c r="N79" i="5"/>
  <c r="T79" i="5"/>
  <c r="M75" i="5" a="1"/>
  <c r="M75" i="5"/>
  <c r="N75" i="5"/>
  <c r="T75" i="5"/>
  <c r="M71" i="5" a="1"/>
  <c r="M71" i="5"/>
  <c r="N71" i="5"/>
  <c r="T71" i="5"/>
  <c r="M67" i="5" a="1"/>
  <c r="M67" i="5"/>
  <c r="N67" i="5"/>
  <c r="T67" i="5"/>
  <c r="M63" i="5" a="1"/>
  <c r="M63" i="5"/>
  <c r="N63" i="5"/>
  <c r="T63" i="5"/>
  <c r="M59" i="5" a="1"/>
  <c r="M59" i="5"/>
  <c r="N59" i="5"/>
  <c r="T59" i="5"/>
  <c r="M55" i="5" a="1"/>
  <c r="M55" i="5"/>
  <c r="N55" i="5"/>
  <c r="T55" i="5"/>
  <c r="M51" i="5" a="1"/>
  <c r="M51" i="5"/>
  <c r="N51" i="5"/>
  <c r="T51" i="5"/>
  <c r="M47" i="5" a="1"/>
  <c r="M47" i="5"/>
  <c r="N47" i="5"/>
  <c r="T47" i="5"/>
  <c r="M43" i="5" a="1"/>
  <c r="M43" i="5"/>
  <c r="N43" i="5"/>
  <c r="T43" i="5"/>
  <c r="M39" i="5" a="1"/>
  <c r="M39" i="5"/>
  <c r="N39" i="5"/>
  <c r="T39" i="5"/>
  <c r="M35" i="5" a="1"/>
  <c r="M35" i="5"/>
  <c r="N35" i="5"/>
  <c r="T35" i="5"/>
  <c r="M31" i="5" a="1"/>
  <c r="M31" i="5"/>
  <c r="N31" i="5"/>
  <c r="T31" i="5"/>
  <c r="M27" i="5" a="1"/>
  <c r="M27" i="5"/>
  <c r="N27" i="5"/>
  <c r="T27" i="5"/>
  <c r="M23" i="5" a="1"/>
  <c r="M23" i="5"/>
  <c r="N23" i="5"/>
  <c r="T23" i="5"/>
  <c r="M19" i="5" a="1"/>
  <c r="M19" i="5"/>
  <c r="N19" i="5"/>
  <c r="T19" i="5"/>
  <c r="M3" i="5" a="1"/>
  <c r="M3" i="5"/>
  <c r="N3" i="5"/>
  <c r="T3" i="5"/>
  <c r="M8" i="5" a="1"/>
  <c r="M8" i="5"/>
  <c r="N8" i="5"/>
  <c r="T8" i="5"/>
  <c r="M9" i="5" a="1"/>
  <c r="M9" i="5"/>
  <c r="N9" i="5"/>
  <c r="T9" i="5"/>
  <c r="M7" i="5" a="1"/>
  <c r="M7" i="5"/>
  <c r="N7" i="5"/>
  <c r="T7" i="5"/>
  <c r="M98" i="5" a="1"/>
  <c r="M98" i="5"/>
  <c r="N98" i="5"/>
  <c r="T98" i="5"/>
  <c r="M94" i="5" a="1"/>
  <c r="M94" i="5"/>
  <c r="N94" i="5"/>
  <c r="T94" i="5"/>
  <c r="M90" i="5" a="1"/>
  <c r="M90" i="5"/>
  <c r="N90" i="5"/>
  <c r="T90" i="5"/>
  <c r="M86" i="5" a="1"/>
  <c r="M86" i="5"/>
  <c r="N86" i="5"/>
  <c r="T86" i="5"/>
  <c r="M82" i="5" a="1"/>
  <c r="M82" i="5"/>
  <c r="N82" i="5"/>
  <c r="T82" i="5"/>
  <c r="M78" i="5" a="1"/>
  <c r="M78" i="5"/>
  <c r="N78" i="5"/>
  <c r="T78" i="5"/>
  <c r="M74" i="5" a="1"/>
  <c r="M74" i="5"/>
  <c r="N74" i="5"/>
  <c r="T74" i="5"/>
  <c r="M70" i="5" a="1"/>
  <c r="M70" i="5"/>
  <c r="N70" i="5"/>
  <c r="T70" i="5"/>
  <c r="M66" i="5" a="1"/>
  <c r="M66" i="5"/>
  <c r="N66" i="5"/>
  <c r="T66" i="5"/>
  <c r="M62" i="5" a="1"/>
  <c r="M62" i="5"/>
  <c r="N62" i="5"/>
  <c r="T62" i="5"/>
  <c r="M58" i="5" a="1"/>
  <c r="M58" i="5"/>
  <c r="N58" i="5"/>
  <c r="T58" i="5"/>
  <c r="M54" i="5" a="1"/>
  <c r="M54" i="5"/>
  <c r="N54" i="5"/>
  <c r="T54" i="5"/>
  <c r="M50" i="5" a="1"/>
  <c r="M50" i="5"/>
  <c r="N50" i="5"/>
  <c r="T50" i="5"/>
  <c r="M46" i="5" a="1"/>
  <c r="M46" i="5"/>
  <c r="N46" i="5"/>
  <c r="T46" i="5"/>
  <c r="M42" i="5" a="1"/>
  <c r="M42" i="5"/>
  <c r="N42" i="5"/>
  <c r="T42" i="5"/>
  <c r="M38" i="5" a="1"/>
  <c r="M38" i="5"/>
  <c r="N38" i="5"/>
  <c r="T38" i="5"/>
  <c r="M34" i="5" a="1"/>
  <c r="M34" i="5"/>
  <c r="N34" i="5"/>
  <c r="T34" i="5"/>
  <c r="M30" i="5" a="1"/>
  <c r="M30" i="5"/>
  <c r="N30" i="5"/>
  <c r="T30" i="5"/>
  <c r="M26" i="5" a="1"/>
  <c r="M26" i="5"/>
  <c r="N26" i="5"/>
  <c r="T26" i="5"/>
  <c r="M22" i="5" a="1"/>
  <c r="M22" i="5"/>
  <c r="N22" i="5"/>
  <c r="T22" i="5"/>
  <c r="M18" i="5" a="1"/>
  <c r="M18" i="5"/>
  <c r="N18" i="5"/>
  <c r="T18" i="5"/>
  <c r="M10" i="5" a="1"/>
  <c r="M10" i="5"/>
  <c r="N10" i="5"/>
  <c r="T10" i="5"/>
  <c r="M14" i="5" a="1"/>
  <c r="M14" i="5"/>
  <c r="N14" i="5"/>
  <c r="T14" i="5"/>
  <c r="M4" i="5" a="1"/>
  <c r="M4" i="5"/>
  <c r="N4" i="5"/>
  <c r="T4" i="5"/>
  <c r="M97" i="5" a="1"/>
  <c r="M97" i="5"/>
  <c r="N97" i="5"/>
  <c r="T97" i="5"/>
  <c r="M93" i="5" a="1"/>
  <c r="M93" i="5"/>
  <c r="N93" i="5"/>
  <c r="T93" i="5"/>
  <c r="M89" i="5" a="1"/>
  <c r="M89" i="5"/>
  <c r="N89" i="5"/>
  <c r="T89" i="5"/>
  <c r="M85" i="5" a="1"/>
  <c r="M85" i="5"/>
  <c r="N85" i="5"/>
  <c r="T85" i="5"/>
  <c r="M81" i="5" a="1"/>
  <c r="M81" i="5"/>
  <c r="N81" i="5"/>
  <c r="T81" i="5"/>
  <c r="M77" i="5" a="1"/>
  <c r="M77" i="5"/>
  <c r="N77" i="5"/>
  <c r="T77" i="5"/>
  <c r="M73" i="5" a="1"/>
  <c r="M73" i="5"/>
  <c r="N73" i="5"/>
  <c r="T73" i="5"/>
  <c r="M69" i="5" a="1"/>
  <c r="M69" i="5"/>
  <c r="N69" i="5"/>
  <c r="T69" i="5"/>
  <c r="M65" i="5" a="1"/>
  <c r="M65" i="5"/>
  <c r="N65" i="5"/>
  <c r="T65" i="5"/>
  <c r="M61" i="5" a="1"/>
  <c r="M61" i="5"/>
  <c r="N61" i="5"/>
  <c r="T61" i="5"/>
  <c r="M57" i="5" a="1"/>
  <c r="M57" i="5"/>
  <c r="N57" i="5"/>
  <c r="T57" i="5"/>
  <c r="M53" i="5" a="1"/>
  <c r="M53" i="5"/>
  <c r="N53" i="5"/>
  <c r="T53" i="5"/>
  <c r="M49" i="5" a="1"/>
  <c r="M49" i="5"/>
  <c r="N49" i="5"/>
  <c r="T49" i="5"/>
  <c r="M45" i="5" a="1"/>
  <c r="M45" i="5"/>
  <c r="N45" i="5"/>
  <c r="T45" i="5"/>
  <c r="M41" i="5" a="1"/>
  <c r="M41" i="5"/>
  <c r="N41" i="5"/>
  <c r="T41" i="5"/>
  <c r="M37" i="5" a="1"/>
  <c r="M37" i="5"/>
  <c r="N37" i="5"/>
  <c r="T37" i="5"/>
  <c r="M33" i="5" a="1"/>
  <c r="M33" i="5"/>
  <c r="N33" i="5"/>
  <c r="T33" i="5"/>
  <c r="M29" i="5" a="1"/>
  <c r="M29" i="5"/>
  <c r="N29" i="5"/>
  <c r="T29" i="5"/>
  <c r="M25" i="5" a="1"/>
  <c r="M25" i="5"/>
  <c r="N25" i="5"/>
  <c r="T25" i="5"/>
  <c r="M21" i="5" a="1"/>
  <c r="M21" i="5"/>
  <c r="N21" i="5"/>
  <c r="T21" i="5"/>
  <c r="M17" i="5" a="1"/>
  <c r="M17" i="5"/>
  <c r="N17" i="5"/>
  <c r="T17" i="5"/>
  <c r="M5" i="5" a="1"/>
  <c r="M5" i="5"/>
  <c r="N5" i="5"/>
  <c r="T5" i="5"/>
  <c r="M13" i="5" a="1"/>
  <c r="M13" i="5"/>
  <c r="N13" i="5"/>
  <c r="T13" i="5"/>
  <c r="M6" i="5" a="1"/>
  <c r="M6" i="5"/>
  <c r="N6" i="5"/>
  <c r="T6" i="5"/>
  <c r="M100" i="5" a="1"/>
  <c r="M100" i="5"/>
  <c r="N100" i="5"/>
  <c r="T100" i="5"/>
  <c r="M96" i="5" a="1"/>
  <c r="M96" i="5"/>
  <c r="N96" i="5"/>
  <c r="T96" i="5"/>
  <c r="M92" i="5" a="1"/>
  <c r="M92" i="5"/>
  <c r="N92" i="5"/>
  <c r="T92" i="5"/>
  <c r="M88" i="5" a="1"/>
  <c r="M88" i="5"/>
  <c r="N88" i="5"/>
  <c r="T88" i="5"/>
  <c r="M84" i="5" a="1"/>
  <c r="M84" i="5"/>
  <c r="N84" i="5"/>
  <c r="T84" i="5"/>
  <c r="M80" i="5" a="1"/>
  <c r="M80" i="5"/>
  <c r="N80" i="5"/>
  <c r="T80" i="5"/>
  <c r="M76" i="5" a="1"/>
  <c r="M76" i="5"/>
  <c r="N76" i="5"/>
  <c r="T76" i="5"/>
  <c r="M72" i="5" a="1"/>
  <c r="M72" i="5"/>
  <c r="N72" i="5"/>
  <c r="T72" i="5"/>
  <c r="M68" i="5" a="1"/>
  <c r="M68" i="5"/>
  <c r="N68" i="5"/>
  <c r="T68" i="5"/>
  <c r="M64" i="5" a="1"/>
  <c r="M64" i="5"/>
  <c r="N64" i="5"/>
  <c r="T64" i="5"/>
  <c r="M60" i="5" a="1"/>
  <c r="M60" i="5"/>
  <c r="N60" i="5"/>
  <c r="T60" i="5"/>
  <c r="M56" i="5" a="1"/>
  <c r="M56" i="5"/>
  <c r="N56" i="5"/>
  <c r="T56" i="5"/>
  <c r="M52" i="5" a="1"/>
  <c r="M52" i="5"/>
  <c r="N52" i="5"/>
  <c r="T52" i="5"/>
  <c r="M48" i="5" a="1"/>
  <c r="M48" i="5"/>
  <c r="N48" i="5"/>
  <c r="T48" i="5"/>
  <c r="M44" i="5" a="1"/>
  <c r="M44" i="5"/>
  <c r="N44" i="5"/>
  <c r="T44" i="5"/>
  <c r="M40" i="5" a="1"/>
  <c r="M40" i="5"/>
  <c r="N40" i="5"/>
  <c r="T40" i="5"/>
  <c r="M36" i="5" a="1"/>
  <c r="M36" i="5"/>
  <c r="N36" i="5"/>
  <c r="T36" i="5"/>
  <c r="M32" i="5" a="1"/>
  <c r="M32" i="5"/>
  <c r="N32" i="5"/>
  <c r="T32" i="5"/>
  <c r="M28" i="5" a="1"/>
  <c r="M28" i="5"/>
  <c r="N28" i="5"/>
  <c r="T28" i="5"/>
  <c r="M24" i="5" a="1"/>
  <c r="M24" i="5"/>
  <c r="N24" i="5"/>
  <c r="T24" i="5"/>
  <c r="M20" i="5" a="1"/>
  <c r="M20" i="5"/>
  <c r="N20" i="5"/>
  <c r="T20" i="5"/>
  <c r="M16" i="5" a="1"/>
  <c r="M16" i="5"/>
  <c r="N16" i="5"/>
  <c r="T16" i="5"/>
  <c r="M15" i="5" a="1"/>
  <c r="M15" i="5"/>
  <c r="N15" i="5"/>
  <c r="T15" i="5"/>
  <c r="M11" i="5" a="1"/>
  <c r="M11" i="5"/>
  <c r="N11" i="5"/>
  <c r="T11" i="5"/>
  <c r="A4" i="5"/>
  <c r="A3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S56" i="5"/>
  <c r="Q56" i="5"/>
  <c r="P56" i="5"/>
  <c r="S21" i="5"/>
  <c r="Q21" i="5"/>
  <c r="P21" i="5"/>
  <c r="S85" i="5"/>
  <c r="P85" i="5"/>
  <c r="Q85" i="5"/>
  <c r="Q18" i="5"/>
  <c r="P18" i="5"/>
  <c r="S18" i="5"/>
  <c r="Q50" i="5"/>
  <c r="S50" i="5"/>
  <c r="P50" i="5"/>
  <c r="Q82" i="5"/>
  <c r="P82" i="5"/>
  <c r="S82" i="5"/>
  <c r="S3" i="5"/>
  <c r="Q3" i="5"/>
  <c r="P3" i="5"/>
  <c r="Q47" i="5"/>
  <c r="S47" i="5"/>
  <c r="P47" i="5"/>
  <c r="S79" i="5"/>
  <c r="Q79" i="5"/>
  <c r="P79" i="5"/>
  <c r="Q247" i="5"/>
  <c r="S247" i="5"/>
  <c r="P247" i="5"/>
  <c r="Q104" i="5"/>
  <c r="P104" i="5"/>
  <c r="S104" i="5"/>
  <c r="S456" i="5"/>
  <c r="Q456" i="5"/>
  <c r="P456" i="5"/>
  <c r="P377" i="5"/>
  <c r="Q377" i="5"/>
  <c r="S377" i="5"/>
  <c r="P212" i="5"/>
  <c r="S212" i="5"/>
  <c r="Q212" i="5"/>
  <c r="S267" i="5"/>
  <c r="P267" i="5"/>
  <c r="Q267" i="5"/>
  <c r="S309" i="5"/>
  <c r="P309" i="5"/>
  <c r="Q309" i="5"/>
  <c r="S115" i="5"/>
  <c r="Q115" i="5"/>
  <c r="P115" i="5"/>
  <c r="S134" i="5"/>
  <c r="Q134" i="5"/>
  <c r="P134" i="5"/>
  <c r="Q478" i="5"/>
  <c r="P478" i="5"/>
  <c r="S478" i="5"/>
  <c r="S125" i="5"/>
  <c r="P125" i="5"/>
  <c r="Q125" i="5"/>
  <c r="S315" i="5"/>
  <c r="P315" i="5"/>
  <c r="Q315" i="5"/>
  <c r="S202" i="5"/>
  <c r="Q202" i="5"/>
  <c r="P202" i="5"/>
  <c r="Q136" i="5"/>
  <c r="S136" i="5"/>
  <c r="P136" i="5"/>
  <c r="Q170" i="5"/>
  <c r="S170" i="5"/>
  <c r="P170" i="5"/>
  <c r="P244" i="5"/>
  <c r="S244" i="5"/>
  <c r="Q244" i="5"/>
  <c r="S341" i="5"/>
  <c r="Q341" i="5"/>
  <c r="P341" i="5"/>
  <c r="S235" i="5"/>
  <c r="P235" i="5"/>
  <c r="Q235" i="5"/>
  <c r="P290" i="5"/>
  <c r="S290" i="5"/>
  <c r="Q290" i="5"/>
  <c r="P332" i="5"/>
  <c r="Q332" i="5"/>
  <c r="S332" i="5"/>
  <c r="Q106" i="5"/>
  <c r="S106" i="5"/>
  <c r="P106" i="5"/>
  <c r="P167" i="5"/>
  <c r="Q167" i="5"/>
  <c r="S167" i="5"/>
  <c r="S350" i="5"/>
  <c r="Q350" i="5"/>
  <c r="P350" i="5"/>
  <c r="S141" i="5"/>
  <c r="Q141" i="5"/>
  <c r="P141" i="5"/>
  <c r="P272" i="5"/>
  <c r="Q272" i="5"/>
  <c r="S272" i="5"/>
  <c r="Q105" i="5"/>
  <c r="P105" i="5"/>
  <c r="S105" i="5"/>
  <c r="P292" i="5"/>
  <c r="Q292" i="5"/>
  <c r="S292" i="5"/>
  <c r="P172" i="5"/>
  <c r="Q172" i="5"/>
  <c r="S172" i="5"/>
  <c r="S384" i="5"/>
  <c r="P384" i="5"/>
  <c r="Q384" i="5"/>
  <c r="S371" i="5"/>
  <c r="Q371" i="5"/>
  <c r="P371" i="5"/>
  <c r="S398" i="5"/>
  <c r="Q398" i="5"/>
  <c r="P398" i="5"/>
  <c r="Q471" i="5"/>
  <c r="S471" i="5"/>
  <c r="P471" i="5"/>
  <c r="P140" i="5"/>
  <c r="S140" i="5"/>
  <c r="Q140" i="5"/>
  <c r="Q166" i="5"/>
  <c r="P166" i="5"/>
  <c r="S166" i="5"/>
  <c r="Q311" i="5"/>
  <c r="S311" i="5"/>
  <c r="P311" i="5"/>
  <c r="S218" i="5"/>
  <c r="P218" i="5"/>
  <c r="Q218" i="5"/>
  <c r="S205" i="5"/>
  <c r="P205" i="5"/>
  <c r="Q205" i="5"/>
  <c r="P436" i="5"/>
  <c r="S436" i="5"/>
  <c r="Q436" i="5"/>
  <c r="S307" i="5"/>
  <c r="P307" i="5"/>
  <c r="Q307" i="5"/>
  <c r="S434" i="5"/>
  <c r="Q434" i="5"/>
  <c r="P434" i="5"/>
  <c r="Q199" i="5"/>
  <c r="P199" i="5"/>
  <c r="S199" i="5"/>
  <c r="Q431" i="5"/>
  <c r="S431" i="5"/>
  <c r="P431" i="5"/>
  <c r="Q248" i="5"/>
  <c r="P248" i="5"/>
  <c r="S248" i="5"/>
  <c r="Q430" i="5"/>
  <c r="S430" i="5"/>
  <c r="P430" i="5"/>
  <c r="Q122" i="5"/>
  <c r="P122" i="5"/>
  <c r="S122" i="5"/>
  <c r="Q259" i="5"/>
  <c r="S259" i="5"/>
  <c r="P259" i="5"/>
  <c r="Q320" i="5"/>
  <c r="S320" i="5"/>
  <c r="P320" i="5"/>
  <c r="S366" i="5"/>
  <c r="P366" i="5"/>
  <c r="Q366" i="5"/>
  <c r="S211" i="5"/>
  <c r="Q211" i="5"/>
  <c r="P211" i="5"/>
  <c r="S330" i="5"/>
  <c r="Q330" i="5"/>
  <c r="P330" i="5"/>
  <c r="Q28" i="5"/>
  <c r="P28" i="5"/>
  <c r="S28" i="5"/>
  <c r="S60" i="5"/>
  <c r="P60" i="5"/>
  <c r="Q60" i="5"/>
  <c r="Q92" i="5"/>
  <c r="P92" i="5"/>
  <c r="S92" i="5"/>
  <c r="Q25" i="5"/>
  <c r="S25" i="5"/>
  <c r="P25" i="5"/>
  <c r="Q57" i="5"/>
  <c r="S57" i="5"/>
  <c r="P57" i="5"/>
  <c r="Q89" i="5"/>
  <c r="S89" i="5"/>
  <c r="P89" i="5"/>
  <c r="Q22" i="5"/>
  <c r="P22" i="5"/>
  <c r="S22" i="5"/>
  <c r="Q54" i="5"/>
  <c r="S54" i="5"/>
  <c r="P54" i="5"/>
  <c r="S86" i="5"/>
  <c r="Q86" i="5"/>
  <c r="P86" i="5"/>
  <c r="Q19" i="5"/>
  <c r="P19" i="5"/>
  <c r="S19" i="5"/>
  <c r="S51" i="5"/>
  <c r="Q51" i="5"/>
  <c r="P51" i="5"/>
  <c r="Q83" i="5"/>
  <c r="P83" i="5"/>
  <c r="S83" i="5"/>
  <c r="Q183" i="5"/>
  <c r="S183" i="5"/>
  <c r="P183" i="5"/>
  <c r="Q251" i="5"/>
  <c r="P251" i="5"/>
  <c r="S251" i="5"/>
  <c r="S392" i="5"/>
  <c r="Q392" i="5"/>
  <c r="P392" i="5"/>
  <c r="Q313" i="5"/>
  <c r="S313" i="5"/>
  <c r="P313" i="5"/>
  <c r="P148" i="5"/>
  <c r="S148" i="5"/>
  <c r="Q148" i="5"/>
  <c r="Q338" i="5"/>
  <c r="S338" i="5"/>
  <c r="P338" i="5"/>
  <c r="P220" i="5"/>
  <c r="Q220" i="5"/>
  <c r="S220" i="5"/>
  <c r="Q114" i="5"/>
  <c r="S114" i="5"/>
  <c r="P114" i="5"/>
  <c r="S160" i="5"/>
  <c r="Q160" i="5"/>
  <c r="P160" i="5"/>
  <c r="S143" i="5"/>
  <c r="Q143" i="5"/>
  <c r="P143" i="5"/>
  <c r="S165" i="5"/>
  <c r="Q165" i="5"/>
  <c r="P165" i="5"/>
  <c r="S252" i="5"/>
  <c r="P252" i="5"/>
  <c r="Q252" i="5"/>
  <c r="S473" i="5"/>
  <c r="Q473" i="5"/>
  <c r="P473" i="5"/>
  <c r="S322" i="5"/>
  <c r="Q322" i="5"/>
  <c r="P322" i="5"/>
  <c r="Q146" i="5"/>
  <c r="P146" i="5"/>
  <c r="S146" i="5"/>
  <c r="P116" i="5"/>
  <c r="Q116" i="5"/>
  <c r="S116" i="5"/>
  <c r="Q195" i="5"/>
  <c r="S195" i="5"/>
  <c r="P195" i="5"/>
  <c r="S171" i="5"/>
  <c r="P171" i="5"/>
  <c r="Q171" i="5"/>
  <c r="Q231" i="5"/>
  <c r="P231" i="5"/>
  <c r="S231" i="5"/>
  <c r="P268" i="5"/>
  <c r="Q268" i="5"/>
  <c r="S268" i="5"/>
  <c r="S179" i="5"/>
  <c r="Q179" i="5"/>
  <c r="P179" i="5"/>
  <c r="Q130" i="5"/>
  <c r="S130" i="5"/>
  <c r="P130" i="5"/>
  <c r="S286" i="5"/>
  <c r="Q286" i="5"/>
  <c r="P286" i="5"/>
  <c r="S243" i="5"/>
  <c r="Q243" i="5"/>
  <c r="P243" i="5"/>
  <c r="S207" i="5"/>
  <c r="Q207" i="5"/>
  <c r="P207" i="5"/>
  <c r="Q138" i="5"/>
  <c r="S138" i="5"/>
  <c r="P138" i="5"/>
  <c r="S234" i="5"/>
  <c r="P234" i="5"/>
  <c r="Q234" i="5"/>
  <c r="S446" i="5"/>
  <c r="P446" i="5"/>
  <c r="Q446" i="5"/>
  <c r="Q303" i="5"/>
  <c r="S303" i="5"/>
  <c r="P303" i="5"/>
  <c r="Q270" i="5"/>
  <c r="P270" i="5"/>
  <c r="S270" i="5"/>
  <c r="Q343" i="5"/>
  <c r="S343" i="5"/>
  <c r="P343" i="5"/>
  <c r="S435" i="5"/>
  <c r="Q435" i="5"/>
  <c r="P435" i="5"/>
  <c r="Q500" i="5"/>
  <c r="P500" i="5"/>
  <c r="S500" i="5"/>
  <c r="S494" i="5"/>
  <c r="P494" i="5"/>
  <c r="Q494" i="5"/>
  <c r="S229" i="5"/>
  <c r="Q229" i="5"/>
  <c r="P229" i="5"/>
  <c r="S491" i="5"/>
  <c r="P491" i="5"/>
  <c r="Q491" i="5"/>
  <c r="S493" i="5"/>
  <c r="Q493" i="5"/>
  <c r="P493" i="5"/>
  <c r="P428" i="5"/>
  <c r="S428" i="5"/>
  <c r="Q428" i="5"/>
  <c r="S275" i="5"/>
  <c r="Q275" i="5"/>
  <c r="P275" i="5"/>
  <c r="S422" i="5"/>
  <c r="Q422" i="5"/>
  <c r="P422" i="5"/>
  <c r="S129" i="5"/>
  <c r="P129" i="5"/>
  <c r="Q129" i="5"/>
  <c r="S421" i="5"/>
  <c r="Q421" i="5"/>
  <c r="P421" i="5"/>
  <c r="S198" i="5"/>
  <c r="Q198" i="5"/>
  <c r="P198" i="5"/>
  <c r="P420" i="5"/>
  <c r="S420" i="5"/>
  <c r="Q420" i="5"/>
  <c r="P404" i="5"/>
  <c r="S404" i="5"/>
  <c r="Q404" i="5"/>
  <c r="P228" i="5"/>
  <c r="Q228" i="5"/>
  <c r="S228" i="5"/>
  <c r="S298" i="5"/>
  <c r="Q298" i="5"/>
  <c r="P298" i="5"/>
  <c r="S357" i="5"/>
  <c r="Q357" i="5"/>
  <c r="P357" i="5"/>
  <c r="Q185" i="5"/>
  <c r="S185" i="5"/>
  <c r="P185" i="5"/>
  <c r="Q312" i="5"/>
  <c r="P312" i="5"/>
  <c r="S312" i="5"/>
  <c r="S88" i="5"/>
  <c r="Q88" i="5"/>
  <c r="P88" i="5"/>
  <c r="S53" i="5"/>
  <c r="P53" i="5"/>
  <c r="Q53" i="5"/>
  <c r="Q32" i="5"/>
  <c r="S32" i="5"/>
  <c r="P32" i="5"/>
  <c r="Q64" i="5"/>
  <c r="P64" i="5"/>
  <c r="S64" i="5"/>
  <c r="S96" i="5"/>
  <c r="Q96" i="5"/>
  <c r="P96" i="5"/>
  <c r="S29" i="5"/>
  <c r="Q29" i="5"/>
  <c r="P29" i="5"/>
  <c r="S61" i="5"/>
  <c r="Q61" i="5"/>
  <c r="P61" i="5"/>
  <c r="S93" i="5"/>
  <c r="Q93" i="5"/>
  <c r="P93" i="5"/>
  <c r="Q26" i="5"/>
  <c r="S26" i="5"/>
  <c r="P26" i="5"/>
  <c r="Q58" i="5"/>
  <c r="S58" i="5"/>
  <c r="P58" i="5"/>
  <c r="Q90" i="5"/>
  <c r="S90" i="5"/>
  <c r="P90" i="5"/>
  <c r="S23" i="5"/>
  <c r="Q23" i="5"/>
  <c r="P23" i="5"/>
  <c r="Q55" i="5"/>
  <c r="S55" i="5"/>
  <c r="P55" i="5"/>
  <c r="S87" i="5"/>
  <c r="P87" i="5"/>
  <c r="Q87" i="5"/>
  <c r="Q119" i="5"/>
  <c r="S119" i="5"/>
  <c r="P119" i="5"/>
  <c r="P190" i="5"/>
  <c r="S190" i="5"/>
  <c r="Q190" i="5"/>
  <c r="S328" i="5"/>
  <c r="Q328" i="5"/>
  <c r="P328" i="5"/>
  <c r="P217" i="5"/>
  <c r="S217" i="5"/>
  <c r="Q217" i="5"/>
  <c r="S188" i="5"/>
  <c r="P188" i="5"/>
  <c r="Q188" i="5"/>
  <c r="S274" i="5"/>
  <c r="Q274" i="5"/>
  <c r="P274" i="5"/>
  <c r="Q154" i="5"/>
  <c r="S154" i="5"/>
  <c r="P154" i="5"/>
  <c r="S333" i="5"/>
  <c r="Q333" i="5"/>
  <c r="P333" i="5"/>
  <c r="Q194" i="5"/>
  <c r="S194" i="5"/>
  <c r="P194" i="5"/>
  <c r="Q250" i="5"/>
  <c r="S250" i="5"/>
  <c r="P250" i="5"/>
  <c r="S107" i="5"/>
  <c r="P107" i="5"/>
  <c r="Q107" i="5"/>
  <c r="Q488" i="5"/>
  <c r="S488" i="5"/>
  <c r="P488" i="5"/>
  <c r="P409" i="5"/>
  <c r="S409" i="5"/>
  <c r="Q409" i="5"/>
  <c r="S269" i="5"/>
  <c r="Q269" i="5"/>
  <c r="P269" i="5"/>
  <c r="Q255" i="5"/>
  <c r="S255" i="5"/>
  <c r="P255" i="5"/>
  <c r="Q103" i="5"/>
  <c r="P103" i="5"/>
  <c r="S103" i="5"/>
  <c r="S400" i="5"/>
  <c r="P400" i="5"/>
  <c r="Q400" i="5"/>
  <c r="Q111" i="5"/>
  <c r="S111" i="5"/>
  <c r="P111" i="5"/>
  <c r="S301" i="5"/>
  <c r="Q301" i="5"/>
  <c r="P301" i="5"/>
  <c r="Q187" i="5"/>
  <c r="S187" i="5"/>
  <c r="P187" i="5"/>
  <c r="Q273" i="5"/>
  <c r="S273" i="5"/>
  <c r="P273" i="5"/>
  <c r="P145" i="5"/>
  <c r="Q145" i="5"/>
  <c r="S145" i="5"/>
  <c r="S152" i="5"/>
  <c r="Q152" i="5"/>
  <c r="P152" i="5"/>
  <c r="Q246" i="5"/>
  <c r="S246" i="5"/>
  <c r="P246" i="5"/>
  <c r="Q256" i="5"/>
  <c r="S256" i="5"/>
  <c r="P256" i="5"/>
  <c r="P108" i="5"/>
  <c r="S108" i="5"/>
  <c r="Q108" i="5"/>
  <c r="S465" i="5"/>
  <c r="Q465" i="5"/>
  <c r="P465" i="5"/>
  <c r="S382" i="5"/>
  <c r="P382" i="5"/>
  <c r="Q382" i="5"/>
  <c r="P458" i="5"/>
  <c r="Q458" i="5"/>
  <c r="S458" i="5"/>
  <c r="S485" i="5"/>
  <c r="Q485" i="5"/>
  <c r="P485" i="5"/>
  <c r="Q177" i="5"/>
  <c r="S177" i="5"/>
  <c r="P177" i="5"/>
  <c r="S394" i="5"/>
  <c r="Q394" i="5"/>
  <c r="P394" i="5"/>
  <c r="S472" i="5"/>
  <c r="P472" i="5"/>
  <c r="Q472" i="5"/>
  <c r="S482" i="5"/>
  <c r="Q482" i="5"/>
  <c r="P482" i="5"/>
  <c r="Q480" i="5"/>
  <c r="P480" i="5"/>
  <c r="S480" i="5"/>
  <c r="S477" i="5"/>
  <c r="Q477" i="5"/>
  <c r="P477" i="5"/>
  <c r="Q487" i="5"/>
  <c r="S487" i="5"/>
  <c r="P487" i="5"/>
  <c r="P418" i="5"/>
  <c r="S418" i="5"/>
  <c r="Q418" i="5"/>
  <c r="Q168" i="5"/>
  <c r="P168" i="5"/>
  <c r="S168" i="5"/>
  <c r="P412" i="5"/>
  <c r="S412" i="5"/>
  <c r="Q412" i="5"/>
  <c r="S490" i="5"/>
  <c r="Q490" i="5"/>
  <c r="P490" i="5"/>
  <c r="S402" i="5"/>
  <c r="Q402" i="5"/>
  <c r="P402" i="5"/>
  <c r="Q495" i="5"/>
  <c r="S495" i="5"/>
  <c r="P495" i="5"/>
  <c r="S411" i="5"/>
  <c r="Q411" i="5"/>
  <c r="P411" i="5"/>
  <c r="P395" i="5"/>
  <c r="S395" i="5"/>
  <c r="Q395" i="5"/>
  <c r="P204" i="5"/>
  <c r="S204" i="5"/>
  <c r="Q204" i="5"/>
  <c r="P284" i="5"/>
  <c r="S284" i="5"/>
  <c r="Q284" i="5"/>
  <c r="S344" i="5"/>
  <c r="P344" i="5"/>
  <c r="Q344" i="5"/>
  <c r="S149" i="5"/>
  <c r="Q149" i="5"/>
  <c r="P149" i="5"/>
  <c r="P294" i="5"/>
  <c r="Q294" i="5"/>
  <c r="S294" i="5"/>
  <c r="P36" i="5"/>
  <c r="Q36" i="5"/>
  <c r="S36" i="5"/>
  <c r="S65" i="5"/>
  <c r="Q65" i="5"/>
  <c r="P65" i="5"/>
  <c r="P62" i="5"/>
  <c r="Q62" i="5"/>
  <c r="S62" i="5"/>
  <c r="Q91" i="5"/>
  <c r="S91" i="5"/>
  <c r="P91" i="5"/>
  <c r="Q219" i="5"/>
  <c r="S219" i="5"/>
  <c r="P219" i="5"/>
  <c r="P438" i="5"/>
  <c r="S438" i="5"/>
  <c r="Q438" i="5"/>
  <c r="S181" i="5"/>
  <c r="P181" i="5"/>
  <c r="Q181" i="5"/>
  <c r="Q374" i="5"/>
  <c r="S374" i="5"/>
  <c r="P374" i="5"/>
  <c r="S161" i="5"/>
  <c r="Q161" i="5"/>
  <c r="P161" i="5"/>
  <c r="Q455" i="5"/>
  <c r="S455" i="5"/>
  <c r="P455" i="5"/>
  <c r="S317" i="5"/>
  <c r="Q317" i="5"/>
  <c r="P317" i="5"/>
  <c r="Q192" i="5"/>
  <c r="S192" i="5"/>
  <c r="P192" i="5"/>
  <c r="S318" i="5"/>
  <c r="P318" i="5"/>
  <c r="Q318" i="5"/>
  <c r="S413" i="5"/>
  <c r="Q413" i="5"/>
  <c r="P413" i="5"/>
  <c r="S454" i="5"/>
  <c r="P454" i="5"/>
  <c r="Q454" i="5"/>
  <c r="S461" i="5"/>
  <c r="Q461" i="5"/>
  <c r="P461" i="5"/>
  <c r="S496" i="5"/>
  <c r="Q496" i="5"/>
  <c r="P496" i="5"/>
  <c r="S484" i="5"/>
  <c r="Q484" i="5"/>
  <c r="P484" i="5"/>
  <c r="S399" i="5"/>
  <c r="Q399" i="5"/>
  <c r="P399" i="5"/>
  <c r="Q241" i="5"/>
  <c r="S241" i="5"/>
  <c r="P241" i="5"/>
  <c r="P260" i="5"/>
  <c r="S260" i="5"/>
  <c r="Q260" i="5"/>
  <c r="Q40" i="5"/>
  <c r="P40" i="5"/>
  <c r="S40" i="5"/>
  <c r="S37" i="5"/>
  <c r="Q37" i="5"/>
  <c r="P37" i="5"/>
  <c r="Q66" i="5"/>
  <c r="S66" i="5"/>
  <c r="P66" i="5"/>
  <c r="P63" i="5"/>
  <c r="Q63" i="5"/>
  <c r="S63" i="5"/>
  <c r="S221" i="5"/>
  <c r="Q221" i="5"/>
  <c r="P221" i="5"/>
  <c r="Q238" i="5"/>
  <c r="S238" i="5"/>
  <c r="P238" i="5"/>
  <c r="S368" i="5"/>
  <c r="Q368" i="5"/>
  <c r="P368" i="5"/>
  <c r="Q123" i="5"/>
  <c r="P123" i="5"/>
  <c r="S123" i="5"/>
  <c r="Q151" i="5"/>
  <c r="S151" i="5"/>
  <c r="P151" i="5"/>
  <c r="Q155" i="5"/>
  <c r="S155" i="5"/>
  <c r="P155" i="5"/>
  <c r="S360" i="5"/>
  <c r="Q360" i="5"/>
  <c r="P360" i="5"/>
  <c r="P281" i="5"/>
  <c r="S281" i="5"/>
  <c r="Q281" i="5"/>
  <c r="P300" i="5"/>
  <c r="S300" i="5"/>
  <c r="Q300" i="5"/>
  <c r="S305" i="5"/>
  <c r="Q305" i="5"/>
  <c r="P305" i="5"/>
  <c r="S299" i="5"/>
  <c r="P299" i="5"/>
  <c r="Q299" i="5"/>
  <c r="Q265" i="5"/>
  <c r="S265" i="5"/>
  <c r="P265" i="5"/>
  <c r="Q112" i="5"/>
  <c r="S112" i="5"/>
  <c r="P112" i="5"/>
  <c r="P470" i="5"/>
  <c r="S470" i="5"/>
  <c r="Q470" i="5"/>
  <c r="Q391" i="5"/>
  <c r="S391" i="5"/>
  <c r="P391" i="5"/>
  <c r="P196" i="5"/>
  <c r="Q196" i="5"/>
  <c r="S196" i="5"/>
  <c r="S264" i="5"/>
  <c r="P264" i="5"/>
  <c r="Q264" i="5"/>
  <c r="Q153" i="5"/>
  <c r="S153" i="5"/>
  <c r="P153" i="5"/>
  <c r="Q287" i="5"/>
  <c r="S287" i="5"/>
  <c r="P287" i="5"/>
  <c r="Q128" i="5"/>
  <c r="S128" i="5"/>
  <c r="P128" i="5"/>
  <c r="Q182" i="5"/>
  <c r="S182" i="5"/>
  <c r="P182" i="5"/>
  <c r="S337" i="5"/>
  <c r="Q337" i="5"/>
  <c r="P337" i="5"/>
  <c r="S118" i="5"/>
  <c r="Q118" i="5"/>
  <c r="P118" i="5"/>
  <c r="Q279" i="5"/>
  <c r="S279" i="5"/>
  <c r="P279" i="5"/>
  <c r="S444" i="5"/>
  <c r="P444" i="5"/>
  <c r="Q444" i="5"/>
  <c r="S370" i="5"/>
  <c r="Q370" i="5"/>
  <c r="P370" i="5"/>
  <c r="Q498" i="5"/>
  <c r="S498" i="5"/>
  <c r="P498" i="5"/>
  <c r="S417" i="5"/>
  <c r="Q417" i="5"/>
  <c r="P417" i="5"/>
  <c r="S429" i="5"/>
  <c r="P429" i="5"/>
  <c r="Q429" i="5"/>
  <c r="S426" i="5"/>
  <c r="P426" i="5"/>
  <c r="Q426" i="5"/>
  <c r="S443" i="5"/>
  <c r="Q443" i="5"/>
  <c r="P443" i="5"/>
  <c r="S474" i="5"/>
  <c r="Q474" i="5"/>
  <c r="P474" i="5"/>
  <c r="P396" i="5"/>
  <c r="Q396" i="5"/>
  <c r="S396" i="5"/>
  <c r="S468" i="5"/>
  <c r="P468" i="5"/>
  <c r="Q468" i="5"/>
  <c r="S390" i="5"/>
  <c r="Q390" i="5"/>
  <c r="P390" i="5"/>
  <c r="S476" i="5"/>
  <c r="Q476" i="5"/>
  <c r="P476" i="5"/>
  <c r="Q367" i="5"/>
  <c r="S367" i="5"/>
  <c r="P367" i="5"/>
  <c r="S483" i="5"/>
  <c r="Q483" i="5"/>
  <c r="P483" i="5"/>
  <c r="P388" i="5"/>
  <c r="S388" i="5"/>
  <c r="Q388" i="5"/>
  <c r="S379" i="5"/>
  <c r="Q379" i="5"/>
  <c r="P379" i="5"/>
  <c r="Q131" i="5"/>
  <c r="S131" i="5"/>
  <c r="P131" i="5"/>
  <c r="S216" i="5"/>
  <c r="Q216" i="5"/>
  <c r="P216" i="5"/>
  <c r="S297" i="5"/>
  <c r="Q297" i="5"/>
  <c r="P297" i="5"/>
  <c r="S397" i="5"/>
  <c r="P397" i="5"/>
  <c r="Q397" i="5"/>
  <c r="Q230" i="5"/>
  <c r="S230" i="5"/>
  <c r="P230" i="5"/>
  <c r="S70" i="5"/>
  <c r="Q70" i="5"/>
  <c r="P70" i="5"/>
  <c r="Q7" i="5"/>
  <c r="S7" i="5"/>
  <c r="P7" i="5"/>
  <c r="S35" i="5"/>
  <c r="Q35" i="5"/>
  <c r="P35" i="5"/>
  <c r="S67" i="5"/>
  <c r="P67" i="5"/>
  <c r="Q67" i="5"/>
  <c r="Q99" i="5"/>
  <c r="S99" i="5"/>
  <c r="P99" i="5"/>
  <c r="S157" i="5"/>
  <c r="Q157" i="5"/>
  <c r="P157" i="5"/>
  <c r="Q193" i="5"/>
  <c r="S193" i="5"/>
  <c r="P193" i="5"/>
  <c r="S232" i="5"/>
  <c r="Q232" i="5"/>
  <c r="P232" i="5"/>
  <c r="Q174" i="5"/>
  <c r="S174" i="5"/>
  <c r="P174" i="5"/>
  <c r="Q257" i="5"/>
  <c r="S257" i="5"/>
  <c r="P257" i="5"/>
  <c r="Q383" i="5"/>
  <c r="S383" i="5"/>
  <c r="P383" i="5"/>
  <c r="S304" i="5"/>
  <c r="Q304" i="5"/>
  <c r="P304" i="5"/>
  <c r="S117" i="5"/>
  <c r="P117" i="5"/>
  <c r="Q117" i="5"/>
  <c r="P324" i="5"/>
  <c r="Q324" i="5"/>
  <c r="S324" i="5"/>
  <c r="Q158" i="5"/>
  <c r="S158" i="5"/>
  <c r="P158" i="5"/>
  <c r="P132" i="5"/>
  <c r="Q132" i="5"/>
  <c r="S132" i="5"/>
  <c r="S296" i="5"/>
  <c r="Q296" i="5"/>
  <c r="P296" i="5"/>
  <c r="S225" i="5"/>
  <c r="Q225" i="5"/>
  <c r="P225" i="5"/>
  <c r="Q423" i="5"/>
  <c r="S423" i="5"/>
  <c r="P423" i="5"/>
  <c r="P208" i="5"/>
  <c r="S208" i="5"/>
  <c r="Q208" i="5"/>
  <c r="S306" i="5"/>
  <c r="P306" i="5"/>
  <c r="Q306" i="5"/>
  <c r="S201" i="5"/>
  <c r="Q201" i="5"/>
  <c r="P201" i="5"/>
  <c r="Q239" i="5"/>
  <c r="S239" i="5"/>
  <c r="P239" i="5"/>
  <c r="S406" i="5"/>
  <c r="P406" i="5"/>
  <c r="Q406" i="5"/>
  <c r="Q327" i="5"/>
  <c r="S327" i="5"/>
  <c r="P327" i="5"/>
  <c r="Q310" i="5"/>
  <c r="S310" i="5"/>
  <c r="P310" i="5"/>
  <c r="S369" i="5"/>
  <c r="Q369" i="5"/>
  <c r="P369" i="5"/>
  <c r="P180" i="5"/>
  <c r="S180" i="5"/>
  <c r="Q180" i="5"/>
  <c r="S277" i="5"/>
  <c r="Q277" i="5"/>
  <c r="P277" i="5"/>
  <c r="P135" i="5"/>
  <c r="Q135" i="5"/>
  <c r="S135" i="5"/>
  <c r="Q186" i="5"/>
  <c r="P186" i="5"/>
  <c r="S186" i="5"/>
  <c r="Q387" i="5"/>
  <c r="S387" i="5"/>
  <c r="P387" i="5"/>
  <c r="S492" i="5"/>
  <c r="P492" i="5"/>
  <c r="Q492" i="5"/>
  <c r="S486" i="5"/>
  <c r="P486" i="5"/>
  <c r="Q486" i="5"/>
  <c r="Q223" i="5"/>
  <c r="S223" i="5"/>
  <c r="P223" i="5"/>
  <c r="Q407" i="5"/>
  <c r="S407" i="5"/>
  <c r="P407" i="5"/>
  <c r="S469" i="5"/>
  <c r="Q469" i="5"/>
  <c r="P469" i="5"/>
  <c r="P372" i="5"/>
  <c r="S372" i="5"/>
  <c r="Q372" i="5"/>
  <c r="S410" i="5"/>
  <c r="Q410" i="5"/>
  <c r="P410" i="5"/>
  <c r="S405" i="5"/>
  <c r="Q405" i="5"/>
  <c r="P405" i="5"/>
  <c r="S425" i="5"/>
  <c r="Q425" i="5"/>
  <c r="P425" i="5"/>
  <c r="S466" i="5"/>
  <c r="Q466" i="5"/>
  <c r="P466" i="5"/>
  <c r="Q375" i="5"/>
  <c r="P375" i="5"/>
  <c r="S375" i="5"/>
  <c r="Q460" i="5"/>
  <c r="P460" i="5"/>
  <c r="S460" i="5"/>
  <c r="S352" i="5"/>
  <c r="Q352" i="5"/>
  <c r="P352" i="5"/>
  <c r="P459" i="5"/>
  <c r="Q459" i="5"/>
  <c r="S459" i="5"/>
  <c r="S349" i="5"/>
  <c r="Q349" i="5"/>
  <c r="P349" i="5"/>
  <c r="S467" i="5"/>
  <c r="Q467" i="5"/>
  <c r="P467" i="5"/>
  <c r="P376" i="5"/>
  <c r="Q376" i="5"/>
  <c r="S376" i="5"/>
  <c r="S353" i="5"/>
  <c r="P353" i="5"/>
  <c r="Q353" i="5"/>
  <c r="S358" i="5"/>
  <c r="Q358" i="5"/>
  <c r="P358" i="5"/>
  <c r="Q191" i="5"/>
  <c r="S191" i="5"/>
  <c r="P191" i="5"/>
  <c r="S280" i="5"/>
  <c r="P280" i="5"/>
  <c r="Q280" i="5"/>
  <c r="S380" i="5"/>
  <c r="P380" i="5"/>
  <c r="Q380" i="5"/>
  <c r="Q210" i="5"/>
  <c r="P210" i="5"/>
  <c r="S210" i="5"/>
  <c r="P68" i="5"/>
  <c r="Q68" i="5"/>
  <c r="S68" i="5"/>
  <c r="P100" i="5"/>
  <c r="Q100" i="5"/>
  <c r="S100" i="5"/>
  <c r="S97" i="5"/>
  <c r="Q97" i="5"/>
  <c r="P97" i="5"/>
  <c r="Q94" i="5"/>
  <c r="S94" i="5"/>
  <c r="P94" i="5"/>
  <c r="Q27" i="5"/>
  <c r="S27" i="5"/>
  <c r="P27" i="5"/>
  <c r="P126" i="5"/>
  <c r="S126" i="5"/>
  <c r="Q126" i="5"/>
  <c r="P340" i="5"/>
  <c r="S340" i="5"/>
  <c r="Q340" i="5"/>
  <c r="S124" i="5"/>
  <c r="P124" i="5"/>
  <c r="Q124" i="5"/>
  <c r="S432" i="5"/>
  <c r="Q432" i="5"/>
  <c r="P432" i="5"/>
  <c r="Q110" i="5"/>
  <c r="S110" i="5"/>
  <c r="P110" i="5"/>
  <c r="S424" i="5"/>
  <c r="Q424" i="5"/>
  <c r="P424" i="5"/>
  <c r="P345" i="5"/>
  <c r="Q345" i="5"/>
  <c r="S345" i="5"/>
  <c r="S497" i="5"/>
  <c r="Q497" i="5"/>
  <c r="P497" i="5"/>
  <c r="P164" i="5"/>
  <c r="Q164" i="5"/>
  <c r="S164" i="5"/>
  <c r="Q147" i="5"/>
  <c r="P147" i="5"/>
  <c r="S147" i="5"/>
  <c r="Q240" i="5"/>
  <c r="S240" i="5"/>
  <c r="P240" i="5"/>
  <c r="S261" i="5"/>
  <c r="P261" i="5"/>
  <c r="Q261" i="5"/>
  <c r="S206" i="5"/>
  <c r="P206" i="5"/>
  <c r="Q206" i="5"/>
  <c r="Q415" i="5"/>
  <c r="P415" i="5"/>
  <c r="S415" i="5"/>
  <c r="S245" i="5"/>
  <c r="P245" i="5"/>
  <c r="Q245" i="5"/>
  <c r="S401" i="5"/>
  <c r="Q401" i="5"/>
  <c r="P401" i="5"/>
  <c r="P419" i="5"/>
  <c r="Q419" i="5"/>
  <c r="S419" i="5"/>
  <c r="S452" i="5"/>
  <c r="Q452" i="5"/>
  <c r="P452" i="5"/>
  <c r="S159" i="5"/>
  <c r="Q159" i="5"/>
  <c r="P159" i="5"/>
  <c r="S448" i="5"/>
  <c r="P448" i="5"/>
  <c r="Q448" i="5"/>
  <c r="S462" i="5"/>
  <c r="P462" i="5"/>
  <c r="Q462" i="5"/>
  <c r="S481" i="5"/>
  <c r="Q481" i="5"/>
  <c r="P481" i="5"/>
  <c r="S408" i="5"/>
  <c r="Q408" i="5"/>
  <c r="P408" i="5"/>
  <c r="S403" i="5"/>
  <c r="Q403" i="5"/>
  <c r="P403" i="5"/>
  <c r="S389" i="5"/>
  <c r="Q389" i="5"/>
  <c r="P389" i="5"/>
  <c r="S489" i="5"/>
  <c r="P489" i="5"/>
  <c r="Q489" i="5"/>
  <c r="S386" i="5"/>
  <c r="Q386" i="5"/>
  <c r="P386" i="5"/>
  <c r="Q175" i="5"/>
  <c r="S175" i="5"/>
  <c r="P175" i="5"/>
  <c r="S316" i="5"/>
  <c r="P316" i="5"/>
  <c r="Q316" i="5"/>
  <c r="S101" i="5"/>
  <c r="Q101" i="5"/>
  <c r="P101" i="5"/>
  <c r="Q11" i="5"/>
  <c r="S11" i="5"/>
  <c r="P11" i="5"/>
  <c r="Q72" i="5"/>
  <c r="S72" i="5"/>
  <c r="P72" i="5"/>
  <c r="S6" i="5"/>
  <c r="Q6" i="5"/>
  <c r="P6" i="5"/>
  <c r="S69" i="5"/>
  <c r="Q69" i="5"/>
  <c r="P69" i="5"/>
  <c r="Q34" i="5"/>
  <c r="S34" i="5"/>
  <c r="P34" i="5"/>
  <c r="Q98" i="5"/>
  <c r="S98" i="5"/>
  <c r="P98" i="5"/>
  <c r="Q31" i="5"/>
  <c r="S31" i="5"/>
  <c r="P31" i="5"/>
  <c r="Q95" i="5"/>
  <c r="S95" i="5"/>
  <c r="P95" i="5"/>
  <c r="P276" i="5"/>
  <c r="S276" i="5"/>
  <c r="Q276" i="5"/>
  <c r="Q314" i="5"/>
  <c r="S314" i="5"/>
  <c r="P314" i="5"/>
  <c r="P127" i="5"/>
  <c r="Q127" i="5"/>
  <c r="S127" i="5"/>
  <c r="Q447" i="5"/>
  <c r="S447" i="5"/>
  <c r="P447" i="5"/>
  <c r="P364" i="5"/>
  <c r="S364" i="5"/>
  <c r="Q364" i="5"/>
  <c r="S15" i="5"/>
  <c r="Q15" i="5"/>
  <c r="P15" i="5"/>
  <c r="P44" i="5"/>
  <c r="S44" i="5"/>
  <c r="Q44" i="5"/>
  <c r="P76" i="5"/>
  <c r="S76" i="5"/>
  <c r="Q76" i="5"/>
  <c r="S13" i="5"/>
  <c r="Q13" i="5"/>
  <c r="P13" i="5"/>
  <c r="P41" i="5"/>
  <c r="S41" i="5"/>
  <c r="Q41" i="5"/>
  <c r="Q73" i="5"/>
  <c r="S73" i="5"/>
  <c r="P73" i="5"/>
  <c r="P4" i="5"/>
  <c r="S4" i="5"/>
  <c r="Q4" i="5"/>
  <c r="Q38" i="5"/>
  <c r="S38" i="5"/>
  <c r="P38" i="5"/>
  <c r="Q16" i="5"/>
  <c r="S16" i="5"/>
  <c r="P16" i="5"/>
  <c r="Q48" i="5"/>
  <c r="S48" i="5"/>
  <c r="P48" i="5"/>
  <c r="Q80" i="5"/>
  <c r="S80" i="5"/>
  <c r="P80" i="5"/>
  <c r="S5" i="5"/>
  <c r="Q5" i="5"/>
  <c r="P5" i="5"/>
  <c r="S45" i="5"/>
  <c r="P45" i="5"/>
  <c r="Q45" i="5"/>
  <c r="S77" i="5"/>
  <c r="Q77" i="5"/>
  <c r="P77" i="5"/>
  <c r="S14" i="5"/>
  <c r="Q14" i="5"/>
  <c r="P14" i="5"/>
  <c r="Q42" i="5"/>
  <c r="S42" i="5"/>
  <c r="P42" i="5"/>
  <c r="Q74" i="5"/>
  <c r="S74" i="5"/>
  <c r="P74" i="5"/>
  <c r="Q9" i="5"/>
  <c r="S9" i="5"/>
  <c r="P9" i="5"/>
  <c r="Q39" i="5"/>
  <c r="P39" i="5"/>
  <c r="S39" i="5"/>
  <c r="Q71" i="5"/>
  <c r="P71" i="5"/>
  <c r="S71" i="5"/>
  <c r="P12" i="5"/>
  <c r="S12" i="5"/>
  <c r="Q12" i="5"/>
  <c r="S197" i="5"/>
  <c r="Q197" i="5"/>
  <c r="P197" i="5"/>
  <c r="Q283" i="5"/>
  <c r="S283" i="5"/>
  <c r="P283" i="5"/>
  <c r="Q163" i="5"/>
  <c r="S163" i="5"/>
  <c r="P163" i="5"/>
  <c r="S109" i="5"/>
  <c r="Q109" i="5"/>
  <c r="P109" i="5"/>
  <c r="Q102" i="5"/>
  <c r="P102" i="5"/>
  <c r="S102" i="5"/>
  <c r="Q319" i="5"/>
  <c r="S319" i="5"/>
  <c r="P319" i="5"/>
  <c r="S169" i="5"/>
  <c r="Q169" i="5"/>
  <c r="P169" i="5"/>
  <c r="Q359" i="5"/>
  <c r="S359" i="5"/>
  <c r="P359" i="5"/>
  <c r="S433" i="5"/>
  <c r="Q433" i="5"/>
  <c r="P433" i="5"/>
  <c r="S253" i="5"/>
  <c r="Q253" i="5"/>
  <c r="P253" i="5"/>
  <c r="P308" i="5"/>
  <c r="S308" i="5"/>
  <c r="Q308" i="5"/>
  <c r="Q346" i="5"/>
  <c r="S346" i="5"/>
  <c r="P346" i="5"/>
  <c r="Q176" i="5"/>
  <c r="S176" i="5"/>
  <c r="P176" i="5"/>
  <c r="S224" i="5"/>
  <c r="P224" i="5"/>
  <c r="Q224" i="5"/>
  <c r="S262" i="5"/>
  <c r="Q262" i="5"/>
  <c r="P262" i="5"/>
  <c r="Q479" i="5"/>
  <c r="P479" i="5"/>
  <c r="S479" i="5"/>
  <c r="Q137" i="5"/>
  <c r="S137" i="5"/>
  <c r="P137" i="5"/>
  <c r="S173" i="5"/>
  <c r="Q173" i="5"/>
  <c r="P173" i="5"/>
  <c r="S342" i="5"/>
  <c r="Q342" i="5"/>
  <c r="P342" i="5"/>
  <c r="Q113" i="5"/>
  <c r="S113" i="5"/>
  <c r="P113" i="5"/>
  <c r="S214" i="5"/>
  <c r="P214" i="5"/>
  <c r="Q214" i="5"/>
  <c r="P291" i="5"/>
  <c r="Q291" i="5"/>
  <c r="S291" i="5"/>
  <c r="Q156" i="5"/>
  <c r="P156" i="5"/>
  <c r="S156" i="5"/>
  <c r="S464" i="5"/>
  <c r="Q464" i="5"/>
  <c r="P464" i="5"/>
  <c r="S226" i="5"/>
  <c r="P226" i="5"/>
  <c r="Q226" i="5"/>
  <c r="S285" i="5"/>
  <c r="Q285" i="5"/>
  <c r="P285" i="5"/>
  <c r="Q323" i="5"/>
  <c r="S323" i="5"/>
  <c r="P323" i="5"/>
  <c r="S463" i="5"/>
  <c r="Q463" i="5"/>
  <c r="P463" i="5"/>
  <c r="S453" i="5"/>
  <c r="Q453" i="5"/>
  <c r="P453" i="5"/>
  <c r="S475" i="5"/>
  <c r="Q475" i="5"/>
  <c r="P475" i="5"/>
  <c r="S361" i="5"/>
  <c r="Q361" i="5"/>
  <c r="P361" i="5"/>
  <c r="S393" i="5"/>
  <c r="Q393" i="5"/>
  <c r="P393" i="5"/>
  <c r="S335" i="5"/>
  <c r="Q335" i="5"/>
  <c r="P335" i="5"/>
  <c r="S385" i="5"/>
  <c r="P385" i="5"/>
  <c r="Q385" i="5"/>
  <c r="S381" i="5"/>
  <c r="Q381" i="5"/>
  <c r="P381" i="5"/>
  <c r="P354" i="5"/>
  <c r="S354" i="5"/>
  <c r="Q354" i="5"/>
  <c r="P457" i="5"/>
  <c r="Q457" i="5"/>
  <c r="S457" i="5"/>
  <c r="S362" i="5"/>
  <c r="Q362" i="5"/>
  <c r="P362" i="5"/>
  <c r="S451" i="5"/>
  <c r="Q451" i="5"/>
  <c r="P451" i="5"/>
  <c r="S325" i="5"/>
  <c r="Q325" i="5"/>
  <c r="P325" i="5"/>
  <c r="S450" i="5"/>
  <c r="P450" i="5"/>
  <c r="Q450" i="5"/>
  <c r="S321" i="5"/>
  <c r="Q321" i="5"/>
  <c r="P321" i="5"/>
  <c r="S449" i="5"/>
  <c r="Q449" i="5"/>
  <c r="P449" i="5"/>
  <c r="P348" i="5"/>
  <c r="S348" i="5"/>
  <c r="Q348" i="5"/>
  <c r="S326" i="5"/>
  <c r="Q326" i="5"/>
  <c r="P326" i="5"/>
  <c r="S347" i="5"/>
  <c r="Q347" i="5"/>
  <c r="P347" i="5"/>
  <c r="S150" i="5"/>
  <c r="Q150" i="5"/>
  <c r="P150" i="5"/>
  <c r="Q266" i="5"/>
  <c r="S266" i="5"/>
  <c r="P266" i="5"/>
  <c r="S365" i="5"/>
  <c r="P365" i="5"/>
  <c r="Q365" i="5"/>
  <c r="Q184" i="5"/>
  <c r="S184" i="5"/>
  <c r="P184" i="5"/>
  <c r="S24" i="5"/>
  <c r="Q24" i="5"/>
  <c r="P24" i="5"/>
  <c r="S33" i="5"/>
  <c r="Q33" i="5"/>
  <c r="P33" i="5"/>
  <c r="Q30" i="5"/>
  <c r="S30" i="5"/>
  <c r="P30" i="5"/>
  <c r="Q59" i="5"/>
  <c r="P59" i="5"/>
  <c r="S59" i="5"/>
  <c r="S378" i="5"/>
  <c r="Q378" i="5"/>
  <c r="P378" i="5"/>
  <c r="Q209" i="5"/>
  <c r="P209" i="5"/>
  <c r="S209" i="5"/>
  <c r="Q215" i="5"/>
  <c r="S215" i="5"/>
  <c r="P215" i="5"/>
  <c r="P20" i="5"/>
  <c r="Q20" i="5"/>
  <c r="S20" i="5"/>
  <c r="P52" i="5"/>
  <c r="Q52" i="5"/>
  <c r="S52" i="5"/>
  <c r="P84" i="5"/>
  <c r="Q84" i="5"/>
  <c r="S84" i="5"/>
  <c r="Q17" i="5"/>
  <c r="S17" i="5"/>
  <c r="P17" i="5"/>
  <c r="Q49" i="5"/>
  <c r="S49" i="5"/>
  <c r="P49" i="5"/>
  <c r="Q81" i="5"/>
  <c r="P81" i="5"/>
  <c r="S81" i="5"/>
  <c r="Q10" i="5"/>
  <c r="S10" i="5"/>
  <c r="P10" i="5"/>
  <c r="Q46" i="5"/>
  <c r="S46" i="5"/>
  <c r="P46" i="5"/>
  <c r="Q78" i="5"/>
  <c r="S78" i="5"/>
  <c r="P78" i="5"/>
  <c r="Q8" i="5"/>
  <c r="S8" i="5"/>
  <c r="P8" i="5"/>
  <c r="P43" i="5"/>
  <c r="Q43" i="5"/>
  <c r="S43" i="5"/>
  <c r="S75" i="5"/>
  <c r="Q75" i="5"/>
  <c r="P75" i="5"/>
  <c r="S213" i="5"/>
  <c r="Q213" i="5"/>
  <c r="P213" i="5"/>
  <c r="S133" i="5"/>
  <c r="Q133" i="5"/>
  <c r="P133" i="5"/>
  <c r="S222" i="5"/>
  <c r="Q222" i="5"/>
  <c r="P222" i="5"/>
  <c r="S441" i="5"/>
  <c r="Q441" i="5"/>
  <c r="P441" i="5"/>
  <c r="Q121" i="5"/>
  <c r="S121" i="5"/>
  <c r="P121" i="5"/>
  <c r="P331" i="5"/>
  <c r="Q331" i="5"/>
  <c r="S331" i="5"/>
  <c r="S373" i="5"/>
  <c r="P373" i="5"/>
  <c r="Q373" i="5"/>
  <c r="S203" i="5"/>
  <c r="P203" i="5"/>
  <c r="Q203" i="5"/>
  <c r="Q295" i="5"/>
  <c r="S295" i="5"/>
  <c r="P295" i="5"/>
  <c r="S355" i="5"/>
  <c r="Q355" i="5"/>
  <c r="P355" i="5"/>
  <c r="S189" i="5"/>
  <c r="Q189" i="5"/>
  <c r="P189" i="5"/>
  <c r="P249" i="5"/>
  <c r="Q249" i="5"/>
  <c r="S249" i="5"/>
  <c r="Q282" i="5"/>
  <c r="S282" i="5"/>
  <c r="P282" i="5"/>
  <c r="S139" i="5"/>
  <c r="Q139" i="5"/>
  <c r="P139" i="5"/>
  <c r="S258" i="5"/>
  <c r="Q258" i="5"/>
  <c r="P258" i="5"/>
  <c r="Q142" i="5"/>
  <c r="S142" i="5"/>
  <c r="P142" i="5"/>
  <c r="Q351" i="5"/>
  <c r="S351" i="5"/>
  <c r="P351" i="5"/>
  <c r="Q144" i="5"/>
  <c r="P144" i="5"/>
  <c r="S144" i="5"/>
  <c r="Q178" i="5"/>
  <c r="S178" i="5"/>
  <c r="P178" i="5"/>
  <c r="S278" i="5"/>
  <c r="Q278" i="5"/>
  <c r="P278" i="5"/>
  <c r="S233" i="5"/>
  <c r="P233" i="5"/>
  <c r="Q233" i="5"/>
  <c r="S237" i="5"/>
  <c r="Q237" i="5"/>
  <c r="P237" i="5"/>
  <c r="S414" i="5"/>
  <c r="Q414" i="5"/>
  <c r="P414" i="5"/>
  <c r="Q227" i="5"/>
  <c r="S227" i="5"/>
  <c r="P227" i="5"/>
  <c r="P336" i="5"/>
  <c r="Q336" i="5"/>
  <c r="S336" i="5"/>
  <c r="Q162" i="5"/>
  <c r="S162" i="5"/>
  <c r="P162" i="5"/>
  <c r="S200" i="5"/>
  <c r="Q200" i="5"/>
  <c r="P200" i="5"/>
  <c r="Q263" i="5"/>
  <c r="P263" i="5"/>
  <c r="S263" i="5"/>
  <c r="P427" i="5"/>
  <c r="S427" i="5"/>
  <c r="Q427" i="5"/>
  <c r="P416" i="5"/>
  <c r="Q416" i="5"/>
  <c r="S416" i="5"/>
  <c r="S437" i="5"/>
  <c r="P437" i="5"/>
  <c r="Q437" i="5"/>
  <c r="S499" i="5"/>
  <c r="Q499" i="5"/>
  <c r="P499" i="5"/>
  <c r="Q329" i="5"/>
  <c r="S329" i="5"/>
  <c r="P329" i="5"/>
  <c r="S271" i="5"/>
  <c r="Q271" i="5"/>
  <c r="P271" i="5"/>
  <c r="P363" i="5"/>
  <c r="S363" i="5"/>
  <c r="Q363" i="5"/>
  <c r="S302" i="5"/>
  <c r="P302" i="5"/>
  <c r="Q302" i="5"/>
  <c r="S293" i="5"/>
  <c r="Q293" i="5"/>
  <c r="P293" i="5"/>
  <c r="S445" i="5"/>
  <c r="Q445" i="5"/>
  <c r="P445" i="5"/>
  <c r="S339" i="5"/>
  <c r="P339" i="5"/>
  <c r="Q339" i="5"/>
  <c r="S442" i="5"/>
  <c r="Q442" i="5"/>
  <c r="P442" i="5"/>
  <c r="S254" i="5"/>
  <c r="P254" i="5"/>
  <c r="Q254" i="5"/>
  <c r="S440" i="5"/>
  <c r="Q440" i="5"/>
  <c r="P440" i="5"/>
  <c r="S288" i="5"/>
  <c r="Q288" i="5"/>
  <c r="P288" i="5"/>
  <c r="Q439" i="5"/>
  <c r="S439" i="5"/>
  <c r="P439" i="5"/>
  <c r="S242" i="5"/>
  <c r="Q242" i="5"/>
  <c r="P242" i="5"/>
  <c r="S289" i="5"/>
  <c r="Q289" i="5"/>
  <c r="P289" i="5"/>
  <c r="Q334" i="5"/>
  <c r="S334" i="5"/>
  <c r="P334" i="5"/>
  <c r="Q120" i="5"/>
  <c r="S120" i="5"/>
  <c r="P120" i="5"/>
  <c r="P236" i="5"/>
  <c r="S236" i="5"/>
  <c r="Q236" i="5"/>
  <c r="P356" i="5"/>
  <c r="Q356" i="5"/>
  <c r="S356" i="5"/>
  <c r="B492" i="5" a="1"/>
  <c r="B492" i="5"/>
  <c r="C492" i="5"/>
  <c r="B174" i="5" a="1"/>
  <c r="B174" i="5"/>
  <c r="C174" i="5"/>
  <c r="B210" i="5" a="1"/>
  <c r="B210" i="5"/>
  <c r="C210" i="5"/>
  <c r="B241" i="5" a="1"/>
  <c r="B241" i="5"/>
  <c r="C241" i="5"/>
  <c r="B242" i="5" a="1"/>
  <c r="B242" i="5"/>
  <c r="C242" i="5"/>
  <c r="B437" i="5" a="1"/>
  <c r="B437" i="5"/>
  <c r="C437" i="5"/>
  <c r="B106" i="5" a="1"/>
  <c r="B106" i="5"/>
  <c r="C106" i="5"/>
  <c r="B226" i="5" a="1"/>
  <c r="B226" i="5"/>
  <c r="C226" i="5"/>
  <c r="B258" i="5" a="1"/>
  <c r="B258" i="5"/>
  <c r="C258" i="5"/>
  <c r="B259" i="5" a="1"/>
  <c r="B259" i="5"/>
  <c r="C259" i="5"/>
  <c r="B436" i="5" a="1"/>
  <c r="B436" i="5"/>
  <c r="C436" i="5"/>
  <c r="B234" i="5" a="1"/>
  <c r="B234" i="5"/>
  <c r="C234" i="5"/>
  <c r="B206" i="5" a="1"/>
  <c r="B206" i="5"/>
  <c r="C206" i="5"/>
  <c r="B304" i="5" a="1"/>
  <c r="B304" i="5"/>
  <c r="C304" i="5"/>
  <c r="B172" i="5" a="1"/>
  <c r="B172" i="5"/>
  <c r="C172" i="5"/>
  <c r="B124" i="5" a="1"/>
  <c r="B124" i="5"/>
  <c r="C124" i="5"/>
  <c r="B189" i="5" a="1"/>
  <c r="B189" i="5"/>
  <c r="C189" i="5"/>
  <c r="B219" i="5" a="1"/>
  <c r="B219" i="5"/>
  <c r="C219" i="5"/>
  <c r="B424" i="5" a="1"/>
  <c r="B424" i="5"/>
  <c r="C424" i="5"/>
  <c r="B135" i="5" a="1"/>
  <c r="B135" i="5"/>
  <c r="C135" i="5"/>
  <c r="B165" i="5" a="1"/>
  <c r="B165" i="5"/>
  <c r="C165" i="5"/>
  <c r="B320" i="5" a="1"/>
  <c r="B320" i="5"/>
  <c r="C320" i="5"/>
  <c r="B215" i="5" a="1"/>
  <c r="B215" i="5"/>
  <c r="C215" i="5"/>
  <c r="B431" i="5" a="1"/>
  <c r="B431" i="5"/>
  <c r="C431" i="5"/>
  <c r="B244" i="5" a="1"/>
  <c r="B244" i="5"/>
  <c r="C244" i="5"/>
  <c r="B477" i="5" a="1"/>
  <c r="B477" i="5"/>
  <c r="C477" i="5"/>
  <c r="B246" i="5" a="1"/>
  <c r="B246" i="5"/>
  <c r="C246" i="5"/>
  <c r="B450" i="5" a="1"/>
  <c r="B450" i="5"/>
  <c r="C450" i="5"/>
  <c r="B414" i="5" a="1"/>
  <c r="B414" i="5"/>
  <c r="C414" i="5"/>
  <c r="B120" i="5" a="1"/>
  <c r="B120" i="5"/>
  <c r="C120" i="5"/>
  <c r="B474" i="5" a="1"/>
  <c r="B474" i="5"/>
  <c r="C474" i="5"/>
  <c r="B300" i="5" a="1"/>
  <c r="B300" i="5"/>
  <c r="C300" i="5"/>
  <c r="B412" i="5" a="1"/>
  <c r="B412" i="5"/>
  <c r="C412" i="5"/>
  <c r="B464" i="5" a="1"/>
  <c r="B464" i="5"/>
  <c r="C464" i="5"/>
  <c r="B211" i="5" a="1"/>
  <c r="B211" i="5"/>
  <c r="C211" i="5"/>
  <c r="B196" i="5" a="1"/>
  <c r="B196" i="5"/>
  <c r="C196" i="5"/>
  <c r="B141" i="5" a="1"/>
  <c r="B141" i="5"/>
  <c r="C141" i="5"/>
  <c r="B370" i="5" a="1"/>
  <c r="B370" i="5"/>
  <c r="C370" i="5"/>
  <c r="B410" i="5" a="1"/>
  <c r="B410" i="5"/>
  <c r="C410" i="5"/>
  <c r="B254" i="5" a="1"/>
  <c r="B254" i="5"/>
  <c r="C254" i="5"/>
  <c r="B393" i="5" a="1"/>
  <c r="B393" i="5"/>
  <c r="C393" i="5"/>
  <c r="B265" i="5" a="1"/>
  <c r="B265" i="5"/>
  <c r="C265" i="5"/>
  <c r="B494" i="5" a="1"/>
  <c r="B494" i="5"/>
  <c r="C494" i="5"/>
  <c r="B484" i="5" a="1"/>
  <c r="B484" i="5"/>
  <c r="C484" i="5"/>
  <c r="B415" i="5" a="1"/>
  <c r="B415" i="5"/>
  <c r="C415" i="5"/>
  <c r="B305" i="5" a="1"/>
  <c r="B305" i="5"/>
  <c r="C305" i="5"/>
  <c r="B145" i="5" a="1"/>
  <c r="B145" i="5"/>
  <c r="C145" i="5"/>
  <c r="B456" i="5" a="1"/>
  <c r="B456" i="5"/>
  <c r="C456" i="5"/>
  <c r="B233" i="5" a="1"/>
  <c r="B233" i="5"/>
  <c r="C233" i="5"/>
  <c r="B231" i="5" a="1"/>
  <c r="B231" i="5"/>
  <c r="C231" i="5"/>
  <c r="B483" i="5" a="1"/>
  <c r="B483" i="5"/>
  <c r="C483" i="5"/>
  <c r="B397" i="5" a="1"/>
  <c r="B397" i="5"/>
  <c r="C397" i="5"/>
  <c r="B400" i="5" a="1"/>
  <c r="B400" i="5"/>
  <c r="C400" i="5"/>
  <c r="B364" i="5" a="1"/>
  <c r="B364" i="5"/>
  <c r="C364" i="5"/>
  <c r="B425" i="5" a="1"/>
  <c r="B425" i="5"/>
  <c r="C425" i="5"/>
  <c r="B299" i="5" a="1"/>
  <c r="B299" i="5"/>
  <c r="C299" i="5"/>
  <c r="B202" i="5" a="1"/>
  <c r="B202" i="5"/>
  <c r="C202" i="5"/>
  <c r="B316" i="5" a="1"/>
  <c r="B316" i="5"/>
  <c r="C316" i="5"/>
  <c r="B295" i="5" a="1"/>
  <c r="B295" i="5"/>
  <c r="C295" i="5"/>
  <c r="B296" i="5" a="1"/>
  <c r="B296" i="5"/>
  <c r="C296" i="5"/>
  <c r="B309" i="5" a="1"/>
  <c r="B309" i="5"/>
  <c r="C309" i="5"/>
  <c r="B349" i="5" a="1"/>
  <c r="B349" i="5"/>
  <c r="C349" i="5"/>
  <c r="B217" i="5" a="1"/>
  <c r="B217" i="5"/>
  <c r="C217" i="5"/>
  <c r="B153" i="5" a="1"/>
  <c r="B153" i="5"/>
  <c r="C153" i="5"/>
  <c r="B227" i="5" a="1"/>
  <c r="B227" i="5"/>
  <c r="C227" i="5"/>
  <c r="B112" i="5" a="1"/>
  <c r="B112" i="5"/>
  <c r="C112" i="5"/>
  <c r="B357" i="5" a="1"/>
  <c r="B357" i="5"/>
  <c r="C357" i="5"/>
  <c r="B128" i="5" a="1"/>
  <c r="B128" i="5"/>
  <c r="C128" i="5"/>
  <c r="B388" i="5" a="1"/>
  <c r="B388" i="5"/>
  <c r="C388" i="5"/>
  <c r="B406" i="5" a="1"/>
  <c r="B406" i="5"/>
  <c r="C406" i="5"/>
  <c r="B389" i="5" a="1"/>
  <c r="B389" i="5"/>
  <c r="C389" i="5"/>
  <c r="B417" i="5" a="1"/>
  <c r="B417" i="5"/>
  <c r="C417" i="5"/>
  <c r="B467" i="5" a="1"/>
  <c r="B467" i="5"/>
  <c r="C467" i="5"/>
  <c r="B435" i="5" a="1"/>
  <c r="B435" i="5"/>
  <c r="C435" i="5"/>
  <c r="B285" i="5" a="1"/>
  <c r="B285" i="5"/>
  <c r="C285" i="5"/>
  <c r="B167" i="5" a="1"/>
  <c r="B167" i="5"/>
  <c r="C167" i="5"/>
  <c r="B409" i="5" a="1"/>
  <c r="B409" i="5"/>
  <c r="C409" i="5"/>
  <c r="B182" i="5" a="1"/>
  <c r="B182" i="5"/>
  <c r="C182" i="5"/>
  <c r="B473" i="5" a="1"/>
  <c r="B473" i="5"/>
  <c r="C473" i="5"/>
  <c r="B468" i="5" a="1"/>
  <c r="B468" i="5"/>
  <c r="C468" i="5"/>
  <c r="B485" i="5" a="1"/>
  <c r="B485" i="5"/>
  <c r="C485" i="5"/>
  <c r="B486" i="5" a="1"/>
  <c r="B486" i="5"/>
  <c r="C486" i="5"/>
  <c r="B239" i="5" a="1"/>
  <c r="B239" i="5"/>
  <c r="C239" i="5"/>
  <c r="B218" i="5" a="1"/>
  <c r="B218" i="5"/>
  <c r="C218" i="5"/>
  <c r="B363" i="5" a="1"/>
  <c r="B363" i="5"/>
  <c r="C363" i="5"/>
  <c r="B221" i="5" a="1"/>
  <c r="B221" i="5"/>
  <c r="C221" i="5"/>
  <c r="B134" i="5" a="1"/>
  <c r="B134" i="5"/>
  <c r="C134" i="5"/>
  <c r="B251" i="5" a="1"/>
  <c r="B251" i="5"/>
  <c r="C251" i="5"/>
  <c r="B183" i="5" a="1"/>
  <c r="B183" i="5"/>
  <c r="C183" i="5"/>
  <c r="B197" i="5" a="1"/>
  <c r="B197" i="5"/>
  <c r="C197" i="5"/>
  <c r="B198" i="5" a="1"/>
  <c r="B198" i="5"/>
  <c r="C198" i="5"/>
  <c r="B245" i="5" a="1"/>
  <c r="B245" i="5"/>
  <c r="C245" i="5"/>
  <c r="B448" i="5" a="1"/>
  <c r="B448" i="5"/>
  <c r="C448" i="5"/>
  <c r="B402" i="5" a="1"/>
  <c r="B402" i="5"/>
  <c r="C402" i="5"/>
  <c r="B350" i="5" a="1"/>
  <c r="B350" i="5"/>
  <c r="C350" i="5"/>
  <c r="B298" i="5" a="1"/>
  <c r="B298" i="5"/>
  <c r="C298" i="5"/>
  <c r="B178" i="5" a="1"/>
  <c r="B178" i="5"/>
  <c r="C178" i="5"/>
  <c r="B204" i="5" a="1"/>
  <c r="B204" i="5"/>
  <c r="C204" i="5"/>
  <c r="B361" i="5" a="1"/>
  <c r="B361" i="5"/>
  <c r="C361" i="5"/>
  <c r="B307" i="5" a="1"/>
  <c r="B307" i="5"/>
  <c r="C307" i="5"/>
  <c r="B337" i="5" a="1"/>
  <c r="B337" i="5"/>
  <c r="C337" i="5"/>
  <c r="B306" i="5" a="1"/>
  <c r="B306" i="5"/>
  <c r="C306" i="5"/>
  <c r="B166" i="5" a="1"/>
  <c r="B166" i="5"/>
  <c r="C166" i="5"/>
  <c r="B192" i="5" a="1"/>
  <c r="B192" i="5"/>
  <c r="C192" i="5"/>
  <c r="B125" i="5" a="1"/>
  <c r="B125" i="5"/>
  <c r="C125" i="5"/>
  <c r="B176" i="5" a="1"/>
  <c r="B176" i="5"/>
  <c r="C176" i="5"/>
  <c r="B190" i="5" a="1"/>
  <c r="B190" i="5"/>
  <c r="C190" i="5"/>
  <c r="B338" i="5" a="1"/>
  <c r="B338" i="5"/>
  <c r="C338" i="5"/>
  <c r="B297" i="5" a="1"/>
  <c r="B297" i="5"/>
  <c r="C297" i="5"/>
  <c r="B376" i="5" a="1"/>
  <c r="B376" i="5"/>
  <c r="C376" i="5"/>
  <c r="B396" i="5" a="1"/>
  <c r="B396" i="5"/>
  <c r="C396" i="5"/>
  <c r="B381" i="5" a="1"/>
  <c r="B381" i="5"/>
  <c r="C381" i="5"/>
  <c r="B195" i="5" a="1"/>
  <c r="B195" i="5"/>
  <c r="C195" i="5"/>
  <c r="B292" i="5" a="1"/>
  <c r="B292" i="5"/>
  <c r="C292" i="5"/>
  <c r="B420" i="5" a="1"/>
  <c r="B420" i="5"/>
  <c r="C420" i="5"/>
  <c r="B452" i="5" a="1"/>
  <c r="B452" i="5"/>
  <c r="C452" i="5"/>
  <c r="B472" i="5" a="1"/>
  <c r="B472" i="5"/>
  <c r="C472" i="5"/>
  <c r="B150" i="5" a="1"/>
  <c r="B150" i="5"/>
  <c r="C150" i="5"/>
  <c r="B163" i="5" a="1"/>
  <c r="B163" i="5"/>
  <c r="C163" i="5"/>
  <c r="B326" i="5" a="1"/>
  <c r="B326" i="5"/>
  <c r="C326" i="5"/>
  <c r="B287" i="5" a="1"/>
  <c r="B287" i="5"/>
  <c r="C287" i="5"/>
  <c r="B273" i="5" a="1"/>
  <c r="B273" i="5"/>
  <c r="C273" i="5"/>
  <c r="B271" i="5" a="1"/>
  <c r="B271" i="5"/>
  <c r="C271" i="5"/>
  <c r="B301" i="5" a="1"/>
  <c r="B301" i="5"/>
  <c r="C301" i="5"/>
  <c r="B188" i="5" a="1"/>
  <c r="B188" i="5"/>
  <c r="C188" i="5"/>
  <c r="B286" i="5" a="1"/>
  <c r="B286" i="5"/>
  <c r="C286" i="5"/>
  <c r="B408" i="5" a="1"/>
  <c r="B408" i="5"/>
  <c r="C408" i="5"/>
  <c r="B460" i="5" a="1"/>
  <c r="B460" i="5"/>
  <c r="C460" i="5"/>
  <c r="B293" i="5" a="1"/>
  <c r="B293" i="5"/>
  <c r="C293" i="5"/>
  <c r="B427" i="5" a="1"/>
  <c r="B427" i="5"/>
  <c r="C427" i="5"/>
  <c r="B457" i="5" a="1"/>
  <c r="B457" i="5"/>
  <c r="C457" i="5"/>
  <c r="B476" i="5" a="1"/>
  <c r="B476" i="5"/>
  <c r="C476" i="5"/>
  <c r="B441" i="5" a="1"/>
  <c r="B441" i="5"/>
  <c r="C441" i="5"/>
  <c r="B405" i="5" a="1"/>
  <c r="B405" i="5"/>
  <c r="C405" i="5"/>
  <c r="B475" i="5" a="1"/>
  <c r="B475" i="5"/>
  <c r="C475" i="5"/>
  <c r="B325" i="5" a="1"/>
  <c r="B325" i="5"/>
  <c r="C325" i="5"/>
  <c r="B123" i="5" a="1"/>
  <c r="B123" i="5"/>
  <c r="C123" i="5"/>
  <c r="B336" i="5" a="1"/>
  <c r="B336" i="5"/>
  <c r="C336" i="5"/>
  <c r="B110" i="5" a="1"/>
  <c r="B110" i="5"/>
  <c r="C110" i="5"/>
  <c r="B358" i="5" a="1"/>
  <c r="B358" i="5"/>
  <c r="C358" i="5"/>
  <c r="B136" i="5" a="1"/>
  <c r="B136" i="5"/>
  <c r="C136" i="5"/>
  <c r="B380" i="5" a="1"/>
  <c r="B380" i="5"/>
  <c r="C380" i="5"/>
  <c r="B159" i="5" a="1"/>
  <c r="B159" i="5"/>
  <c r="C159" i="5"/>
  <c r="B413" i="5" a="1"/>
  <c r="B413" i="5"/>
  <c r="C413" i="5"/>
  <c r="B315" i="5" a="1"/>
  <c r="B315" i="5"/>
  <c r="C315" i="5"/>
  <c r="B177" i="5" a="1"/>
  <c r="B177" i="5"/>
  <c r="C177" i="5"/>
  <c r="B463" i="5" a="1"/>
  <c r="B463" i="5"/>
  <c r="C463" i="5"/>
  <c r="B377" i="5" a="1"/>
  <c r="B377" i="5"/>
  <c r="C377" i="5"/>
  <c r="B274" i="5" a="1"/>
  <c r="B274" i="5"/>
  <c r="C274" i="5"/>
  <c r="B158" i="5" a="1"/>
  <c r="B158" i="5"/>
  <c r="C158" i="5"/>
  <c r="B462" i="5" a="1"/>
  <c r="B462" i="5"/>
  <c r="C462" i="5"/>
  <c r="B354" i="5" a="1"/>
  <c r="B354" i="5"/>
  <c r="C354" i="5"/>
  <c r="B261" i="5" a="1"/>
  <c r="B261" i="5"/>
  <c r="C261" i="5"/>
  <c r="B143" i="5" a="1"/>
  <c r="B143" i="5"/>
  <c r="C143" i="5"/>
  <c r="B445" i="5" a="1"/>
  <c r="B445" i="5"/>
  <c r="C445" i="5"/>
  <c r="B353" i="5" a="1"/>
  <c r="B353" i="5"/>
  <c r="C353" i="5"/>
  <c r="B260" i="5" a="1"/>
  <c r="B260" i="5"/>
  <c r="C260" i="5"/>
  <c r="B129" i="5" a="1"/>
  <c r="B129" i="5"/>
  <c r="C129" i="5"/>
  <c r="B428" i="5" a="1"/>
  <c r="B428" i="5"/>
  <c r="C428" i="5"/>
  <c r="B366" i="5" a="1"/>
  <c r="B366" i="5"/>
  <c r="C366" i="5"/>
  <c r="B294" i="5" a="1"/>
  <c r="B294" i="5"/>
  <c r="C294" i="5"/>
  <c r="B229" i="5" a="1"/>
  <c r="B229" i="5"/>
  <c r="C229" i="5"/>
  <c r="B162" i="5" a="1"/>
  <c r="B162" i="5"/>
  <c r="C162" i="5"/>
  <c r="B108" i="5" a="1"/>
  <c r="B108" i="5"/>
  <c r="C108" i="5"/>
  <c r="B181" i="5" a="1"/>
  <c r="B181" i="5"/>
  <c r="C181" i="5"/>
  <c r="B107" i="5" a="1"/>
  <c r="B107" i="5"/>
  <c r="C107" i="5"/>
  <c r="B392" i="5" a="1"/>
  <c r="B392" i="5"/>
  <c r="C392" i="5"/>
  <c r="B335" i="5" a="1"/>
  <c r="B335" i="5"/>
  <c r="C335" i="5"/>
  <c r="B278" i="5" a="1"/>
  <c r="B278" i="5"/>
  <c r="C278" i="5"/>
  <c r="B201" i="5" a="1"/>
  <c r="B201" i="5"/>
  <c r="C201" i="5"/>
  <c r="B146" i="5" a="1"/>
  <c r="B146" i="5"/>
  <c r="C146" i="5"/>
  <c r="B495" i="5" a="1"/>
  <c r="B495" i="5"/>
  <c r="C495" i="5"/>
  <c r="B403" i="5" a="1"/>
  <c r="B403" i="5"/>
  <c r="C403" i="5"/>
  <c r="B342" i="5" a="1"/>
  <c r="B342" i="5"/>
  <c r="C342" i="5"/>
  <c r="B263" i="5" a="1"/>
  <c r="B263" i="5"/>
  <c r="C263" i="5"/>
  <c r="B200" i="5" a="1"/>
  <c r="B200" i="5"/>
  <c r="C200" i="5"/>
  <c r="B132" i="5" a="1"/>
  <c r="B132" i="5"/>
  <c r="C132" i="5"/>
  <c r="B385" i="5" a="1"/>
  <c r="B385" i="5"/>
  <c r="C385" i="5"/>
  <c r="B118" i="5" a="1"/>
  <c r="B118" i="5"/>
  <c r="C118" i="5"/>
  <c r="B383" i="5" a="1"/>
  <c r="B383" i="5"/>
  <c r="C383" i="5"/>
  <c r="B418" i="5" a="1"/>
  <c r="B418" i="5"/>
  <c r="C418" i="5"/>
  <c r="B232" i="5" a="1"/>
  <c r="B232" i="5"/>
  <c r="C232" i="5"/>
  <c r="B185" i="5" a="1"/>
  <c r="B185" i="5"/>
  <c r="C185" i="5"/>
  <c r="B184" i="5" a="1"/>
  <c r="B184" i="5"/>
  <c r="C184" i="5"/>
  <c r="B170" i="5" a="1"/>
  <c r="B170" i="5"/>
  <c r="C170" i="5"/>
  <c r="B243" i="5" a="1"/>
  <c r="B243" i="5"/>
  <c r="C243" i="5"/>
  <c r="B121" i="5" a="1"/>
  <c r="B121" i="5"/>
  <c r="C121" i="5"/>
  <c r="B214" i="5" a="1"/>
  <c r="B214" i="5"/>
  <c r="C214" i="5"/>
  <c r="B356" i="5" a="1"/>
  <c r="B356" i="5"/>
  <c r="C356" i="5"/>
  <c r="B489" i="5" a="1"/>
  <c r="B489" i="5"/>
  <c r="C489" i="5"/>
  <c r="B490" i="5" a="1"/>
  <c r="B490" i="5"/>
  <c r="C490" i="5"/>
  <c r="B137" i="5" a="1"/>
  <c r="B137" i="5"/>
  <c r="C137" i="5"/>
  <c r="B186" i="5" a="1"/>
  <c r="B186" i="5"/>
  <c r="C186" i="5"/>
  <c r="B471" i="5" a="1"/>
  <c r="B471" i="5"/>
  <c r="C471" i="5"/>
  <c r="B469" i="5" a="1"/>
  <c r="B469" i="5"/>
  <c r="C469" i="5"/>
  <c r="B453" i="5" a="1"/>
  <c r="B453" i="5"/>
  <c r="C453" i="5"/>
  <c r="B449" i="5" a="1"/>
  <c r="B449" i="5"/>
  <c r="C449" i="5"/>
  <c r="B169" i="5" a="1"/>
  <c r="B169" i="5"/>
  <c r="C169" i="5"/>
  <c r="B399" i="5" a="1"/>
  <c r="B399" i="5"/>
  <c r="C399" i="5"/>
  <c r="B154" i="5" a="1"/>
  <c r="B154" i="5"/>
  <c r="C154" i="5"/>
  <c r="B270" i="5" a="1"/>
  <c r="B270" i="5"/>
  <c r="C270" i="5"/>
  <c r="B395" i="5" a="1"/>
  <c r="B395" i="5"/>
  <c r="C395" i="5"/>
  <c r="B368" i="5" a="1"/>
  <c r="B368" i="5"/>
  <c r="C368" i="5"/>
  <c r="B346" i="5" a="1"/>
  <c r="B346" i="5"/>
  <c r="C346" i="5"/>
  <c r="B429" i="5" a="1"/>
  <c r="B429" i="5"/>
  <c r="C429" i="5"/>
  <c r="B374" i="5" a="1"/>
  <c r="B374" i="5"/>
  <c r="C374" i="5"/>
  <c r="B367" i="5" a="1"/>
  <c r="B367" i="5"/>
  <c r="C367" i="5"/>
  <c r="B362" i="5" a="1"/>
  <c r="B362" i="5"/>
  <c r="C362" i="5"/>
  <c r="B458" i="5" a="1"/>
  <c r="B458" i="5"/>
  <c r="C458" i="5"/>
  <c r="B302" i="5" a="1"/>
  <c r="B302" i="5"/>
  <c r="C302" i="5"/>
  <c r="B482" i="5" a="1"/>
  <c r="B482" i="5"/>
  <c r="C482" i="5"/>
  <c r="B312" i="5" a="1"/>
  <c r="B312" i="5"/>
  <c r="C312" i="5"/>
  <c r="B498" i="5" a="1"/>
  <c r="B498" i="5"/>
  <c r="C498" i="5"/>
  <c r="B334" i="5" a="1"/>
  <c r="B334" i="5"/>
  <c r="C334" i="5"/>
  <c r="B109" i="5" a="1"/>
  <c r="B109" i="5"/>
  <c r="C109" i="5"/>
  <c r="B333" i="5" a="1"/>
  <c r="B333" i="5"/>
  <c r="C333" i="5"/>
  <c r="B105" i="5" a="1"/>
  <c r="B105" i="5"/>
  <c r="C105" i="5"/>
  <c r="B394" i="5" a="1"/>
  <c r="B394" i="5"/>
  <c r="C394" i="5"/>
  <c r="B291" i="5" a="1"/>
  <c r="B291" i="5"/>
  <c r="C291" i="5"/>
  <c r="B164" i="5" a="1"/>
  <c r="B164" i="5"/>
  <c r="C164" i="5"/>
  <c r="B447" i="5" a="1"/>
  <c r="B447" i="5"/>
  <c r="C447" i="5"/>
  <c r="B355" i="5" a="1"/>
  <c r="B355" i="5"/>
  <c r="C355" i="5"/>
  <c r="B262" i="5" a="1"/>
  <c r="B262" i="5"/>
  <c r="C262" i="5"/>
  <c r="B131" i="5" a="1"/>
  <c r="B131" i="5"/>
  <c r="C131" i="5"/>
  <c r="B454" i="5" a="1"/>
  <c r="B454" i="5"/>
  <c r="C454" i="5"/>
  <c r="B341" i="5" a="1"/>
  <c r="B341" i="5"/>
  <c r="C341" i="5"/>
  <c r="B250" i="5" a="1"/>
  <c r="B250" i="5"/>
  <c r="C250" i="5"/>
  <c r="B130" i="5" a="1"/>
  <c r="B130" i="5"/>
  <c r="C130" i="5"/>
  <c r="B439" i="5" a="1"/>
  <c r="B439" i="5"/>
  <c r="C439" i="5"/>
  <c r="B340" i="5" a="1"/>
  <c r="B340" i="5"/>
  <c r="C340" i="5"/>
  <c r="B247" i="5" a="1"/>
  <c r="B247" i="5"/>
  <c r="C247" i="5"/>
  <c r="B115" i="5" a="1"/>
  <c r="B115" i="5"/>
  <c r="C115" i="5"/>
  <c r="B422" i="5" a="1"/>
  <c r="B422" i="5"/>
  <c r="C422" i="5"/>
  <c r="B359" i="5" a="1"/>
  <c r="B359" i="5"/>
  <c r="C359" i="5"/>
  <c r="B280" i="5" a="1"/>
  <c r="B280" i="5"/>
  <c r="C280" i="5"/>
  <c r="B223" i="5" a="1"/>
  <c r="B223" i="5"/>
  <c r="C223" i="5"/>
  <c r="B155" i="5" a="1"/>
  <c r="B155" i="5"/>
  <c r="C155" i="5"/>
  <c r="B235" i="5" a="1"/>
  <c r="B235" i="5"/>
  <c r="C235" i="5"/>
  <c r="B168" i="5" a="1"/>
  <c r="B168" i="5"/>
  <c r="C168" i="5"/>
  <c r="B102" i="5" a="1"/>
  <c r="B102" i="5"/>
  <c r="C102" i="5"/>
  <c r="B387" i="5" a="1"/>
  <c r="B387" i="5"/>
  <c r="C387" i="5"/>
  <c r="B329" i="5" a="1"/>
  <c r="B329" i="5"/>
  <c r="C329" i="5"/>
  <c r="B264" i="5" a="1"/>
  <c r="B264" i="5"/>
  <c r="C264" i="5"/>
  <c r="B194" i="5" a="1"/>
  <c r="B194" i="5"/>
  <c r="C194" i="5"/>
  <c r="B140" i="5" a="1"/>
  <c r="B140" i="5"/>
  <c r="C140" i="5"/>
  <c r="B488" i="5" a="1"/>
  <c r="B488" i="5"/>
  <c r="C488" i="5"/>
  <c r="B398" i="5" a="1"/>
  <c r="B398" i="5"/>
  <c r="C398" i="5"/>
  <c r="B328" i="5" a="1"/>
  <c r="B328" i="5"/>
  <c r="C328" i="5"/>
  <c r="B256" i="5" a="1"/>
  <c r="B256" i="5"/>
  <c r="C256" i="5"/>
  <c r="B193" i="5" a="1"/>
  <c r="B193" i="5"/>
  <c r="C193" i="5"/>
  <c r="B126" i="5" a="1"/>
  <c r="B126" i="5"/>
  <c r="C126" i="5"/>
  <c r="B152" i="5" a="1"/>
  <c r="B152" i="5"/>
  <c r="C152" i="5"/>
  <c r="B111" i="5" a="1"/>
  <c r="B111" i="5"/>
  <c r="C111" i="5"/>
  <c r="B191" i="5" a="1"/>
  <c r="B191" i="5"/>
  <c r="C191" i="5"/>
  <c r="B212" i="5" a="1"/>
  <c r="B212" i="5"/>
  <c r="C212" i="5"/>
  <c r="B479" i="5" a="1"/>
  <c r="B479" i="5"/>
  <c r="C479" i="5"/>
  <c r="B478" i="5" a="1"/>
  <c r="B478" i="5"/>
  <c r="C478" i="5"/>
  <c r="B461" i="5" a="1"/>
  <c r="B461" i="5"/>
  <c r="C461" i="5"/>
  <c r="B455" i="5" a="1"/>
  <c r="B455" i="5"/>
  <c r="C455" i="5"/>
  <c r="B175" i="5" a="1"/>
  <c r="B175" i="5"/>
  <c r="C175" i="5"/>
  <c r="B404" i="5" a="1"/>
  <c r="B404" i="5"/>
  <c r="C404" i="5"/>
  <c r="B160" i="5" a="1"/>
  <c r="B160" i="5"/>
  <c r="C160" i="5"/>
  <c r="B277" i="5" a="1"/>
  <c r="B277" i="5"/>
  <c r="C277" i="5"/>
  <c r="B230" i="5" a="1"/>
  <c r="B230" i="5"/>
  <c r="C230" i="5"/>
  <c r="B149" i="5" a="1"/>
  <c r="B149" i="5"/>
  <c r="C149" i="5"/>
  <c r="B348" i="5" a="1"/>
  <c r="B348" i="5"/>
  <c r="C348" i="5"/>
  <c r="B382" i="5" a="1"/>
  <c r="B382" i="5"/>
  <c r="C382" i="5"/>
  <c r="B444" i="5" a="1"/>
  <c r="B444" i="5"/>
  <c r="C444" i="5"/>
  <c r="B390" i="5" a="1"/>
  <c r="B390" i="5"/>
  <c r="C390" i="5"/>
  <c r="B365" i="5" a="1"/>
  <c r="B365" i="5"/>
  <c r="C365" i="5"/>
  <c r="B375" i="5" a="1"/>
  <c r="B375" i="5"/>
  <c r="C375" i="5"/>
  <c r="B373" i="5" a="1"/>
  <c r="B373" i="5"/>
  <c r="C373" i="5"/>
  <c r="B114" i="5" a="1"/>
  <c r="B114" i="5"/>
  <c r="C114" i="5"/>
  <c r="B343" i="5" a="1"/>
  <c r="B343" i="5"/>
  <c r="C343" i="5"/>
  <c r="B500" i="5" a="1"/>
  <c r="B500" i="5"/>
  <c r="C500" i="5"/>
  <c r="B213" i="5" a="1"/>
  <c r="B213" i="5"/>
  <c r="C213" i="5"/>
  <c r="B139" i="5" a="1"/>
  <c r="B139" i="5"/>
  <c r="C139" i="5"/>
  <c r="B303" i="5" a="1"/>
  <c r="B303" i="5"/>
  <c r="C303" i="5"/>
  <c r="B276" i="5" a="1"/>
  <c r="B276" i="5"/>
  <c r="C276" i="5"/>
  <c r="B253" i="5" a="1"/>
  <c r="B253" i="5"/>
  <c r="C253" i="5"/>
  <c r="B391" i="5" a="1"/>
  <c r="B391" i="5"/>
  <c r="C391" i="5"/>
  <c r="B327" i="5" a="1"/>
  <c r="B327" i="5"/>
  <c r="C327" i="5"/>
  <c r="B323" i="5" a="1"/>
  <c r="B323" i="5"/>
  <c r="C323" i="5"/>
  <c r="B317" i="5" a="1"/>
  <c r="B317" i="5"/>
  <c r="C317" i="5"/>
  <c r="B443" i="5" a="1"/>
  <c r="B443" i="5"/>
  <c r="C443" i="5"/>
  <c r="B279" i="5" a="1"/>
  <c r="B279" i="5"/>
  <c r="C279" i="5"/>
  <c r="B466" i="5" a="1"/>
  <c r="B466" i="5"/>
  <c r="C466" i="5"/>
  <c r="B290" i="5" a="1"/>
  <c r="B290" i="5"/>
  <c r="C290" i="5"/>
  <c r="B481" i="5" a="1"/>
  <c r="B481" i="5"/>
  <c r="C481" i="5"/>
  <c r="B311" i="5" a="1"/>
  <c r="B311" i="5"/>
  <c r="C311" i="5"/>
  <c r="B496" i="5" a="1"/>
  <c r="B496" i="5"/>
  <c r="C496" i="5"/>
  <c r="B310" i="5" a="1"/>
  <c r="B310" i="5"/>
  <c r="C310" i="5"/>
  <c r="B499" i="5" a="1"/>
  <c r="B499" i="5"/>
  <c r="C499" i="5"/>
  <c r="B384" i="5" a="1"/>
  <c r="B384" i="5"/>
  <c r="C384" i="5"/>
  <c r="B281" i="5" a="1"/>
  <c r="B281" i="5"/>
  <c r="C281" i="5"/>
  <c r="B151" i="5" a="1"/>
  <c r="B151" i="5"/>
  <c r="C151" i="5"/>
  <c r="B440" i="5" a="1"/>
  <c r="B440" i="5"/>
  <c r="C440" i="5"/>
  <c r="B344" i="5" a="1"/>
  <c r="B344" i="5"/>
  <c r="C344" i="5"/>
  <c r="B252" i="5" a="1"/>
  <c r="B252" i="5"/>
  <c r="C252" i="5"/>
  <c r="B117" i="5" a="1"/>
  <c r="B117" i="5"/>
  <c r="C117" i="5"/>
  <c r="B446" i="5" a="1"/>
  <c r="B446" i="5"/>
  <c r="C446" i="5"/>
  <c r="B331" i="5" a="1"/>
  <c r="B331" i="5"/>
  <c r="C331" i="5"/>
  <c r="B238" i="5" a="1"/>
  <c r="B238" i="5"/>
  <c r="C238" i="5"/>
  <c r="B116" i="5" a="1"/>
  <c r="B116" i="5"/>
  <c r="C116" i="5"/>
  <c r="B432" i="5" a="1"/>
  <c r="B432" i="5"/>
  <c r="C432" i="5"/>
  <c r="B330" i="5" a="1"/>
  <c r="B330" i="5"/>
  <c r="C330" i="5"/>
  <c r="B237" i="5" a="1"/>
  <c r="B237" i="5"/>
  <c r="C237" i="5"/>
  <c r="B103" i="5" a="1"/>
  <c r="B103" i="5"/>
  <c r="C103" i="5"/>
  <c r="B416" i="5" a="1"/>
  <c r="B416" i="5"/>
  <c r="C416" i="5"/>
  <c r="B352" i="5" a="1"/>
  <c r="B352" i="5"/>
  <c r="C352" i="5"/>
  <c r="B272" i="5" a="1"/>
  <c r="B272" i="5"/>
  <c r="C272" i="5"/>
  <c r="B216" i="5" a="1"/>
  <c r="B216" i="5"/>
  <c r="C216" i="5"/>
  <c r="B148" i="5" a="1"/>
  <c r="B148" i="5"/>
  <c r="C148" i="5"/>
  <c r="B228" i="5" a="1"/>
  <c r="B228" i="5"/>
  <c r="C228" i="5"/>
  <c r="B161" i="5" a="1"/>
  <c r="B161" i="5"/>
  <c r="C161" i="5"/>
  <c r="B426" i="5" a="1"/>
  <c r="B426" i="5"/>
  <c r="C426" i="5"/>
  <c r="B379" i="5" a="1"/>
  <c r="B379" i="5"/>
  <c r="C379" i="5"/>
  <c r="B322" i="5" a="1"/>
  <c r="B322" i="5"/>
  <c r="C322" i="5"/>
  <c r="B257" i="5" a="1"/>
  <c r="B257" i="5"/>
  <c r="C257" i="5"/>
  <c r="B187" i="5" a="1"/>
  <c r="B187" i="5"/>
  <c r="C187" i="5"/>
  <c r="B133" i="5" a="1"/>
  <c r="B133" i="5"/>
  <c r="C133" i="5"/>
  <c r="B470" i="5" a="1"/>
  <c r="B470" i="5"/>
  <c r="C470" i="5"/>
  <c r="B386" i="5" a="1"/>
  <c r="B386" i="5"/>
  <c r="C386" i="5"/>
  <c r="B321" i="5" a="1"/>
  <c r="B321" i="5"/>
  <c r="C321" i="5"/>
  <c r="B248" i="5" a="1"/>
  <c r="B248" i="5"/>
  <c r="C248" i="5"/>
  <c r="B179" i="5" a="1"/>
  <c r="B179" i="5"/>
  <c r="C179" i="5"/>
  <c r="B119" i="5" a="1"/>
  <c r="B119" i="5"/>
  <c r="C119" i="5"/>
  <c r="B324" i="5" a="1"/>
  <c r="B324" i="5"/>
  <c r="C324" i="5"/>
  <c r="B203" i="5" a="1"/>
  <c r="B203" i="5"/>
  <c r="C203" i="5"/>
  <c r="B369" i="5" a="1"/>
  <c r="B369" i="5"/>
  <c r="C369" i="5"/>
  <c r="B419" i="5" a="1"/>
  <c r="B419" i="5"/>
  <c r="C419" i="5"/>
  <c r="B459" i="5" a="1"/>
  <c r="B459" i="5"/>
  <c r="C459" i="5"/>
  <c r="B407" i="5" a="1"/>
  <c r="B407" i="5"/>
  <c r="C407" i="5"/>
  <c r="B284" i="5" a="1"/>
  <c r="B284" i="5"/>
  <c r="C284" i="5"/>
  <c r="B283" i="5" a="1"/>
  <c r="B283" i="5"/>
  <c r="C283" i="5"/>
  <c r="B308" i="5" a="1"/>
  <c r="B308" i="5"/>
  <c r="C308" i="5"/>
  <c r="B122" i="5" a="1"/>
  <c r="B122" i="5"/>
  <c r="C122" i="5"/>
  <c r="B351" i="5" a="1"/>
  <c r="B351" i="5"/>
  <c r="C351" i="5"/>
  <c r="B101" i="5" a="1"/>
  <c r="B101" i="5"/>
  <c r="C101" i="5"/>
  <c r="B220" i="5" a="1"/>
  <c r="B220" i="5"/>
  <c r="C220" i="5"/>
  <c r="B487" i="5" a="1"/>
  <c r="B487" i="5"/>
  <c r="C487" i="5"/>
  <c r="B438" i="5" a="1"/>
  <c r="B438" i="5"/>
  <c r="C438" i="5"/>
  <c r="B360" i="5" a="1"/>
  <c r="B360" i="5"/>
  <c r="C360" i="5"/>
  <c r="B401" i="5" a="1"/>
  <c r="B401" i="5"/>
  <c r="C401" i="5"/>
  <c r="B205" i="5" a="1"/>
  <c r="B205" i="5"/>
  <c r="C205" i="5"/>
  <c r="B171" i="5" a="1"/>
  <c r="B171" i="5"/>
  <c r="C171" i="5"/>
  <c r="B157" i="5" a="1"/>
  <c r="B157" i="5"/>
  <c r="C157" i="5"/>
  <c r="B156" i="5" a="1"/>
  <c r="B156" i="5"/>
  <c r="C156" i="5"/>
  <c r="B236" i="5" a="1"/>
  <c r="B236" i="5"/>
  <c r="C236" i="5"/>
  <c r="B113" i="5" a="1"/>
  <c r="B113" i="5"/>
  <c r="C113" i="5"/>
  <c r="B207" i="5" a="1"/>
  <c r="B207" i="5"/>
  <c r="C207" i="5"/>
  <c r="B199" i="5" a="1"/>
  <c r="B199" i="5"/>
  <c r="C199" i="5"/>
  <c r="B144" i="5" a="1"/>
  <c r="B144" i="5"/>
  <c r="C144" i="5"/>
  <c r="B339" i="5" a="1"/>
  <c r="B339" i="5"/>
  <c r="C339" i="5"/>
  <c r="B347" i="5" a="1"/>
  <c r="B347" i="5"/>
  <c r="C347" i="5"/>
  <c r="B282" i="5" a="1"/>
  <c r="B282" i="5"/>
  <c r="C282" i="5"/>
  <c r="B275" i="5" a="1"/>
  <c r="B275" i="5"/>
  <c r="C275" i="5"/>
  <c r="B269" i="5" a="1"/>
  <c r="B269" i="5"/>
  <c r="C269" i="5"/>
  <c r="B430" i="5" a="1"/>
  <c r="B430" i="5"/>
  <c r="C430" i="5"/>
  <c r="B255" i="5" a="1"/>
  <c r="B255" i="5"/>
  <c r="C255" i="5"/>
  <c r="B451" i="5" a="1"/>
  <c r="B451" i="5"/>
  <c r="C451" i="5"/>
  <c r="B267" i="5" a="1"/>
  <c r="B267" i="5"/>
  <c r="C267" i="5"/>
  <c r="B465" i="5" a="1"/>
  <c r="B465" i="5"/>
  <c r="C465" i="5"/>
  <c r="B289" i="5" a="1"/>
  <c r="B289" i="5"/>
  <c r="C289" i="5"/>
  <c r="B480" i="5" a="1"/>
  <c r="B480" i="5"/>
  <c r="C480" i="5"/>
  <c r="B288" i="5" a="1"/>
  <c r="B288" i="5"/>
  <c r="C288" i="5"/>
  <c r="B491" i="5" a="1"/>
  <c r="B491" i="5"/>
  <c r="C491" i="5"/>
  <c r="B372" i="5" a="1"/>
  <c r="B372" i="5"/>
  <c r="C372" i="5"/>
  <c r="B268" i="5" a="1"/>
  <c r="B268" i="5"/>
  <c r="C268" i="5"/>
  <c r="B138" i="5" a="1"/>
  <c r="B138" i="5"/>
  <c r="C138" i="5"/>
  <c r="B434" i="5" a="1"/>
  <c r="B434" i="5"/>
  <c r="C434" i="5"/>
  <c r="B332" i="5" a="1"/>
  <c r="B332" i="5"/>
  <c r="C332" i="5"/>
  <c r="B225" i="5" a="1"/>
  <c r="B225" i="5"/>
  <c r="C225" i="5"/>
  <c r="B104" i="5" a="1"/>
  <c r="B104" i="5"/>
  <c r="C104" i="5"/>
  <c r="B433" i="5" a="1"/>
  <c r="B433" i="5"/>
  <c r="C433" i="5"/>
  <c r="B319" i="5" a="1"/>
  <c r="B319" i="5"/>
  <c r="C319" i="5"/>
  <c r="B224" i="5" a="1"/>
  <c r="B224" i="5"/>
  <c r="C224" i="5"/>
  <c r="B493" i="5" a="1"/>
  <c r="B493" i="5"/>
  <c r="C493" i="5"/>
  <c r="B423" i="5" a="1"/>
  <c r="B423" i="5"/>
  <c r="C423" i="5"/>
  <c r="B318" i="5" a="1"/>
  <c r="B318" i="5"/>
  <c r="C318" i="5"/>
  <c r="B209" i="5" a="1"/>
  <c r="B209" i="5"/>
  <c r="C209" i="5"/>
  <c r="B497" i="5" a="1"/>
  <c r="B497" i="5"/>
  <c r="C497" i="5"/>
  <c r="B411" i="5" a="1"/>
  <c r="B411" i="5"/>
  <c r="C411" i="5"/>
  <c r="B345" i="5" a="1"/>
  <c r="B345" i="5"/>
  <c r="C345" i="5"/>
  <c r="B266" i="5" a="1"/>
  <c r="B266" i="5"/>
  <c r="C266" i="5"/>
  <c r="B208" i="5" a="1"/>
  <c r="B208" i="5"/>
  <c r="C208" i="5"/>
  <c r="B142" i="5" a="1"/>
  <c r="B142" i="5"/>
  <c r="C142" i="5"/>
  <c r="B222" i="5" a="1"/>
  <c r="B222" i="5"/>
  <c r="C222" i="5"/>
  <c r="B147" i="5" a="1"/>
  <c r="B147" i="5"/>
  <c r="C147" i="5"/>
  <c r="B421" i="5" a="1"/>
  <c r="B421" i="5"/>
  <c r="C421" i="5"/>
  <c r="B371" i="5" a="1"/>
  <c r="B371" i="5"/>
  <c r="C371" i="5"/>
  <c r="B314" i="5" a="1"/>
  <c r="B314" i="5"/>
  <c r="C314" i="5"/>
  <c r="B249" i="5" a="1"/>
  <c r="B249" i="5"/>
  <c r="C249" i="5"/>
  <c r="B180" i="5" a="1"/>
  <c r="B180" i="5"/>
  <c r="C180" i="5"/>
  <c r="B127" i="5" a="1"/>
  <c r="B127" i="5"/>
  <c r="C127" i="5"/>
  <c r="B442" i="5" a="1"/>
  <c r="B442" i="5"/>
  <c r="C442" i="5"/>
  <c r="B378" i="5" a="1"/>
  <c r="B378" i="5"/>
  <c r="C378" i="5"/>
  <c r="B313" i="5" a="1"/>
  <c r="B313" i="5"/>
  <c r="C313" i="5"/>
  <c r="B240" i="5" a="1"/>
  <c r="B240" i="5"/>
  <c r="C240" i="5"/>
  <c r="B173" i="5" a="1"/>
  <c r="B173" i="5"/>
  <c r="C173" i="5"/>
  <c r="A9" i="4"/>
  <c r="G9" i="4"/>
  <c r="A73" i="4"/>
  <c r="G73" i="4"/>
  <c r="A38" i="4"/>
  <c r="G38" i="4"/>
  <c r="A5" i="4"/>
  <c r="F5" i="4"/>
  <c r="A94" i="4"/>
  <c r="G94" i="4"/>
  <c r="A33" i="4"/>
  <c r="G33" i="4"/>
  <c r="A65" i="4"/>
  <c r="G65" i="4"/>
  <c r="A81" i="4"/>
  <c r="G81" i="4"/>
  <c r="A95" i="4"/>
  <c r="G95" i="4"/>
  <c r="A14" i="4"/>
  <c r="G14" i="4"/>
  <c r="A30" i="4"/>
  <c r="G30" i="4"/>
  <c r="A46" i="4"/>
  <c r="G46" i="4"/>
  <c r="A62" i="4"/>
  <c r="G62" i="4"/>
  <c r="A78" i="4"/>
  <c r="G78" i="4"/>
  <c r="A99" i="4"/>
  <c r="G99" i="4"/>
  <c r="A11" i="4"/>
  <c r="G11" i="4"/>
  <c r="A27" i="4"/>
  <c r="G27" i="4"/>
  <c r="A43" i="4"/>
  <c r="G43" i="4"/>
  <c r="A59" i="4"/>
  <c r="G59" i="4"/>
  <c r="A75" i="4"/>
  <c r="G75" i="4"/>
  <c r="A91" i="4"/>
  <c r="G91" i="4"/>
  <c r="A8" i="4"/>
  <c r="F8" i="4"/>
  <c r="A24" i="4"/>
  <c r="G24" i="4"/>
  <c r="A40" i="4"/>
  <c r="G40" i="4"/>
  <c r="A56" i="4"/>
  <c r="G56" i="4"/>
  <c r="A72" i="4"/>
  <c r="G72" i="4"/>
  <c r="A88" i="4"/>
  <c r="G88" i="4"/>
  <c r="A41" i="4"/>
  <c r="G41" i="4"/>
  <c r="A6" i="4"/>
  <c r="F6" i="4"/>
  <c r="A70" i="4"/>
  <c r="G70" i="4"/>
  <c r="A35" i="4"/>
  <c r="G35" i="4"/>
  <c r="A17" i="4"/>
  <c r="G17" i="4"/>
  <c r="A49" i="4"/>
  <c r="G49" i="4"/>
  <c r="A21" i="4"/>
  <c r="G21" i="4"/>
  <c r="A37" i="4"/>
  <c r="G37" i="4"/>
  <c r="A53" i="4"/>
  <c r="G53" i="4"/>
  <c r="A69" i="4"/>
  <c r="G69" i="4"/>
  <c r="A85" i="4"/>
  <c r="G85" i="4"/>
  <c r="A4" i="4"/>
  <c r="F4" i="4"/>
  <c r="A18" i="4"/>
  <c r="G18" i="4"/>
  <c r="A34" i="4"/>
  <c r="G34" i="4"/>
  <c r="A50" i="4"/>
  <c r="G50" i="4"/>
  <c r="A66" i="4"/>
  <c r="G66" i="4"/>
  <c r="A82" i="4"/>
  <c r="G82" i="4"/>
  <c r="A96" i="4"/>
  <c r="G96" i="4"/>
  <c r="A15" i="4"/>
  <c r="G15" i="4"/>
  <c r="A31" i="4"/>
  <c r="G31" i="4"/>
  <c r="A47" i="4"/>
  <c r="G47" i="4"/>
  <c r="A63" i="4"/>
  <c r="G63" i="4"/>
  <c r="A79" i="4"/>
  <c r="G79" i="4"/>
  <c r="A98" i="4"/>
  <c r="G98" i="4"/>
  <c r="A12" i="4"/>
  <c r="G12" i="4"/>
  <c r="A28" i="4"/>
  <c r="G28" i="4"/>
  <c r="A44" i="4"/>
  <c r="G44" i="4"/>
  <c r="A60" i="4"/>
  <c r="G60" i="4"/>
  <c r="A76" i="4"/>
  <c r="G76" i="4"/>
  <c r="A92" i="4"/>
  <c r="G92" i="4"/>
  <c r="A25" i="4"/>
  <c r="G25" i="4"/>
  <c r="A89" i="4"/>
  <c r="G89" i="4"/>
  <c r="A54" i="4"/>
  <c r="G54" i="4"/>
  <c r="A19" i="4"/>
  <c r="G19" i="4"/>
  <c r="A67" i="4"/>
  <c r="G67" i="4"/>
  <c r="A100" i="4"/>
  <c r="G100" i="4"/>
  <c r="A32" i="4"/>
  <c r="G32" i="4"/>
  <c r="A64" i="4"/>
  <c r="G64" i="4"/>
  <c r="A80" i="4"/>
  <c r="G80" i="4"/>
  <c r="A97" i="4"/>
  <c r="G97" i="4"/>
  <c r="A57" i="4"/>
  <c r="G57" i="4"/>
  <c r="A22" i="4"/>
  <c r="G22" i="4"/>
  <c r="A86" i="4"/>
  <c r="G86" i="4"/>
  <c r="A51" i="4"/>
  <c r="G51" i="4"/>
  <c r="A83" i="4"/>
  <c r="G83" i="4"/>
  <c r="A16" i="4"/>
  <c r="G16" i="4"/>
  <c r="A48" i="4"/>
  <c r="G48" i="4"/>
  <c r="A13" i="4"/>
  <c r="G13" i="4"/>
  <c r="A29" i="4"/>
  <c r="G29" i="4"/>
  <c r="A45" i="4"/>
  <c r="G45" i="4"/>
  <c r="A61" i="4"/>
  <c r="G61" i="4"/>
  <c r="A77" i="4"/>
  <c r="G77" i="4"/>
  <c r="A93" i="4"/>
  <c r="G93" i="4"/>
  <c r="A10" i="4"/>
  <c r="G10" i="4"/>
  <c r="A26" i="4"/>
  <c r="G26" i="4"/>
  <c r="A42" i="4"/>
  <c r="G42" i="4"/>
  <c r="A58" i="4"/>
  <c r="G58" i="4"/>
  <c r="A74" i="4"/>
  <c r="G74" i="4"/>
  <c r="A90" i="4"/>
  <c r="G90" i="4"/>
  <c r="A3" i="4"/>
  <c r="F3" i="4"/>
  <c r="A23" i="4"/>
  <c r="G23" i="4"/>
  <c r="A39" i="4"/>
  <c r="G39" i="4"/>
  <c r="A55" i="4"/>
  <c r="G55" i="4"/>
  <c r="A71" i="4"/>
  <c r="G71" i="4"/>
  <c r="A87" i="4"/>
  <c r="G87" i="4"/>
  <c r="A7" i="4"/>
  <c r="F7" i="4"/>
  <c r="A20" i="4"/>
  <c r="G20" i="4"/>
  <c r="A36" i="4"/>
  <c r="G36" i="4"/>
  <c r="A52" i="4"/>
  <c r="G52" i="4"/>
  <c r="A68" i="4"/>
  <c r="G68" i="4"/>
  <c r="A84" i="4"/>
  <c r="G84" i="4"/>
  <c r="B35" i="5" a="1"/>
  <c r="B35" i="5"/>
  <c r="C35" i="5"/>
  <c r="B39" i="5" a="1"/>
  <c r="B39" i="5"/>
  <c r="C39" i="5"/>
  <c r="B43" i="5" a="1"/>
  <c r="B43" i="5"/>
  <c r="C43" i="5"/>
  <c r="B47" i="5" a="1"/>
  <c r="B47" i="5"/>
  <c r="C47" i="5"/>
  <c r="B51" i="5" a="1"/>
  <c r="B51" i="5"/>
  <c r="C51" i="5"/>
  <c r="B55" i="5" a="1"/>
  <c r="B55" i="5"/>
  <c r="C55" i="5"/>
  <c r="B59" i="5" a="1"/>
  <c r="B59" i="5"/>
  <c r="C59" i="5"/>
  <c r="B63" i="5" a="1"/>
  <c r="B63" i="5"/>
  <c r="C63" i="5"/>
  <c r="B67" i="5" a="1"/>
  <c r="B67" i="5"/>
  <c r="C67" i="5"/>
  <c r="B71" i="5" a="1"/>
  <c r="B71" i="5"/>
  <c r="C71" i="5"/>
  <c r="B75" i="5" a="1"/>
  <c r="B75" i="5"/>
  <c r="C75" i="5"/>
  <c r="B79" i="5" a="1"/>
  <c r="B79" i="5"/>
  <c r="C79" i="5"/>
  <c r="B83" i="5" a="1"/>
  <c r="B83" i="5"/>
  <c r="C83" i="5"/>
  <c r="B87" i="5" a="1"/>
  <c r="B87" i="5"/>
  <c r="C87" i="5"/>
  <c r="B91" i="5" a="1"/>
  <c r="B91" i="5"/>
  <c r="C91" i="5"/>
  <c r="B95" i="5" a="1"/>
  <c r="B95" i="5"/>
  <c r="C95" i="5"/>
  <c r="B100" i="5" a="1"/>
  <c r="B100" i="5"/>
  <c r="C100" i="5"/>
  <c r="B36" i="5" a="1"/>
  <c r="B36" i="5"/>
  <c r="C36" i="5"/>
  <c r="B40" i="5" a="1"/>
  <c r="B40" i="5"/>
  <c r="C40" i="5"/>
  <c r="B44" i="5" a="1"/>
  <c r="B44" i="5"/>
  <c r="C44" i="5"/>
  <c r="B48" i="5" a="1"/>
  <c r="B48" i="5"/>
  <c r="C48" i="5"/>
  <c r="B52" i="5" a="1"/>
  <c r="B52" i="5"/>
  <c r="C52" i="5"/>
  <c r="B56" i="5" a="1"/>
  <c r="B56" i="5"/>
  <c r="C56" i="5"/>
  <c r="B60" i="5" a="1"/>
  <c r="B60" i="5"/>
  <c r="C60" i="5"/>
  <c r="B64" i="5" a="1"/>
  <c r="B64" i="5"/>
  <c r="C64" i="5"/>
  <c r="B68" i="5" a="1"/>
  <c r="B68" i="5"/>
  <c r="C68" i="5"/>
  <c r="B72" i="5" a="1"/>
  <c r="B72" i="5"/>
  <c r="C72" i="5"/>
  <c r="B76" i="5" a="1"/>
  <c r="B76" i="5"/>
  <c r="C76" i="5"/>
  <c r="B80" i="5" a="1"/>
  <c r="B80" i="5"/>
  <c r="C80" i="5"/>
  <c r="B84" i="5" a="1"/>
  <c r="B84" i="5"/>
  <c r="C84" i="5"/>
  <c r="B88" i="5" a="1"/>
  <c r="B88" i="5"/>
  <c r="C88" i="5"/>
  <c r="B92" i="5" a="1"/>
  <c r="B92" i="5"/>
  <c r="C92" i="5"/>
  <c r="B96" i="5" a="1"/>
  <c r="B96" i="5"/>
  <c r="C96" i="5"/>
  <c r="B33" i="5" a="1"/>
  <c r="B33" i="5"/>
  <c r="C33" i="5"/>
  <c r="B37" i="5" a="1"/>
  <c r="B37" i="5"/>
  <c r="C37" i="5"/>
  <c r="B41" i="5" a="1"/>
  <c r="B41" i="5"/>
  <c r="C41" i="5"/>
  <c r="B45" i="5" a="1"/>
  <c r="B45" i="5"/>
  <c r="C45" i="5"/>
  <c r="B49" i="5" a="1"/>
  <c r="B49" i="5"/>
  <c r="C49" i="5"/>
  <c r="B53" i="5" a="1"/>
  <c r="B53" i="5"/>
  <c r="C53" i="5"/>
  <c r="B57" i="5" a="1"/>
  <c r="B57" i="5"/>
  <c r="C57" i="5"/>
  <c r="B61" i="5" a="1"/>
  <c r="B61" i="5"/>
  <c r="C61" i="5"/>
  <c r="B65" i="5" a="1"/>
  <c r="B65" i="5"/>
  <c r="C65" i="5"/>
  <c r="B69" i="5" a="1"/>
  <c r="B69" i="5"/>
  <c r="C69" i="5"/>
  <c r="B73" i="5" a="1"/>
  <c r="B73" i="5"/>
  <c r="C73" i="5"/>
  <c r="B77" i="5" a="1"/>
  <c r="B77" i="5"/>
  <c r="C77" i="5"/>
  <c r="B81" i="5" a="1"/>
  <c r="B81" i="5"/>
  <c r="C81" i="5"/>
  <c r="B85" i="5" a="1"/>
  <c r="B85" i="5"/>
  <c r="C85" i="5"/>
  <c r="B89" i="5" a="1"/>
  <c r="B89" i="5"/>
  <c r="C89" i="5"/>
  <c r="B93" i="5" a="1"/>
  <c r="B93" i="5"/>
  <c r="C93" i="5"/>
  <c r="B97" i="5" a="1"/>
  <c r="B97" i="5"/>
  <c r="C97" i="5"/>
  <c r="B99" i="5" a="1"/>
  <c r="B99" i="5"/>
  <c r="C99" i="5"/>
  <c r="B34" i="5" a="1"/>
  <c r="B34" i="5"/>
  <c r="C34" i="5"/>
  <c r="B38" i="5" a="1"/>
  <c r="B38" i="5"/>
  <c r="C38" i="5"/>
  <c r="B42" i="5" a="1"/>
  <c r="B42" i="5"/>
  <c r="C42" i="5"/>
  <c r="B46" i="5" a="1"/>
  <c r="B46" i="5"/>
  <c r="C46" i="5"/>
  <c r="B50" i="5" a="1"/>
  <c r="B50" i="5"/>
  <c r="C50" i="5"/>
  <c r="B54" i="5" a="1"/>
  <c r="B54" i="5"/>
  <c r="C54" i="5"/>
  <c r="B58" i="5" a="1"/>
  <c r="B58" i="5"/>
  <c r="C58" i="5"/>
  <c r="B62" i="5" a="1"/>
  <c r="B62" i="5"/>
  <c r="C62" i="5"/>
  <c r="B66" i="5" a="1"/>
  <c r="B66" i="5"/>
  <c r="C66" i="5"/>
  <c r="B70" i="5" a="1"/>
  <c r="B70" i="5"/>
  <c r="C70" i="5"/>
  <c r="B74" i="5" a="1"/>
  <c r="B74" i="5"/>
  <c r="C74" i="5"/>
  <c r="B78" i="5" a="1"/>
  <c r="B78" i="5"/>
  <c r="C78" i="5"/>
  <c r="B82" i="5" a="1"/>
  <c r="B82" i="5"/>
  <c r="C82" i="5"/>
  <c r="B86" i="5" a="1"/>
  <c r="B86" i="5"/>
  <c r="C86" i="5"/>
  <c r="B90" i="5" a="1"/>
  <c r="B90" i="5"/>
  <c r="C90" i="5"/>
  <c r="B94" i="5" a="1"/>
  <c r="B94" i="5"/>
  <c r="C94" i="5"/>
  <c r="B98" i="5" a="1"/>
  <c r="B98" i="5"/>
  <c r="C98" i="5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G8" i="4"/>
  <c r="G7" i="4"/>
  <c r="G5" i="4"/>
  <c r="G4" i="4"/>
  <c r="G6" i="4"/>
  <c r="G3" i="4"/>
  <c r="F68" i="4"/>
  <c r="E68" i="4"/>
  <c r="F39" i="4"/>
  <c r="E39" i="4"/>
  <c r="F10" i="4"/>
  <c r="F16" i="4"/>
  <c r="E16" i="4"/>
  <c r="F64" i="4"/>
  <c r="E64" i="4"/>
  <c r="F92" i="4"/>
  <c r="E92" i="4"/>
  <c r="F63" i="4"/>
  <c r="E63" i="4"/>
  <c r="E34" i="4"/>
  <c r="F34" i="4"/>
  <c r="E72" i="4"/>
  <c r="F72" i="4"/>
  <c r="F43" i="4"/>
  <c r="E43" i="4"/>
  <c r="F14" i="4"/>
  <c r="E14" i="4"/>
  <c r="E73" i="4"/>
  <c r="F73" i="4"/>
  <c r="F94" i="4"/>
  <c r="E94" i="4"/>
  <c r="F36" i="4"/>
  <c r="E36" i="4"/>
  <c r="F77" i="4"/>
  <c r="E77" i="4"/>
  <c r="F51" i="4"/>
  <c r="E51" i="4"/>
  <c r="F100" i="4"/>
  <c r="E100" i="4"/>
  <c r="F60" i="4"/>
  <c r="E60" i="4"/>
  <c r="E31" i="4"/>
  <c r="F31" i="4"/>
  <c r="E17" i="4"/>
  <c r="F17" i="4"/>
  <c r="F40" i="4"/>
  <c r="E40" i="4"/>
  <c r="F11" i="4"/>
  <c r="E11" i="4"/>
  <c r="E81" i="4"/>
  <c r="F81" i="4"/>
  <c r="F71" i="4"/>
  <c r="E71" i="4"/>
  <c r="E42" i="4"/>
  <c r="F42" i="4"/>
  <c r="F13" i="4"/>
  <c r="E13" i="4"/>
  <c r="E97" i="4"/>
  <c r="F97" i="4"/>
  <c r="E89" i="4"/>
  <c r="F89" i="4"/>
  <c r="E98" i="4"/>
  <c r="F98" i="4"/>
  <c r="E66" i="4"/>
  <c r="F66" i="4"/>
  <c r="F37" i="4"/>
  <c r="E37" i="4"/>
  <c r="E41" i="4"/>
  <c r="F41" i="4"/>
  <c r="E75" i="4"/>
  <c r="F75" i="4"/>
  <c r="F46" i="4"/>
  <c r="E46" i="4"/>
  <c r="F84" i="4"/>
  <c r="E84" i="4"/>
  <c r="E55" i="4"/>
  <c r="F55" i="4"/>
  <c r="E26" i="4"/>
  <c r="F26" i="4"/>
  <c r="F48" i="4"/>
  <c r="E48" i="4"/>
  <c r="E80" i="4"/>
  <c r="F80" i="4"/>
  <c r="E25" i="4"/>
  <c r="F25" i="4"/>
  <c r="F79" i="4"/>
  <c r="E79" i="4"/>
  <c r="E50" i="4"/>
  <c r="F50" i="4"/>
  <c r="F21" i="4"/>
  <c r="E21" i="4"/>
  <c r="F88" i="4"/>
  <c r="E88" i="4"/>
  <c r="E59" i="4"/>
  <c r="F59" i="4"/>
  <c r="F30" i="4"/>
  <c r="E30" i="4"/>
  <c r="F38" i="4"/>
  <c r="E38" i="4"/>
  <c r="F52" i="4"/>
  <c r="E52" i="4"/>
  <c r="F23" i="4"/>
  <c r="E23" i="4"/>
  <c r="E93" i="4"/>
  <c r="F93" i="4"/>
  <c r="E83" i="4"/>
  <c r="F83" i="4"/>
  <c r="E32" i="4"/>
  <c r="F32" i="4"/>
  <c r="E76" i="4"/>
  <c r="F76" i="4"/>
  <c r="F47" i="4"/>
  <c r="E47" i="4"/>
  <c r="E18" i="4"/>
  <c r="F18" i="4"/>
  <c r="E49" i="4"/>
  <c r="F49" i="4"/>
  <c r="E56" i="4"/>
  <c r="F56" i="4"/>
  <c r="E27" i="4"/>
  <c r="F27" i="4"/>
  <c r="F95" i="4"/>
  <c r="E95" i="4"/>
  <c r="F9" i="4"/>
  <c r="F20" i="4"/>
  <c r="E20" i="4"/>
  <c r="E90" i="4"/>
  <c r="F90" i="4"/>
  <c r="E61" i="4"/>
  <c r="F61" i="4"/>
  <c r="F86" i="4"/>
  <c r="E86" i="4"/>
  <c r="F67" i="4"/>
  <c r="E67" i="4"/>
  <c r="F44" i="4"/>
  <c r="E44" i="4"/>
  <c r="F15" i="4"/>
  <c r="E15" i="4"/>
  <c r="F85" i="4"/>
  <c r="E85" i="4"/>
  <c r="E35" i="4"/>
  <c r="F35" i="4"/>
  <c r="E24" i="4"/>
  <c r="F24" i="4"/>
  <c r="F99" i="4"/>
  <c r="E99" i="4"/>
  <c r="E65" i="4"/>
  <c r="F65" i="4"/>
  <c r="E87" i="4"/>
  <c r="F87" i="4"/>
  <c r="E58" i="4"/>
  <c r="F58" i="4"/>
  <c r="E29" i="4"/>
  <c r="F29" i="4"/>
  <c r="E57" i="4"/>
  <c r="F57" i="4"/>
  <c r="F54" i="4"/>
  <c r="E54" i="4"/>
  <c r="F12" i="4"/>
  <c r="E12" i="4"/>
  <c r="E82" i="4"/>
  <c r="F82" i="4"/>
  <c r="F53" i="4"/>
  <c r="E53" i="4"/>
  <c r="F91" i="4"/>
  <c r="E91" i="4"/>
  <c r="F62" i="4"/>
  <c r="E62" i="4"/>
  <c r="E74" i="4"/>
  <c r="F74" i="4"/>
  <c r="F45" i="4"/>
  <c r="E45" i="4"/>
  <c r="F22" i="4"/>
  <c r="E22" i="4"/>
  <c r="F19" i="4"/>
  <c r="E19" i="4"/>
  <c r="E28" i="4"/>
  <c r="F28" i="4"/>
  <c r="F96" i="4"/>
  <c r="E96" i="4"/>
  <c r="F69" i="4"/>
  <c r="E69" i="4"/>
  <c r="F70" i="4"/>
  <c r="E70" i="4"/>
  <c r="F78" i="4"/>
  <c r="E78" i="4"/>
  <c r="E33" i="4"/>
  <c r="F33" i="4"/>
  <c r="R202" i="5"/>
  <c r="R212" i="5"/>
  <c r="R247" i="5"/>
  <c r="R82" i="5"/>
  <c r="R21" i="5"/>
  <c r="R120" i="5"/>
  <c r="R439" i="5"/>
  <c r="R442" i="5"/>
  <c r="R302" i="5"/>
  <c r="R499" i="5"/>
  <c r="R263" i="5"/>
  <c r="R227" i="5"/>
  <c r="R278" i="5"/>
  <c r="R142" i="5"/>
  <c r="R249" i="5"/>
  <c r="R203" i="5"/>
  <c r="R441" i="5"/>
  <c r="R75" i="5"/>
  <c r="R46" i="5"/>
  <c r="R17" i="5"/>
  <c r="R68" i="5"/>
  <c r="R90" i="5"/>
  <c r="R266" i="5"/>
  <c r="R348" i="5"/>
  <c r="R325" i="5"/>
  <c r="R354" i="5"/>
  <c r="R393" i="5"/>
  <c r="R463" i="5"/>
  <c r="R464" i="5"/>
  <c r="R113" i="5"/>
  <c r="R479" i="5"/>
  <c r="R346" i="5"/>
  <c r="R359" i="5"/>
  <c r="R109" i="5"/>
  <c r="R12" i="5"/>
  <c r="R74" i="5"/>
  <c r="R45" i="5"/>
  <c r="R16" i="5"/>
  <c r="R314" i="5"/>
  <c r="R6" i="5"/>
  <c r="E6" i="4"/>
  <c r="R399" i="5"/>
  <c r="R408" i="5"/>
  <c r="R452" i="5"/>
  <c r="R192" i="5"/>
  <c r="R240" i="5"/>
  <c r="R424" i="5"/>
  <c r="R209" i="5"/>
  <c r="R91" i="5"/>
  <c r="R65" i="5"/>
  <c r="R250" i="5"/>
  <c r="R23" i="5"/>
  <c r="R56" i="5"/>
  <c r="R191" i="5"/>
  <c r="R467" i="5"/>
  <c r="R460" i="5"/>
  <c r="R405" i="5"/>
  <c r="R407" i="5"/>
  <c r="R387" i="5"/>
  <c r="R180" i="5"/>
  <c r="R406" i="5"/>
  <c r="R208" i="5"/>
  <c r="R132" i="5"/>
  <c r="R304" i="5"/>
  <c r="R232" i="5"/>
  <c r="R67" i="5"/>
  <c r="R38" i="5"/>
  <c r="R13" i="5"/>
  <c r="R281" i="5"/>
  <c r="R238" i="5"/>
  <c r="R37" i="5"/>
  <c r="R386" i="5"/>
  <c r="R216" i="5"/>
  <c r="R483" i="5"/>
  <c r="R468" i="5"/>
  <c r="R426" i="5"/>
  <c r="R370" i="5"/>
  <c r="R337" i="5"/>
  <c r="R153" i="5"/>
  <c r="R470" i="5"/>
  <c r="R305" i="5"/>
  <c r="R276" i="5"/>
  <c r="R11" i="5"/>
  <c r="R481" i="5"/>
  <c r="R245" i="5"/>
  <c r="R497" i="5"/>
  <c r="R219" i="5"/>
  <c r="R97" i="5"/>
  <c r="R190" i="5"/>
  <c r="R204" i="5"/>
  <c r="R402" i="5"/>
  <c r="R418" i="5"/>
  <c r="R482" i="5"/>
  <c r="R485" i="5"/>
  <c r="R108" i="5"/>
  <c r="R145" i="5"/>
  <c r="R111" i="5"/>
  <c r="R107" i="5"/>
  <c r="R55" i="5"/>
  <c r="R88" i="5"/>
  <c r="R298" i="5"/>
  <c r="R198" i="5"/>
  <c r="R275" i="5"/>
  <c r="R229" i="5"/>
  <c r="R234" i="5"/>
  <c r="R231" i="5"/>
  <c r="R146" i="5"/>
  <c r="R165" i="5"/>
  <c r="R220" i="5"/>
  <c r="R392" i="5"/>
  <c r="R51" i="5"/>
  <c r="R22" i="5"/>
  <c r="R92" i="5"/>
  <c r="R211" i="5"/>
  <c r="R122" i="5"/>
  <c r="R205" i="5"/>
  <c r="R140" i="5"/>
  <c r="R384" i="5"/>
  <c r="R272" i="5"/>
  <c r="R106" i="5"/>
  <c r="R341" i="5"/>
  <c r="R134" i="5"/>
  <c r="R294" i="5"/>
  <c r="R343" i="5"/>
  <c r="R286" i="5"/>
  <c r="R199" i="5"/>
  <c r="R236" i="5"/>
  <c r="R242" i="5"/>
  <c r="R254" i="5"/>
  <c r="R293" i="5"/>
  <c r="R329" i="5"/>
  <c r="R427" i="5"/>
  <c r="R336" i="5"/>
  <c r="R233" i="5"/>
  <c r="R351" i="5"/>
  <c r="R282" i="5"/>
  <c r="R295" i="5"/>
  <c r="R121" i="5"/>
  <c r="R213" i="5"/>
  <c r="R78" i="5"/>
  <c r="R49" i="5"/>
  <c r="R20" i="5"/>
  <c r="R119" i="5"/>
  <c r="R365" i="5"/>
  <c r="R326" i="5"/>
  <c r="R450" i="5"/>
  <c r="R457" i="5"/>
  <c r="R335" i="5"/>
  <c r="R453" i="5"/>
  <c r="R226" i="5"/>
  <c r="R214" i="5"/>
  <c r="R137" i="5"/>
  <c r="R176" i="5"/>
  <c r="R433" i="5"/>
  <c r="R102" i="5"/>
  <c r="R197" i="5"/>
  <c r="R9" i="5"/>
  <c r="E9" i="4"/>
  <c r="R77" i="5"/>
  <c r="R48" i="5"/>
  <c r="R127" i="5"/>
  <c r="R34" i="5"/>
  <c r="R241" i="5"/>
  <c r="R496" i="5"/>
  <c r="R454" i="5"/>
  <c r="R401" i="5"/>
  <c r="R455" i="5"/>
  <c r="R374" i="5"/>
  <c r="R438" i="5"/>
  <c r="R126" i="5"/>
  <c r="R30" i="5"/>
  <c r="R269" i="5"/>
  <c r="R87" i="5"/>
  <c r="R53" i="5"/>
  <c r="R280" i="5"/>
  <c r="R376" i="5"/>
  <c r="R352" i="5"/>
  <c r="R425" i="5"/>
  <c r="R469" i="5"/>
  <c r="R492" i="5"/>
  <c r="R277" i="5"/>
  <c r="R327" i="5"/>
  <c r="R306" i="5"/>
  <c r="R296" i="5"/>
  <c r="R117" i="5"/>
  <c r="R174" i="5"/>
  <c r="R99" i="5"/>
  <c r="R70" i="5"/>
  <c r="R41" i="5"/>
  <c r="R15" i="5"/>
  <c r="R447" i="5"/>
  <c r="R66" i="5"/>
  <c r="R316" i="5"/>
  <c r="R297" i="5"/>
  <c r="R388" i="5"/>
  <c r="R390" i="5"/>
  <c r="R443" i="5"/>
  <c r="R498" i="5"/>
  <c r="R118" i="5"/>
  <c r="R287" i="5"/>
  <c r="R391" i="5"/>
  <c r="R299" i="5"/>
  <c r="R368" i="5"/>
  <c r="R69" i="5"/>
  <c r="R403" i="5"/>
  <c r="R419" i="5"/>
  <c r="R147" i="5"/>
  <c r="R432" i="5"/>
  <c r="R62" i="5"/>
  <c r="R274" i="5"/>
  <c r="R24" i="5"/>
  <c r="R284" i="5"/>
  <c r="R495" i="5"/>
  <c r="R168" i="5"/>
  <c r="R480" i="5"/>
  <c r="R177" i="5"/>
  <c r="R465" i="5"/>
  <c r="R152" i="5"/>
  <c r="R301" i="5"/>
  <c r="R255" i="5"/>
  <c r="R328" i="5"/>
  <c r="R32" i="5"/>
  <c r="R357" i="5"/>
  <c r="R420" i="5"/>
  <c r="R422" i="5"/>
  <c r="R491" i="5"/>
  <c r="R435" i="5"/>
  <c r="R446" i="5"/>
  <c r="R243" i="5"/>
  <c r="R268" i="5"/>
  <c r="R116" i="5"/>
  <c r="R252" i="5"/>
  <c r="R114" i="5"/>
  <c r="R313" i="5"/>
  <c r="R83" i="5"/>
  <c r="R54" i="5"/>
  <c r="R25" i="5"/>
  <c r="R330" i="5"/>
  <c r="R259" i="5"/>
  <c r="R431" i="5"/>
  <c r="R436" i="5"/>
  <c r="R166" i="5"/>
  <c r="R371" i="5"/>
  <c r="R105" i="5"/>
  <c r="R167" i="5"/>
  <c r="R235" i="5"/>
  <c r="R136" i="5"/>
  <c r="R478" i="5"/>
  <c r="R267" i="5"/>
  <c r="R104" i="5"/>
  <c r="R3" i="5"/>
  <c r="E3" i="4"/>
  <c r="R85" i="5"/>
  <c r="R339" i="5"/>
  <c r="R414" i="5"/>
  <c r="R373" i="5"/>
  <c r="R84" i="5"/>
  <c r="R449" i="5"/>
  <c r="R323" i="5"/>
  <c r="R308" i="5"/>
  <c r="R42" i="5"/>
  <c r="R40" i="5"/>
  <c r="R415" i="5"/>
  <c r="R27" i="5"/>
  <c r="R210" i="5"/>
  <c r="R410" i="5"/>
  <c r="R239" i="5"/>
  <c r="R193" i="5"/>
  <c r="R360" i="5"/>
  <c r="R131" i="5"/>
  <c r="R444" i="5"/>
  <c r="R300" i="5"/>
  <c r="R206" i="5"/>
  <c r="R58" i="5"/>
  <c r="R487" i="5"/>
  <c r="R273" i="5"/>
  <c r="R312" i="5"/>
  <c r="R270" i="5"/>
  <c r="R322" i="5"/>
  <c r="R251" i="5"/>
  <c r="R366" i="5"/>
  <c r="R471" i="5"/>
  <c r="R244" i="5"/>
  <c r="R79" i="5"/>
  <c r="R289" i="5"/>
  <c r="R416" i="5"/>
  <c r="R139" i="5"/>
  <c r="R8" i="5"/>
  <c r="E8" i="4"/>
  <c r="R184" i="5"/>
  <c r="R385" i="5"/>
  <c r="R173" i="5"/>
  <c r="R283" i="5"/>
  <c r="R364" i="5"/>
  <c r="R462" i="5"/>
  <c r="R110" i="5"/>
  <c r="R217" i="5"/>
  <c r="R459" i="5"/>
  <c r="R135" i="5"/>
  <c r="R324" i="5"/>
  <c r="R73" i="5"/>
  <c r="R260" i="5"/>
  <c r="R474" i="5"/>
  <c r="R196" i="5"/>
  <c r="R489" i="5"/>
  <c r="R59" i="5"/>
  <c r="R411" i="5"/>
  <c r="R382" i="5"/>
  <c r="R188" i="5"/>
  <c r="R129" i="5"/>
  <c r="R207" i="5"/>
  <c r="R160" i="5"/>
  <c r="R57" i="5"/>
  <c r="R307" i="5"/>
  <c r="R350" i="5"/>
  <c r="R170" i="5"/>
  <c r="R456" i="5"/>
  <c r="R18" i="5"/>
  <c r="R288" i="5"/>
  <c r="R200" i="5"/>
  <c r="R189" i="5"/>
  <c r="R10" i="5"/>
  <c r="E10" i="4"/>
  <c r="R150" i="5"/>
  <c r="R361" i="5"/>
  <c r="R262" i="5"/>
  <c r="R71" i="5"/>
  <c r="R95" i="5"/>
  <c r="R413" i="5"/>
  <c r="R124" i="5"/>
  <c r="R93" i="5"/>
  <c r="R375" i="5"/>
  <c r="R369" i="5"/>
  <c r="R383" i="5"/>
  <c r="R76" i="5"/>
  <c r="R230" i="5"/>
  <c r="R429" i="5"/>
  <c r="R112" i="5"/>
  <c r="R448" i="5"/>
  <c r="R100" i="5"/>
  <c r="R490" i="5"/>
  <c r="R256" i="5"/>
  <c r="R26" i="5"/>
  <c r="R428" i="5"/>
  <c r="R130" i="5"/>
  <c r="R338" i="5"/>
  <c r="R60" i="5"/>
  <c r="R218" i="5"/>
  <c r="R332" i="5"/>
  <c r="R50" i="5"/>
  <c r="R440" i="5"/>
  <c r="R162" i="5"/>
  <c r="R355" i="5"/>
  <c r="R81" i="5"/>
  <c r="R347" i="5"/>
  <c r="R475" i="5"/>
  <c r="R224" i="5"/>
  <c r="R39" i="5"/>
  <c r="R31" i="5"/>
  <c r="R318" i="5"/>
  <c r="R378" i="5"/>
  <c r="R29" i="5"/>
  <c r="R466" i="5"/>
  <c r="R310" i="5"/>
  <c r="R257" i="5"/>
  <c r="R44" i="5"/>
  <c r="R397" i="5"/>
  <c r="R417" i="5"/>
  <c r="R265" i="5"/>
  <c r="R159" i="5"/>
  <c r="R488" i="5"/>
  <c r="R412" i="5"/>
  <c r="R246" i="5"/>
  <c r="R61" i="5"/>
  <c r="R493" i="5"/>
  <c r="R179" i="5"/>
  <c r="R148" i="5"/>
  <c r="R28" i="5"/>
  <c r="R311" i="5"/>
  <c r="R290" i="5"/>
  <c r="R47" i="5"/>
  <c r="R334" i="5"/>
  <c r="R437" i="5"/>
  <c r="R258" i="5"/>
  <c r="R43" i="5"/>
  <c r="R64" i="5"/>
  <c r="R381" i="5"/>
  <c r="R342" i="5"/>
  <c r="R163" i="5"/>
  <c r="R151" i="5"/>
  <c r="R461" i="5"/>
  <c r="R181" i="5"/>
  <c r="R333" i="5"/>
  <c r="R349" i="5"/>
  <c r="R186" i="5"/>
  <c r="R158" i="5"/>
  <c r="R4" i="5"/>
  <c r="E4" i="4"/>
  <c r="R72" i="5"/>
  <c r="R396" i="5"/>
  <c r="R264" i="5"/>
  <c r="R175" i="5"/>
  <c r="R340" i="5"/>
  <c r="R395" i="5"/>
  <c r="R458" i="5"/>
  <c r="R194" i="5"/>
  <c r="R421" i="5"/>
  <c r="R138" i="5"/>
  <c r="R143" i="5"/>
  <c r="R89" i="5"/>
  <c r="R434" i="5"/>
  <c r="R141" i="5"/>
  <c r="R115" i="5"/>
  <c r="R445" i="5"/>
  <c r="R237" i="5"/>
  <c r="R331" i="5"/>
  <c r="R52" i="5"/>
  <c r="R321" i="5"/>
  <c r="R285" i="5"/>
  <c r="R253" i="5"/>
  <c r="R14" i="5"/>
  <c r="R101" i="5"/>
  <c r="R317" i="5"/>
  <c r="R94" i="5"/>
  <c r="R380" i="5"/>
  <c r="R372" i="5"/>
  <c r="R201" i="5"/>
  <c r="R157" i="5"/>
  <c r="R123" i="5"/>
  <c r="R379" i="5"/>
  <c r="R279" i="5"/>
  <c r="R215" i="5"/>
  <c r="R344" i="5"/>
  <c r="R394" i="5"/>
  <c r="R103" i="5"/>
  <c r="R404" i="5"/>
  <c r="R303" i="5"/>
  <c r="R473" i="5"/>
  <c r="R86" i="5"/>
  <c r="R248" i="5"/>
  <c r="R292" i="5"/>
  <c r="R309" i="5"/>
  <c r="R363" i="5"/>
  <c r="R178" i="5"/>
  <c r="R222" i="5"/>
  <c r="R409" i="5"/>
  <c r="R451" i="5"/>
  <c r="R156" i="5"/>
  <c r="R169" i="5"/>
  <c r="R5" i="5"/>
  <c r="E5" i="4"/>
  <c r="R389" i="5"/>
  <c r="R161" i="5"/>
  <c r="R33" i="5"/>
  <c r="R358" i="5"/>
  <c r="R223" i="5"/>
  <c r="R423" i="5"/>
  <c r="R35" i="5"/>
  <c r="R221" i="5"/>
  <c r="R367" i="5"/>
  <c r="R182" i="5"/>
  <c r="R98" i="5"/>
  <c r="R345" i="5"/>
  <c r="R149" i="5"/>
  <c r="R472" i="5"/>
  <c r="R400" i="5"/>
  <c r="R228" i="5"/>
  <c r="R494" i="5"/>
  <c r="R171" i="5"/>
  <c r="R19" i="5"/>
  <c r="R430" i="5"/>
  <c r="R172" i="5"/>
  <c r="R315" i="5"/>
  <c r="R377" i="5"/>
  <c r="R356" i="5"/>
  <c r="R271" i="5"/>
  <c r="R144" i="5"/>
  <c r="R133" i="5"/>
  <c r="R154" i="5"/>
  <c r="R362" i="5"/>
  <c r="R291" i="5"/>
  <c r="R319" i="5"/>
  <c r="R80" i="5"/>
  <c r="R484" i="5"/>
  <c r="R164" i="5"/>
  <c r="R36" i="5"/>
  <c r="R353" i="5"/>
  <c r="R486" i="5"/>
  <c r="R225" i="5"/>
  <c r="R7" i="5"/>
  <c r="E7" i="4"/>
  <c r="R63" i="5"/>
  <c r="R476" i="5"/>
  <c r="R128" i="5"/>
  <c r="R155" i="5"/>
  <c r="R261" i="5"/>
  <c r="R96" i="5"/>
  <c r="R477" i="5"/>
  <c r="R187" i="5"/>
  <c r="R185" i="5"/>
  <c r="R500" i="5"/>
  <c r="R195" i="5"/>
  <c r="R183" i="5"/>
  <c r="R320" i="5"/>
  <c r="R398" i="5"/>
  <c r="R125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149" i="5"/>
  <c r="O150" i="5"/>
  <c r="O151" i="5"/>
  <c r="O152" i="5"/>
  <c r="O153" i="5"/>
  <c r="O154" i="5"/>
  <c r="O155" i="5"/>
  <c r="O156" i="5"/>
  <c r="O157" i="5"/>
  <c r="O158" i="5"/>
  <c r="O159" i="5"/>
  <c r="O160" i="5"/>
  <c r="O161" i="5"/>
  <c r="O162" i="5"/>
  <c r="O163" i="5"/>
  <c r="O164" i="5"/>
  <c r="O165" i="5"/>
  <c r="O166" i="5"/>
  <c r="O167" i="5"/>
  <c r="O168" i="5"/>
  <c r="O169" i="5"/>
  <c r="O170" i="5"/>
  <c r="O171" i="5"/>
  <c r="O172" i="5"/>
  <c r="O173" i="5"/>
  <c r="O174" i="5"/>
  <c r="O175" i="5"/>
  <c r="O176" i="5"/>
  <c r="O177" i="5"/>
  <c r="O178" i="5"/>
  <c r="O179" i="5"/>
  <c r="O180" i="5"/>
  <c r="O181" i="5"/>
  <c r="O182" i="5"/>
  <c r="O183" i="5"/>
  <c r="O184" i="5"/>
  <c r="O185" i="5"/>
  <c r="O186" i="5"/>
  <c r="O187" i="5"/>
  <c r="O188" i="5"/>
  <c r="O189" i="5"/>
  <c r="O190" i="5"/>
  <c r="O191" i="5"/>
  <c r="O192" i="5"/>
  <c r="O193" i="5"/>
  <c r="O194" i="5"/>
  <c r="O195" i="5"/>
  <c r="O196" i="5"/>
  <c r="O197" i="5"/>
  <c r="O198" i="5"/>
  <c r="O199" i="5"/>
  <c r="O200" i="5"/>
  <c r="O201" i="5"/>
  <c r="O202" i="5"/>
  <c r="O203" i="5"/>
  <c r="O204" i="5"/>
  <c r="O205" i="5"/>
  <c r="O206" i="5"/>
  <c r="O207" i="5"/>
  <c r="O208" i="5"/>
  <c r="O209" i="5"/>
  <c r="O210" i="5"/>
  <c r="O211" i="5"/>
  <c r="O212" i="5"/>
  <c r="O213" i="5"/>
  <c r="O214" i="5"/>
  <c r="O215" i="5"/>
  <c r="O216" i="5"/>
  <c r="O217" i="5"/>
  <c r="O218" i="5"/>
  <c r="O219" i="5"/>
  <c r="O220" i="5"/>
  <c r="O221" i="5"/>
  <c r="O222" i="5"/>
  <c r="O223" i="5"/>
  <c r="O224" i="5"/>
  <c r="O225" i="5"/>
  <c r="O226" i="5"/>
  <c r="O227" i="5"/>
  <c r="O228" i="5"/>
  <c r="O229" i="5"/>
  <c r="O230" i="5"/>
  <c r="O231" i="5"/>
  <c r="O232" i="5"/>
  <c r="O233" i="5"/>
  <c r="O234" i="5"/>
  <c r="O235" i="5"/>
  <c r="O236" i="5"/>
  <c r="O237" i="5"/>
  <c r="O238" i="5"/>
  <c r="O239" i="5"/>
  <c r="O240" i="5"/>
  <c r="O241" i="5"/>
  <c r="O242" i="5"/>
  <c r="O243" i="5"/>
  <c r="O244" i="5"/>
  <c r="O245" i="5"/>
  <c r="O246" i="5"/>
  <c r="O247" i="5"/>
  <c r="O248" i="5"/>
  <c r="O249" i="5"/>
  <c r="O250" i="5"/>
  <c r="O251" i="5"/>
  <c r="O252" i="5"/>
  <c r="O253" i="5"/>
  <c r="O254" i="5"/>
  <c r="O255" i="5"/>
  <c r="O256" i="5"/>
  <c r="O257" i="5"/>
  <c r="O258" i="5"/>
  <c r="O259" i="5"/>
  <c r="O260" i="5"/>
  <c r="O261" i="5"/>
  <c r="O262" i="5"/>
  <c r="O263" i="5"/>
  <c r="O264" i="5"/>
  <c r="O265" i="5"/>
  <c r="O266" i="5"/>
  <c r="O267" i="5"/>
  <c r="O268" i="5"/>
  <c r="O269" i="5"/>
  <c r="O270" i="5"/>
  <c r="O271" i="5"/>
  <c r="O272" i="5"/>
  <c r="O273" i="5"/>
  <c r="O274" i="5"/>
  <c r="O275" i="5"/>
  <c r="O276" i="5"/>
  <c r="O277" i="5"/>
  <c r="O278" i="5"/>
  <c r="O279" i="5"/>
  <c r="O280" i="5"/>
  <c r="O281" i="5"/>
  <c r="O282" i="5"/>
  <c r="O283" i="5"/>
  <c r="O284" i="5"/>
  <c r="O285" i="5"/>
  <c r="O286" i="5"/>
  <c r="O287" i="5"/>
  <c r="O288" i="5"/>
  <c r="O289" i="5"/>
  <c r="O290" i="5"/>
  <c r="O291" i="5"/>
  <c r="O292" i="5"/>
  <c r="O293" i="5"/>
  <c r="O294" i="5"/>
  <c r="O295" i="5"/>
  <c r="O296" i="5"/>
  <c r="O297" i="5"/>
  <c r="O298" i="5"/>
  <c r="O299" i="5"/>
  <c r="O300" i="5"/>
  <c r="O301" i="5"/>
  <c r="O302" i="5"/>
  <c r="O303" i="5"/>
  <c r="O304" i="5"/>
  <c r="O305" i="5"/>
  <c r="O306" i="5"/>
  <c r="O307" i="5"/>
  <c r="O308" i="5"/>
  <c r="O309" i="5"/>
  <c r="O310" i="5"/>
  <c r="O311" i="5"/>
  <c r="O312" i="5"/>
  <c r="O313" i="5"/>
  <c r="O314" i="5"/>
  <c r="O315" i="5"/>
  <c r="O316" i="5"/>
  <c r="O317" i="5"/>
  <c r="O318" i="5"/>
  <c r="O319" i="5"/>
  <c r="O320" i="5"/>
  <c r="O321" i="5"/>
  <c r="O322" i="5"/>
  <c r="O323" i="5"/>
  <c r="O324" i="5"/>
  <c r="O325" i="5"/>
  <c r="O326" i="5"/>
  <c r="O327" i="5"/>
  <c r="O328" i="5"/>
  <c r="O329" i="5"/>
  <c r="O330" i="5"/>
  <c r="O331" i="5"/>
  <c r="O332" i="5"/>
  <c r="O333" i="5"/>
  <c r="O334" i="5"/>
  <c r="O335" i="5"/>
  <c r="O336" i="5"/>
  <c r="O337" i="5"/>
  <c r="O338" i="5"/>
  <c r="O339" i="5"/>
  <c r="O340" i="5"/>
  <c r="O341" i="5"/>
  <c r="O342" i="5"/>
  <c r="O343" i="5"/>
  <c r="O344" i="5"/>
  <c r="O345" i="5"/>
  <c r="O346" i="5"/>
  <c r="O347" i="5"/>
  <c r="O348" i="5"/>
  <c r="O349" i="5"/>
  <c r="O350" i="5"/>
  <c r="O351" i="5"/>
  <c r="O352" i="5"/>
  <c r="O353" i="5"/>
  <c r="O354" i="5"/>
  <c r="O355" i="5"/>
  <c r="O356" i="5"/>
  <c r="O357" i="5"/>
  <c r="O358" i="5"/>
  <c r="O359" i="5"/>
  <c r="O360" i="5"/>
  <c r="O361" i="5"/>
  <c r="O362" i="5"/>
  <c r="O363" i="5"/>
  <c r="O364" i="5"/>
  <c r="O365" i="5"/>
  <c r="O366" i="5"/>
  <c r="O367" i="5"/>
  <c r="O368" i="5"/>
  <c r="O369" i="5"/>
  <c r="O370" i="5"/>
  <c r="O371" i="5"/>
  <c r="O372" i="5"/>
  <c r="O373" i="5"/>
  <c r="O374" i="5"/>
  <c r="O375" i="5"/>
  <c r="O376" i="5"/>
  <c r="O377" i="5"/>
  <c r="O378" i="5"/>
  <c r="O379" i="5"/>
  <c r="O380" i="5"/>
  <c r="O381" i="5"/>
  <c r="O382" i="5"/>
  <c r="O383" i="5"/>
  <c r="O384" i="5"/>
  <c r="O385" i="5"/>
  <c r="O386" i="5"/>
  <c r="O387" i="5"/>
  <c r="O388" i="5"/>
  <c r="O389" i="5"/>
  <c r="O390" i="5"/>
  <c r="O391" i="5"/>
  <c r="O392" i="5"/>
  <c r="O393" i="5"/>
  <c r="O394" i="5"/>
  <c r="O395" i="5"/>
  <c r="O396" i="5"/>
  <c r="O397" i="5"/>
  <c r="O398" i="5"/>
  <c r="O399" i="5"/>
  <c r="O400" i="5"/>
  <c r="O401" i="5"/>
  <c r="O402" i="5"/>
  <c r="O403" i="5"/>
  <c r="O404" i="5"/>
  <c r="O405" i="5"/>
  <c r="O406" i="5"/>
  <c r="O407" i="5"/>
  <c r="O408" i="5"/>
  <c r="O409" i="5"/>
  <c r="O410" i="5"/>
  <c r="O411" i="5"/>
  <c r="O412" i="5"/>
  <c r="O413" i="5"/>
  <c r="O414" i="5"/>
  <c r="O415" i="5"/>
  <c r="O416" i="5"/>
  <c r="O417" i="5"/>
  <c r="O418" i="5"/>
  <c r="O419" i="5"/>
  <c r="O420" i="5"/>
  <c r="O421" i="5"/>
  <c r="O422" i="5"/>
  <c r="O423" i="5"/>
  <c r="O424" i="5"/>
  <c r="O425" i="5"/>
  <c r="O426" i="5"/>
  <c r="O427" i="5"/>
  <c r="O428" i="5"/>
  <c r="O429" i="5"/>
  <c r="O430" i="5"/>
  <c r="O431" i="5"/>
  <c r="O432" i="5"/>
  <c r="O433" i="5"/>
  <c r="O434" i="5"/>
  <c r="O435" i="5"/>
  <c r="O436" i="5"/>
  <c r="O437" i="5"/>
  <c r="O438" i="5"/>
  <c r="O439" i="5"/>
  <c r="O440" i="5"/>
  <c r="O441" i="5"/>
  <c r="O442" i="5"/>
  <c r="O443" i="5"/>
  <c r="O444" i="5"/>
  <c r="O445" i="5"/>
  <c r="O446" i="5"/>
  <c r="O447" i="5"/>
  <c r="O448" i="5"/>
  <c r="O449" i="5"/>
  <c r="O450" i="5"/>
  <c r="O451" i="5"/>
  <c r="O452" i="5"/>
  <c r="O453" i="5"/>
  <c r="O454" i="5"/>
  <c r="O455" i="5"/>
  <c r="O456" i="5"/>
  <c r="O457" i="5"/>
  <c r="O458" i="5"/>
  <c r="O459" i="5"/>
  <c r="O460" i="5"/>
  <c r="O461" i="5"/>
  <c r="O462" i="5"/>
  <c r="O463" i="5"/>
  <c r="O464" i="5"/>
  <c r="O465" i="5"/>
  <c r="O466" i="5"/>
  <c r="O467" i="5"/>
  <c r="O468" i="5"/>
  <c r="O469" i="5"/>
  <c r="O470" i="5"/>
  <c r="O471" i="5"/>
  <c r="O472" i="5"/>
  <c r="O473" i="5"/>
  <c r="O474" i="5"/>
  <c r="O475" i="5"/>
  <c r="O476" i="5"/>
  <c r="O477" i="5"/>
  <c r="O478" i="5"/>
  <c r="O479" i="5"/>
  <c r="O480" i="5"/>
  <c r="O481" i="5"/>
  <c r="O482" i="5"/>
  <c r="O483" i="5"/>
  <c r="O484" i="5"/>
  <c r="O485" i="5"/>
  <c r="O486" i="5"/>
  <c r="O487" i="5"/>
  <c r="O488" i="5"/>
  <c r="O489" i="5"/>
  <c r="O490" i="5"/>
  <c r="O491" i="5"/>
  <c r="O492" i="5"/>
  <c r="O493" i="5"/>
  <c r="O494" i="5"/>
  <c r="O495" i="5"/>
  <c r="O496" i="5"/>
  <c r="O497" i="5"/>
  <c r="O498" i="5"/>
  <c r="O499" i="5"/>
  <c r="O500" i="5"/>
  <c r="B30" i="5" a="1"/>
  <c r="B30" i="5"/>
  <c r="C30" i="5"/>
  <c r="B26" i="5" a="1"/>
  <c r="B26" i="5"/>
  <c r="C26" i="5"/>
  <c r="B22" i="5" a="1"/>
  <c r="B22" i="5"/>
  <c r="C22" i="5"/>
  <c r="B18" i="5" a="1"/>
  <c r="B18" i="5"/>
  <c r="C18" i="5"/>
  <c r="B10" i="5" a="1"/>
  <c r="B10" i="5"/>
  <c r="C10" i="5"/>
  <c r="B14" i="5" a="1"/>
  <c r="B14" i="5"/>
  <c r="C14" i="5"/>
  <c r="B4" i="5" a="1"/>
  <c r="B4" i="5"/>
  <c r="C4" i="5"/>
  <c r="B2" i="5" a="1"/>
  <c r="B2" i="5"/>
  <c r="C2" i="5"/>
  <c r="B29" i="5" a="1"/>
  <c r="B29" i="5"/>
  <c r="C29" i="5"/>
  <c r="B25" i="5" a="1"/>
  <c r="B25" i="5"/>
  <c r="C25" i="5"/>
  <c r="B21" i="5" a="1"/>
  <c r="B21" i="5"/>
  <c r="C21" i="5"/>
  <c r="B17" i="5" a="1"/>
  <c r="B17" i="5"/>
  <c r="C17" i="5"/>
  <c r="B5" i="5" a="1"/>
  <c r="B5" i="5"/>
  <c r="C5" i="5"/>
  <c r="B13" i="5" a="1"/>
  <c r="B13" i="5"/>
  <c r="C13" i="5"/>
  <c r="B6" i="5" a="1"/>
  <c r="B6" i="5"/>
  <c r="C6" i="5"/>
  <c r="B32" i="5" a="1"/>
  <c r="B32" i="5"/>
  <c r="C32" i="5"/>
  <c r="B28" i="5" a="1"/>
  <c r="B28" i="5"/>
  <c r="C28" i="5"/>
  <c r="B24" i="5" a="1"/>
  <c r="B24" i="5"/>
  <c r="C24" i="5"/>
  <c r="B20" i="5" a="1"/>
  <c r="B20" i="5"/>
  <c r="C20" i="5"/>
  <c r="B16" i="5" a="1"/>
  <c r="B16" i="5"/>
  <c r="C16" i="5"/>
  <c r="B15" i="5" a="1"/>
  <c r="B15" i="5"/>
  <c r="C15" i="5"/>
  <c r="B11" i="5" a="1"/>
  <c r="B11" i="5"/>
  <c r="C11" i="5"/>
  <c r="B12" i="5" a="1"/>
  <c r="B12" i="5"/>
  <c r="C12" i="5"/>
  <c r="B31" i="5" a="1"/>
  <c r="B31" i="5"/>
  <c r="C31" i="5"/>
  <c r="B27" i="5" a="1"/>
  <c r="B27" i="5"/>
  <c r="C27" i="5"/>
  <c r="B23" i="5" a="1"/>
  <c r="B23" i="5"/>
  <c r="C23" i="5"/>
  <c r="B19" i="5" a="1"/>
  <c r="B19" i="5"/>
  <c r="C19" i="5"/>
  <c r="B3" i="5" a="1"/>
  <c r="B3" i="5"/>
  <c r="C3" i="5"/>
  <c r="B8" i="5" a="1"/>
  <c r="B8" i="5"/>
  <c r="C8" i="5"/>
  <c r="B9" i="5" a="1"/>
  <c r="B9" i="5"/>
  <c r="C9" i="5"/>
  <c r="B7" i="5" a="1"/>
  <c r="B7" i="5"/>
  <c r="C7" i="5"/>
  <c r="V278" i="5" a="1"/>
  <c r="V278" i="5"/>
  <c r="W278" i="5"/>
  <c r="J2" i="5"/>
  <c r="M2" i="5" a="1"/>
  <c r="M2" i="5"/>
  <c r="N2" i="5"/>
  <c r="G500" i="5"/>
  <c r="G499" i="5"/>
  <c r="G498" i="5"/>
  <c r="G497" i="5"/>
  <c r="G496" i="5"/>
  <c r="G495" i="5"/>
  <c r="G494" i="5"/>
  <c r="G493" i="5"/>
  <c r="G492" i="5"/>
  <c r="G491" i="5"/>
  <c r="G490" i="5"/>
  <c r="G489" i="5"/>
  <c r="G488" i="5"/>
  <c r="G487" i="5"/>
  <c r="G486" i="5"/>
  <c r="G485" i="5"/>
  <c r="G484" i="5"/>
  <c r="G483" i="5"/>
  <c r="G482" i="5"/>
  <c r="G481" i="5"/>
  <c r="G480" i="5"/>
  <c r="G479" i="5"/>
  <c r="G478" i="5"/>
  <c r="G477" i="5"/>
  <c r="G476" i="5"/>
  <c r="G475" i="5"/>
  <c r="G474" i="5"/>
  <c r="G473" i="5"/>
  <c r="G472" i="5"/>
  <c r="G471" i="5"/>
  <c r="G470" i="5"/>
  <c r="G469" i="5"/>
  <c r="G468" i="5"/>
  <c r="G467" i="5"/>
  <c r="G466" i="5"/>
  <c r="G465" i="5"/>
  <c r="G464" i="5"/>
  <c r="G463" i="5"/>
  <c r="G462" i="5"/>
  <c r="G461" i="5"/>
  <c r="G460" i="5"/>
  <c r="G459" i="5"/>
  <c r="G458" i="5"/>
  <c r="G457" i="5"/>
  <c r="G456" i="5"/>
  <c r="G455" i="5"/>
  <c r="G454" i="5"/>
  <c r="G453" i="5"/>
  <c r="G452" i="5"/>
  <c r="G451" i="5"/>
  <c r="G450" i="5"/>
  <c r="G449" i="5"/>
  <c r="G448" i="5"/>
  <c r="G447" i="5"/>
  <c r="G446" i="5"/>
  <c r="G445" i="5"/>
  <c r="G444" i="5"/>
  <c r="G443" i="5"/>
  <c r="G442" i="5"/>
  <c r="G441" i="5"/>
  <c r="G440" i="5"/>
  <c r="G439" i="5"/>
  <c r="G438" i="5"/>
  <c r="G437" i="5"/>
  <c r="G436" i="5"/>
  <c r="G435" i="5"/>
  <c r="G434" i="5"/>
  <c r="G433" i="5"/>
  <c r="G432" i="5"/>
  <c r="G431" i="5"/>
  <c r="G430" i="5"/>
  <c r="G429" i="5"/>
  <c r="G428" i="5"/>
  <c r="G427" i="5"/>
  <c r="G426" i="5"/>
  <c r="G425" i="5"/>
  <c r="G424" i="5"/>
  <c r="G423" i="5"/>
  <c r="G422" i="5"/>
  <c r="G421" i="5"/>
  <c r="G420" i="5"/>
  <c r="G419" i="5"/>
  <c r="G418" i="5"/>
  <c r="G417" i="5"/>
  <c r="G416" i="5"/>
  <c r="G415" i="5"/>
  <c r="G414" i="5"/>
  <c r="G413" i="5"/>
  <c r="G412" i="5"/>
  <c r="G411" i="5"/>
  <c r="G410" i="5"/>
  <c r="G409" i="5"/>
  <c r="G408" i="5"/>
  <c r="G407" i="5"/>
  <c r="G406" i="5"/>
  <c r="G405" i="5"/>
  <c r="G404" i="5"/>
  <c r="G403" i="5"/>
  <c r="G402" i="5"/>
  <c r="G401" i="5"/>
  <c r="G400" i="5"/>
  <c r="G399" i="5"/>
  <c r="G398" i="5"/>
  <c r="G397" i="5"/>
  <c r="G396" i="5"/>
  <c r="G395" i="5"/>
  <c r="G394" i="5"/>
  <c r="G393" i="5"/>
  <c r="G392" i="5"/>
  <c r="G391" i="5"/>
  <c r="G390" i="5"/>
  <c r="G389" i="5"/>
  <c r="G388" i="5"/>
  <c r="G387" i="5"/>
  <c r="G386" i="5"/>
  <c r="G385" i="5"/>
  <c r="G384" i="5"/>
  <c r="G383" i="5"/>
  <c r="G382" i="5"/>
  <c r="G381" i="5"/>
  <c r="G380" i="5"/>
  <c r="G379" i="5"/>
  <c r="G378" i="5"/>
  <c r="G377" i="5"/>
  <c r="G376" i="5"/>
  <c r="G375" i="5"/>
  <c r="G374" i="5"/>
  <c r="G373" i="5"/>
  <c r="G372" i="5"/>
  <c r="G371" i="5"/>
  <c r="G370" i="5"/>
  <c r="G369" i="5"/>
  <c r="G368" i="5"/>
  <c r="G367" i="5"/>
  <c r="G366" i="5"/>
  <c r="G365" i="5"/>
  <c r="G364" i="5"/>
  <c r="G363" i="5"/>
  <c r="G362" i="5"/>
  <c r="G361" i="5"/>
  <c r="G360" i="5"/>
  <c r="G359" i="5"/>
  <c r="G358" i="5"/>
  <c r="G357" i="5"/>
  <c r="G356" i="5"/>
  <c r="G355" i="5"/>
  <c r="G354" i="5"/>
  <c r="G353" i="5"/>
  <c r="G352" i="5"/>
  <c r="G351" i="5"/>
  <c r="G350" i="5"/>
  <c r="G349" i="5"/>
  <c r="G348" i="5"/>
  <c r="G347" i="5"/>
  <c r="G346" i="5"/>
  <c r="G345" i="5"/>
  <c r="G344" i="5"/>
  <c r="G343" i="5"/>
  <c r="G342" i="5"/>
  <c r="G341" i="5"/>
  <c r="G340" i="5"/>
  <c r="G339" i="5"/>
  <c r="G338" i="5"/>
  <c r="G337" i="5"/>
  <c r="G336" i="5"/>
  <c r="G335" i="5"/>
  <c r="G334" i="5"/>
  <c r="G333" i="5"/>
  <c r="G332" i="5"/>
  <c r="G331" i="5"/>
  <c r="G330" i="5"/>
  <c r="G329" i="5"/>
  <c r="G328" i="5"/>
  <c r="G327" i="5"/>
  <c r="G326" i="5"/>
  <c r="G325" i="5"/>
  <c r="G324" i="5"/>
  <c r="G323" i="5"/>
  <c r="G322" i="5"/>
  <c r="G321" i="5"/>
  <c r="G320" i="5"/>
  <c r="G319" i="5"/>
  <c r="G318" i="5"/>
  <c r="G317" i="5"/>
  <c r="G316" i="5"/>
  <c r="G315" i="5"/>
  <c r="G314" i="5"/>
  <c r="G313" i="5"/>
  <c r="G312" i="5"/>
  <c r="G311" i="5"/>
  <c r="G310" i="5"/>
  <c r="G309" i="5"/>
  <c r="G308" i="5"/>
  <c r="G307" i="5"/>
  <c r="G306" i="5"/>
  <c r="G305" i="5"/>
  <c r="G304" i="5"/>
  <c r="G303" i="5"/>
  <c r="G302" i="5"/>
  <c r="G301" i="5"/>
  <c r="G300" i="5"/>
  <c r="G299" i="5"/>
  <c r="G298" i="5"/>
  <c r="G297" i="5"/>
  <c r="G296" i="5"/>
  <c r="G295" i="5"/>
  <c r="G294" i="5"/>
  <c r="G293" i="5"/>
  <c r="G292" i="5"/>
  <c r="G291" i="5"/>
  <c r="G290" i="5"/>
  <c r="G289" i="5"/>
  <c r="G288" i="5"/>
  <c r="G287" i="5"/>
  <c r="G286" i="5"/>
  <c r="G285" i="5"/>
  <c r="G284" i="5"/>
  <c r="G283" i="5"/>
  <c r="G282" i="5"/>
  <c r="G281" i="5"/>
  <c r="G280" i="5"/>
  <c r="G279" i="5"/>
  <c r="G278" i="5"/>
  <c r="G277" i="5"/>
  <c r="G276" i="5"/>
  <c r="G275" i="5"/>
  <c r="G274" i="5"/>
  <c r="G273" i="5"/>
  <c r="G272" i="5"/>
  <c r="G271" i="5"/>
  <c r="G270" i="5"/>
  <c r="G269" i="5"/>
  <c r="G268" i="5"/>
  <c r="G267" i="5"/>
  <c r="G266" i="5"/>
  <c r="G265" i="5"/>
  <c r="G264" i="5"/>
  <c r="G263" i="5"/>
  <c r="G262" i="5"/>
  <c r="G261" i="5"/>
  <c r="G260" i="5"/>
  <c r="G259" i="5"/>
  <c r="G258" i="5"/>
  <c r="G257" i="5"/>
  <c r="G256" i="5"/>
  <c r="G255" i="5"/>
  <c r="G254" i="5"/>
  <c r="G253" i="5"/>
  <c r="G252" i="5"/>
  <c r="G251" i="5"/>
  <c r="G250" i="5"/>
  <c r="G249" i="5"/>
  <c r="G248" i="5"/>
  <c r="G247" i="5"/>
  <c r="G246" i="5"/>
  <c r="G245" i="5"/>
  <c r="G244" i="5"/>
  <c r="G243" i="5"/>
  <c r="G242" i="5"/>
  <c r="G241" i="5"/>
  <c r="G240" i="5"/>
  <c r="G239" i="5"/>
  <c r="G238" i="5"/>
  <c r="G237" i="5"/>
  <c r="G236" i="5"/>
  <c r="G235" i="5"/>
  <c r="G234" i="5"/>
  <c r="G233" i="5"/>
  <c r="G232" i="5"/>
  <c r="G231" i="5"/>
  <c r="G230" i="5"/>
  <c r="G229" i="5"/>
  <c r="G228" i="5"/>
  <c r="G227" i="5"/>
  <c r="G226" i="5"/>
  <c r="G225" i="5"/>
  <c r="G224" i="5"/>
  <c r="G223" i="5"/>
  <c r="G222" i="5"/>
  <c r="G221" i="5"/>
  <c r="G220" i="5"/>
  <c r="G219" i="5"/>
  <c r="G218" i="5"/>
  <c r="G217" i="5"/>
  <c r="G216" i="5"/>
  <c r="G215" i="5"/>
  <c r="G214" i="5"/>
  <c r="G213" i="5"/>
  <c r="G212" i="5"/>
  <c r="G211" i="5"/>
  <c r="G210" i="5"/>
  <c r="G209" i="5"/>
  <c r="G208" i="5"/>
  <c r="G207" i="5"/>
  <c r="G206" i="5"/>
  <c r="G205" i="5"/>
  <c r="G204" i="5"/>
  <c r="G203" i="5"/>
  <c r="G202" i="5"/>
  <c r="G201" i="5"/>
  <c r="G200" i="5"/>
  <c r="G199" i="5"/>
  <c r="G198" i="5"/>
  <c r="G197" i="5"/>
  <c r="G196" i="5"/>
  <c r="G195" i="5"/>
  <c r="G194" i="5"/>
  <c r="G193" i="5"/>
  <c r="G192" i="5"/>
  <c r="G191" i="5"/>
  <c r="G190" i="5"/>
  <c r="G189" i="5"/>
  <c r="G188" i="5"/>
  <c r="G187" i="5"/>
  <c r="G186" i="5"/>
  <c r="G185" i="5"/>
  <c r="G184" i="5"/>
  <c r="G183" i="5"/>
  <c r="G182" i="5"/>
  <c r="G181" i="5"/>
  <c r="G180" i="5"/>
  <c r="G179" i="5"/>
  <c r="G178" i="5"/>
  <c r="G177" i="5"/>
  <c r="G176" i="5"/>
  <c r="G175" i="5"/>
  <c r="G174" i="5"/>
  <c r="G173" i="5"/>
  <c r="G172" i="5"/>
  <c r="G171" i="5"/>
  <c r="G170" i="5"/>
  <c r="G169" i="5"/>
  <c r="G168" i="5"/>
  <c r="G167" i="5"/>
  <c r="G166" i="5"/>
  <c r="G165" i="5"/>
  <c r="G164" i="5"/>
  <c r="G163" i="5"/>
  <c r="G162" i="5"/>
  <c r="G161" i="5"/>
  <c r="G160" i="5"/>
  <c r="G159" i="5"/>
  <c r="G158" i="5"/>
  <c r="G157" i="5"/>
  <c r="G156" i="5"/>
  <c r="G155" i="5"/>
  <c r="G154" i="5"/>
  <c r="G153" i="5"/>
  <c r="G152" i="5"/>
  <c r="G151" i="5"/>
  <c r="G150" i="5"/>
  <c r="G149" i="5"/>
  <c r="G148" i="5"/>
  <c r="G147" i="5"/>
  <c r="G146" i="5"/>
  <c r="G145" i="5"/>
  <c r="G144" i="5"/>
  <c r="G143" i="5"/>
  <c r="G142" i="5"/>
  <c r="G141" i="5"/>
  <c r="G140" i="5"/>
  <c r="G139" i="5"/>
  <c r="G138" i="5"/>
  <c r="G137" i="5"/>
  <c r="G136" i="5"/>
  <c r="G135" i="5"/>
  <c r="G134" i="5"/>
  <c r="G133" i="5"/>
  <c r="G132" i="5"/>
  <c r="G131" i="5"/>
  <c r="G130" i="5"/>
  <c r="G129" i="5"/>
  <c r="G128" i="5"/>
  <c r="G127" i="5"/>
  <c r="G126" i="5"/>
  <c r="G125" i="5"/>
  <c r="G124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1" i="5"/>
  <c r="G60" i="5"/>
  <c r="G59" i="5"/>
  <c r="G58" i="5"/>
  <c r="G57" i="5"/>
  <c r="G56" i="5"/>
  <c r="G55" i="5"/>
  <c r="G54" i="5"/>
  <c r="G53" i="5"/>
  <c r="G52" i="5"/>
  <c r="G51" i="5"/>
  <c r="G50" i="5"/>
  <c r="G49" i="5"/>
  <c r="G48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G5" i="5"/>
  <c r="G4" i="5"/>
  <c r="G3" i="5"/>
  <c r="G2" i="5"/>
  <c r="E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F500" i="5"/>
  <c r="F499" i="5"/>
  <c r="F498" i="5"/>
  <c r="F497" i="5"/>
  <c r="F496" i="5"/>
  <c r="F495" i="5"/>
  <c r="F494" i="5"/>
  <c r="F493" i="5"/>
  <c r="F492" i="5"/>
  <c r="F491" i="5"/>
  <c r="F490" i="5"/>
  <c r="F489" i="5"/>
  <c r="F488" i="5"/>
  <c r="F487" i="5"/>
  <c r="F486" i="5"/>
  <c r="F485" i="5"/>
  <c r="F251" i="5"/>
  <c r="F126" i="5"/>
  <c r="F63" i="5"/>
  <c r="F32" i="5"/>
  <c r="F2" i="5"/>
  <c r="H2" i="5"/>
  <c r="F3" i="5"/>
  <c r="H3" i="5"/>
  <c r="F4" i="5"/>
  <c r="H4" i="5"/>
  <c r="F5" i="5"/>
  <c r="H5" i="5"/>
  <c r="F6" i="5"/>
  <c r="H6" i="5"/>
  <c r="F7" i="5"/>
  <c r="H7" i="5"/>
  <c r="F8" i="5"/>
  <c r="H8" i="5"/>
  <c r="F9" i="5"/>
  <c r="H9" i="5"/>
  <c r="F10" i="5"/>
  <c r="H10" i="5"/>
  <c r="F11" i="5"/>
  <c r="H11" i="5"/>
  <c r="F12" i="5"/>
  <c r="H12" i="5"/>
  <c r="F13" i="5"/>
  <c r="H13" i="5"/>
  <c r="F14" i="5"/>
  <c r="H14" i="5"/>
  <c r="F15" i="5"/>
  <c r="H15" i="5"/>
  <c r="F16" i="5"/>
  <c r="H16" i="5"/>
  <c r="F17" i="5"/>
  <c r="H17" i="5"/>
  <c r="F18" i="5"/>
  <c r="H18" i="5"/>
  <c r="F19" i="5"/>
  <c r="H19" i="5"/>
  <c r="F20" i="5"/>
  <c r="H20" i="5"/>
  <c r="F21" i="5"/>
  <c r="H21" i="5"/>
  <c r="F22" i="5"/>
  <c r="H22" i="5"/>
  <c r="F23" i="5"/>
  <c r="H23" i="5"/>
  <c r="F24" i="5"/>
  <c r="H24" i="5"/>
  <c r="F25" i="5"/>
  <c r="H25" i="5"/>
  <c r="F26" i="5"/>
  <c r="H26" i="5"/>
  <c r="F27" i="5"/>
  <c r="H27" i="5"/>
  <c r="F28" i="5"/>
  <c r="H28" i="5"/>
  <c r="F29" i="5"/>
  <c r="H29" i="5"/>
  <c r="F30" i="5"/>
  <c r="H30" i="5"/>
  <c r="F31" i="5"/>
  <c r="H31" i="5"/>
  <c r="H32" i="5"/>
  <c r="F33" i="5"/>
  <c r="H33" i="5"/>
  <c r="F34" i="5"/>
  <c r="H34" i="5"/>
  <c r="F35" i="5"/>
  <c r="H35" i="5"/>
  <c r="F36" i="5"/>
  <c r="H36" i="5"/>
  <c r="F37" i="5"/>
  <c r="H37" i="5"/>
  <c r="F38" i="5"/>
  <c r="H38" i="5"/>
  <c r="F39" i="5"/>
  <c r="H39" i="5"/>
  <c r="F40" i="5"/>
  <c r="H40" i="5"/>
  <c r="F41" i="5"/>
  <c r="H41" i="5"/>
  <c r="F42" i="5"/>
  <c r="H42" i="5"/>
  <c r="F43" i="5"/>
  <c r="H43" i="5"/>
  <c r="F44" i="5"/>
  <c r="H44" i="5"/>
  <c r="F45" i="5"/>
  <c r="H45" i="5"/>
  <c r="F46" i="5"/>
  <c r="H46" i="5"/>
  <c r="F47" i="5"/>
  <c r="H47" i="5"/>
  <c r="F48" i="5"/>
  <c r="H48" i="5"/>
  <c r="F49" i="5"/>
  <c r="H49" i="5"/>
  <c r="F50" i="5"/>
  <c r="H50" i="5"/>
  <c r="F51" i="5"/>
  <c r="H51" i="5"/>
  <c r="F52" i="5"/>
  <c r="H52" i="5"/>
  <c r="F53" i="5"/>
  <c r="H53" i="5"/>
  <c r="F54" i="5"/>
  <c r="H54" i="5"/>
  <c r="F55" i="5"/>
  <c r="H55" i="5"/>
  <c r="F56" i="5"/>
  <c r="H56" i="5"/>
  <c r="F57" i="5"/>
  <c r="H57" i="5"/>
  <c r="F58" i="5"/>
  <c r="H58" i="5"/>
  <c r="F59" i="5"/>
  <c r="H59" i="5"/>
  <c r="F60" i="5"/>
  <c r="H60" i="5"/>
  <c r="F61" i="5"/>
  <c r="H61" i="5"/>
  <c r="F62" i="5"/>
  <c r="H62" i="5"/>
  <c r="H63" i="5"/>
  <c r="F64" i="5"/>
  <c r="H64" i="5"/>
  <c r="F65" i="5"/>
  <c r="H65" i="5"/>
  <c r="F66" i="5"/>
  <c r="H66" i="5"/>
  <c r="F67" i="5"/>
  <c r="H67" i="5"/>
  <c r="F68" i="5"/>
  <c r="H68" i="5"/>
  <c r="F69" i="5"/>
  <c r="H69" i="5"/>
  <c r="F70" i="5"/>
  <c r="H70" i="5"/>
  <c r="F71" i="5"/>
  <c r="H71" i="5"/>
  <c r="F72" i="5"/>
  <c r="H72" i="5"/>
  <c r="F73" i="5"/>
  <c r="H73" i="5"/>
  <c r="F74" i="5"/>
  <c r="H74" i="5"/>
  <c r="F75" i="5"/>
  <c r="H75" i="5"/>
  <c r="F76" i="5"/>
  <c r="H76" i="5"/>
  <c r="F77" i="5"/>
  <c r="H77" i="5"/>
  <c r="F78" i="5"/>
  <c r="H78" i="5"/>
  <c r="F79" i="5"/>
  <c r="H79" i="5"/>
  <c r="F80" i="5"/>
  <c r="H80" i="5"/>
  <c r="F81" i="5"/>
  <c r="H81" i="5"/>
  <c r="F82" i="5"/>
  <c r="H82" i="5"/>
  <c r="F83" i="5"/>
  <c r="H83" i="5"/>
  <c r="F84" i="5"/>
  <c r="H84" i="5"/>
  <c r="F85" i="5"/>
  <c r="H85" i="5"/>
  <c r="F86" i="5"/>
  <c r="H86" i="5"/>
  <c r="F87" i="5"/>
  <c r="H87" i="5"/>
  <c r="F88" i="5"/>
  <c r="H88" i="5"/>
  <c r="F89" i="5"/>
  <c r="H89" i="5"/>
  <c r="F90" i="5"/>
  <c r="H90" i="5"/>
  <c r="F91" i="5"/>
  <c r="H91" i="5"/>
  <c r="F92" i="5"/>
  <c r="H92" i="5"/>
  <c r="F93" i="5"/>
  <c r="H93" i="5"/>
  <c r="F94" i="5"/>
  <c r="H94" i="5"/>
  <c r="F95" i="5"/>
  <c r="H95" i="5"/>
  <c r="F96" i="5"/>
  <c r="H96" i="5"/>
  <c r="F97" i="5"/>
  <c r="H97" i="5"/>
  <c r="F98" i="5"/>
  <c r="H98" i="5"/>
  <c r="F99" i="5"/>
  <c r="H99" i="5"/>
  <c r="F100" i="5"/>
  <c r="H100" i="5"/>
  <c r="F101" i="5"/>
  <c r="H101" i="5"/>
  <c r="F102" i="5"/>
  <c r="H102" i="5"/>
  <c r="F103" i="5"/>
  <c r="H103" i="5"/>
  <c r="F104" i="5"/>
  <c r="H104" i="5"/>
  <c r="F105" i="5"/>
  <c r="H105" i="5"/>
  <c r="F106" i="5"/>
  <c r="H106" i="5"/>
  <c r="F107" i="5"/>
  <c r="H107" i="5"/>
  <c r="F108" i="5"/>
  <c r="H108" i="5"/>
  <c r="F109" i="5"/>
  <c r="H109" i="5"/>
  <c r="F110" i="5"/>
  <c r="H110" i="5"/>
  <c r="F111" i="5"/>
  <c r="H111" i="5"/>
  <c r="F112" i="5"/>
  <c r="H112" i="5"/>
  <c r="F113" i="5"/>
  <c r="H113" i="5"/>
  <c r="F114" i="5"/>
  <c r="H114" i="5"/>
  <c r="F115" i="5"/>
  <c r="H115" i="5"/>
  <c r="F116" i="5"/>
  <c r="H116" i="5"/>
  <c r="F117" i="5"/>
  <c r="H117" i="5"/>
  <c r="F118" i="5"/>
  <c r="H118" i="5"/>
  <c r="F119" i="5"/>
  <c r="H119" i="5"/>
  <c r="F120" i="5"/>
  <c r="H120" i="5"/>
  <c r="F121" i="5"/>
  <c r="H121" i="5"/>
  <c r="F122" i="5"/>
  <c r="H122" i="5"/>
  <c r="F123" i="5"/>
  <c r="H123" i="5"/>
  <c r="F124" i="5"/>
  <c r="H124" i="5"/>
  <c r="F125" i="5"/>
  <c r="H125" i="5"/>
  <c r="H126" i="5"/>
  <c r="F127" i="5"/>
  <c r="H127" i="5"/>
  <c r="F128" i="5"/>
  <c r="H128" i="5"/>
  <c r="F129" i="5"/>
  <c r="H129" i="5"/>
  <c r="F130" i="5"/>
  <c r="H130" i="5"/>
  <c r="F131" i="5"/>
  <c r="H131" i="5"/>
  <c r="F132" i="5"/>
  <c r="H132" i="5"/>
  <c r="F133" i="5"/>
  <c r="H133" i="5"/>
  <c r="F134" i="5"/>
  <c r="H134" i="5"/>
  <c r="F135" i="5"/>
  <c r="H135" i="5"/>
  <c r="F136" i="5"/>
  <c r="H136" i="5"/>
  <c r="F137" i="5"/>
  <c r="H137" i="5"/>
  <c r="F138" i="5"/>
  <c r="H138" i="5"/>
  <c r="F139" i="5"/>
  <c r="H139" i="5"/>
  <c r="F140" i="5"/>
  <c r="H140" i="5"/>
  <c r="F141" i="5"/>
  <c r="H141" i="5"/>
  <c r="F142" i="5"/>
  <c r="H142" i="5"/>
  <c r="F143" i="5"/>
  <c r="H143" i="5"/>
  <c r="F144" i="5"/>
  <c r="H144" i="5"/>
  <c r="F145" i="5"/>
  <c r="H145" i="5"/>
  <c r="F146" i="5"/>
  <c r="H146" i="5"/>
  <c r="F147" i="5"/>
  <c r="H147" i="5"/>
  <c r="F148" i="5"/>
  <c r="H148" i="5"/>
  <c r="F149" i="5"/>
  <c r="H149" i="5"/>
  <c r="F150" i="5"/>
  <c r="H150" i="5"/>
  <c r="F151" i="5"/>
  <c r="H151" i="5"/>
  <c r="F152" i="5"/>
  <c r="H152" i="5"/>
  <c r="F153" i="5"/>
  <c r="H153" i="5"/>
  <c r="F154" i="5"/>
  <c r="H154" i="5"/>
  <c r="F155" i="5"/>
  <c r="H155" i="5"/>
  <c r="F156" i="5"/>
  <c r="H156" i="5"/>
  <c r="F157" i="5"/>
  <c r="H157" i="5"/>
  <c r="F158" i="5"/>
  <c r="H158" i="5"/>
  <c r="F159" i="5"/>
  <c r="H159" i="5"/>
  <c r="F160" i="5"/>
  <c r="H160" i="5"/>
  <c r="F161" i="5"/>
  <c r="H161" i="5"/>
  <c r="F162" i="5"/>
  <c r="H162" i="5"/>
  <c r="F163" i="5"/>
  <c r="H163" i="5"/>
  <c r="F164" i="5"/>
  <c r="H164" i="5"/>
  <c r="F165" i="5"/>
  <c r="H165" i="5"/>
  <c r="F166" i="5"/>
  <c r="H166" i="5"/>
  <c r="F167" i="5"/>
  <c r="H167" i="5"/>
  <c r="F168" i="5"/>
  <c r="H168" i="5"/>
  <c r="F169" i="5"/>
  <c r="H169" i="5"/>
  <c r="F170" i="5"/>
  <c r="H170" i="5"/>
  <c r="F171" i="5"/>
  <c r="H171" i="5"/>
  <c r="F172" i="5"/>
  <c r="H172" i="5"/>
  <c r="F173" i="5"/>
  <c r="H173" i="5"/>
  <c r="F174" i="5"/>
  <c r="H174" i="5"/>
  <c r="F175" i="5"/>
  <c r="H175" i="5"/>
  <c r="F176" i="5"/>
  <c r="H176" i="5"/>
  <c r="F177" i="5"/>
  <c r="H177" i="5"/>
  <c r="F178" i="5"/>
  <c r="H178" i="5"/>
  <c r="F179" i="5"/>
  <c r="H179" i="5"/>
  <c r="F180" i="5"/>
  <c r="H180" i="5"/>
  <c r="F181" i="5"/>
  <c r="H181" i="5"/>
  <c r="F182" i="5"/>
  <c r="H182" i="5"/>
  <c r="F183" i="5"/>
  <c r="H183" i="5"/>
  <c r="F184" i="5"/>
  <c r="H184" i="5"/>
  <c r="F185" i="5"/>
  <c r="H185" i="5"/>
  <c r="F186" i="5"/>
  <c r="H186" i="5"/>
  <c r="F187" i="5"/>
  <c r="H187" i="5"/>
  <c r="F188" i="5"/>
  <c r="H188" i="5"/>
  <c r="F189" i="5"/>
  <c r="H189" i="5"/>
  <c r="F190" i="5"/>
  <c r="H190" i="5"/>
  <c r="F191" i="5"/>
  <c r="H191" i="5"/>
  <c r="F192" i="5"/>
  <c r="H192" i="5"/>
  <c r="F193" i="5"/>
  <c r="H193" i="5"/>
  <c r="F194" i="5"/>
  <c r="H194" i="5"/>
  <c r="F195" i="5"/>
  <c r="H195" i="5"/>
  <c r="F196" i="5"/>
  <c r="H196" i="5"/>
  <c r="F197" i="5"/>
  <c r="H197" i="5"/>
  <c r="F198" i="5"/>
  <c r="H198" i="5"/>
  <c r="F199" i="5"/>
  <c r="H199" i="5"/>
  <c r="F200" i="5"/>
  <c r="H200" i="5"/>
  <c r="F201" i="5"/>
  <c r="H201" i="5"/>
  <c r="F202" i="5"/>
  <c r="H202" i="5"/>
  <c r="F203" i="5"/>
  <c r="H203" i="5"/>
  <c r="F204" i="5"/>
  <c r="H204" i="5"/>
  <c r="F205" i="5"/>
  <c r="H205" i="5"/>
  <c r="F206" i="5"/>
  <c r="H206" i="5"/>
  <c r="F207" i="5"/>
  <c r="H207" i="5"/>
  <c r="F208" i="5"/>
  <c r="H208" i="5"/>
  <c r="F209" i="5"/>
  <c r="H209" i="5"/>
  <c r="F210" i="5"/>
  <c r="H210" i="5"/>
  <c r="F211" i="5"/>
  <c r="H211" i="5"/>
  <c r="F212" i="5"/>
  <c r="H212" i="5"/>
  <c r="F213" i="5"/>
  <c r="H213" i="5"/>
  <c r="F214" i="5"/>
  <c r="H214" i="5"/>
  <c r="F215" i="5"/>
  <c r="H215" i="5"/>
  <c r="F216" i="5"/>
  <c r="H216" i="5"/>
  <c r="F217" i="5"/>
  <c r="H217" i="5"/>
  <c r="F218" i="5"/>
  <c r="H218" i="5"/>
  <c r="F219" i="5"/>
  <c r="H219" i="5"/>
  <c r="F220" i="5"/>
  <c r="H220" i="5"/>
  <c r="F221" i="5"/>
  <c r="H221" i="5"/>
  <c r="F222" i="5"/>
  <c r="H222" i="5"/>
  <c r="F223" i="5"/>
  <c r="H223" i="5"/>
  <c r="F224" i="5"/>
  <c r="H224" i="5"/>
  <c r="F225" i="5"/>
  <c r="H225" i="5"/>
  <c r="F226" i="5"/>
  <c r="H226" i="5"/>
  <c r="F227" i="5"/>
  <c r="H227" i="5"/>
  <c r="F228" i="5"/>
  <c r="H228" i="5"/>
  <c r="F229" i="5"/>
  <c r="H229" i="5"/>
  <c r="F230" i="5"/>
  <c r="H230" i="5"/>
  <c r="F231" i="5"/>
  <c r="H231" i="5"/>
  <c r="F232" i="5"/>
  <c r="H232" i="5"/>
  <c r="F233" i="5"/>
  <c r="H233" i="5"/>
  <c r="F234" i="5"/>
  <c r="H234" i="5"/>
  <c r="F235" i="5"/>
  <c r="H235" i="5"/>
  <c r="F236" i="5"/>
  <c r="H236" i="5"/>
  <c r="F237" i="5"/>
  <c r="H237" i="5"/>
  <c r="F238" i="5"/>
  <c r="H238" i="5"/>
  <c r="F239" i="5"/>
  <c r="H239" i="5"/>
  <c r="F240" i="5"/>
  <c r="H240" i="5"/>
  <c r="F241" i="5"/>
  <c r="H241" i="5"/>
  <c r="F242" i="5"/>
  <c r="H242" i="5"/>
  <c r="F243" i="5"/>
  <c r="H243" i="5"/>
  <c r="F244" i="5"/>
  <c r="H244" i="5"/>
  <c r="F245" i="5"/>
  <c r="H245" i="5"/>
  <c r="F246" i="5"/>
  <c r="H246" i="5"/>
  <c r="F247" i="5"/>
  <c r="H247" i="5"/>
  <c r="F248" i="5"/>
  <c r="H248" i="5"/>
  <c r="F249" i="5"/>
  <c r="H249" i="5"/>
  <c r="F250" i="5"/>
  <c r="H250" i="5"/>
  <c r="H251" i="5"/>
  <c r="F252" i="5"/>
  <c r="H252" i="5"/>
  <c r="F253" i="5"/>
  <c r="H253" i="5"/>
  <c r="F254" i="5"/>
  <c r="H254" i="5"/>
  <c r="F255" i="5"/>
  <c r="H255" i="5"/>
  <c r="F256" i="5"/>
  <c r="H256" i="5"/>
  <c r="F257" i="5"/>
  <c r="H257" i="5"/>
  <c r="F258" i="5"/>
  <c r="H258" i="5"/>
  <c r="F259" i="5"/>
  <c r="H259" i="5"/>
  <c r="F260" i="5"/>
  <c r="H260" i="5"/>
  <c r="F261" i="5"/>
  <c r="H261" i="5"/>
  <c r="F262" i="5"/>
  <c r="H262" i="5"/>
  <c r="F263" i="5"/>
  <c r="H263" i="5"/>
  <c r="F264" i="5"/>
  <c r="H264" i="5"/>
  <c r="F265" i="5"/>
  <c r="H265" i="5"/>
  <c r="F266" i="5"/>
  <c r="H266" i="5"/>
  <c r="F267" i="5"/>
  <c r="H267" i="5"/>
  <c r="F268" i="5"/>
  <c r="H268" i="5"/>
  <c r="F269" i="5"/>
  <c r="H269" i="5"/>
  <c r="F270" i="5"/>
  <c r="H270" i="5"/>
  <c r="F271" i="5"/>
  <c r="H271" i="5"/>
  <c r="F272" i="5"/>
  <c r="H272" i="5"/>
  <c r="F273" i="5"/>
  <c r="H273" i="5"/>
  <c r="F274" i="5"/>
  <c r="H274" i="5"/>
  <c r="F275" i="5"/>
  <c r="H275" i="5"/>
  <c r="F276" i="5"/>
  <c r="H276" i="5"/>
  <c r="F277" i="5"/>
  <c r="H277" i="5"/>
  <c r="F278" i="5"/>
  <c r="H278" i="5"/>
  <c r="F279" i="5"/>
  <c r="H279" i="5"/>
  <c r="F280" i="5"/>
  <c r="H280" i="5"/>
  <c r="F281" i="5"/>
  <c r="H281" i="5"/>
  <c r="F282" i="5"/>
  <c r="H282" i="5"/>
  <c r="F283" i="5"/>
  <c r="H283" i="5"/>
  <c r="F284" i="5"/>
  <c r="H284" i="5"/>
  <c r="F285" i="5"/>
  <c r="H285" i="5"/>
  <c r="F286" i="5"/>
  <c r="H286" i="5"/>
  <c r="F287" i="5"/>
  <c r="H287" i="5"/>
  <c r="F288" i="5"/>
  <c r="H288" i="5"/>
  <c r="F289" i="5"/>
  <c r="H289" i="5"/>
  <c r="F290" i="5"/>
  <c r="H290" i="5"/>
  <c r="F291" i="5"/>
  <c r="H291" i="5"/>
  <c r="F292" i="5"/>
  <c r="H292" i="5"/>
  <c r="F293" i="5"/>
  <c r="H293" i="5"/>
  <c r="F294" i="5"/>
  <c r="H294" i="5"/>
  <c r="F295" i="5"/>
  <c r="H295" i="5"/>
  <c r="F296" i="5"/>
  <c r="H296" i="5"/>
  <c r="F297" i="5"/>
  <c r="H297" i="5"/>
  <c r="F298" i="5"/>
  <c r="H298" i="5"/>
  <c r="F299" i="5"/>
  <c r="H299" i="5"/>
  <c r="F300" i="5"/>
  <c r="H300" i="5"/>
  <c r="F301" i="5"/>
  <c r="H301" i="5"/>
  <c r="F302" i="5"/>
  <c r="H302" i="5"/>
  <c r="F303" i="5"/>
  <c r="H303" i="5"/>
  <c r="F304" i="5"/>
  <c r="H304" i="5"/>
  <c r="F305" i="5"/>
  <c r="H305" i="5"/>
  <c r="F306" i="5"/>
  <c r="H306" i="5"/>
  <c r="F307" i="5"/>
  <c r="H307" i="5"/>
  <c r="F308" i="5"/>
  <c r="H308" i="5"/>
  <c r="F309" i="5"/>
  <c r="H309" i="5"/>
  <c r="F310" i="5"/>
  <c r="H310" i="5"/>
  <c r="F311" i="5"/>
  <c r="H311" i="5"/>
  <c r="F312" i="5"/>
  <c r="H312" i="5"/>
  <c r="F313" i="5"/>
  <c r="H313" i="5"/>
  <c r="F314" i="5"/>
  <c r="H314" i="5"/>
  <c r="F315" i="5"/>
  <c r="H315" i="5"/>
  <c r="F316" i="5"/>
  <c r="H316" i="5"/>
  <c r="F317" i="5"/>
  <c r="H317" i="5"/>
  <c r="F318" i="5"/>
  <c r="H318" i="5"/>
  <c r="F319" i="5"/>
  <c r="H319" i="5"/>
  <c r="F320" i="5"/>
  <c r="H320" i="5"/>
  <c r="F321" i="5"/>
  <c r="H321" i="5"/>
  <c r="F322" i="5"/>
  <c r="H322" i="5"/>
  <c r="F323" i="5"/>
  <c r="H323" i="5"/>
  <c r="F324" i="5"/>
  <c r="H324" i="5"/>
  <c r="F325" i="5"/>
  <c r="H325" i="5"/>
  <c r="F326" i="5"/>
  <c r="H326" i="5"/>
  <c r="F327" i="5"/>
  <c r="H327" i="5"/>
  <c r="F328" i="5"/>
  <c r="H328" i="5"/>
  <c r="F329" i="5"/>
  <c r="H329" i="5"/>
  <c r="F330" i="5"/>
  <c r="H330" i="5"/>
  <c r="F331" i="5"/>
  <c r="H331" i="5"/>
  <c r="F332" i="5"/>
  <c r="H332" i="5"/>
  <c r="F333" i="5"/>
  <c r="H333" i="5"/>
  <c r="F334" i="5"/>
  <c r="H334" i="5"/>
  <c r="F335" i="5"/>
  <c r="H335" i="5"/>
  <c r="F336" i="5"/>
  <c r="H336" i="5"/>
  <c r="F337" i="5"/>
  <c r="H337" i="5"/>
  <c r="F338" i="5"/>
  <c r="H338" i="5"/>
  <c r="F339" i="5"/>
  <c r="H339" i="5"/>
  <c r="F340" i="5"/>
  <c r="H340" i="5"/>
  <c r="F341" i="5"/>
  <c r="H341" i="5"/>
  <c r="F342" i="5"/>
  <c r="H342" i="5"/>
  <c r="F343" i="5"/>
  <c r="H343" i="5"/>
  <c r="F344" i="5"/>
  <c r="H344" i="5"/>
  <c r="F345" i="5"/>
  <c r="H345" i="5"/>
  <c r="F346" i="5"/>
  <c r="H346" i="5"/>
  <c r="F347" i="5"/>
  <c r="H347" i="5"/>
  <c r="F348" i="5"/>
  <c r="H348" i="5"/>
  <c r="F349" i="5"/>
  <c r="H349" i="5"/>
  <c r="F350" i="5"/>
  <c r="H350" i="5"/>
  <c r="F351" i="5"/>
  <c r="H351" i="5"/>
  <c r="F352" i="5"/>
  <c r="H352" i="5"/>
  <c r="F353" i="5"/>
  <c r="H353" i="5"/>
  <c r="F354" i="5"/>
  <c r="H354" i="5"/>
  <c r="F355" i="5"/>
  <c r="H355" i="5"/>
  <c r="F356" i="5"/>
  <c r="H356" i="5"/>
  <c r="F357" i="5"/>
  <c r="H357" i="5"/>
  <c r="F358" i="5"/>
  <c r="H358" i="5"/>
  <c r="F359" i="5"/>
  <c r="H359" i="5"/>
  <c r="F360" i="5"/>
  <c r="H360" i="5"/>
  <c r="F361" i="5"/>
  <c r="H361" i="5"/>
  <c r="F362" i="5"/>
  <c r="H362" i="5"/>
  <c r="F363" i="5"/>
  <c r="H363" i="5"/>
  <c r="F364" i="5"/>
  <c r="H364" i="5"/>
  <c r="F365" i="5"/>
  <c r="H365" i="5"/>
  <c r="F366" i="5"/>
  <c r="H366" i="5"/>
  <c r="F367" i="5"/>
  <c r="H367" i="5"/>
  <c r="F368" i="5"/>
  <c r="H368" i="5"/>
  <c r="F369" i="5"/>
  <c r="H369" i="5"/>
  <c r="F370" i="5"/>
  <c r="H370" i="5"/>
  <c r="F371" i="5"/>
  <c r="H371" i="5"/>
  <c r="F372" i="5"/>
  <c r="H372" i="5"/>
  <c r="F373" i="5"/>
  <c r="H373" i="5"/>
  <c r="F374" i="5"/>
  <c r="H374" i="5"/>
  <c r="F375" i="5"/>
  <c r="H375" i="5"/>
  <c r="F376" i="5"/>
  <c r="H376" i="5"/>
  <c r="F377" i="5"/>
  <c r="H377" i="5"/>
  <c r="F378" i="5"/>
  <c r="H378" i="5"/>
  <c r="F379" i="5"/>
  <c r="H379" i="5"/>
  <c r="F380" i="5"/>
  <c r="H380" i="5"/>
  <c r="F381" i="5"/>
  <c r="H381" i="5"/>
  <c r="F382" i="5"/>
  <c r="H382" i="5"/>
  <c r="F383" i="5"/>
  <c r="H383" i="5"/>
  <c r="F384" i="5"/>
  <c r="H384" i="5"/>
  <c r="F385" i="5"/>
  <c r="H385" i="5"/>
  <c r="F386" i="5"/>
  <c r="H386" i="5"/>
  <c r="F387" i="5"/>
  <c r="H387" i="5"/>
  <c r="F388" i="5"/>
  <c r="H388" i="5"/>
  <c r="F389" i="5"/>
  <c r="H389" i="5"/>
  <c r="F390" i="5"/>
  <c r="H390" i="5"/>
  <c r="F391" i="5"/>
  <c r="H391" i="5"/>
  <c r="F392" i="5"/>
  <c r="H392" i="5"/>
  <c r="F393" i="5"/>
  <c r="H393" i="5"/>
  <c r="F394" i="5"/>
  <c r="H394" i="5"/>
  <c r="F395" i="5"/>
  <c r="H395" i="5"/>
  <c r="F396" i="5"/>
  <c r="H396" i="5"/>
  <c r="F397" i="5"/>
  <c r="H397" i="5"/>
  <c r="F398" i="5"/>
  <c r="H398" i="5"/>
  <c r="F399" i="5"/>
  <c r="H399" i="5"/>
  <c r="F400" i="5"/>
  <c r="H400" i="5"/>
  <c r="F401" i="5"/>
  <c r="H401" i="5"/>
  <c r="F402" i="5"/>
  <c r="H402" i="5"/>
  <c r="F403" i="5"/>
  <c r="H403" i="5"/>
  <c r="F404" i="5"/>
  <c r="H404" i="5"/>
  <c r="F405" i="5"/>
  <c r="H405" i="5"/>
  <c r="F406" i="5"/>
  <c r="H406" i="5"/>
  <c r="F407" i="5"/>
  <c r="H407" i="5"/>
  <c r="F408" i="5"/>
  <c r="H408" i="5"/>
  <c r="F409" i="5"/>
  <c r="H409" i="5"/>
  <c r="F410" i="5"/>
  <c r="H410" i="5"/>
  <c r="F411" i="5"/>
  <c r="H411" i="5"/>
  <c r="F412" i="5"/>
  <c r="H412" i="5"/>
  <c r="F413" i="5"/>
  <c r="H413" i="5"/>
  <c r="F414" i="5"/>
  <c r="H414" i="5"/>
  <c r="F415" i="5"/>
  <c r="H415" i="5"/>
  <c r="F416" i="5"/>
  <c r="H416" i="5"/>
  <c r="F417" i="5"/>
  <c r="H417" i="5"/>
  <c r="F418" i="5"/>
  <c r="H418" i="5"/>
  <c r="F419" i="5"/>
  <c r="H419" i="5"/>
  <c r="F420" i="5"/>
  <c r="H420" i="5"/>
  <c r="F421" i="5"/>
  <c r="H421" i="5"/>
  <c r="F422" i="5"/>
  <c r="H422" i="5"/>
  <c r="F423" i="5"/>
  <c r="H423" i="5"/>
  <c r="F424" i="5"/>
  <c r="H424" i="5"/>
  <c r="F425" i="5"/>
  <c r="H425" i="5"/>
  <c r="F426" i="5"/>
  <c r="H426" i="5"/>
  <c r="F427" i="5"/>
  <c r="H427" i="5"/>
  <c r="F428" i="5"/>
  <c r="H428" i="5"/>
  <c r="F429" i="5"/>
  <c r="H429" i="5"/>
  <c r="F430" i="5"/>
  <c r="H430" i="5"/>
  <c r="F431" i="5"/>
  <c r="H431" i="5"/>
  <c r="F432" i="5"/>
  <c r="H432" i="5"/>
  <c r="F433" i="5"/>
  <c r="H433" i="5"/>
  <c r="F434" i="5"/>
  <c r="H434" i="5"/>
  <c r="F435" i="5"/>
  <c r="H435" i="5"/>
  <c r="F436" i="5"/>
  <c r="H436" i="5"/>
  <c r="F437" i="5"/>
  <c r="H437" i="5"/>
  <c r="F438" i="5"/>
  <c r="H438" i="5"/>
  <c r="F439" i="5"/>
  <c r="H439" i="5"/>
  <c r="F440" i="5"/>
  <c r="H440" i="5"/>
  <c r="F441" i="5"/>
  <c r="H441" i="5"/>
  <c r="F442" i="5"/>
  <c r="H442" i="5"/>
  <c r="F443" i="5"/>
  <c r="H443" i="5"/>
  <c r="F444" i="5"/>
  <c r="H444" i="5"/>
  <c r="F445" i="5"/>
  <c r="H445" i="5"/>
  <c r="F446" i="5"/>
  <c r="H446" i="5"/>
  <c r="F447" i="5"/>
  <c r="H447" i="5"/>
  <c r="F448" i="5"/>
  <c r="H448" i="5"/>
  <c r="F449" i="5"/>
  <c r="H449" i="5"/>
  <c r="F450" i="5"/>
  <c r="H450" i="5"/>
  <c r="F451" i="5"/>
  <c r="H451" i="5"/>
  <c r="F452" i="5"/>
  <c r="H452" i="5"/>
  <c r="F453" i="5"/>
  <c r="H453" i="5"/>
  <c r="F454" i="5"/>
  <c r="H454" i="5"/>
  <c r="F455" i="5"/>
  <c r="H455" i="5"/>
  <c r="F456" i="5"/>
  <c r="H456" i="5"/>
  <c r="F457" i="5"/>
  <c r="H457" i="5"/>
  <c r="F458" i="5"/>
  <c r="H458" i="5"/>
  <c r="F459" i="5"/>
  <c r="H459" i="5"/>
  <c r="F460" i="5"/>
  <c r="H460" i="5"/>
  <c r="F461" i="5"/>
  <c r="H461" i="5"/>
  <c r="F462" i="5"/>
  <c r="H462" i="5"/>
  <c r="F463" i="5"/>
  <c r="H463" i="5"/>
  <c r="F464" i="5"/>
  <c r="H464" i="5"/>
  <c r="F465" i="5"/>
  <c r="H465" i="5"/>
  <c r="F466" i="5"/>
  <c r="H466" i="5"/>
  <c r="F467" i="5"/>
  <c r="H467" i="5"/>
  <c r="F468" i="5"/>
  <c r="H468" i="5"/>
  <c r="F469" i="5"/>
  <c r="H469" i="5"/>
  <c r="F470" i="5"/>
  <c r="H470" i="5"/>
  <c r="F471" i="5"/>
  <c r="H471" i="5"/>
  <c r="F472" i="5"/>
  <c r="H472" i="5"/>
  <c r="F473" i="5"/>
  <c r="H473" i="5"/>
  <c r="F474" i="5"/>
  <c r="H474" i="5"/>
  <c r="F475" i="5"/>
  <c r="H475" i="5"/>
  <c r="F476" i="5"/>
  <c r="H476" i="5"/>
  <c r="F477" i="5"/>
  <c r="H477" i="5"/>
  <c r="F478" i="5"/>
  <c r="H478" i="5"/>
  <c r="F479" i="5"/>
  <c r="H479" i="5"/>
  <c r="F480" i="5"/>
  <c r="H480" i="5"/>
  <c r="F481" i="5"/>
  <c r="H481" i="5"/>
  <c r="F482" i="5"/>
  <c r="H482" i="5"/>
  <c r="F483" i="5"/>
  <c r="H483" i="5"/>
  <c r="F484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B95" i="4"/>
  <c r="B97" i="4"/>
  <c r="B99" i="4"/>
  <c r="B94" i="4"/>
  <c r="B96" i="4"/>
  <c r="B98" i="4"/>
  <c r="B100" i="4"/>
  <c r="A2" i="4"/>
  <c r="P2" i="5"/>
  <c r="Q2" i="5"/>
  <c r="R2" i="5"/>
  <c r="E2" i="4"/>
  <c r="T2" i="5"/>
  <c r="G2" i="4"/>
  <c r="S2" i="5"/>
  <c r="F2" i="4"/>
  <c r="E2" i="23" a="1"/>
  <c r="E2" i="23"/>
  <c r="H2" i="23" a="1"/>
  <c r="H2" i="23"/>
  <c r="B3" i="2"/>
  <c r="A3" i="2"/>
  <c r="E8" i="23" a="1"/>
  <c r="E8" i="23"/>
  <c r="B9" i="2"/>
  <c r="A9" i="2"/>
  <c r="E7" i="23" a="1"/>
  <c r="E7" i="23"/>
  <c r="B8" i="2"/>
  <c r="A8" i="2"/>
  <c r="E6" i="23" a="1"/>
  <c r="E6" i="23"/>
  <c r="B7" i="2"/>
  <c r="A7" i="2"/>
  <c r="E5" i="23" a="1"/>
  <c r="E5" i="23"/>
  <c r="B6" i="2"/>
  <c r="A6" i="2"/>
  <c r="E4" i="23" a="1"/>
  <c r="E4" i="23"/>
  <c r="B5" i="2"/>
  <c r="A5" i="2"/>
  <c r="E3" i="23" a="1"/>
  <c r="E3" i="23"/>
  <c r="B4" i="2"/>
  <c r="A4" i="2"/>
  <c r="E12" i="23" a="1"/>
  <c r="E12" i="23"/>
  <c r="B13" i="2"/>
  <c r="A13" i="2"/>
  <c r="E13" i="23" a="1"/>
  <c r="E13" i="23"/>
  <c r="B14" i="2"/>
  <c r="A14" i="2"/>
  <c r="E14" i="23" a="1"/>
  <c r="E14" i="23"/>
  <c r="B15" i="2"/>
  <c r="A15" i="2"/>
  <c r="E15" i="23" a="1"/>
  <c r="E15" i="23"/>
  <c r="B16" i="2"/>
  <c r="A16" i="2"/>
  <c r="E16" i="23" a="1"/>
  <c r="E16" i="23"/>
  <c r="B17" i="2"/>
  <c r="A17" i="2"/>
  <c r="E17" i="23" a="1"/>
  <c r="E17" i="23"/>
  <c r="B18" i="2"/>
  <c r="A18" i="2"/>
  <c r="E18" i="23" a="1"/>
  <c r="E18" i="23"/>
  <c r="B19" i="2"/>
  <c r="A19" i="2"/>
  <c r="E19" i="23" a="1"/>
  <c r="E19" i="23"/>
  <c r="B20" i="2"/>
  <c r="A20" i="2"/>
  <c r="E20" i="23" a="1"/>
  <c r="E20" i="23"/>
  <c r="B21" i="2"/>
  <c r="A21" i="2"/>
  <c r="E21" i="23" a="1"/>
  <c r="E21" i="23"/>
  <c r="B22" i="2"/>
  <c r="A22" i="2"/>
  <c r="E22" i="23" a="1"/>
  <c r="E22" i="23"/>
  <c r="B23" i="2"/>
  <c r="A23" i="2"/>
  <c r="E23" i="23" a="1"/>
  <c r="E23" i="23"/>
  <c r="B24" i="2"/>
  <c r="A24" i="2"/>
  <c r="E24" i="23" a="1"/>
  <c r="E24" i="23"/>
  <c r="B25" i="2"/>
  <c r="A25" i="2"/>
  <c r="E25" i="23" a="1"/>
  <c r="E25" i="23"/>
  <c r="B26" i="2"/>
  <c r="A26" i="2"/>
  <c r="E26" i="23" a="1"/>
  <c r="E26" i="23"/>
  <c r="B27" i="2"/>
  <c r="A27" i="2"/>
  <c r="E27" i="23" a="1"/>
  <c r="E27" i="23"/>
  <c r="B28" i="2"/>
  <c r="A28" i="2"/>
  <c r="E28" i="23" a="1"/>
  <c r="E28" i="23"/>
  <c r="B29" i="2"/>
  <c r="A29" i="2"/>
  <c r="E29" i="23" a="1"/>
  <c r="E29" i="23"/>
  <c r="B30" i="2"/>
  <c r="A30" i="2"/>
  <c r="E30" i="23" a="1"/>
  <c r="E30" i="23"/>
  <c r="B31" i="2"/>
  <c r="A31" i="2"/>
  <c r="E31" i="23" a="1"/>
  <c r="E31" i="23"/>
  <c r="B32" i="2"/>
  <c r="A32" i="2"/>
  <c r="E32" i="23" a="1"/>
  <c r="E32" i="23"/>
  <c r="B33" i="2"/>
  <c r="A33" i="2"/>
  <c r="E33" i="23" a="1"/>
  <c r="E33" i="23"/>
  <c r="B34" i="2"/>
  <c r="A34" i="2"/>
  <c r="E34" i="23" a="1"/>
  <c r="E34" i="23"/>
  <c r="B35" i="2"/>
  <c r="A35" i="2"/>
  <c r="E35" i="23" a="1"/>
  <c r="E35" i="23"/>
  <c r="B36" i="2"/>
  <c r="A36" i="2"/>
  <c r="E36" i="23" a="1"/>
  <c r="E36" i="23"/>
  <c r="B37" i="2"/>
  <c r="A37" i="2"/>
  <c r="E37" i="23" a="1"/>
  <c r="E37" i="23"/>
  <c r="B38" i="2"/>
  <c r="A38" i="2"/>
  <c r="E38" i="23" a="1"/>
  <c r="E38" i="23"/>
  <c r="B39" i="2"/>
  <c r="A39" i="2"/>
  <c r="E39" i="23" a="1"/>
  <c r="E39" i="23"/>
  <c r="B40" i="2"/>
  <c r="A40" i="2"/>
  <c r="E40" i="23" a="1"/>
  <c r="E40" i="23"/>
  <c r="B41" i="2"/>
  <c r="A41" i="2"/>
  <c r="E41" i="23" a="1"/>
  <c r="E41" i="23"/>
  <c r="B42" i="2"/>
  <c r="A42" i="2"/>
  <c r="E42" i="23" a="1"/>
  <c r="E42" i="23"/>
  <c r="B43" i="2"/>
  <c r="A43" i="2"/>
  <c r="E43" i="23" a="1"/>
  <c r="E43" i="23"/>
  <c r="B44" i="2"/>
  <c r="A44" i="2"/>
  <c r="E44" i="23" a="1"/>
  <c r="E44" i="23"/>
  <c r="B45" i="2"/>
  <c r="A45" i="2"/>
  <c r="E45" i="23" a="1"/>
  <c r="E45" i="23"/>
  <c r="B46" i="2"/>
  <c r="A46" i="2"/>
  <c r="E46" i="23" a="1"/>
  <c r="E46" i="23"/>
  <c r="B47" i="2"/>
  <c r="A47" i="2"/>
  <c r="E47" i="23" a="1"/>
  <c r="E47" i="23"/>
  <c r="B48" i="2"/>
  <c r="A48" i="2"/>
  <c r="E48" i="23" a="1"/>
  <c r="E48" i="23"/>
  <c r="B49" i="2"/>
  <c r="A49" i="2"/>
  <c r="E49" i="23" a="1"/>
  <c r="E49" i="23"/>
  <c r="B50" i="2"/>
  <c r="A50" i="2"/>
  <c r="E50" i="23" a="1"/>
  <c r="E50" i="23"/>
  <c r="B51" i="2"/>
  <c r="A51" i="2"/>
  <c r="E51" i="23" a="1"/>
  <c r="E51" i="23"/>
  <c r="B52" i="2"/>
  <c r="A52" i="2"/>
  <c r="E52" i="23" a="1"/>
  <c r="E52" i="23"/>
  <c r="B53" i="2"/>
  <c r="A53" i="2"/>
  <c r="E53" i="23" a="1"/>
  <c r="E53" i="23"/>
  <c r="B54" i="2"/>
  <c r="A54" i="2"/>
  <c r="E54" i="23" a="1"/>
  <c r="E54" i="23"/>
  <c r="B55" i="2"/>
  <c r="A55" i="2"/>
  <c r="E55" i="23" a="1"/>
  <c r="E55" i="23"/>
  <c r="B56" i="2"/>
  <c r="A56" i="2"/>
  <c r="E56" i="23" a="1"/>
  <c r="E56" i="23"/>
  <c r="B57" i="2"/>
  <c r="A57" i="2"/>
  <c r="E57" i="23" a="1"/>
  <c r="E57" i="23"/>
  <c r="B58" i="2"/>
  <c r="A58" i="2"/>
  <c r="E58" i="23" a="1"/>
  <c r="E58" i="23"/>
  <c r="B59" i="2"/>
  <c r="A59" i="2"/>
  <c r="E59" i="23" a="1"/>
  <c r="E59" i="23"/>
  <c r="B60" i="2"/>
  <c r="A60" i="2"/>
  <c r="E60" i="23" a="1"/>
  <c r="E60" i="23"/>
  <c r="B61" i="2"/>
  <c r="A61" i="2"/>
  <c r="E61" i="23" a="1"/>
  <c r="E61" i="23"/>
  <c r="B62" i="2"/>
  <c r="A62" i="2"/>
  <c r="E62" i="23" a="1"/>
  <c r="E62" i="23"/>
  <c r="B63" i="2"/>
  <c r="A63" i="2"/>
  <c r="E63" i="23" a="1"/>
  <c r="E63" i="23"/>
  <c r="B64" i="2"/>
  <c r="A64" i="2"/>
  <c r="E64" i="23" a="1"/>
  <c r="E64" i="23"/>
  <c r="B65" i="2"/>
  <c r="A65" i="2"/>
  <c r="E65" i="23" a="1"/>
  <c r="E65" i="23"/>
  <c r="B66" i="2"/>
  <c r="A66" i="2"/>
  <c r="E66" i="23" a="1"/>
  <c r="E66" i="23"/>
  <c r="B67" i="2"/>
  <c r="A67" i="2"/>
  <c r="E67" i="23" a="1"/>
  <c r="E67" i="23"/>
  <c r="B68" i="2"/>
  <c r="A68" i="2"/>
  <c r="E68" i="23" a="1"/>
  <c r="E68" i="23"/>
  <c r="B69" i="2"/>
  <c r="A69" i="2"/>
  <c r="E69" i="23" a="1"/>
  <c r="E69" i="23"/>
  <c r="B70" i="2"/>
  <c r="A70" i="2"/>
  <c r="E70" i="23" a="1"/>
  <c r="E70" i="23"/>
  <c r="B71" i="2"/>
  <c r="A71" i="2"/>
  <c r="E71" i="23" a="1"/>
  <c r="E71" i="23"/>
  <c r="B72" i="2"/>
  <c r="A72" i="2"/>
  <c r="E72" i="23" a="1"/>
  <c r="E72" i="23"/>
  <c r="B73" i="2"/>
  <c r="A73" i="2"/>
  <c r="E73" i="23" a="1"/>
  <c r="E73" i="23"/>
  <c r="B74" i="2"/>
  <c r="A74" i="2"/>
  <c r="E74" i="23" a="1"/>
  <c r="E74" i="23"/>
  <c r="B75" i="2"/>
  <c r="A75" i="2"/>
  <c r="E75" i="23" a="1"/>
  <c r="E75" i="23"/>
  <c r="B76" i="2"/>
  <c r="A76" i="2"/>
  <c r="E76" i="23" a="1"/>
  <c r="E76" i="23"/>
  <c r="B77" i="2"/>
  <c r="A77" i="2"/>
  <c r="E77" i="23" a="1"/>
  <c r="E77" i="23"/>
  <c r="B78" i="2"/>
  <c r="A78" i="2"/>
  <c r="E78" i="23" a="1"/>
  <c r="E78" i="23"/>
  <c r="B79" i="2"/>
  <c r="A79" i="2"/>
  <c r="E79" i="23" a="1"/>
  <c r="E79" i="23"/>
  <c r="B80" i="2"/>
  <c r="A80" i="2"/>
  <c r="E80" i="23" a="1"/>
  <c r="E80" i="23"/>
  <c r="B81" i="2"/>
  <c r="A81" i="2"/>
  <c r="E81" i="23" a="1"/>
  <c r="E81" i="23"/>
  <c r="B82" i="2"/>
  <c r="A82" i="2"/>
  <c r="E82" i="23" a="1"/>
  <c r="E82" i="23"/>
  <c r="B83" i="2"/>
  <c r="A83" i="2"/>
  <c r="E83" i="23" a="1"/>
  <c r="E83" i="23"/>
  <c r="B84" i="2"/>
  <c r="A84" i="2"/>
  <c r="E84" i="23" a="1"/>
  <c r="E84" i="23"/>
  <c r="B85" i="2"/>
  <c r="A85" i="2"/>
  <c r="E85" i="23" a="1"/>
  <c r="E85" i="23"/>
  <c r="B86" i="2"/>
  <c r="A86" i="2"/>
  <c r="E86" i="23" a="1"/>
  <c r="E86" i="23"/>
  <c r="B87" i="2"/>
  <c r="A87" i="2"/>
  <c r="E87" i="23" a="1"/>
  <c r="E87" i="23"/>
  <c r="B88" i="2"/>
  <c r="A88" i="2"/>
  <c r="E88" i="23" a="1"/>
  <c r="E88" i="23"/>
  <c r="B89" i="2"/>
  <c r="A89" i="2"/>
  <c r="E89" i="23" a="1"/>
  <c r="E89" i="23"/>
  <c r="B90" i="2"/>
  <c r="A90" i="2"/>
  <c r="E90" i="23" a="1"/>
  <c r="E90" i="23"/>
  <c r="B91" i="2"/>
  <c r="A91" i="2"/>
  <c r="E91" i="23" a="1"/>
  <c r="E91" i="23"/>
  <c r="B92" i="2"/>
  <c r="A92" i="2"/>
  <c r="E92" i="23" a="1"/>
  <c r="E92" i="23"/>
  <c r="B93" i="2"/>
  <c r="A93" i="2"/>
  <c r="E93" i="23" a="1"/>
  <c r="E93" i="23"/>
  <c r="B94" i="2"/>
  <c r="A94" i="2"/>
  <c r="E94" i="23" a="1"/>
  <c r="E94" i="23"/>
  <c r="B95" i="2"/>
  <c r="A95" i="2"/>
  <c r="E95" i="23" a="1"/>
  <c r="E95" i="23"/>
  <c r="B96" i="2"/>
  <c r="A96" i="2"/>
  <c r="E96" i="23" a="1"/>
  <c r="E96" i="23"/>
  <c r="B97" i="2"/>
  <c r="A97" i="2"/>
  <c r="E97" i="23" a="1"/>
  <c r="E97" i="23"/>
  <c r="B98" i="2"/>
  <c r="A98" i="2"/>
  <c r="E98" i="23" a="1"/>
  <c r="E98" i="23"/>
  <c r="B99" i="2"/>
  <c r="A99" i="2"/>
  <c r="E99" i="23" a="1"/>
  <c r="E99" i="23"/>
  <c r="B100" i="2"/>
  <c r="A100" i="2"/>
  <c r="E100" i="23" a="1"/>
  <c r="E100" i="23"/>
  <c r="B101" i="2"/>
  <c r="A101" i="2"/>
  <c r="E101" i="23" a="1"/>
  <c r="E101" i="23"/>
  <c r="B102" i="2"/>
  <c r="A102" i="2"/>
  <c r="E102" i="23" a="1"/>
  <c r="E102" i="23"/>
  <c r="B103" i="2"/>
  <c r="A103" i="2"/>
  <c r="E103" i="23" a="1"/>
  <c r="E103" i="23"/>
  <c r="B104" i="2"/>
  <c r="A104" i="2"/>
  <c r="E104" i="23" a="1"/>
  <c r="E104" i="23"/>
  <c r="B105" i="2"/>
  <c r="A105" i="2"/>
  <c r="E105" i="23" a="1"/>
  <c r="E105" i="23"/>
  <c r="B106" i="2"/>
  <c r="A106" i="2"/>
  <c r="E106" i="23" a="1"/>
  <c r="E106" i="23"/>
  <c r="B107" i="2"/>
  <c r="A107" i="2"/>
  <c r="E107" i="23" a="1"/>
  <c r="E107" i="23"/>
  <c r="B108" i="2"/>
  <c r="A108" i="2"/>
  <c r="E108" i="23" a="1"/>
  <c r="E108" i="23"/>
  <c r="B109" i="2"/>
  <c r="A109" i="2"/>
  <c r="E109" i="23" a="1"/>
  <c r="E109" i="23"/>
  <c r="B110" i="2"/>
  <c r="A110" i="2"/>
  <c r="E110" i="23" a="1"/>
  <c r="E110" i="23"/>
  <c r="B111" i="2"/>
  <c r="A111" i="2"/>
  <c r="E111" i="23" a="1"/>
  <c r="E111" i="23"/>
  <c r="B112" i="2"/>
  <c r="A112" i="2"/>
  <c r="E112" i="23" a="1"/>
  <c r="E112" i="23"/>
  <c r="B113" i="2"/>
  <c r="A113" i="2"/>
  <c r="E113" i="23" a="1"/>
  <c r="E113" i="23"/>
  <c r="B114" i="2"/>
  <c r="A114" i="2"/>
  <c r="E114" i="23" a="1"/>
  <c r="E114" i="23"/>
  <c r="B115" i="2"/>
  <c r="A115" i="2"/>
  <c r="E115" i="23" a="1"/>
  <c r="E115" i="23"/>
  <c r="B116" i="2"/>
  <c r="A116" i="2"/>
  <c r="E116" i="23" a="1"/>
  <c r="E116" i="23"/>
  <c r="B117" i="2"/>
  <c r="A117" i="2"/>
  <c r="E117" i="23" a="1"/>
  <c r="E117" i="23"/>
  <c r="B118" i="2"/>
  <c r="A118" i="2"/>
  <c r="E118" i="23" a="1"/>
  <c r="E118" i="23"/>
  <c r="B119" i="2"/>
  <c r="A119" i="2"/>
  <c r="E119" i="23" a="1"/>
  <c r="E119" i="23"/>
  <c r="B120" i="2"/>
  <c r="A120" i="2"/>
  <c r="E120" i="23" a="1"/>
  <c r="E120" i="23"/>
  <c r="B121" i="2"/>
  <c r="A121" i="2"/>
  <c r="E121" i="23" a="1"/>
  <c r="E121" i="23"/>
  <c r="B122" i="2"/>
  <c r="A122" i="2"/>
  <c r="E122" i="23" a="1"/>
  <c r="E122" i="23"/>
  <c r="B123" i="2"/>
  <c r="A123" i="2"/>
  <c r="E123" i="23" a="1"/>
  <c r="E123" i="23"/>
  <c r="B124" i="2"/>
  <c r="A124" i="2"/>
  <c r="E124" i="23" a="1"/>
  <c r="E124" i="23"/>
  <c r="B125" i="2"/>
  <c r="A125" i="2"/>
  <c r="E125" i="23" a="1"/>
  <c r="E125" i="23"/>
  <c r="B126" i="2"/>
  <c r="A126" i="2"/>
  <c r="E126" i="23" a="1"/>
  <c r="E126" i="23"/>
  <c r="B127" i="2"/>
  <c r="A127" i="2"/>
  <c r="E127" i="23" a="1"/>
  <c r="E127" i="23"/>
  <c r="B128" i="2"/>
  <c r="A128" i="2"/>
  <c r="E128" i="23" a="1"/>
  <c r="E128" i="23"/>
  <c r="B129" i="2"/>
  <c r="A129" i="2"/>
  <c r="E129" i="23" a="1"/>
  <c r="E129" i="23"/>
  <c r="B130" i="2"/>
  <c r="A130" i="2"/>
  <c r="E130" i="23" a="1"/>
  <c r="E130" i="23"/>
  <c r="B131" i="2"/>
  <c r="A131" i="2"/>
  <c r="E131" i="23" a="1"/>
  <c r="E131" i="23"/>
  <c r="B132" i="2"/>
  <c r="A132" i="2"/>
  <c r="E132" i="23" a="1"/>
  <c r="E132" i="23"/>
  <c r="B133" i="2"/>
  <c r="A133" i="2"/>
  <c r="E133" i="23" a="1"/>
  <c r="E133" i="23"/>
  <c r="B134" i="2"/>
  <c r="A134" i="2"/>
  <c r="E134" i="23" a="1"/>
  <c r="E134" i="23"/>
  <c r="B135" i="2"/>
  <c r="A135" i="2"/>
  <c r="E135" i="23" a="1"/>
  <c r="E135" i="23"/>
  <c r="B136" i="2"/>
  <c r="A136" i="2"/>
  <c r="E136" i="23" a="1"/>
  <c r="E136" i="23"/>
  <c r="B137" i="2"/>
  <c r="A137" i="2"/>
  <c r="E137" i="23" a="1"/>
  <c r="E137" i="23"/>
  <c r="B138" i="2"/>
  <c r="A138" i="2"/>
  <c r="E138" i="23" a="1"/>
  <c r="E138" i="23"/>
  <c r="B139" i="2"/>
  <c r="A139" i="2"/>
  <c r="E139" i="23" a="1"/>
  <c r="E139" i="23"/>
  <c r="B140" i="2"/>
  <c r="A140" i="2"/>
  <c r="E140" i="23" a="1"/>
  <c r="E140" i="23"/>
  <c r="B141" i="2"/>
  <c r="A141" i="2"/>
  <c r="E141" i="23" a="1"/>
  <c r="E141" i="23"/>
  <c r="B142" i="2"/>
  <c r="A142" i="2"/>
  <c r="E142" i="23" a="1"/>
  <c r="E142" i="23"/>
  <c r="B143" i="2"/>
  <c r="A143" i="2"/>
  <c r="E143" i="23" a="1"/>
  <c r="E143" i="23"/>
  <c r="B144" i="2"/>
  <c r="A144" i="2"/>
  <c r="E144" i="23" a="1"/>
  <c r="E144" i="23"/>
  <c r="B145" i="2"/>
  <c r="A145" i="2"/>
  <c r="E145" i="23" a="1"/>
  <c r="E145" i="23"/>
  <c r="B146" i="2"/>
  <c r="A146" i="2"/>
  <c r="E146" i="23" a="1"/>
  <c r="E146" i="23"/>
  <c r="B147" i="2"/>
  <c r="A147" i="2"/>
  <c r="E147" i="23" a="1"/>
  <c r="E147" i="23"/>
  <c r="B148" i="2"/>
  <c r="A148" i="2"/>
  <c r="E148" i="23" a="1"/>
  <c r="E148" i="23"/>
  <c r="B149" i="2"/>
  <c r="A149" i="2"/>
  <c r="E149" i="23" a="1"/>
  <c r="E149" i="23"/>
  <c r="B150" i="2"/>
  <c r="A150" i="2"/>
  <c r="E150" i="23" a="1"/>
  <c r="E150" i="23"/>
  <c r="B151" i="2"/>
  <c r="A151" i="2"/>
  <c r="E151" i="23" a="1"/>
  <c r="E151" i="23"/>
  <c r="B152" i="2"/>
  <c r="A152" i="2"/>
  <c r="E152" i="23" a="1"/>
  <c r="E152" i="23"/>
  <c r="B153" i="2"/>
  <c r="A153" i="2"/>
  <c r="E153" i="23" a="1"/>
  <c r="E153" i="23"/>
  <c r="B154" i="2"/>
  <c r="A154" i="2"/>
  <c r="E154" i="23" a="1"/>
  <c r="E154" i="23"/>
  <c r="B155" i="2"/>
  <c r="A155" i="2"/>
  <c r="E155" i="23" a="1"/>
  <c r="E155" i="23"/>
  <c r="B156" i="2"/>
  <c r="A156" i="2"/>
  <c r="E156" i="23" a="1"/>
  <c r="E156" i="23"/>
  <c r="B157" i="2"/>
  <c r="A157" i="2"/>
  <c r="E157" i="23" a="1"/>
  <c r="E157" i="23"/>
  <c r="B158" i="2"/>
  <c r="A158" i="2"/>
  <c r="E158" i="23" a="1"/>
  <c r="E158" i="23"/>
  <c r="B159" i="2"/>
  <c r="A159" i="2"/>
  <c r="E159" i="23" a="1"/>
  <c r="E159" i="23"/>
  <c r="B160" i="2"/>
  <c r="A160" i="2"/>
  <c r="E160" i="23" a="1"/>
  <c r="E160" i="23"/>
  <c r="B161" i="2"/>
  <c r="A161" i="2"/>
  <c r="E161" i="23" a="1"/>
  <c r="E161" i="23"/>
  <c r="B162" i="2"/>
  <c r="A162" i="2"/>
  <c r="E162" i="23" a="1"/>
  <c r="E162" i="23"/>
  <c r="B163" i="2"/>
  <c r="A163" i="2"/>
  <c r="E163" i="23" a="1"/>
  <c r="E163" i="23"/>
  <c r="B164" i="2"/>
  <c r="A164" i="2"/>
  <c r="E164" i="23" a="1"/>
  <c r="E164" i="23"/>
  <c r="B165" i="2"/>
  <c r="A165" i="2"/>
  <c r="E165" i="23" a="1"/>
  <c r="E165" i="23"/>
  <c r="B166" i="2"/>
  <c r="A166" i="2"/>
  <c r="E166" i="23" a="1"/>
  <c r="E166" i="23"/>
  <c r="B167" i="2"/>
  <c r="A167" i="2"/>
  <c r="E167" i="23" a="1"/>
  <c r="E167" i="23"/>
  <c r="B168" i="2"/>
  <c r="A168" i="2"/>
  <c r="E168" i="23" a="1"/>
  <c r="E168" i="23"/>
  <c r="B169" i="2"/>
  <c r="A169" i="2"/>
  <c r="E169" i="23" a="1"/>
  <c r="E169" i="23"/>
  <c r="B170" i="2"/>
  <c r="A170" i="2"/>
  <c r="E170" i="23" a="1"/>
  <c r="E170" i="23"/>
  <c r="B171" i="2"/>
  <c r="A171" i="2"/>
  <c r="E171" i="23" a="1"/>
  <c r="E171" i="23"/>
  <c r="B172" i="2"/>
  <c r="A172" i="2"/>
  <c r="E172" i="23" a="1"/>
  <c r="E172" i="23"/>
  <c r="B173" i="2"/>
  <c r="A173" i="2"/>
  <c r="E173" i="23" a="1"/>
  <c r="E173" i="23"/>
  <c r="B174" i="2"/>
  <c r="A174" i="2"/>
  <c r="E174" i="23" a="1"/>
  <c r="E174" i="23"/>
  <c r="B175" i="2"/>
  <c r="A175" i="2"/>
  <c r="E175" i="23" a="1"/>
  <c r="E175" i="23"/>
  <c r="B176" i="2"/>
  <c r="A176" i="2"/>
  <c r="E176" i="23" a="1"/>
  <c r="E176" i="23"/>
  <c r="B177" i="2"/>
  <c r="A177" i="2"/>
  <c r="E177" i="23" a="1"/>
  <c r="E177" i="23"/>
  <c r="B178" i="2"/>
  <c r="A178" i="2"/>
  <c r="E178" i="23" a="1"/>
  <c r="E178" i="23"/>
  <c r="B179" i="2"/>
  <c r="A179" i="2"/>
  <c r="E179" i="23" a="1"/>
  <c r="E179" i="23"/>
  <c r="B180" i="2"/>
  <c r="A180" i="2"/>
  <c r="E180" i="23" a="1"/>
  <c r="E180" i="23"/>
  <c r="B181" i="2"/>
  <c r="A181" i="2"/>
  <c r="E181" i="23" a="1"/>
  <c r="E181" i="23"/>
  <c r="B182" i="2"/>
  <c r="A182" i="2"/>
  <c r="E182" i="23" a="1"/>
  <c r="E182" i="23"/>
  <c r="B183" i="2"/>
  <c r="A183" i="2"/>
  <c r="E183" i="23" a="1"/>
  <c r="E183" i="23"/>
  <c r="B184" i="2"/>
  <c r="A184" i="2"/>
  <c r="E184" i="23" a="1"/>
  <c r="E184" i="23"/>
  <c r="B185" i="2"/>
  <c r="A185" i="2"/>
  <c r="E185" i="23" a="1"/>
  <c r="E185" i="23"/>
  <c r="B186" i="2"/>
  <c r="A186" i="2"/>
  <c r="E186" i="23" a="1"/>
  <c r="E186" i="23"/>
  <c r="B187" i="2"/>
  <c r="A187" i="2"/>
  <c r="E187" i="23" a="1"/>
  <c r="E187" i="23"/>
  <c r="B188" i="2"/>
  <c r="A188" i="2"/>
  <c r="E188" i="23" a="1"/>
  <c r="E188" i="23"/>
  <c r="B189" i="2"/>
  <c r="A189" i="2"/>
  <c r="E189" i="23" a="1"/>
  <c r="E189" i="23"/>
  <c r="B190" i="2"/>
  <c r="A190" i="2"/>
  <c r="E190" i="23" a="1"/>
  <c r="E190" i="23"/>
  <c r="B191" i="2"/>
  <c r="A191" i="2"/>
  <c r="E191" i="23" a="1"/>
  <c r="E191" i="23"/>
  <c r="B192" i="2"/>
  <c r="A192" i="2"/>
  <c r="E192" i="23" a="1"/>
  <c r="E192" i="23"/>
  <c r="B193" i="2"/>
  <c r="A193" i="2"/>
  <c r="E193" i="23" a="1"/>
  <c r="E193" i="23"/>
  <c r="B194" i="2"/>
  <c r="A194" i="2"/>
  <c r="E194" i="23" a="1"/>
  <c r="E194" i="23"/>
  <c r="B195" i="2"/>
  <c r="A195" i="2"/>
  <c r="E195" i="23" a="1"/>
  <c r="E195" i="23"/>
  <c r="B196" i="2"/>
  <c r="A196" i="2"/>
  <c r="E196" i="23" a="1"/>
  <c r="E196" i="23"/>
  <c r="B197" i="2"/>
  <c r="A197" i="2"/>
  <c r="E197" i="23" a="1"/>
  <c r="E197" i="23"/>
  <c r="B198" i="2"/>
  <c r="A198" i="2"/>
  <c r="E198" i="23" a="1"/>
  <c r="E198" i="23"/>
  <c r="B199" i="2"/>
  <c r="A199" i="2"/>
  <c r="E199" i="23" a="1"/>
  <c r="E199" i="23"/>
  <c r="B200" i="2"/>
  <c r="A200" i="2"/>
  <c r="E200" i="23" a="1"/>
  <c r="E200" i="23"/>
  <c r="B201" i="2"/>
  <c r="A201" i="2"/>
  <c r="E201" i="23" a="1"/>
  <c r="E201" i="23"/>
  <c r="B202" i="2"/>
  <c r="A202" i="2"/>
  <c r="E202" i="23" a="1"/>
  <c r="E202" i="23"/>
  <c r="B203" i="2"/>
  <c r="A203" i="2"/>
  <c r="E203" i="23" a="1"/>
  <c r="E203" i="23"/>
  <c r="B204" i="2"/>
  <c r="A204" i="2"/>
  <c r="E204" i="23" a="1"/>
  <c r="E204" i="23"/>
  <c r="B205" i="2"/>
  <c r="A205" i="2"/>
  <c r="E205" i="23" a="1"/>
  <c r="E205" i="23"/>
  <c r="B206" i="2"/>
  <c r="A206" i="2"/>
  <c r="E206" i="23" a="1"/>
  <c r="E206" i="23"/>
  <c r="B207" i="2"/>
  <c r="A207" i="2"/>
  <c r="E207" i="23" a="1"/>
  <c r="E207" i="23"/>
  <c r="B208" i="2"/>
  <c r="A208" i="2"/>
  <c r="E208" i="23" a="1"/>
  <c r="E208" i="23"/>
  <c r="B209" i="2"/>
  <c r="A209" i="2"/>
  <c r="E209" i="23" a="1"/>
  <c r="E209" i="23"/>
  <c r="B210" i="2"/>
  <c r="A210" i="2"/>
  <c r="E210" i="23" a="1"/>
  <c r="E210" i="23"/>
  <c r="B211" i="2"/>
  <c r="A211" i="2"/>
  <c r="E211" i="23" a="1"/>
  <c r="E211" i="23"/>
  <c r="B212" i="2"/>
  <c r="A212" i="2"/>
  <c r="E212" i="23" a="1"/>
  <c r="E212" i="23"/>
  <c r="B213" i="2"/>
  <c r="A213" i="2"/>
  <c r="E213" i="23" a="1"/>
  <c r="E213" i="23"/>
  <c r="B214" i="2"/>
  <c r="A214" i="2"/>
  <c r="E214" i="23" a="1"/>
  <c r="E214" i="23"/>
  <c r="B215" i="2"/>
  <c r="A215" i="2"/>
  <c r="E215" i="23" a="1"/>
  <c r="E215" i="23"/>
  <c r="B216" i="2"/>
  <c r="A216" i="2"/>
  <c r="E216" i="23" a="1"/>
  <c r="E216" i="23"/>
  <c r="B217" i="2"/>
  <c r="A217" i="2"/>
  <c r="E217" i="23" a="1"/>
  <c r="E217" i="23"/>
  <c r="B218" i="2"/>
  <c r="A218" i="2"/>
  <c r="E218" i="23" a="1"/>
  <c r="E218" i="23"/>
  <c r="B219" i="2"/>
  <c r="A219" i="2"/>
  <c r="E219" i="23" a="1"/>
  <c r="E219" i="23"/>
  <c r="B220" i="2"/>
  <c r="A220" i="2"/>
  <c r="E220" i="23" a="1"/>
  <c r="E220" i="23"/>
  <c r="B221" i="2"/>
  <c r="A221" i="2"/>
  <c r="E221" i="23" a="1"/>
  <c r="E221" i="23"/>
  <c r="B222" i="2"/>
  <c r="A222" i="2"/>
  <c r="E222" i="23" a="1"/>
  <c r="E222" i="23"/>
  <c r="B223" i="2"/>
  <c r="A223" i="2"/>
  <c r="E223" i="23" a="1"/>
  <c r="E223" i="23"/>
  <c r="B224" i="2"/>
  <c r="A224" i="2"/>
  <c r="E224" i="23" a="1"/>
  <c r="E224" i="23"/>
  <c r="B225" i="2"/>
  <c r="A225" i="2"/>
  <c r="E225" i="23" a="1"/>
  <c r="E225" i="23"/>
  <c r="B226" i="2"/>
  <c r="A226" i="2"/>
  <c r="E226" i="23" a="1"/>
  <c r="E226" i="23"/>
  <c r="B227" i="2"/>
  <c r="A227" i="2"/>
  <c r="E227" i="23" a="1"/>
  <c r="E227" i="23"/>
  <c r="B228" i="2"/>
  <c r="A228" i="2"/>
  <c r="E228" i="23" a="1"/>
  <c r="E228" i="23"/>
  <c r="B229" i="2"/>
  <c r="A229" i="2"/>
  <c r="E229" i="23" a="1"/>
  <c r="E229" i="23"/>
  <c r="B230" i="2"/>
  <c r="A230" i="2"/>
  <c r="E230" i="23" a="1"/>
  <c r="E230" i="23"/>
  <c r="B231" i="2"/>
  <c r="A231" i="2"/>
  <c r="E231" i="23" a="1"/>
  <c r="E231" i="23"/>
  <c r="B232" i="2"/>
  <c r="A232" i="2"/>
  <c r="E232" i="23" a="1"/>
  <c r="E232" i="23"/>
  <c r="B233" i="2"/>
  <c r="A233" i="2"/>
  <c r="E233" i="23" a="1"/>
  <c r="E233" i="23"/>
  <c r="B234" i="2"/>
  <c r="A234" i="2"/>
  <c r="E234" i="23" a="1"/>
  <c r="E234" i="23"/>
  <c r="B235" i="2"/>
  <c r="A235" i="2"/>
  <c r="E235" i="23" a="1"/>
  <c r="E235" i="23"/>
  <c r="B236" i="2"/>
  <c r="A236" i="2"/>
  <c r="E236" i="23" a="1"/>
  <c r="E236" i="23"/>
  <c r="B237" i="2"/>
  <c r="A237" i="2"/>
  <c r="E237" i="23" a="1"/>
  <c r="E237" i="23"/>
  <c r="B238" i="2"/>
  <c r="A238" i="2"/>
  <c r="E238" i="23" a="1"/>
  <c r="E238" i="23"/>
  <c r="B239" i="2"/>
  <c r="A239" i="2"/>
  <c r="E239" i="23" a="1"/>
  <c r="E239" i="23"/>
  <c r="B240" i="2"/>
  <c r="A240" i="2"/>
  <c r="E240" i="23" a="1"/>
  <c r="E240" i="23"/>
  <c r="B241" i="2"/>
  <c r="A241" i="2"/>
  <c r="E241" i="23" a="1"/>
  <c r="E241" i="23"/>
  <c r="B242" i="2"/>
  <c r="A242" i="2"/>
  <c r="E242" i="23" a="1"/>
  <c r="E242" i="23"/>
  <c r="B243" i="2"/>
  <c r="A243" i="2"/>
  <c r="E243" i="23" a="1"/>
  <c r="E243" i="23"/>
  <c r="B244" i="2"/>
  <c r="A244" i="2"/>
  <c r="E244" i="23" a="1"/>
  <c r="E244" i="23"/>
  <c r="B245" i="2"/>
  <c r="A245" i="2"/>
  <c r="E245" i="23" a="1"/>
  <c r="E245" i="23"/>
  <c r="B246" i="2"/>
  <c r="A246" i="2"/>
  <c r="E246" i="23" a="1"/>
  <c r="E246" i="23"/>
  <c r="B247" i="2"/>
  <c r="A247" i="2"/>
  <c r="E247" i="23" a="1"/>
  <c r="E247" i="23"/>
  <c r="B248" i="2"/>
  <c r="A248" i="2"/>
  <c r="E248" i="23" a="1"/>
  <c r="E248" i="23"/>
  <c r="B249" i="2"/>
  <c r="A249" i="2"/>
  <c r="E249" i="23" a="1"/>
  <c r="E249" i="23"/>
  <c r="B250" i="2"/>
  <c r="A250" i="2"/>
  <c r="E250" i="23" a="1"/>
  <c r="E250" i="23"/>
  <c r="B251" i="2"/>
  <c r="A251" i="2"/>
  <c r="E251" i="23" a="1"/>
  <c r="E251" i="23"/>
  <c r="B252" i="2"/>
  <c r="A252" i="2"/>
  <c r="E252" i="23" a="1"/>
  <c r="E252" i="23"/>
  <c r="B253" i="2"/>
  <c r="A253" i="2"/>
  <c r="E253" i="23" a="1"/>
  <c r="E253" i="23"/>
  <c r="B254" i="2"/>
  <c r="A254" i="2"/>
  <c r="E254" i="23" a="1"/>
  <c r="E254" i="23"/>
  <c r="B255" i="2"/>
  <c r="A255" i="2"/>
  <c r="E255" i="23" a="1"/>
  <c r="E255" i="23"/>
  <c r="B256" i="2"/>
  <c r="A256" i="2"/>
  <c r="E256" i="23" a="1"/>
  <c r="E256" i="23"/>
  <c r="B257" i="2"/>
  <c r="A257" i="2"/>
  <c r="E257" i="23" a="1"/>
  <c r="E257" i="23"/>
  <c r="B258" i="2"/>
  <c r="A258" i="2"/>
  <c r="E258" i="23" a="1"/>
  <c r="E258" i="23"/>
  <c r="B259" i="2"/>
  <c r="A259" i="2"/>
  <c r="E259" i="23" a="1"/>
  <c r="E259" i="23"/>
  <c r="B260" i="2"/>
  <c r="A260" i="2"/>
  <c r="E260" i="23" a="1"/>
  <c r="E260" i="23"/>
  <c r="B261" i="2"/>
  <c r="A261" i="2"/>
  <c r="E261" i="23" a="1"/>
  <c r="E261" i="23"/>
  <c r="B262" i="2"/>
  <c r="A262" i="2"/>
  <c r="E262" i="23" a="1"/>
  <c r="E262" i="23"/>
  <c r="B263" i="2"/>
  <c r="A263" i="2"/>
  <c r="E263" i="23" a="1"/>
  <c r="E263" i="23"/>
  <c r="B264" i="2"/>
  <c r="A264" i="2"/>
  <c r="E264" i="23" a="1"/>
  <c r="E264" i="23"/>
  <c r="B265" i="2"/>
  <c r="A265" i="2"/>
  <c r="E265" i="23" a="1"/>
  <c r="E265" i="23"/>
  <c r="B266" i="2"/>
  <c r="A266" i="2"/>
  <c r="E266" i="23" a="1"/>
  <c r="E266" i="23"/>
  <c r="B267" i="2"/>
  <c r="A267" i="2"/>
  <c r="E267" i="23" a="1"/>
  <c r="E267" i="23"/>
  <c r="B268" i="2"/>
  <c r="A268" i="2"/>
  <c r="E268" i="23" a="1"/>
  <c r="E268" i="23"/>
  <c r="B269" i="2"/>
  <c r="A269" i="2"/>
  <c r="E269" i="23" a="1"/>
  <c r="E269" i="23"/>
  <c r="B270" i="2"/>
  <c r="A270" i="2"/>
  <c r="E270" i="23" a="1"/>
  <c r="E270" i="23"/>
  <c r="B271" i="2"/>
  <c r="A271" i="2"/>
  <c r="E271" i="23" a="1"/>
  <c r="E271" i="23"/>
  <c r="B272" i="2"/>
  <c r="A272" i="2"/>
  <c r="E272" i="23" a="1"/>
  <c r="E272" i="23"/>
  <c r="B273" i="2"/>
  <c r="A273" i="2"/>
  <c r="E273" i="23" a="1"/>
  <c r="E273" i="23"/>
  <c r="B274" i="2"/>
  <c r="A274" i="2"/>
  <c r="E274" i="23" a="1"/>
  <c r="E274" i="23"/>
  <c r="B275" i="2"/>
  <c r="A275" i="2"/>
  <c r="E275" i="23" a="1"/>
  <c r="E275" i="23"/>
  <c r="B276" i="2"/>
  <c r="A276" i="2"/>
  <c r="E276" i="23" a="1"/>
  <c r="E276" i="23"/>
  <c r="B277" i="2"/>
  <c r="A277" i="2"/>
  <c r="E277" i="23" a="1"/>
  <c r="E277" i="23"/>
  <c r="B278" i="2"/>
  <c r="A278" i="2"/>
  <c r="E278" i="23" a="1"/>
  <c r="E278" i="23"/>
  <c r="B279" i="2"/>
  <c r="A279" i="2"/>
  <c r="E279" i="23" a="1"/>
  <c r="E279" i="23"/>
  <c r="B280" i="2"/>
  <c r="A280" i="2"/>
  <c r="E280" i="23" a="1"/>
  <c r="E280" i="23"/>
  <c r="B281" i="2"/>
  <c r="A281" i="2"/>
  <c r="E281" i="23" a="1"/>
  <c r="E281" i="23"/>
  <c r="B282" i="2"/>
  <c r="A282" i="2"/>
  <c r="E282" i="23" a="1"/>
  <c r="E282" i="23"/>
  <c r="B283" i="2"/>
  <c r="A283" i="2"/>
  <c r="E283" i="23" a="1"/>
  <c r="E283" i="23"/>
  <c r="B284" i="2"/>
  <c r="A284" i="2"/>
  <c r="E284" i="23" a="1"/>
  <c r="E284" i="23"/>
  <c r="B285" i="2"/>
  <c r="A285" i="2"/>
  <c r="E285" i="23" a="1"/>
  <c r="E285" i="23"/>
  <c r="B286" i="2"/>
  <c r="A286" i="2"/>
  <c r="E286" i="23" a="1"/>
  <c r="E286" i="23"/>
  <c r="B287" i="2"/>
  <c r="A287" i="2"/>
  <c r="E287" i="23" a="1"/>
  <c r="E287" i="23"/>
  <c r="B288" i="2"/>
  <c r="A288" i="2"/>
  <c r="E288" i="23" a="1"/>
  <c r="E288" i="23"/>
  <c r="B289" i="2"/>
  <c r="A289" i="2"/>
  <c r="E289" i="23" a="1"/>
  <c r="E289" i="23"/>
  <c r="B290" i="2"/>
  <c r="A290" i="2"/>
  <c r="E290" i="23" a="1"/>
  <c r="E290" i="23"/>
  <c r="B291" i="2"/>
  <c r="A291" i="2"/>
  <c r="E291" i="23" a="1"/>
  <c r="E291" i="23"/>
  <c r="B292" i="2"/>
  <c r="A292" i="2"/>
  <c r="E292" i="23" a="1"/>
  <c r="E292" i="23"/>
  <c r="B293" i="2"/>
  <c r="A293" i="2"/>
  <c r="E293" i="23" a="1"/>
  <c r="E293" i="23"/>
  <c r="B294" i="2"/>
  <c r="A294" i="2"/>
  <c r="E294" i="23" a="1"/>
  <c r="E294" i="23"/>
  <c r="B295" i="2"/>
  <c r="A295" i="2"/>
  <c r="E295" i="23" a="1"/>
  <c r="E295" i="23"/>
  <c r="B296" i="2"/>
  <c r="A296" i="2"/>
  <c r="E296" i="23" a="1"/>
  <c r="E296" i="23"/>
  <c r="B297" i="2"/>
  <c r="A297" i="2"/>
  <c r="E297" i="23" a="1"/>
  <c r="E297" i="23"/>
  <c r="B298" i="2"/>
  <c r="A298" i="2"/>
  <c r="E298" i="23" a="1"/>
  <c r="E298" i="23"/>
  <c r="B299" i="2"/>
  <c r="A299" i="2"/>
  <c r="E299" i="23" a="1"/>
  <c r="E299" i="23"/>
  <c r="B300" i="2"/>
  <c r="A300" i="2"/>
  <c r="E300" i="23" a="1"/>
  <c r="E300" i="23"/>
  <c r="B301" i="2"/>
  <c r="A301" i="2"/>
  <c r="E301" i="23" a="1"/>
  <c r="E301" i="23"/>
  <c r="B302" i="2"/>
  <c r="A302" i="2"/>
  <c r="E302" i="23" a="1"/>
  <c r="E302" i="23"/>
  <c r="B303" i="2"/>
  <c r="A303" i="2"/>
  <c r="E303" i="23" a="1"/>
  <c r="E303" i="23"/>
  <c r="B304" i="2"/>
  <c r="A304" i="2"/>
  <c r="E304" i="23" a="1"/>
  <c r="E304" i="23"/>
  <c r="B305" i="2"/>
  <c r="A305" i="2"/>
  <c r="E305" i="23" a="1"/>
  <c r="E305" i="23"/>
  <c r="B306" i="2"/>
  <c r="A306" i="2"/>
  <c r="E306" i="23" a="1"/>
  <c r="E306" i="23"/>
  <c r="B307" i="2"/>
  <c r="A307" i="2"/>
  <c r="E307" i="23" a="1"/>
  <c r="E307" i="23"/>
  <c r="B308" i="2"/>
  <c r="A308" i="2"/>
  <c r="E308" i="23" a="1"/>
  <c r="E308" i="23"/>
  <c r="B309" i="2"/>
  <c r="A309" i="2"/>
  <c r="E309" i="23" a="1"/>
  <c r="E309" i="23"/>
  <c r="B310" i="2"/>
  <c r="A310" i="2"/>
  <c r="E310" i="23" a="1"/>
  <c r="E310" i="23"/>
  <c r="B311" i="2"/>
  <c r="A311" i="2"/>
  <c r="E311" i="23" a="1"/>
  <c r="E311" i="23"/>
  <c r="B312" i="2"/>
  <c r="A312" i="2"/>
  <c r="E312" i="23" a="1"/>
  <c r="E312" i="23"/>
  <c r="B313" i="2"/>
  <c r="A313" i="2"/>
  <c r="E313" i="23" a="1"/>
  <c r="E313" i="23"/>
  <c r="B314" i="2"/>
  <c r="A314" i="2"/>
  <c r="E314" i="23" a="1"/>
  <c r="E314" i="23"/>
  <c r="B315" i="2"/>
  <c r="A315" i="2"/>
  <c r="E315" i="23" a="1"/>
  <c r="E315" i="23"/>
  <c r="B316" i="2"/>
  <c r="A316" i="2"/>
  <c r="E316" i="23" a="1"/>
  <c r="E316" i="23"/>
  <c r="B317" i="2"/>
  <c r="A317" i="2"/>
  <c r="E317" i="23" a="1"/>
  <c r="E317" i="23"/>
  <c r="B318" i="2"/>
  <c r="A318" i="2"/>
  <c r="E318" i="23" a="1"/>
  <c r="E318" i="23"/>
  <c r="B319" i="2"/>
  <c r="A319" i="2"/>
  <c r="E319" i="23" a="1"/>
  <c r="E319" i="23"/>
  <c r="B320" i="2"/>
  <c r="A320" i="2"/>
  <c r="E320" i="23" a="1"/>
  <c r="E320" i="23"/>
  <c r="B321" i="2"/>
  <c r="A321" i="2"/>
  <c r="E321" i="23" a="1"/>
  <c r="E321" i="23"/>
  <c r="B322" i="2"/>
  <c r="A322" i="2"/>
  <c r="E322" i="23" a="1"/>
  <c r="E322" i="23"/>
  <c r="B323" i="2"/>
  <c r="A323" i="2"/>
  <c r="E323" i="23" a="1"/>
  <c r="E323" i="23"/>
  <c r="B324" i="2"/>
  <c r="A324" i="2"/>
  <c r="E324" i="23" a="1"/>
  <c r="E324" i="23"/>
  <c r="B325" i="2"/>
  <c r="A325" i="2"/>
  <c r="E325" i="23" a="1"/>
  <c r="E325" i="23"/>
  <c r="B326" i="2"/>
  <c r="A326" i="2"/>
  <c r="E326" i="23" a="1"/>
  <c r="E326" i="23"/>
  <c r="B327" i="2"/>
  <c r="A327" i="2"/>
  <c r="E327" i="23" a="1"/>
  <c r="E327" i="23"/>
  <c r="B328" i="2"/>
  <c r="A328" i="2"/>
  <c r="E328" i="23" a="1"/>
  <c r="E328" i="23"/>
  <c r="B329" i="2"/>
  <c r="A329" i="2"/>
  <c r="E329" i="23" a="1"/>
  <c r="E329" i="23"/>
  <c r="B330" i="2"/>
  <c r="A330" i="2"/>
  <c r="E330" i="23" a="1"/>
  <c r="E330" i="23"/>
  <c r="B331" i="2"/>
  <c r="A331" i="2"/>
  <c r="E331" i="23" a="1"/>
  <c r="E331" i="23"/>
  <c r="B332" i="2"/>
  <c r="A332" i="2"/>
  <c r="E332" i="23" a="1"/>
  <c r="E332" i="23"/>
  <c r="B333" i="2"/>
  <c r="A333" i="2"/>
  <c r="E333" i="23" a="1"/>
  <c r="E333" i="23"/>
  <c r="B334" i="2"/>
  <c r="A334" i="2"/>
  <c r="E334" i="23" a="1"/>
  <c r="E334" i="23"/>
  <c r="B335" i="2"/>
  <c r="A335" i="2"/>
  <c r="E335" i="23" a="1"/>
  <c r="E335" i="23"/>
  <c r="B336" i="2"/>
  <c r="A336" i="2"/>
  <c r="E9" i="23" a="1"/>
  <c r="E9" i="23"/>
  <c r="B10" i="2"/>
  <c r="A10" i="2"/>
  <c r="E10" i="23" a="1"/>
  <c r="E10" i="23"/>
  <c r="B11" i="2"/>
  <c r="A11" i="2"/>
  <c r="E11" i="23" a="1"/>
  <c r="E11" i="23"/>
  <c r="B12" i="2"/>
  <c r="A12" i="2"/>
  <c r="F335" i="23" a="1"/>
  <c r="F335" i="23"/>
  <c r="F334" i="23" a="1"/>
  <c r="F334" i="23"/>
  <c r="F333" i="23" a="1"/>
  <c r="F333" i="23"/>
  <c r="F332" i="23" a="1"/>
  <c r="F332" i="23"/>
  <c r="F331" i="23" a="1"/>
  <c r="F331" i="23"/>
  <c r="F330" i="23" a="1"/>
  <c r="F330" i="23"/>
  <c r="F329" i="23" a="1"/>
  <c r="F329" i="23"/>
  <c r="F328" i="23" a="1"/>
  <c r="F328" i="23"/>
  <c r="F327" i="23" a="1"/>
  <c r="F327" i="23"/>
  <c r="F326" i="23" a="1"/>
  <c r="F326" i="23"/>
  <c r="F325" i="23" a="1"/>
  <c r="F325" i="23"/>
  <c r="F324" i="23" a="1"/>
  <c r="F324" i="23"/>
  <c r="F323" i="23" a="1"/>
  <c r="F323" i="23"/>
  <c r="F322" i="23" a="1"/>
  <c r="F322" i="23"/>
  <c r="F321" i="23" a="1"/>
  <c r="F321" i="23"/>
  <c r="F320" i="23" a="1"/>
  <c r="F320" i="23"/>
  <c r="F319" i="23" a="1"/>
  <c r="F319" i="23"/>
  <c r="F318" i="23" a="1"/>
  <c r="F318" i="23"/>
  <c r="F317" i="23" a="1"/>
  <c r="F317" i="23"/>
  <c r="F316" i="23" a="1"/>
  <c r="F316" i="23"/>
  <c r="F315" i="23" a="1"/>
  <c r="F315" i="23"/>
  <c r="F314" i="23" a="1"/>
  <c r="F314" i="23"/>
  <c r="F313" i="23" a="1"/>
  <c r="F313" i="23"/>
  <c r="F312" i="23" a="1"/>
  <c r="F312" i="23"/>
  <c r="F311" i="23" a="1"/>
  <c r="F311" i="23"/>
  <c r="F310" i="23" a="1"/>
  <c r="F310" i="23"/>
  <c r="F309" i="23" a="1"/>
  <c r="F309" i="23"/>
  <c r="F308" i="23" a="1"/>
  <c r="F308" i="23"/>
  <c r="F307" i="23" a="1"/>
  <c r="F307" i="23"/>
  <c r="F306" i="23" a="1"/>
  <c r="F306" i="23"/>
  <c r="F305" i="23" a="1"/>
  <c r="F305" i="23"/>
  <c r="F304" i="23" a="1"/>
  <c r="F304" i="23"/>
  <c r="F303" i="23" a="1"/>
  <c r="F303" i="23"/>
  <c r="F302" i="23" a="1"/>
  <c r="F302" i="23"/>
  <c r="F301" i="23" a="1"/>
  <c r="F301" i="23"/>
  <c r="F300" i="23" a="1"/>
  <c r="F300" i="23"/>
  <c r="F299" i="23" a="1"/>
  <c r="F299" i="23"/>
  <c r="F298" i="23" a="1"/>
  <c r="F298" i="23"/>
  <c r="F297" i="23" a="1"/>
  <c r="F297" i="23"/>
  <c r="F296" i="23" a="1"/>
  <c r="F296" i="23"/>
  <c r="F295" i="23" a="1"/>
  <c r="F295" i="23"/>
  <c r="F294" i="23" a="1"/>
  <c r="F294" i="23"/>
  <c r="F293" i="23" a="1"/>
  <c r="F293" i="23"/>
  <c r="F292" i="23" a="1"/>
  <c r="F292" i="23"/>
  <c r="F291" i="23" a="1"/>
  <c r="F291" i="23"/>
  <c r="F290" i="23" a="1"/>
  <c r="F290" i="23"/>
  <c r="F289" i="23" a="1"/>
  <c r="F289" i="23"/>
  <c r="F288" i="23" a="1"/>
  <c r="F288" i="23"/>
  <c r="F287" i="23" a="1"/>
  <c r="F287" i="23"/>
  <c r="F286" i="23" a="1"/>
  <c r="F286" i="23"/>
  <c r="F285" i="23" a="1"/>
  <c r="F285" i="23"/>
  <c r="F284" i="23" a="1"/>
  <c r="F284" i="23"/>
  <c r="F283" i="23" a="1"/>
  <c r="F283" i="23"/>
  <c r="F282" i="23" a="1"/>
  <c r="F282" i="23"/>
  <c r="F281" i="23" a="1"/>
  <c r="F281" i="23"/>
  <c r="F280" i="23" a="1"/>
  <c r="F280" i="23"/>
  <c r="F279" i="23" a="1"/>
  <c r="F279" i="23"/>
  <c r="F278" i="23" a="1"/>
  <c r="F278" i="23"/>
  <c r="F277" i="23" a="1"/>
  <c r="F277" i="23"/>
  <c r="F276" i="23" a="1"/>
  <c r="F276" i="23"/>
  <c r="F275" i="23" a="1"/>
  <c r="F275" i="23"/>
  <c r="F274" i="23" a="1"/>
  <c r="F274" i="23"/>
  <c r="F273" i="23" a="1"/>
  <c r="F273" i="23"/>
  <c r="F272" i="23" a="1"/>
  <c r="F272" i="23"/>
  <c r="F271" i="23" a="1"/>
  <c r="F271" i="23"/>
  <c r="F270" i="23" a="1"/>
  <c r="F270" i="23"/>
  <c r="F269" i="23" a="1"/>
  <c r="F269" i="23"/>
  <c r="F268" i="23" a="1"/>
  <c r="F268" i="23"/>
  <c r="F267" i="23" a="1"/>
  <c r="F267" i="23"/>
  <c r="F266" i="23" a="1"/>
  <c r="F266" i="23"/>
  <c r="F265" i="23" a="1"/>
  <c r="F265" i="23"/>
  <c r="F264" i="23" a="1"/>
  <c r="F264" i="23"/>
  <c r="F263" i="23" a="1"/>
  <c r="F263" i="23"/>
  <c r="F262" i="23" a="1"/>
  <c r="F262" i="23"/>
  <c r="F261" i="23" a="1"/>
  <c r="F261" i="23"/>
  <c r="F260" i="23" a="1"/>
  <c r="F260" i="23"/>
  <c r="F259" i="23" a="1"/>
  <c r="F259" i="23"/>
  <c r="F258" i="23" a="1"/>
  <c r="F258" i="23"/>
  <c r="F257" i="23" a="1"/>
  <c r="F257" i="23"/>
  <c r="F256" i="23" a="1"/>
  <c r="F256" i="23"/>
  <c r="F255" i="23" a="1"/>
  <c r="F255" i="23"/>
  <c r="F254" i="23" a="1"/>
  <c r="F254" i="23"/>
  <c r="F253" i="23" a="1"/>
  <c r="F253" i="23"/>
  <c r="F252" i="23" a="1"/>
  <c r="F252" i="23"/>
  <c r="F251" i="23" a="1"/>
  <c r="F251" i="23"/>
  <c r="F250" i="23" a="1"/>
  <c r="F250" i="23"/>
  <c r="F249" i="23" a="1"/>
  <c r="F249" i="23"/>
  <c r="F248" i="23" a="1"/>
  <c r="F248" i="23"/>
  <c r="F247" i="23" a="1"/>
  <c r="F247" i="23"/>
  <c r="F246" i="23" a="1"/>
  <c r="F246" i="23"/>
  <c r="F245" i="23" a="1"/>
  <c r="F245" i="23"/>
  <c r="F244" i="23" a="1"/>
  <c r="F244" i="23"/>
  <c r="F243" i="23" a="1"/>
  <c r="F243" i="23"/>
  <c r="F242" i="23" a="1"/>
  <c r="F242" i="23"/>
  <c r="F241" i="23" a="1"/>
  <c r="F241" i="23"/>
  <c r="F240" i="23" a="1"/>
  <c r="F240" i="23"/>
  <c r="F239" i="23" a="1"/>
  <c r="F239" i="23"/>
  <c r="F238" i="23" a="1"/>
  <c r="F238" i="23"/>
  <c r="F237" i="23" a="1"/>
  <c r="F237" i="23"/>
  <c r="F236" i="23" a="1"/>
  <c r="F236" i="23"/>
  <c r="F235" i="23" a="1"/>
  <c r="F235" i="23"/>
  <c r="F234" i="23" a="1"/>
  <c r="F234" i="23"/>
  <c r="F233" i="23" a="1"/>
  <c r="F233" i="23"/>
  <c r="F232" i="23" a="1"/>
  <c r="F232" i="23"/>
  <c r="F231" i="23" a="1"/>
  <c r="F231" i="23"/>
  <c r="F230" i="23" a="1"/>
  <c r="F230" i="23"/>
  <c r="F229" i="23" a="1"/>
  <c r="F229" i="23"/>
  <c r="F228" i="23" a="1"/>
  <c r="F228" i="23"/>
  <c r="F227" i="23" a="1"/>
  <c r="F227" i="23"/>
  <c r="F226" i="23" a="1"/>
  <c r="F226" i="23"/>
  <c r="F225" i="23" a="1"/>
  <c r="F225" i="23"/>
  <c r="F224" i="23" a="1"/>
  <c r="F224" i="23"/>
  <c r="F223" i="23" a="1"/>
  <c r="F223" i="23"/>
  <c r="F222" i="23" a="1"/>
  <c r="F222" i="23"/>
  <c r="F221" i="23" a="1"/>
  <c r="F221" i="23"/>
  <c r="F220" i="23" a="1"/>
  <c r="F220" i="23"/>
  <c r="F219" i="23" a="1"/>
  <c r="F219" i="23"/>
  <c r="F218" i="23" a="1"/>
  <c r="F218" i="23"/>
  <c r="F217" i="23" a="1"/>
  <c r="F217" i="23"/>
  <c r="F216" i="23" a="1"/>
  <c r="F216" i="23"/>
  <c r="F215" i="23" a="1"/>
  <c r="F215" i="23"/>
  <c r="F214" i="23" a="1"/>
  <c r="F214" i="23"/>
  <c r="F213" i="23" a="1"/>
  <c r="F213" i="23"/>
  <c r="F212" i="23" a="1"/>
  <c r="F212" i="23"/>
  <c r="F211" i="23" a="1"/>
  <c r="F211" i="23"/>
  <c r="F210" i="23" a="1"/>
  <c r="F210" i="23"/>
  <c r="F209" i="23" a="1"/>
  <c r="F209" i="23"/>
  <c r="F208" i="23" a="1"/>
  <c r="F208" i="23"/>
  <c r="F207" i="23" a="1"/>
  <c r="F207" i="23"/>
  <c r="F206" i="23" a="1"/>
  <c r="F206" i="23"/>
  <c r="F205" i="23" a="1"/>
  <c r="F205" i="23"/>
  <c r="F204" i="23" a="1"/>
  <c r="F204" i="23"/>
  <c r="F203" i="23" a="1"/>
  <c r="F203" i="23"/>
  <c r="F202" i="23" a="1"/>
  <c r="F202" i="23"/>
  <c r="F201" i="23" a="1"/>
  <c r="F201" i="23"/>
  <c r="F200" i="23" a="1"/>
  <c r="F200" i="23"/>
  <c r="F199" i="23" a="1"/>
  <c r="F199" i="23"/>
  <c r="F198" i="23" a="1"/>
  <c r="F198" i="23"/>
  <c r="F197" i="23" a="1"/>
  <c r="F197" i="23"/>
  <c r="F196" i="23" a="1"/>
  <c r="F196" i="23"/>
  <c r="F195" i="23" a="1"/>
  <c r="F195" i="23"/>
  <c r="F194" i="23" a="1"/>
  <c r="F194" i="23"/>
  <c r="F193" i="23" a="1"/>
  <c r="F193" i="23"/>
  <c r="F192" i="23" a="1"/>
  <c r="F192" i="23"/>
  <c r="F191" i="23" a="1"/>
  <c r="F191" i="23"/>
  <c r="F190" i="23" a="1"/>
  <c r="F190" i="23"/>
  <c r="F189" i="23" a="1"/>
  <c r="F189" i="23"/>
  <c r="F188" i="23" a="1"/>
  <c r="F188" i="23"/>
  <c r="F187" i="23" a="1"/>
  <c r="F187" i="23"/>
  <c r="F186" i="23" a="1"/>
  <c r="F186" i="23"/>
  <c r="F185" i="23" a="1"/>
  <c r="F185" i="23"/>
  <c r="F184" i="23" a="1"/>
  <c r="F184" i="23"/>
  <c r="F183" i="23" a="1"/>
  <c r="F183" i="23"/>
  <c r="F182" i="23" a="1"/>
  <c r="F182" i="23"/>
  <c r="F181" i="23" a="1"/>
  <c r="F181" i="23"/>
  <c r="F180" i="23" a="1"/>
  <c r="F180" i="23"/>
  <c r="F179" i="23" a="1"/>
  <c r="F179" i="23"/>
  <c r="F178" i="23" a="1"/>
  <c r="F178" i="23"/>
  <c r="F177" i="23" a="1"/>
  <c r="F177" i="23"/>
  <c r="F176" i="23" a="1"/>
  <c r="F176" i="23"/>
  <c r="F175" i="23" a="1"/>
  <c r="F175" i="23"/>
  <c r="F174" i="23" a="1"/>
  <c r="F174" i="23"/>
  <c r="F173" i="23" a="1"/>
  <c r="F173" i="23"/>
  <c r="F172" i="23" a="1"/>
  <c r="F172" i="23"/>
  <c r="F171" i="23" a="1"/>
  <c r="F171" i="23"/>
  <c r="F170" i="23" a="1"/>
  <c r="F170" i="23"/>
  <c r="F169" i="23" a="1"/>
  <c r="F169" i="23"/>
  <c r="F168" i="23" a="1"/>
  <c r="F168" i="23"/>
  <c r="F167" i="23" a="1"/>
  <c r="F167" i="23"/>
  <c r="F166" i="23" a="1"/>
  <c r="F166" i="23"/>
  <c r="F165" i="23" a="1"/>
  <c r="F165" i="23"/>
  <c r="F164" i="23" a="1"/>
  <c r="F164" i="23"/>
  <c r="F163" i="23" a="1"/>
  <c r="F163" i="23"/>
  <c r="F162" i="23" a="1"/>
  <c r="F162" i="23"/>
  <c r="F161" i="23" a="1"/>
  <c r="F161" i="23"/>
  <c r="F160" i="23" a="1"/>
  <c r="F160" i="23"/>
  <c r="F159" i="23" a="1"/>
  <c r="F159" i="23"/>
  <c r="F158" i="23" a="1"/>
  <c r="F158" i="23"/>
  <c r="F157" i="23" a="1"/>
  <c r="F157" i="23"/>
  <c r="F156" i="23" a="1"/>
  <c r="F156" i="23"/>
  <c r="F155" i="23" a="1"/>
  <c r="F155" i="23"/>
  <c r="F154" i="23" a="1"/>
  <c r="F154" i="23"/>
  <c r="F153" i="23" a="1"/>
  <c r="F153" i="23"/>
  <c r="F152" i="23" a="1"/>
  <c r="F152" i="23"/>
  <c r="F151" i="23" a="1"/>
  <c r="F151" i="23"/>
  <c r="F150" i="23" a="1"/>
  <c r="F150" i="23"/>
  <c r="F149" i="23" a="1"/>
  <c r="F149" i="23"/>
  <c r="F148" i="23" a="1"/>
  <c r="F148" i="23"/>
  <c r="F147" i="23" a="1"/>
  <c r="F147" i="23"/>
  <c r="F146" i="23" a="1"/>
  <c r="F146" i="23"/>
  <c r="F145" i="23" a="1"/>
  <c r="F145" i="23"/>
  <c r="F144" i="23" a="1"/>
  <c r="F144" i="23"/>
  <c r="F143" i="23" a="1"/>
  <c r="F143" i="23"/>
  <c r="F142" i="23" a="1"/>
  <c r="F142" i="23"/>
  <c r="F141" i="23" a="1"/>
  <c r="F141" i="23"/>
  <c r="F140" i="23" a="1"/>
  <c r="F140" i="23"/>
  <c r="F139" i="23" a="1"/>
  <c r="F139" i="23"/>
  <c r="F138" i="23" a="1"/>
  <c r="F138" i="23"/>
  <c r="F137" i="23" a="1"/>
  <c r="F137" i="23"/>
  <c r="F136" i="23" a="1"/>
  <c r="F136" i="23"/>
  <c r="F135" i="23" a="1"/>
  <c r="F135" i="23"/>
  <c r="F134" i="23" a="1"/>
  <c r="F134" i="23"/>
  <c r="F133" i="23" a="1"/>
  <c r="F133" i="23"/>
  <c r="F132" i="23" a="1"/>
  <c r="F132" i="23"/>
  <c r="F131" i="23" a="1"/>
  <c r="F131" i="23"/>
  <c r="F130" i="23" a="1"/>
  <c r="F130" i="23"/>
  <c r="F129" i="23" a="1"/>
  <c r="F129" i="23"/>
  <c r="F128" i="23" a="1"/>
  <c r="F128" i="23"/>
  <c r="F127" i="23" a="1"/>
  <c r="F127" i="23"/>
  <c r="F126" i="23" a="1"/>
  <c r="F126" i="23"/>
  <c r="F125" i="23" a="1"/>
  <c r="F125" i="23"/>
  <c r="F124" i="23" a="1"/>
  <c r="F124" i="23"/>
  <c r="F123" i="23" a="1"/>
  <c r="F123" i="23"/>
  <c r="F122" i="23" a="1"/>
  <c r="F122" i="23"/>
  <c r="F121" i="23" a="1"/>
  <c r="F121" i="23"/>
  <c r="F120" i="23" a="1"/>
  <c r="F120" i="23"/>
  <c r="F119" i="23" a="1"/>
  <c r="F119" i="23"/>
  <c r="F118" i="23" a="1"/>
  <c r="F118" i="23"/>
  <c r="F117" i="23" a="1"/>
  <c r="F117" i="23"/>
  <c r="F116" i="23" a="1"/>
  <c r="F116" i="23"/>
  <c r="F115" i="23" a="1"/>
  <c r="F115" i="23"/>
  <c r="F114" i="23" a="1"/>
  <c r="F114" i="23"/>
  <c r="F113" i="23" a="1"/>
  <c r="F113" i="23"/>
  <c r="F112" i="23" a="1"/>
  <c r="F112" i="23"/>
  <c r="F111" i="23" a="1"/>
  <c r="F111" i="23"/>
  <c r="F110" i="23" a="1"/>
  <c r="F110" i="23"/>
  <c r="F109" i="23" a="1"/>
  <c r="F109" i="23"/>
  <c r="F108" i="23" a="1"/>
  <c r="F108" i="23"/>
  <c r="F107" i="23" a="1"/>
  <c r="F107" i="23"/>
  <c r="F106" i="23" a="1"/>
  <c r="F106" i="23"/>
  <c r="F105" i="23" a="1"/>
  <c r="F105" i="23"/>
  <c r="F104" i="23" a="1"/>
  <c r="F104" i="23"/>
  <c r="F103" i="23" a="1"/>
  <c r="F103" i="23"/>
  <c r="F102" i="23" a="1"/>
  <c r="F102" i="23"/>
  <c r="F101" i="23" a="1"/>
  <c r="F101" i="23"/>
  <c r="F100" i="23" a="1"/>
  <c r="F100" i="23"/>
  <c r="F99" i="23" a="1"/>
  <c r="F99" i="23"/>
  <c r="F98" i="23" a="1"/>
  <c r="F98" i="23"/>
  <c r="F97" i="23" a="1"/>
  <c r="F97" i="23"/>
  <c r="F96" i="23" a="1"/>
  <c r="F96" i="23"/>
  <c r="F95" i="23" a="1"/>
  <c r="F95" i="23"/>
  <c r="F94" i="23" a="1"/>
  <c r="F94" i="23"/>
  <c r="F93" i="23" a="1"/>
  <c r="F93" i="23"/>
  <c r="F92" i="23" a="1"/>
  <c r="F92" i="23"/>
  <c r="F91" i="23" a="1"/>
  <c r="F91" i="23"/>
  <c r="F90" i="23" a="1"/>
  <c r="F90" i="23"/>
  <c r="F89" i="23" a="1"/>
  <c r="F89" i="23"/>
  <c r="F88" i="23" a="1"/>
  <c r="F88" i="23"/>
  <c r="F87" i="23" a="1"/>
  <c r="F87" i="23"/>
  <c r="F86" i="23" a="1"/>
  <c r="F86" i="23"/>
  <c r="F85" i="23" a="1"/>
  <c r="F85" i="23"/>
  <c r="F84" i="23" a="1"/>
  <c r="F84" i="23"/>
  <c r="F83" i="23" a="1"/>
  <c r="F83" i="23"/>
  <c r="F82" i="23" a="1"/>
  <c r="F82" i="23"/>
  <c r="F81" i="23" a="1"/>
  <c r="F81" i="23"/>
  <c r="F80" i="23" a="1"/>
  <c r="F80" i="23"/>
  <c r="F79" i="23" a="1"/>
  <c r="F79" i="23"/>
  <c r="F78" i="23" a="1"/>
  <c r="F78" i="23"/>
  <c r="F77" i="23" a="1"/>
  <c r="F77" i="23"/>
  <c r="F76" i="23" a="1"/>
  <c r="F76" i="23"/>
  <c r="F75" i="23" a="1"/>
  <c r="F75" i="23"/>
  <c r="F74" i="23" a="1"/>
  <c r="F74" i="23"/>
  <c r="F73" i="23" a="1"/>
  <c r="F73" i="23"/>
  <c r="F72" i="23" a="1"/>
  <c r="F72" i="23"/>
  <c r="F71" i="23" a="1"/>
  <c r="F71" i="23"/>
  <c r="F70" i="23" a="1"/>
  <c r="F70" i="23"/>
  <c r="F69" i="23" a="1"/>
  <c r="F69" i="23"/>
  <c r="F68" i="23" a="1"/>
  <c r="F68" i="23"/>
  <c r="F67" i="23" a="1"/>
  <c r="F67" i="23"/>
  <c r="F66" i="23" a="1"/>
  <c r="F66" i="23"/>
  <c r="F65" i="23" a="1"/>
  <c r="F65" i="23"/>
  <c r="F64" i="23" a="1"/>
  <c r="F64" i="23"/>
  <c r="F63" i="23" a="1"/>
  <c r="F63" i="23"/>
  <c r="F62" i="23" a="1"/>
  <c r="F62" i="23"/>
  <c r="F61" i="23" a="1"/>
  <c r="F61" i="23"/>
  <c r="F60" i="23" a="1"/>
  <c r="F60" i="23"/>
  <c r="F59" i="23" a="1"/>
  <c r="F59" i="23"/>
  <c r="F58" i="23" a="1"/>
  <c r="F58" i="23"/>
  <c r="F57" i="23" a="1"/>
  <c r="F57" i="23"/>
  <c r="F56" i="23" a="1"/>
  <c r="F56" i="23"/>
  <c r="F55" i="23" a="1"/>
  <c r="F55" i="23"/>
  <c r="F54" i="23" a="1"/>
  <c r="F54" i="23"/>
  <c r="F53" i="23" a="1"/>
  <c r="F53" i="23"/>
  <c r="F52" i="23" a="1"/>
  <c r="F52" i="23"/>
  <c r="F51" i="23" a="1"/>
  <c r="F51" i="23"/>
  <c r="F50" i="23" a="1"/>
  <c r="F50" i="23"/>
  <c r="F49" i="23" a="1"/>
  <c r="F49" i="23"/>
  <c r="F48" i="23" a="1"/>
  <c r="F48" i="23"/>
  <c r="F47" i="23" a="1"/>
  <c r="F47" i="23"/>
  <c r="F46" i="23" a="1"/>
  <c r="F46" i="23"/>
  <c r="F45" i="23" a="1"/>
  <c r="F45" i="23"/>
  <c r="F44" i="23" a="1"/>
  <c r="F44" i="23"/>
  <c r="F43" i="23" a="1"/>
  <c r="F43" i="23"/>
  <c r="F42" i="23" a="1"/>
  <c r="F42" i="23"/>
  <c r="F41" i="23" a="1"/>
  <c r="F41" i="23"/>
  <c r="F40" i="23" a="1"/>
  <c r="F40" i="23"/>
  <c r="F39" i="23" a="1"/>
  <c r="F39" i="23"/>
  <c r="F38" i="23" a="1"/>
  <c r="F38" i="23"/>
  <c r="F37" i="23" a="1"/>
  <c r="F37" i="23"/>
  <c r="F36" i="23" a="1"/>
  <c r="F36" i="23"/>
  <c r="F35" i="23" a="1"/>
  <c r="F35" i="23"/>
  <c r="F34" i="23" a="1"/>
  <c r="F34" i="23"/>
  <c r="F33" i="23" a="1"/>
  <c r="F33" i="23"/>
  <c r="F32" i="23" a="1"/>
  <c r="F32" i="23"/>
  <c r="F31" i="23" a="1"/>
  <c r="F31" i="23"/>
  <c r="F30" i="23" a="1"/>
  <c r="F30" i="23"/>
  <c r="F29" i="23" a="1"/>
  <c r="F29" i="23"/>
  <c r="F28" i="23" a="1"/>
  <c r="F28" i="23"/>
  <c r="F27" i="23" a="1"/>
  <c r="F27" i="23"/>
  <c r="F26" i="23" a="1"/>
  <c r="F26" i="23"/>
  <c r="F25" i="23" a="1"/>
  <c r="F25" i="23"/>
  <c r="F24" i="23" a="1"/>
  <c r="F24" i="23"/>
  <c r="F23" i="23" a="1"/>
  <c r="F23" i="23"/>
  <c r="F22" i="23" a="1"/>
  <c r="F22" i="23"/>
  <c r="F21" i="23" a="1"/>
  <c r="F21" i="23"/>
  <c r="F20" i="23" a="1"/>
  <c r="F20" i="23"/>
  <c r="F19" i="23" a="1"/>
  <c r="F19" i="23"/>
  <c r="F18" i="23" a="1"/>
  <c r="F18" i="23"/>
  <c r="F17" i="23" a="1"/>
  <c r="F17" i="23"/>
  <c r="F16" i="23" a="1"/>
  <c r="F16" i="23"/>
  <c r="F15" i="23" a="1"/>
  <c r="F15" i="23"/>
  <c r="F14" i="23" a="1"/>
  <c r="F14" i="23"/>
  <c r="F13" i="23" a="1"/>
  <c r="F13" i="23"/>
  <c r="F12" i="23" a="1"/>
  <c r="F12" i="23"/>
  <c r="F11" i="23" a="1"/>
  <c r="F11" i="23"/>
  <c r="F10" i="23" a="1"/>
  <c r="F10" i="23"/>
  <c r="F9" i="23" a="1"/>
  <c r="F9" i="23"/>
  <c r="F8" i="23" a="1"/>
  <c r="F8" i="23"/>
  <c r="F7" i="23" a="1"/>
  <c r="F7" i="23"/>
  <c r="F6" i="23" a="1"/>
  <c r="F6" i="23"/>
  <c r="F5" i="23" a="1"/>
  <c r="F5" i="23"/>
  <c r="F4" i="23" a="1"/>
  <c r="F4" i="23"/>
  <c r="F3" i="23" a="1"/>
  <c r="F3" i="23"/>
  <c r="F2" i="23" a="1"/>
  <c r="F2" i="23"/>
</calcChain>
</file>

<file path=xl/sharedStrings.xml><?xml version="1.0" encoding="utf-8"?>
<sst xmlns="http://schemas.openxmlformats.org/spreadsheetml/2006/main" count="213" uniqueCount="93">
  <si>
    <t>Atelier</t>
  </si>
  <si>
    <t>Contact</t>
  </si>
  <si>
    <t>Nombre de visiteurs</t>
  </si>
  <si>
    <t>Mail</t>
  </si>
  <si>
    <t>Téléphone</t>
  </si>
  <si>
    <t>Bilan Visiteurs</t>
  </si>
  <si>
    <t>Bilan MEB</t>
  </si>
  <si>
    <t>Date visite</t>
  </si>
  <si>
    <t>Nom de l'établissement</t>
  </si>
  <si>
    <t>Jour</t>
  </si>
  <si>
    <t>Visiteur</t>
  </si>
  <si>
    <t>Type</t>
  </si>
  <si>
    <t>Nom complet</t>
  </si>
  <si>
    <t>Valeur Thématique avec doublon</t>
  </si>
  <si>
    <t>Valeur Thème sans doublon</t>
  </si>
  <si>
    <t>Valeur Thème Liste</t>
  </si>
  <si>
    <t>Valeur établissement avec doublon</t>
  </si>
  <si>
    <t>Valeur établissement sans doublon</t>
  </si>
  <si>
    <t>valeur établissement liste</t>
  </si>
  <si>
    <t>N° téléphone</t>
  </si>
  <si>
    <t>Référent</t>
  </si>
  <si>
    <t>référent</t>
  </si>
  <si>
    <t>téléphone</t>
  </si>
  <si>
    <t>N° référence établissement</t>
  </si>
  <si>
    <t>séquence ref</t>
  </si>
  <si>
    <t>Retours</t>
  </si>
  <si>
    <t>Type de prestation</t>
  </si>
  <si>
    <t>Atelier avec doublon</t>
  </si>
  <si>
    <t>Atelier sans doublon</t>
  </si>
  <si>
    <t>Atelier liste</t>
  </si>
  <si>
    <t>Note</t>
  </si>
  <si>
    <t>Nombre de visiteurs total</t>
  </si>
  <si>
    <t>référence séquentielle</t>
  </si>
  <si>
    <t>concaténation</t>
  </si>
  <si>
    <t>N° référence</t>
  </si>
  <si>
    <t>NB visiteurs de l'établissement (liste)</t>
  </si>
  <si>
    <t>NB accompagnant de l'établissement</t>
  </si>
  <si>
    <t>Colonne3</t>
  </si>
  <si>
    <t>Colonne4</t>
  </si>
  <si>
    <t>Colonne5</t>
  </si>
  <si>
    <t>Nombre de venues</t>
  </si>
  <si>
    <t>Nb visiteur par établissement</t>
  </si>
  <si>
    <t>Somme des notes établissement</t>
  </si>
  <si>
    <t>Moyenne note établissement</t>
  </si>
  <si>
    <t>Noté?</t>
  </si>
  <si>
    <t>Moyenne des notes par établissement</t>
  </si>
  <si>
    <t>Visiteur libre</t>
  </si>
  <si>
    <t>Mois et année</t>
  </si>
  <si>
    <t>Client</t>
  </si>
  <si>
    <t>Visite programée</t>
  </si>
  <si>
    <t>Visite + Atelier</t>
  </si>
  <si>
    <t>Externalisation</t>
  </si>
  <si>
    <t>Groupe indépendant</t>
  </si>
  <si>
    <t>Autre</t>
  </si>
  <si>
    <t>Visiteurs par prestation</t>
  </si>
  <si>
    <t>Informations complémentaires</t>
  </si>
  <si>
    <t>Notes sur la journée</t>
  </si>
  <si>
    <t>Accompagnant</t>
  </si>
  <si>
    <t>TOTAL VISITEUR</t>
  </si>
  <si>
    <t>Date</t>
  </si>
  <si>
    <t xml:space="preserve">Jour </t>
  </si>
  <si>
    <t>Fin de septembre</t>
  </si>
  <si>
    <t>Fin d'octobre</t>
  </si>
  <si>
    <t>Colonne1</t>
  </si>
  <si>
    <t>Nom de l'activité</t>
  </si>
  <si>
    <t>Fin de novembre</t>
  </si>
  <si>
    <t>Fin de décembre</t>
  </si>
  <si>
    <t>Fin de janvier</t>
  </si>
  <si>
    <t>Fin de février</t>
  </si>
  <si>
    <t>Fin de mars</t>
  </si>
  <si>
    <t>Fin d'avril</t>
  </si>
  <si>
    <t>Fin de mai</t>
  </si>
  <si>
    <t>Fin de juin</t>
  </si>
  <si>
    <t>Fin de juillet</t>
  </si>
  <si>
    <t>date</t>
  </si>
  <si>
    <t>nb lignes</t>
  </si>
  <si>
    <t>nb activités</t>
  </si>
  <si>
    <t>Colonne2</t>
  </si>
  <si>
    <t xml:space="preserve">Référent de </t>
  </si>
  <si>
    <t>l'établissement</t>
  </si>
  <si>
    <t xml:space="preserve">Type de </t>
  </si>
  <si>
    <t>prestation</t>
  </si>
  <si>
    <t>Âge</t>
  </si>
  <si>
    <t>groupe</t>
  </si>
  <si>
    <t>Médiateur</t>
  </si>
  <si>
    <t>référent MEB</t>
  </si>
  <si>
    <t xml:space="preserve">Thèmatique </t>
  </si>
  <si>
    <t>de la visite</t>
  </si>
  <si>
    <t xml:space="preserve">Materiel </t>
  </si>
  <si>
    <t>requis</t>
  </si>
  <si>
    <t>Nombre d'activités</t>
  </si>
  <si>
    <t>Lorsque j'entre un chiffre dans la colonne F, cela déclenche un bug</t>
  </si>
  <si>
    <t>De plus, La colonne F sera ultimement (si possible) une référence de Calendrier_a_cacher!F:F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</si>
</sst>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8" x14ac:knownFonts="1">
    <font>
      <sz val="11"/>
      <color theme="1"/>
      <name val="Cambria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mbria"/>
      <family val="2"/>
    </font>
    <font>
      <b/>
      <sz val="11"/>
      <color theme="0"/>
      <name val="Cambria"/>
      <family val="2"/>
    </font>
    <font>
      <sz val="11"/>
      <color theme="1"/>
      <name val="Cambria"/>
    </font>
    <font>
      <sz val="11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7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theme="7" tint="-0.24994659260841701"/>
      </bottom>
      <diagonal/>
    </border>
    <border>
      <left style="thin">
        <color auto="1"/>
      </left>
      <right style="thin">
        <color auto="1"/>
      </right>
      <top style="thin">
        <color theme="7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7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7" tint="-0.24994659260841701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quotePrefix="1"/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wrapText="1"/>
    </xf>
    <xf numFmtId="49" fontId="0" fillId="0" borderId="0" xfId="0" applyNumberFormat="1"/>
    <xf numFmtId="0" fontId="0" fillId="0" borderId="0" xfId="0" applyNumberFormat="1" applyAlignment="1">
      <alignment wrapText="1"/>
    </xf>
    <xf numFmtId="0" fontId="0" fillId="0" borderId="0" xfId="0" applyNumberFormat="1"/>
    <xf numFmtId="1" fontId="0" fillId="0" borderId="0" xfId="0" applyNumberFormat="1" applyAlignment="1">
      <alignment wrapText="1"/>
    </xf>
    <xf numFmtId="1" fontId="0" fillId="0" borderId="0" xfId="0" applyNumberFormat="1"/>
    <xf numFmtId="0" fontId="1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wrapText="1"/>
    </xf>
    <xf numFmtId="1" fontId="0" fillId="0" borderId="4" xfId="0" applyNumberFormat="1" applyFont="1" applyBorder="1"/>
    <xf numFmtId="0" fontId="0" fillId="0" borderId="4" xfId="0" applyFont="1" applyBorder="1"/>
    <xf numFmtId="15" fontId="0" fillId="0" borderId="4" xfId="0" applyNumberFormat="1" applyFont="1" applyBorder="1"/>
    <xf numFmtId="0" fontId="0" fillId="0" borderId="5" xfId="0" applyFont="1" applyBorder="1"/>
    <xf numFmtId="1" fontId="0" fillId="0" borderId="6" xfId="0" applyNumberFormat="1" applyFont="1" applyBorder="1"/>
    <xf numFmtId="0" fontId="0" fillId="0" borderId="6" xfId="0" applyFont="1" applyBorder="1"/>
    <xf numFmtId="15" fontId="0" fillId="0" borderId="6" xfId="0" applyNumberFormat="1" applyFont="1" applyBorder="1"/>
    <xf numFmtId="0" fontId="0" fillId="0" borderId="7" xfId="0" applyFont="1" applyBorder="1"/>
    <xf numFmtId="1" fontId="0" fillId="0" borderId="8" xfId="0" applyNumberFormat="1" applyFont="1" applyBorder="1"/>
    <xf numFmtId="164" fontId="0" fillId="0" borderId="8" xfId="0" applyNumberFormat="1" applyFont="1" applyBorder="1"/>
    <xf numFmtId="0" fontId="0" fillId="0" borderId="8" xfId="0" applyFont="1" applyBorder="1"/>
    <xf numFmtId="15" fontId="0" fillId="0" borderId="8" xfId="0" applyNumberFormat="1" applyFont="1" applyBorder="1"/>
    <xf numFmtId="0" fontId="0" fillId="0" borderId="9" xfId="0" applyFont="1" applyBorder="1"/>
    <xf numFmtId="164" fontId="0" fillId="0" borderId="4" xfId="0" applyNumberFormat="1" applyFont="1" applyBorder="1"/>
    <xf numFmtId="164" fontId="0" fillId="0" borderId="6" xfId="0" applyNumberFormat="1" applyFont="1" applyBorder="1"/>
    <xf numFmtId="0" fontId="5" fillId="3" borderId="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6" fillId="0" borderId="4" xfId="0" applyFont="1" applyBorder="1"/>
    <xf numFmtId="15" fontId="6" fillId="0" borderId="4" xfId="0" applyNumberFormat="1" applyFont="1" applyBorder="1"/>
    <xf numFmtId="0" fontId="6" fillId="0" borderId="5" xfId="0" applyFont="1" applyBorder="1"/>
    <xf numFmtId="164" fontId="0" fillId="0" borderId="0" xfId="0" applyNumberFormat="1"/>
    <xf numFmtId="1" fontId="6" fillId="0" borderId="8" xfId="0" applyNumberFormat="1" applyFont="1" applyBorder="1"/>
    <xf numFmtId="1" fontId="6" fillId="0" borderId="4" xfId="0" applyNumberFormat="1" applyFont="1" applyBorder="1"/>
    <xf numFmtId="164" fontId="6" fillId="0" borderId="4" xfId="0" applyNumberFormat="1" applyFont="1" applyBorder="1"/>
    <xf numFmtId="15" fontId="6" fillId="0" borderId="6" xfId="0" applyNumberFormat="1" applyFont="1" applyBorder="1"/>
    <xf numFmtId="1" fontId="0" fillId="0" borderId="8" xfId="0" applyNumberFormat="1" applyBorder="1"/>
    <xf numFmtId="1" fontId="0" fillId="0" borderId="4" xfId="0" applyNumberFormat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4" fontId="7" fillId="0" borderId="4" xfId="0" applyNumberFormat="1" applyFont="1" applyBorder="1"/>
    <xf numFmtId="0" fontId="7" fillId="0" borderId="4" xfId="0" applyFont="1" applyBorder="1"/>
    <xf numFmtId="15" fontId="7" fillId="0" borderId="4" xfId="0" applyNumberFormat="1" applyFont="1" applyBorder="1"/>
    <xf numFmtId="0" fontId="7" fillId="0" borderId="5" xfId="0" applyFont="1" applyBorder="1"/>
    <xf numFmtId="2" fontId="3" fillId="0" borderId="1" xfId="0" applyNumberFormat="1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5" fillId="3" borderId="10" xfId="0" applyNumberFormat="1" applyFont="1" applyFill="1" applyBorder="1" applyAlignment="1">
      <alignment horizontal="center" vertical="center" wrapText="1"/>
    </xf>
    <xf numFmtId="0" fontId="0" fillId="0" borderId="8" xfId="0" applyNumberFormat="1" applyFont="1" applyBorder="1"/>
    <xf numFmtId="0" fontId="0" fillId="0" borderId="4" xfId="0" applyNumberFormat="1" applyFont="1" applyBorder="1"/>
    <xf numFmtId="0" fontId="0" fillId="0" borderId="6" xfId="0" applyNumberFormat="1" applyFont="1" applyBorder="1"/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164" fontId="1" fillId="2" borderId="14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wrapText="1"/>
    </xf>
    <xf numFmtId="0" fontId="1" fillId="2" borderId="19" xfId="0" applyFont="1" applyFill="1" applyBorder="1" applyAlignment="1">
      <alignment horizontal="center" vertical="top" wrapText="1"/>
    </xf>
    <xf numFmtId="0" fontId="1" fillId="2" borderId="20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horizontal="center" vertical="top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left" vertical="center" wrapText="1"/>
    </xf>
    <xf numFmtId="164" fontId="2" fillId="0" borderId="0" xfId="0" applyNumberFormat="1" applyFont="1" applyAlignment="1">
      <alignment horizontal="left" vertical="center" wrapText="1"/>
    </xf>
    <xf numFmtId="0" fontId="3" fillId="0" borderId="13" xfId="0" applyFont="1" applyBorder="1" applyAlignment="1">
      <alignment horizontal="right" vertical="center" wrapText="1"/>
    </xf>
    <xf numFmtId="0" fontId="0" fillId="0" borderId="0" xfId="0" applyNumberFormat="1" applyAlignment="1">
      <alignment horizontal="center"/>
    </xf>
    <xf numFmtId="0" fontId="0" fillId="0" borderId="8" xfId="0" applyNumberFormat="1" applyFont="1" applyBorder="1" applyAlignment="1">
      <alignment horizontal="center"/>
    </xf>
    <xf numFmtId="0" fontId="0" fillId="0" borderId="4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 style="thin">
          <color theme="7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theme="7"/>
        </lef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</dxf>
    <dxf>
      <fill>
        <patternFill>
          <bgColor theme="0" tint="-0.34998626667073579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0" formatCode="General"/>
      <border diagonalUp="0" diagonalDown="0">
        <left/>
        <right style="thin">
          <color theme="7"/>
        </right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0" formatCode="General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20" formatCode="dd\-mmm\-yy"/>
      <border diagonalUp="0" diagonalDown="0" outline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border diagonalUp="0" diagonalDown="0">
        <left/>
        <right/>
        <top style="thin">
          <color theme="7"/>
        </top>
        <bottom/>
        <vertical/>
        <horizontal/>
      </border>
    </dxf>
    <dxf>
      <numFmt numFmtId="164" formatCode="[$-40C]d\ mmmm\ yyyy;@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theme="7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" formatCode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 mmmm\ 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 mmmm\ yyyy;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8" name="Tableau8" displayName="Tableau8" ref="A2:S500" totalsRowShown="0" headerRowDxfId="251" dataDxfId="249" headerRowBorderDxfId="250" tableBorderDxfId="248" totalsRowBorderDxfId="247">
  <autoFilter ref="A2:S500"/>
  <tableColumns count="19">
    <tableColumn id="1" name="Jour" dataDxfId="246">
      <calculatedColumnFormula>IF(B3&lt;&gt;"",TEXT(B3,"jjjj"),"")</calculatedColumnFormula>
    </tableColumn>
    <tableColumn id="2" name="Date" dataDxfId="245"/>
    <tableColumn id="4" name="prestation" dataDxfId="244"/>
    <tableColumn id="5" name="Type" dataDxfId="243"/>
    <tableColumn id="7" name="Nom complet" dataDxfId="242"/>
    <tableColumn id="3" name="Colonne1" dataDxfId="241"/>
    <tableColumn id="8" name="l'établissement" dataDxfId="240"/>
    <tableColumn id="9" name="Mail" dataDxfId="239"/>
    <tableColumn id="10" name="Téléphone" dataDxfId="238"/>
    <tableColumn id="11" name="Visiteur" dataDxfId="237"/>
    <tableColumn id="12" name="Accompagnant" dataDxfId="236"/>
    <tableColumn id="13" name="groupe" dataDxfId="235"/>
    <tableColumn id="14" name="référent MEB" dataDxfId="234"/>
    <tableColumn id="15" name="de la visite" dataDxfId="233"/>
    <tableColumn id="16" name="Atelier" dataDxfId="232"/>
    <tableColumn id="17" name="requis" dataDxfId="231"/>
    <tableColumn id="18" name="Bilan Visiteurs" dataDxfId="230"/>
    <tableColumn id="19" name="Bilan MEB" dataDxfId="229"/>
    <tableColumn id="20" name="Note" dataDxfId="228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00" totalsRowShown="0" headerRowDxfId="227">
  <autoFilter ref="A1:J500"/>
  <sortState ref="A2:J500">
    <sortCondition descending="1" ref="A1:A500"/>
  </sortState>
  <tableColumns count="10">
    <tableColumn id="1" name="Nom de l'établissement" dataDxfId="226"/>
    <tableColumn id="2" name="Référent"/>
    <tableColumn id="3" name="N° téléphone"/>
    <tableColumn id="4" name="Mail"/>
    <tableColumn id="5" name="Nombre de visiteurs total" dataDxfId="225">
      <calculatedColumnFormula>IF(A2&lt;&gt;"",Tableau1[[#This Row],[Nb visiteur par établissement]],"")</calculatedColumnFormula>
    </tableColumn>
    <tableColumn id="6" name="Nombre de venues" dataDxfId="224">
      <calculatedColumnFormula>IF(A2&lt;&gt;"",COUNTIF('Récap prestation'!E3:E500,A2),"")</calculatedColumnFormula>
    </tableColumn>
    <tableColumn id="7" name="Moyenne des notes par établissement" dataDxfId="223">
      <calculatedColumnFormula>IF(A2&lt;&gt;"",a_cacher!T2,"")</calculatedColumnFormula>
    </tableColumn>
    <tableColumn id="8" name="Colonne3"/>
    <tableColumn id="9" name="Colonne4"/>
    <tableColumn id="10" name="Colonne5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17" name="Tableau17" displayName="Tableau17" ref="A1:F335" totalsRowShown="0" headerRowDxfId="222" dataDxfId="221">
  <autoFilter ref="A1:F335"/>
  <sortState ref="A2:E335">
    <sortCondition ref="A1:A335"/>
  </sortState>
  <tableColumns count="6">
    <tableColumn id="1" name="date" dataDxfId="220"/>
    <tableColumn id="4" name="Colonne1" dataDxfId="219">
      <calculatedColumnFormula>IF(D2&lt;&gt;"",A2,"")</calculatedColumnFormula>
    </tableColumn>
    <tableColumn id="2" name="nb lignes" dataDxfId="218"/>
    <tableColumn id="3" name="nb activités" dataDxfId="217"/>
    <tableColumn id="5" name="Colonne2" dataDxfId="216">
      <calculatedColumnFormula array="1">IFERROR(INDEX(Tableau17[Colonne1],SMALL(IF(Tableau17[nb activités]&lt;&gt;"",ROW(Tableau17[Colonne1])-1,""),ROW(1:1))),"")</calculatedColumnFormula>
    </tableColumn>
    <tableColumn id="6" name="Colonne3" dataDxfId="215">
      <calculatedColumnFormula array="1">INDEX($B$2:$D$335,MATCH(E2,$B$2:$B$335,0),3)</calculatedColumnFormula>
    </tableColumn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X500" totalsRowShown="0" headerRowDxfId="214">
  <autoFilter ref="A1:X500"/>
  <sortState ref="A2:R500">
    <sortCondition ref="G1:G500"/>
  </sortState>
  <tableColumns count="24">
    <tableColumn id="1" name="Valeur Thématique avec doublon">
      <calculatedColumnFormula>'Récap prestation'!N3</calculatedColumnFormula>
    </tableColumn>
    <tableColumn id="2" name="Valeur Thème sans doublon" dataDxfId="213">
      <calculatedColumnFormula array="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doublon])-ROW($A$2)+1),ROWS(B$2:B2)))</calculatedColumnFormula>
    </tableColumn>
    <tableColumn id="3" name="Valeur Thème Liste" dataDxfId="212">
      <calculatedColumnFormula>IF(ISERROR(B2),"",B2)</calculatedColumnFormula>
    </tableColumn>
    <tableColumn id="4" name="Valeur établissement avec doublon" dataDxfId="211">
      <calculatedColumnFormula>IF('Récap prestation'!E3&lt;&gt;0,'Récap prestation'!E3,"")</calculatedColumnFormula>
    </tableColumn>
    <tableColumn id="18" name="référence séquentielle" dataDxfId="210">
      <calculatedColumnFormula>IF(G2=G1,E1+1,1)</calculatedColumnFormula>
    </tableColumn>
    <tableColumn id="19" name="concaténation" dataDxfId="209">
      <calculatedColumnFormula>IF(D2&lt;&gt;0,D2&amp;" "&amp;E2&amp;" ","")</calculatedColumnFormula>
    </tableColumn>
    <tableColumn id="17" name="N° référence" dataDxfId="208">
      <calculatedColumnFormula>INDEX($N$2:O100,MATCH(D2,Tableau1[valeur établissement liste],0),2)</calculatedColumnFormula>
    </tableColumn>
    <tableColumn id="10" name="séquence ref" dataDxfId="207">
      <calculatedColumnFormula>IF(G2=G1,IF(I2&lt;&gt;0,H1&amp;I2&amp;CHAR(10),H1),IF(I2&lt;&gt;0,I2&amp;CHAR(10),""))</calculatedColumnFormula>
    </tableColumn>
    <tableColumn id="7" name="référent" dataDxfId="206">
      <calculatedColumnFormula>'Récap prestation'!G3</calculatedColumnFormula>
    </tableColumn>
    <tableColumn id="8" name="téléphone" dataDxfId="205">
      <calculatedColumnFormula>IF(ISBLANK('Récap prestation'!I3),"",'Récap prestation'!I3)</calculatedColumnFormula>
    </tableColumn>
    <tableColumn id="9" name="Mail" dataDxfId="204">
      <calculatedColumnFormula>IF(ISBLANK('Récap prestation'!H3),"",'Récap prestation'!H3)</calculatedColumnFormula>
    </tableColumn>
    <tableColumn id="25" name="Noté?" dataDxfId="203"/>
    <tableColumn id="5" name="Valeur établissement sans doublon" dataDxfId="202">
      <calculatedColumnFormula array="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doublon])-ROW($D$2)+1),ROWS(M$2:M2)))</calculatedColumnFormula>
    </tableColumn>
    <tableColumn id="6" name="valeur établissement liste" dataDxfId="201">
      <calculatedColumnFormula>IF(ISERROR(M2),"",M2)</calculatedColumnFormula>
    </tableColumn>
    <tableColumn id="11" name="N° référence établissement" dataDxfId="200">
      <calculatedColumnFormula>COUNTIF(Tableau1[Valeur établissement avec doublon],Tableau1[valeur établissement liste])</calculatedColumnFormula>
    </tableColumn>
    <tableColumn id="16" name="NB visiteurs de l'établissement (liste)" dataDxfId="199">
      <calculatedColumnFormula>SUMIF('Récap prestation'!$E$3:$E$500,N2,'Récap prestation'!J3)</calculatedColumnFormula>
    </tableColumn>
    <tableColumn id="20" name="NB accompagnant de l'établissement" dataDxfId="198">
      <calculatedColumnFormula>SUMIF('Récap prestation'!$E$3:$E$500,N2,'Récap prestation'!K3)</calculatedColumnFormula>
    </tableColumn>
    <tableColumn id="21" name="Nb visiteur par établissement" dataDxfId="197">
      <calculatedColumnFormula>P2+Q2</calculatedColumnFormula>
    </tableColumn>
    <tableColumn id="22" name="Somme des notes établissement" dataDxfId="196">
      <calculatedColumnFormula>SUMIF('Récap prestation'!$E$3:$E$500,N2,'Récap prestation'!S3)</calculatedColumnFormula>
    </tableColumn>
    <tableColumn id="23" name="Moyenne note établissement" dataDxfId="195">
      <calculatedColumnFormula>IF(ISERROR(AVERAGEIF('Récap prestation'!$E$3:$E$500,N2,'Récap prestation'!$S$3)),"N/A",AVERAGEIF('Récap prestation'!$E$3:$E$500,N2,'Récap prestation'!$S$3:$S$500))</calculatedColumnFormula>
    </tableColumn>
    <tableColumn id="12" name="Atelier avec doublon" dataDxfId="194">
      <calculatedColumnFormula>'Récap prestation'!O3</calculatedColumnFormula>
    </tableColumn>
    <tableColumn id="13" name="Atelier sans doublon" dataDxfId="193">
      <calculatedColumnFormula array="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doublon])-ROW($U$2)+1),ROWS(V$2:V2)))</calculatedColumnFormula>
    </tableColumn>
    <tableColumn id="14" name="Atelier liste" dataDxfId="192">
      <calculatedColumnFormula>IF(ISERROR(V2),"",V2)</calculatedColumnFormula>
    </tableColumn>
    <tableColumn id="15" name="Type de prestation" dataDxfId="19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A2:L37" totalsRowShown="0" headerRowDxfId="184" headerRowBorderDxfId="183" tableBorderDxfId="182">
  <autoFilter ref="A2:L37"/>
  <tableColumns count="12">
    <tableColumn id="14" name="Jour " dataDxfId="181">
      <calculatedColumnFormula>IF(C3&lt;&gt;"",TEXT(C3&amp;D3,"jjjj"),"")</calculatedColumnFormula>
    </tableColumn>
    <tableColumn id="17" name="Date" dataDxfId="180">
      <calculatedColumnFormula>IF(C3&amp;D3&lt;&gt;C2&amp;D2, C3&amp;" "&amp;D3,"")</calculatedColumnFormula>
    </tableColumn>
    <tableColumn id="1" name="Jour" dataDxfId="179"/>
    <tableColumn id="2" name="Mois et année" dataDxfId="178">
      <calculatedColumnFormula>IF(C3&lt;&gt;"",RIGHT(CELL("nomfichier",C2),LEN(CELL("nomfichier",C2))-FIND("]",CELL("nomfichier",C2))),"")</calculatedColumnFormula>
    </tableColumn>
    <tableColumn id="4" name="Visiteur libre" dataDxfId="177"/>
    <tableColumn id="8" name="Nombre d'activités" dataDxfId="176"/>
    <tableColumn id="15" name="Type de prestation" dataDxfId="175"/>
    <tableColumn id="3" name="Nom de l'activité" dataDxfId="174"/>
    <tableColumn id="5" name="Visiteurs par prestation" dataDxfId="173"/>
    <tableColumn id="6" name="Informations complémentaires" dataDxfId="172"/>
    <tableColumn id="7" name="Notes sur la journée" dataDxfId="171"/>
    <tableColumn id="16" name="TOTAL VISITEUR" dataDxfId="170">
      <calculatedColumnFormula>IF(E3="","",IF(F3=0,E3,IF(F3=1,SUM(E3,I3),IF(F3=2,SUM(E3,I3:I4),IF(F3=3,SUM(E3,I3:I5),IF(F3=4,SUM(E3,I3:I6),IF(F3=5,SUM(E3,I3:I7),IF(F3=6,SUM(E3,I3:I8),"Erreur"))))))))</calculatedColumnFormula>
    </tableColumn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A1:K34" totalsRowShown="0" headerRowDxfId="166" dataDxfId="165" tableBorderDxfId="164">
  <autoFilter ref="A1:K34"/>
  <tableColumns count="11">
    <tableColumn id="1" name="Jour " dataDxfId="163">
      <calculatedColumnFormula>IF(C2&lt;&gt;"",IF(C2&amp;D2&lt;&gt;C1&amp;D1,TEXT(C2&amp;D2,"jjjj"),""),"")</calculatedColumnFormula>
    </tableColumn>
    <tableColumn id="2" name="Date" dataDxfId="162">
      <calculatedColumnFormula>IF(C2&amp;D2&lt;&gt;C1&amp;D1, C2&amp;" "&amp;D2,"")</calculatedColumnFormula>
    </tableColumn>
    <tableColumn id="3" name="Jour" dataDxfId="161"/>
    <tableColumn id="4" name="Mois et année" dataDxfId="160">
      <calculatedColumnFormula>IF(C2&lt;&gt;"",RIGHT(CELL("nomfichier",C1),LEN(CELL("nomfichier",C1))-FIND("]",CELL("nomfichier",C1))),"")</calculatedColumnFormula>
    </tableColumn>
    <tableColumn id="5" name="Visiteur libre" dataDxfId="159"/>
    <tableColumn id="6" name="Type de prestation" dataDxfId="158"/>
    <tableColumn id="11" name="Nom de l'activité" dataDxfId="157"/>
    <tableColumn id="7" name="Visiteurs par prestation" dataDxfId="156"/>
    <tableColumn id="8" name="Informations complémentaires" dataDxfId="155"/>
    <tableColumn id="9" name="Notes sur la journée" dataDxfId="154"/>
    <tableColumn id="10" name="TOTAL VISITEUR" dataDxfId="153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13" name="Tableau4714" displayName="Tableau4714" ref="A1:K34" totalsRowShown="0" headerRowDxfId="149" headerRowBorderDxfId="148" tableBorderDxfId="147">
  <autoFilter ref="A1:K34"/>
  <tableColumns count="11">
    <tableColumn id="14" name="Jour " dataDxfId="146">
      <calculatedColumnFormula>IF(C2&lt;&gt;"",IF(C2&amp;D2&lt;&gt;C1&amp;D1,TEXT(C2&amp;D2,"jjjj"),""),"")</calculatedColumnFormula>
    </tableColumn>
    <tableColumn id="1" name="Date" dataDxfId="145"/>
    <tableColumn id="2" name="Jour" dataDxfId="144"/>
    <tableColumn id="4" name="Mois et année" dataDxfId="143">
      <calculatedColumnFormula>IF(C2&lt;&gt;"",RIGHT(CELL("nomfichier",C1),LEN(CELL("nomfichier",C1))-FIND("]",CELL("nomfichier",C1))),"")</calculatedColumnFormula>
    </tableColumn>
    <tableColumn id="5" name="Visiteur libre" dataDxfId="142"/>
    <tableColumn id="6" name="Type de prestation" dataDxfId="141"/>
    <tableColumn id="3" name="Nom de l'activité" dataDxfId="140"/>
    <tableColumn id="7" name="Visiteurs par prestation" dataDxfId="139"/>
    <tableColumn id="8" name="Informations complémentaires" dataDxfId="138"/>
    <tableColumn id="9" name="Notes sur la journée" dataDxfId="137"/>
    <tableColumn id="10" name="TOTAL VISITEUR" dataDxfId="136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5" name="Tableau47146" displayName="Tableau47146" ref="A1:K34" totalsRowShown="0" headerRowDxfId="132" headerRowBorderDxfId="131" tableBorderDxfId="130">
  <autoFilter ref="A1:K34"/>
  <tableColumns count="11">
    <tableColumn id="14" name="Jour " dataDxfId="129">
      <calculatedColumnFormula>IF(C2&lt;&gt;"",IF(C2&amp;D2&lt;&gt;C1&amp;D1,TEXT(C2&amp;D2,"jjjj"),""),"")</calculatedColumnFormula>
    </tableColumn>
    <tableColumn id="1" name="Date" dataDxfId="128"/>
    <tableColumn id="2" name="Jour" dataDxfId="127"/>
    <tableColumn id="4" name="Mois et année" dataDxfId="126">
      <calculatedColumnFormula>IF(C2&lt;&gt;"",RIGHT(CELL("nomfichier",C1),LEN(CELL("nomfichier",C1))-FIND("]",CELL("nomfichier",C1))),"")</calculatedColumnFormula>
    </tableColumn>
    <tableColumn id="5" name="Visiteur libre" dataDxfId="125"/>
    <tableColumn id="6" name="Type de prestation" dataDxfId="124"/>
    <tableColumn id="3" name="Nom de l'activité" dataDxfId="123"/>
    <tableColumn id="7" name="Visiteurs par prestation" dataDxfId="122"/>
    <tableColumn id="8" name="Informations complémentaires" dataDxfId="121"/>
    <tableColumn id="9" name="Notes sur la journée" dataDxfId="120"/>
    <tableColumn id="10" name="TOTAL VISITEUR" dataDxfId="119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7" name="Tableau471468" displayName="Tableau471468" ref="A1:K33" totalsRowShown="0" headerRowDxfId="115" headerRowBorderDxfId="114" tableBorderDxfId="113">
  <autoFilter ref="A1:K33"/>
  <tableColumns count="11">
    <tableColumn id="14" name="Jour " dataDxfId="112">
      <calculatedColumnFormula>IF(C2&lt;&gt;"",IF(C2&amp;D2&lt;&gt;C1&amp;D1,TEXT(C2&amp;D2,"jjjj"),""),"")</calculatedColumnFormula>
    </tableColumn>
    <tableColumn id="1" name="Date" dataDxfId="111"/>
    <tableColumn id="2" name="Jour" dataDxfId="110"/>
    <tableColumn id="4" name="Mois et année" dataDxfId="109">
      <calculatedColumnFormula>IF(C2&lt;&gt;"",RIGHT(CELL("nomfichier",C1),LEN(CELL("nomfichier",C1))-FIND("]",CELL("nomfichier",C1))),"")</calculatedColumnFormula>
    </tableColumn>
    <tableColumn id="5" name="Visiteur libre" dataDxfId="108"/>
    <tableColumn id="6" name="Type de prestation" dataDxfId="107"/>
    <tableColumn id="3" name="Nom de l'activité" dataDxfId="106"/>
    <tableColumn id="7" name="Visiteurs par prestation" dataDxfId="105"/>
    <tableColumn id="8" name="Informations complémentaires" dataDxfId="104"/>
    <tableColumn id="9" name="Notes sur la journée" dataDxfId="103"/>
    <tableColumn id="10" name="TOTAL VISITEUR" dataDxfId="102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9" name="Tableau47146810" displayName="Tableau47146810" ref="A1:K31" totalsRowShown="0" headerRowDxfId="98" headerRowBorderDxfId="97" tableBorderDxfId="96">
  <autoFilter ref="A1:K31"/>
  <tableColumns count="11">
    <tableColumn id="14" name="Jour " dataDxfId="95">
      <calculatedColumnFormula>IF(C2&lt;&gt;"",IF(C2&amp;D2&lt;&gt;C1&amp;D1,TEXT(C2&amp;D2,"jjjj"),""),"")</calculatedColumnFormula>
    </tableColumn>
    <tableColumn id="1" name="Date" dataDxfId="94"/>
    <tableColumn id="2" name="Jour" dataDxfId="93"/>
    <tableColumn id="4" name="Mois et année" dataDxfId="92">
      <calculatedColumnFormula>IF(C2&lt;&gt;"",RIGHT(CELL("nomfichier",C1),LEN(CELL("nomfichier",C1))-FIND("]",CELL("nomfichier",C1))),"")</calculatedColumnFormula>
    </tableColumn>
    <tableColumn id="5" name="Visiteur libre" dataDxfId="91"/>
    <tableColumn id="6" name="Type de prestation" dataDxfId="90"/>
    <tableColumn id="3" name="Nom de l'activité" dataDxfId="89"/>
    <tableColumn id="7" name="Visiteurs par prestation" dataDxfId="88"/>
    <tableColumn id="8" name="Informations complémentaires" dataDxfId="87"/>
    <tableColumn id="9" name="Notes sur la journée" dataDxfId="86"/>
    <tableColumn id="10" name="TOTAL VISITEUR" dataDxfId="85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id="10" name="Tableau4714681011" displayName="Tableau4714681011" ref="A1:K35" totalsRowShown="0" headerRowDxfId="81" headerRowBorderDxfId="80" tableBorderDxfId="79">
  <autoFilter ref="A1:K35"/>
  <tableColumns count="11">
    <tableColumn id="14" name="Jour " dataDxfId="78">
      <calculatedColumnFormula>IF(C2&lt;&gt;"",IF(C2&amp;D2&lt;&gt;C1&amp;D1,TEXT(C2&amp;D2,"jjjj"),""),"")</calculatedColumnFormula>
    </tableColumn>
    <tableColumn id="1" name="Date" dataDxfId="77"/>
    <tableColumn id="2" name="Jour" dataDxfId="76"/>
    <tableColumn id="4" name="Mois et année" dataDxfId="75">
      <calculatedColumnFormula>IF(C2&lt;&gt;"",RIGHT(CELL("nomfichier",C1),LEN(CELL("nomfichier",C1))-FIND("]",CELL("nomfichier",C1))),"")</calculatedColumnFormula>
    </tableColumn>
    <tableColumn id="5" name="Visiteur libre" dataDxfId="74"/>
    <tableColumn id="6" name="Type de prestation" dataDxfId="73"/>
    <tableColumn id="3" name="Nom de l'activité" dataDxfId="72"/>
    <tableColumn id="7" name="Visiteurs par prestation" dataDxfId="71"/>
    <tableColumn id="8" name="Informations complémentaires" dataDxfId="70"/>
    <tableColumn id="9" name="Notes sur la journée" dataDxfId="69"/>
    <tableColumn id="10" name="TOTAL VISITEUR" dataDxfId="68"/>
  </tableColumns>
  <tableStyleInfo name="TableStyleLight12" showFirstColumn="0" showLastColumn="0" showRowStripes="1" showColumnStripes="0"/>
</table>
</file>

<file path=xl/tables/table12.xml><?xml version="1.0" encoding="utf-8"?>
<table xmlns="http://schemas.openxmlformats.org/spreadsheetml/2006/main" id="12" name="Tableau471468101113" displayName="Tableau471468101113" ref="A1:K32" totalsRowShown="0" headerRowDxfId="64" headerRowBorderDxfId="63" tableBorderDxfId="62">
  <autoFilter ref="A1:K32"/>
  <tableColumns count="11">
    <tableColumn id="14" name="Jour " dataDxfId="61">
      <calculatedColumnFormula>IF(C2&lt;&gt;"",IF(C2&amp;D2&lt;&gt;C1&amp;D1,TEXT(C2&amp;D2,"jjjj"),""),"")</calculatedColumnFormula>
    </tableColumn>
    <tableColumn id="1" name="Date" dataDxfId="60"/>
    <tableColumn id="2" name="Jour" dataDxfId="59"/>
    <tableColumn id="4" name="Mois et année" dataDxfId="58">
      <calculatedColumnFormula>IF(C2&lt;&gt;"",RIGHT(CELL("nomfichier",C1),LEN(CELL("nomfichier",C1))-FIND("]",CELL("nomfichier",C1))),"")</calculatedColumnFormula>
    </tableColumn>
    <tableColumn id="5" name="Visiteur libre" dataDxfId="57"/>
    <tableColumn id="6" name="Type de prestation" dataDxfId="56"/>
    <tableColumn id="3" name="Nom de l'activité" dataDxfId="55"/>
    <tableColumn id="7" name="Visiteurs par prestation" dataDxfId="54"/>
    <tableColumn id="8" name="Informations complémentaires" dataDxfId="53"/>
    <tableColumn id="9" name="Notes sur la journée" dataDxfId="52"/>
    <tableColumn id="10" name="TOTAL VISITEUR" dataDxfId="51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14" name="Tableau47146810111315" displayName="Tableau47146810111315" ref="A1:K33" totalsRowShown="0" headerRowDxfId="47" headerRowBorderDxfId="46" tableBorderDxfId="45">
  <autoFilter ref="A1:K33"/>
  <tableColumns count="11">
    <tableColumn id="14" name="Jour " dataDxfId="44">
      <calculatedColumnFormula>IF(C2&lt;&gt;"",IF(C2&amp;D2&lt;&gt;C1&amp;D1,TEXT(C2&amp;D2,"jjjj"),""),"")</calculatedColumnFormula>
    </tableColumn>
    <tableColumn id="1" name="Date" dataDxfId="43"/>
    <tableColumn id="2" name="Jour" dataDxfId="42"/>
    <tableColumn id="4" name="Mois et année" dataDxfId="41">
      <calculatedColumnFormula>IF(C2&lt;&gt;"",RIGHT(CELL("nomfichier",C1),LEN(CELL("nomfichier",C1))-FIND("]",CELL("nomfichier",C1))),"")</calculatedColumnFormula>
    </tableColumn>
    <tableColumn id="5" name="Visiteur libre" dataDxfId="40"/>
    <tableColumn id="6" name="Type de prestation" dataDxfId="39"/>
    <tableColumn id="3" name="Nom de l'activité" dataDxfId="38"/>
    <tableColumn id="7" name="Visiteurs par prestation" dataDxfId="37"/>
    <tableColumn id="8" name="Informations complémentaires" dataDxfId="36"/>
    <tableColumn id="9" name="Notes sur la journée" dataDxfId="35"/>
    <tableColumn id="10" name="TOTAL VISITEUR" dataDxfId="34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15" name="Tableau4714681011131516" displayName="Tableau4714681011131516" ref="A1:K32" totalsRowShown="0" headerRowDxfId="30" headerRowBorderDxfId="29" tableBorderDxfId="28">
  <autoFilter ref="A1:K32"/>
  <tableColumns count="11">
    <tableColumn id="14" name="Jour " dataDxfId="27">
      <calculatedColumnFormula>IF(C2&lt;&gt;"",IF(C2&amp;D2&lt;&gt;C1&amp;D1,TEXT(C2&amp;D2,"jjjj"),""),"")</calculatedColumnFormula>
    </tableColumn>
    <tableColumn id="1" name="Date" dataDxfId="26"/>
    <tableColumn id="2" name="Jour" dataDxfId="25"/>
    <tableColumn id="4" name="Mois et année" dataDxfId="24">
      <calculatedColumnFormula>IF(C2&lt;&gt;"",RIGHT(CELL("nomfichier",C1),LEN(CELL("nomfichier",C1))-FIND("]",CELL("nomfichier",C1))),"")</calculatedColumnFormula>
    </tableColumn>
    <tableColumn id="5" name="Visiteur libre" dataDxfId="23"/>
    <tableColumn id="6" name="Type de prestation" dataDxfId="22"/>
    <tableColumn id="3" name="Nom de l'activité" dataDxfId="21"/>
    <tableColumn id="7" name="Visiteurs par prestation" dataDxfId="20"/>
    <tableColumn id="8" name="Informations complémentaires" dataDxfId="19"/>
    <tableColumn id="9" name="Notes sur la journée" dataDxfId="18"/>
    <tableColumn id="10" name="TOTAL VISITEUR" dataDxfId="17"/>
  </tableColumns>
  <tableStyleInfo name="TableStyleLight12" showFirstColumn="0" showLastColumn="0" showRowStripes="1" showColumnStripes="0"/>
</table>
</file>

<file path=xl/tables/table15.xml><?xml version="1.0" encoding="utf-8"?>
<table xmlns="http://schemas.openxmlformats.org/spreadsheetml/2006/main" id="16" name="Tableau471468101113151617" displayName="Tableau471468101113151617" ref="A1:K33" totalsRowShown="0" headerRowDxfId="13" headerRowBorderDxfId="12" tableBorderDxfId="11">
  <autoFilter ref="A1:K33"/>
  <tableColumns count="11">
    <tableColumn id="14" name="Jour " dataDxfId="10">
      <calculatedColumnFormula>IF(C2&lt;&gt;"",IF(C2&amp;D2&lt;&gt;C1&amp;D1,TEXT(C2&amp;D2,"jjjj"),""),"")</calculatedColumnFormula>
    </tableColumn>
    <tableColumn id="1" name="Date" dataDxfId="9"/>
    <tableColumn id="2" name="Jour" dataDxfId="8"/>
    <tableColumn id="4" name="Mois et année" dataDxfId="7">
      <calculatedColumnFormula>IF(C2&lt;&gt;"",RIGHT(CELL("nomfichier",C1),LEN(CELL("nomfichier",C1))-FIND("]",CELL("nomfichier",C1))),"")</calculatedColumnFormula>
    </tableColumn>
    <tableColumn id="5" name="Visiteur libre" dataDxfId="6"/>
    <tableColumn id="6" name="Type de prestation" dataDxfId="5"/>
    <tableColumn id="3" name="Nom de l'activité" dataDxfId="4"/>
    <tableColumn id="7" name="Visiteurs par prestation" dataDxfId="3"/>
    <tableColumn id="8" name="Informations complémentaires" dataDxfId="2"/>
    <tableColumn id="9" name="Notes sur la journée" dataDxfId="1"/>
    <tableColumn id="10" name="TOTAL VISITEUR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S1000"/>
  <sheetViews>
    <sheetView zoomScale="70" zoomScaleNormal="70" workbookViewId="0">
      <selection activeCell="F5" sqref="F5"/>
    </sheetView>
  </sheetViews>
  <sheetFormatPr baseColWidth="10" defaultColWidth="11.19921875" defaultRowHeight="30" customHeight="1" x14ac:dyDescent="0.25"/>
  <cols>
    <col min="1" max="1" width="9.3984375" style="4" customWidth="1"/>
    <col min="2" max="2" width="14.19921875" style="75" customWidth="1"/>
    <col min="3" max="3" width="14.3984375" style="8" customWidth="1"/>
    <col min="4" max="4" width="15.8984375" style="4" customWidth="1"/>
    <col min="5" max="5" width="16.09765625" style="4" customWidth="1"/>
    <col min="6" max="6" width="5.3984375" style="4" customWidth="1"/>
    <col min="7" max="7" width="16" style="4" customWidth="1"/>
    <col min="8" max="8" width="11.19921875" style="4"/>
    <col min="9" max="9" width="12.09765625" style="4" customWidth="1"/>
    <col min="10" max="10" width="11.19921875" style="4"/>
    <col min="11" max="11" width="15.8984375" style="4" customWidth="1"/>
    <col min="12" max="12" width="11.19921875" style="4" customWidth="1"/>
    <col min="13" max="13" width="11.19921875" style="4"/>
    <col min="14" max="14" width="11.59765625" style="4" customWidth="1"/>
    <col min="15" max="16" width="11.19921875" style="4"/>
    <col min="17" max="17" width="21" style="4" customWidth="1"/>
    <col min="18" max="18" width="22.8984375" style="4" customWidth="1"/>
    <col min="19" max="19" width="6.69921875" style="4" customWidth="1"/>
    <col min="20" max="16384" width="11.19921875" style="4"/>
  </cols>
  <sheetData>
    <row r="1" spans="1:19" ht="30" customHeight="1" x14ac:dyDescent="0.3">
      <c r="A1" s="81" t="s">
        <v>7</v>
      </c>
      <c r="B1" s="82"/>
      <c r="C1" s="67" t="s">
        <v>80</v>
      </c>
      <c r="D1" s="82" t="s">
        <v>48</v>
      </c>
      <c r="E1" s="83"/>
      <c r="F1" s="73"/>
      <c r="G1" s="69" t="s">
        <v>78</v>
      </c>
      <c r="H1" s="81" t="s">
        <v>1</v>
      </c>
      <c r="I1" s="83"/>
      <c r="J1" s="81" t="s">
        <v>2</v>
      </c>
      <c r="K1" s="83"/>
      <c r="L1" s="69" t="s">
        <v>82</v>
      </c>
      <c r="M1" s="69" t="s">
        <v>84</v>
      </c>
      <c r="N1" s="69" t="s">
        <v>86</v>
      </c>
      <c r="O1" s="71"/>
      <c r="P1" s="69" t="s">
        <v>88</v>
      </c>
      <c r="Q1" s="81" t="s">
        <v>25</v>
      </c>
      <c r="R1" s="82"/>
      <c r="S1" s="83"/>
    </row>
    <row r="2" spans="1:19" ht="30" customHeight="1" x14ac:dyDescent="0.25">
      <c r="A2" s="54" t="s">
        <v>9</v>
      </c>
      <c r="B2" s="65" t="s">
        <v>59</v>
      </c>
      <c r="C2" s="68" t="s">
        <v>81</v>
      </c>
      <c r="D2" s="55" t="s">
        <v>11</v>
      </c>
      <c r="E2" s="46" t="s">
        <v>12</v>
      </c>
      <c r="F2" s="47" t="s">
        <v>63</v>
      </c>
      <c r="G2" s="70" t="s">
        <v>79</v>
      </c>
      <c r="H2" s="46" t="s">
        <v>3</v>
      </c>
      <c r="I2" s="46" t="s">
        <v>4</v>
      </c>
      <c r="J2" s="46" t="s">
        <v>10</v>
      </c>
      <c r="K2" s="46" t="s">
        <v>57</v>
      </c>
      <c r="L2" s="70" t="s">
        <v>83</v>
      </c>
      <c r="M2" s="70" t="s">
        <v>85</v>
      </c>
      <c r="N2" s="70" t="s">
        <v>87</v>
      </c>
      <c r="O2" s="72" t="s">
        <v>0</v>
      </c>
      <c r="P2" s="70" t="s">
        <v>89</v>
      </c>
      <c r="Q2" s="46" t="s">
        <v>5</v>
      </c>
      <c r="R2" s="46" t="s">
        <v>6</v>
      </c>
      <c r="S2" s="53" t="s">
        <v>30</v>
      </c>
    </row>
    <row r="3" spans="1:19" s="7" customFormat="1" ht="57.6" x14ac:dyDescent="0.25">
      <c r="A3" s="76" t="str">
        <f t="shared" ref="A3:A66" ca="1" si="0">IF(B3&lt;&gt;"",TEXT(B3,"jjjj"),"")</f>
        <v>jeudi</v>
      </c>
      <c r="B3" s="74" t="str">
        <f ca="1">Calendrier_a_cacher!E2</f>
        <v>13 septembre 2018</v>
      </c>
      <c r="C3" s="66"/>
      <c r="D3" s="5"/>
      <c r="E3" s="5" t="s">
        <v>91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61"/>
    </row>
    <row r="4" spans="1:19" s="7" customFormat="1" ht="30" customHeight="1" x14ac:dyDescent="0.25">
      <c r="A4" s="76" t="str">
        <f t="shared" ca="1" si="0"/>
        <v>mercredi</v>
      </c>
      <c r="B4" s="74" t="str">
        <f ca="1">Calendrier_a_cacher!E3</f>
        <v>10 octobre 2018</v>
      </c>
      <c r="C4" s="6"/>
      <c r="D4" s="5"/>
      <c r="E4" s="5"/>
      <c r="F4" s="5"/>
      <c r="G4" s="5"/>
      <c r="H4" s="5"/>
      <c r="I4" s="52"/>
      <c r="J4" s="5"/>
      <c r="K4" s="5"/>
      <c r="L4" s="5"/>
      <c r="M4" s="5"/>
      <c r="N4" s="5"/>
      <c r="O4" s="5"/>
      <c r="P4" s="5"/>
      <c r="Q4" s="5"/>
      <c r="R4" s="5"/>
      <c r="S4" s="61"/>
    </row>
    <row r="5" spans="1:19" s="7" customFormat="1" ht="86.4" x14ac:dyDescent="0.25">
      <c r="A5" s="76" t="str">
        <f t="shared" ca="1" si="0"/>
        <v>mardi</v>
      </c>
      <c r="B5" s="74" t="str">
        <f ca="1">Calendrier_a_cacher!E4</f>
        <v>6 novembre 2018</v>
      </c>
      <c r="C5" s="6"/>
      <c r="D5" s="5"/>
      <c r="E5" s="5" t="s">
        <v>92</v>
      </c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61"/>
    </row>
    <row r="6" spans="1:19" s="7" customFormat="1" ht="30" customHeight="1" x14ac:dyDescent="0.25">
      <c r="A6" s="76" t="str">
        <f t="shared" ca="1" si="0"/>
        <v>dimanche</v>
      </c>
      <c r="B6" s="74" t="str">
        <f ca="1">Calendrier_a_cacher!E5</f>
        <v>18 novembre 2018</v>
      </c>
      <c r="C6" s="6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1"/>
    </row>
    <row r="7" spans="1:19" s="7" customFormat="1" ht="30" customHeight="1" x14ac:dyDescent="0.25">
      <c r="A7" s="76" t="str">
        <f t="shared" ca="1" si="0"/>
        <v>mardi</v>
      </c>
      <c r="B7" s="74" t="str">
        <f ca="1">Calendrier_a_cacher!E6</f>
        <v>11 décembre 2018</v>
      </c>
      <c r="C7" s="6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61"/>
    </row>
    <row r="8" spans="1:19" s="7" customFormat="1" ht="30" customHeight="1" x14ac:dyDescent="0.25">
      <c r="A8" s="76" t="str">
        <f t="shared" ca="1" si="0"/>
        <v>lundi</v>
      </c>
      <c r="B8" s="74" t="str">
        <f ca="1">Calendrier_a_cacher!E7</f>
        <v>4 février 2019</v>
      </c>
      <c r="C8" s="6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61"/>
    </row>
    <row r="9" spans="1:19" s="7" customFormat="1" ht="30" customHeight="1" x14ac:dyDescent="0.25">
      <c r="A9" s="76" t="str">
        <f t="shared" ca="1" si="0"/>
        <v>mercredi</v>
      </c>
      <c r="B9" s="74" t="str">
        <f ca="1">Calendrier_a_cacher!E8</f>
        <v>13 mars 2019</v>
      </c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1"/>
    </row>
    <row r="10" spans="1:19" s="7" customFormat="1" ht="30" customHeight="1" x14ac:dyDescent="0.25">
      <c r="A10" s="76" t="str">
        <f t="shared" ca="1" si="0"/>
        <v>mardi</v>
      </c>
      <c r="B10" s="74" t="str">
        <f ca="1">Calendrier_a_cacher!E9</f>
        <v>26 mars 2019</v>
      </c>
      <c r="C10" s="6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61"/>
    </row>
    <row r="11" spans="1:19" s="7" customFormat="1" ht="30" customHeight="1" x14ac:dyDescent="0.25">
      <c r="A11" s="76" t="str">
        <f t="shared" ca="1" si="0"/>
        <v/>
      </c>
      <c r="B11" s="74" t="str">
        <f ca="1">Calendrier_a_cacher!E10</f>
        <v/>
      </c>
      <c r="C11" s="6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61"/>
    </row>
    <row r="12" spans="1:19" s="7" customFormat="1" ht="30" customHeight="1" x14ac:dyDescent="0.25">
      <c r="A12" s="60" t="str">
        <f t="shared" ca="1" si="0"/>
        <v/>
      </c>
      <c r="B12" s="74" t="str">
        <f ca="1">Calendrier_a_cacher!E11</f>
        <v/>
      </c>
      <c r="C12" s="6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61"/>
    </row>
    <row r="13" spans="1:19" s="7" customFormat="1" ht="30" customHeight="1" x14ac:dyDescent="0.25">
      <c r="A13" s="60" t="str">
        <f t="shared" ca="1" si="0"/>
        <v/>
      </c>
      <c r="B13" s="74" t="str">
        <f ca="1">Calendrier_a_cacher!E12</f>
        <v/>
      </c>
      <c r="C13" s="6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61"/>
    </row>
    <row r="14" spans="1:19" s="7" customFormat="1" ht="30" customHeight="1" x14ac:dyDescent="0.25">
      <c r="A14" s="60" t="str">
        <f t="shared" ca="1" si="0"/>
        <v/>
      </c>
      <c r="B14" s="74" t="str">
        <f ca="1">Calendrier_a_cacher!E13</f>
        <v/>
      </c>
      <c r="C14" s="6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61"/>
    </row>
    <row r="15" spans="1:19" s="7" customFormat="1" ht="30" customHeight="1" x14ac:dyDescent="0.25">
      <c r="A15" s="60" t="str">
        <f t="shared" ca="1" si="0"/>
        <v/>
      </c>
      <c r="B15" s="74" t="str">
        <f ca="1">Calendrier_a_cacher!E14</f>
        <v/>
      </c>
      <c r="C15" s="6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1"/>
    </row>
    <row r="16" spans="1:19" s="7" customFormat="1" ht="30" customHeight="1" x14ac:dyDescent="0.25">
      <c r="A16" s="60" t="str">
        <f t="shared" ca="1" si="0"/>
        <v/>
      </c>
      <c r="B16" s="74" t="str">
        <f ca="1">Calendrier_a_cacher!E15</f>
        <v/>
      </c>
      <c r="C16" s="6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61"/>
    </row>
    <row r="17" spans="1:19" s="7" customFormat="1" ht="30" customHeight="1" x14ac:dyDescent="0.25">
      <c r="A17" s="60" t="str">
        <f t="shared" ca="1" si="0"/>
        <v/>
      </c>
      <c r="B17" s="74" t="str">
        <f ca="1">Calendrier_a_cacher!E16</f>
        <v/>
      </c>
      <c r="C17" s="6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61"/>
    </row>
    <row r="18" spans="1:19" s="7" customFormat="1" ht="30" customHeight="1" x14ac:dyDescent="0.25">
      <c r="A18" s="60" t="str">
        <f t="shared" ca="1" si="0"/>
        <v/>
      </c>
      <c r="B18" s="74" t="str">
        <f ca="1">Calendrier_a_cacher!E17</f>
        <v/>
      </c>
      <c r="C18" s="6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61"/>
    </row>
    <row r="19" spans="1:19" s="7" customFormat="1" ht="30" customHeight="1" x14ac:dyDescent="0.25">
      <c r="A19" s="60" t="str">
        <f t="shared" ca="1" si="0"/>
        <v/>
      </c>
      <c r="B19" s="74" t="str">
        <f ca="1">Calendrier_a_cacher!E18</f>
        <v/>
      </c>
      <c r="C19" s="6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1"/>
    </row>
    <row r="20" spans="1:19" s="7" customFormat="1" ht="30" customHeight="1" x14ac:dyDescent="0.25">
      <c r="A20" s="60" t="str">
        <f t="shared" ca="1" si="0"/>
        <v/>
      </c>
      <c r="B20" s="74" t="str">
        <f ca="1">Calendrier_a_cacher!E19</f>
        <v/>
      </c>
      <c r="C20" s="6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61"/>
    </row>
    <row r="21" spans="1:19" s="7" customFormat="1" ht="30" customHeight="1" x14ac:dyDescent="0.25">
      <c r="A21" s="60" t="str">
        <f t="shared" ca="1" si="0"/>
        <v/>
      </c>
      <c r="B21" s="74" t="str">
        <f ca="1">Calendrier_a_cacher!E20</f>
        <v/>
      </c>
      <c r="C21" s="6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61"/>
    </row>
    <row r="22" spans="1:19" s="7" customFormat="1" ht="30" customHeight="1" x14ac:dyDescent="0.25">
      <c r="A22" s="60" t="str">
        <f t="shared" ca="1" si="0"/>
        <v/>
      </c>
      <c r="B22" s="74" t="str">
        <f ca="1">Calendrier_a_cacher!E21</f>
        <v/>
      </c>
      <c r="C22" s="6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61"/>
    </row>
    <row r="23" spans="1:19" s="7" customFormat="1" ht="30" customHeight="1" x14ac:dyDescent="0.25">
      <c r="A23" s="60" t="str">
        <f t="shared" ca="1" si="0"/>
        <v/>
      </c>
      <c r="B23" s="74" t="str">
        <f ca="1">Calendrier_a_cacher!E22</f>
        <v/>
      </c>
      <c r="C23" s="6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61"/>
    </row>
    <row r="24" spans="1:19" s="7" customFormat="1" ht="30" customHeight="1" x14ac:dyDescent="0.25">
      <c r="A24" s="60" t="str">
        <f t="shared" ca="1" si="0"/>
        <v/>
      </c>
      <c r="B24" s="74" t="str">
        <f ca="1">Calendrier_a_cacher!E23</f>
        <v/>
      </c>
      <c r="C24" s="6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61"/>
    </row>
    <row r="25" spans="1:19" s="7" customFormat="1" ht="30" customHeight="1" x14ac:dyDescent="0.25">
      <c r="A25" s="60" t="str">
        <f t="shared" ca="1" si="0"/>
        <v/>
      </c>
      <c r="B25" s="74" t="str">
        <f ca="1">Calendrier_a_cacher!E24</f>
        <v/>
      </c>
      <c r="C25" s="6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1"/>
    </row>
    <row r="26" spans="1:19" s="7" customFormat="1" ht="30" customHeight="1" x14ac:dyDescent="0.25">
      <c r="A26" s="60" t="str">
        <f t="shared" ca="1" si="0"/>
        <v/>
      </c>
      <c r="B26" s="74" t="str">
        <f ca="1">Calendrier_a_cacher!E25</f>
        <v/>
      </c>
      <c r="C26" s="6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61"/>
    </row>
    <row r="27" spans="1:19" s="7" customFormat="1" ht="30" customHeight="1" x14ac:dyDescent="0.25">
      <c r="A27" s="60" t="str">
        <f t="shared" ca="1" si="0"/>
        <v/>
      </c>
      <c r="B27" s="74" t="str">
        <f ca="1">Calendrier_a_cacher!E26</f>
        <v/>
      </c>
      <c r="C27" s="6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61"/>
    </row>
    <row r="28" spans="1:19" s="7" customFormat="1" ht="30" customHeight="1" x14ac:dyDescent="0.25">
      <c r="A28" s="60" t="str">
        <f t="shared" ca="1" si="0"/>
        <v/>
      </c>
      <c r="B28" s="74" t="str">
        <f ca="1">Calendrier_a_cacher!E27</f>
        <v/>
      </c>
      <c r="C28" s="6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1"/>
    </row>
    <row r="29" spans="1:19" s="7" customFormat="1" ht="30" customHeight="1" x14ac:dyDescent="0.25">
      <c r="A29" s="60" t="str">
        <f t="shared" ca="1" si="0"/>
        <v/>
      </c>
      <c r="B29" s="74" t="str">
        <f ca="1">Calendrier_a_cacher!E28</f>
        <v/>
      </c>
      <c r="C29" s="6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61"/>
    </row>
    <row r="30" spans="1:19" s="7" customFormat="1" ht="30" customHeight="1" x14ac:dyDescent="0.25">
      <c r="A30" s="60" t="str">
        <f t="shared" ca="1" si="0"/>
        <v/>
      </c>
      <c r="B30" s="74" t="str">
        <f ca="1">Calendrier_a_cacher!E29</f>
        <v/>
      </c>
      <c r="C30" s="6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61"/>
    </row>
    <row r="31" spans="1:19" s="7" customFormat="1" ht="30" customHeight="1" x14ac:dyDescent="0.25">
      <c r="A31" s="60" t="str">
        <f t="shared" ca="1" si="0"/>
        <v/>
      </c>
      <c r="B31" s="74" t="str">
        <f ca="1">Calendrier_a_cacher!E30</f>
        <v/>
      </c>
      <c r="C31" s="6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61"/>
    </row>
    <row r="32" spans="1:19" s="7" customFormat="1" ht="30" customHeight="1" x14ac:dyDescent="0.25">
      <c r="A32" s="60" t="str">
        <f t="shared" ca="1" si="0"/>
        <v/>
      </c>
      <c r="B32" s="74" t="str">
        <f ca="1">Calendrier_a_cacher!E31</f>
        <v/>
      </c>
      <c r="C32" s="6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61"/>
    </row>
    <row r="33" spans="1:19" s="7" customFormat="1" ht="30" customHeight="1" x14ac:dyDescent="0.25">
      <c r="A33" s="60" t="str">
        <f t="shared" ca="1" si="0"/>
        <v/>
      </c>
      <c r="B33" s="74" t="str">
        <f ca="1">Calendrier_a_cacher!E32</f>
        <v/>
      </c>
      <c r="C33" s="6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1"/>
    </row>
    <row r="34" spans="1:19" s="7" customFormat="1" ht="30" customHeight="1" x14ac:dyDescent="0.25">
      <c r="A34" s="60" t="str">
        <f t="shared" ca="1" si="0"/>
        <v/>
      </c>
      <c r="B34" s="74" t="str">
        <f ca="1">Calendrier_a_cacher!E33</f>
        <v/>
      </c>
      <c r="C34" s="6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61"/>
    </row>
    <row r="35" spans="1:19" s="7" customFormat="1" ht="30" customHeight="1" x14ac:dyDescent="0.25">
      <c r="A35" s="60" t="str">
        <f t="shared" ca="1" si="0"/>
        <v/>
      </c>
      <c r="B35" s="74" t="str">
        <f ca="1">Calendrier_a_cacher!E34</f>
        <v/>
      </c>
      <c r="C35" s="6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61"/>
    </row>
    <row r="36" spans="1:19" s="7" customFormat="1" ht="30" customHeight="1" x14ac:dyDescent="0.25">
      <c r="A36" s="60" t="str">
        <f t="shared" ca="1" si="0"/>
        <v/>
      </c>
      <c r="B36" s="74" t="str">
        <f ca="1">Calendrier_a_cacher!E35</f>
        <v/>
      </c>
      <c r="C36" s="6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61"/>
    </row>
    <row r="37" spans="1:19" s="7" customFormat="1" ht="30" customHeight="1" x14ac:dyDescent="0.25">
      <c r="A37" s="60" t="str">
        <f t="shared" ca="1" si="0"/>
        <v/>
      </c>
      <c r="B37" s="74" t="str">
        <f ca="1">Calendrier_a_cacher!E36</f>
        <v/>
      </c>
      <c r="C37" s="6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61"/>
    </row>
    <row r="38" spans="1:19" s="7" customFormat="1" ht="30" customHeight="1" x14ac:dyDescent="0.25">
      <c r="A38" s="60" t="str">
        <f t="shared" ca="1" si="0"/>
        <v/>
      </c>
      <c r="B38" s="74" t="str">
        <f ca="1">Calendrier_a_cacher!E37</f>
        <v/>
      </c>
      <c r="C38" s="6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1"/>
    </row>
    <row r="39" spans="1:19" s="7" customFormat="1" ht="30" customHeight="1" x14ac:dyDescent="0.25">
      <c r="A39" s="60" t="str">
        <f t="shared" ca="1" si="0"/>
        <v/>
      </c>
      <c r="B39" s="74" t="str">
        <f ca="1">Calendrier_a_cacher!E38</f>
        <v/>
      </c>
      <c r="C39" s="6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61"/>
    </row>
    <row r="40" spans="1:19" s="7" customFormat="1" ht="30" customHeight="1" x14ac:dyDescent="0.25">
      <c r="A40" s="60" t="str">
        <f t="shared" ca="1" si="0"/>
        <v/>
      </c>
      <c r="B40" s="74" t="str">
        <f ca="1">Calendrier_a_cacher!E39</f>
        <v/>
      </c>
      <c r="C40" s="6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61"/>
    </row>
    <row r="41" spans="1:19" s="7" customFormat="1" ht="30" customHeight="1" x14ac:dyDescent="0.25">
      <c r="A41" s="60" t="str">
        <f t="shared" ca="1" si="0"/>
        <v/>
      </c>
      <c r="B41" s="74" t="str">
        <f ca="1">Calendrier_a_cacher!E40</f>
        <v/>
      </c>
      <c r="C41" s="6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1"/>
    </row>
    <row r="42" spans="1:19" s="7" customFormat="1" ht="30" customHeight="1" x14ac:dyDescent="0.25">
      <c r="A42" s="60" t="str">
        <f t="shared" ca="1" si="0"/>
        <v/>
      </c>
      <c r="B42" s="74" t="str">
        <f ca="1">Calendrier_a_cacher!E41</f>
        <v/>
      </c>
      <c r="C42" s="6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61"/>
    </row>
    <row r="43" spans="1:19" s="7" customFormat="1" ht="30" customHeight="1" x14ac:dyDescent="0.25">
      <c r="A43" s="60" t="str">
        <f t="shared" ca="1" si="0"/>
        <v/>
      </c>
      <c r="B43" s="74" t="str">
        <f ca="1">Calendrier_a_cacher!E42</f>
        <v/>
      </c>
      <c r="C43" s="6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61"/>
    </row>
    <row r="44" spans="1:19" s="7" customFormat="1" ht="30" customHeight="1" x14ac:dyDescent="0.25">
      <c r="A44" s="60" t="str">
        <f t="shared" ca="1" si="0"/>
        <v/>
      </c>
      <c r="B44" s="74" t="str">
        <f ca="1">Calendrier_a_cacher!E43</f>
        <v/>
      </c>
      <c r="C44" s="6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61"/>
    </row>
    <row r="45" spans="1:19" s="7" customFormat="1" ht="30" customHeight="1" x14ac:dyDescent="0.25">
      <c r="A45" s="60" t="str">
        <f t="shared" ca="1" si="0"/>
        <v/>
      </c>
      <c r="B45" s="74" t="str">
        <f ca="1">Calendrier_a_cacher!E44</f>
        <v/>
      </c>
      <c r="C45" s="6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61"/>
    </row>
    <row r="46" spans="1:19" s="7" customFormat="1" ht="30" customHeight="1" x14ac:dyDescent="0.25">
      <c r="A46" s="60" t="str">
        <f t="shared" ca="1" si="0"/>
        <v/>
      </c>
      <c r="B46" s="74" t="str">
        <f ca="1">Calendrier_a_cacher!E45</f>
        <v/>
      </c>
      <c r="C46" s="6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61"/>
    </row>
    <row r="47" spans="1:19" s="7" customFormat="1" ht="30" customHeight="1" x14ac:dyDescent="0.25">
      <c r="A47" s="60" t="str">
        <f t="shared" ca="1" si="0"/>
        <v/>
      </c>
      <c r="B47" s="74" t="str">
        <f ca="1">Calendrier_a_cacher!E46</f>
        <v/>
      </c>
      <c r="C47" s="6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1"/>
    </row>
    <row r="48" spans="1:19" s="7" customFormat="1" ht="30" customHeight="1" x14ac:dyDescent="0.25">
      <c r="A48" s="60" t="str">
        <f t="shared" ca="1" si="0"/>
        <v/>
      </c>
      <c r="B48" s="74" t="str">
        <f ca="1">Calendrier_a_cacher!E47</f>
        <v/>
      </c>
      <c r="C48" s="6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61"/>
    </row>
    <row r="49" spans="1:19" s="7" customFormat="1" ht="30" customHeight="1" x14ac:dyDescent="0.25">
      <c r="A49" s="60" t="str">
        <f t="shared" ca="1" si="0"/>
        <v/>
      </c>
      <c r="B49" s="74" t="str">
        <f ca="1">Calendrier_a_cacher!E48</f>
        <v/>
      </c>
      <c r="C49" s="6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1"/>
    </row>
    <row r="50" spans="1:19" s="7" customFormat="1" ht="30" customHeight="1" x14ac:dyDescent="0.25">
      <c r="A50" s="60" t="str">
        <f t="shared" ca="1" si="0"/>
        <v/>
      </c>
      <c r="B50" s="74" t="str">
        <f ca="1">Calendrier_a_cacher!E49</f>
        <v/>
      </c>
      <c r="C50" s="6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61"/>
    </row>
    <row r="51" spans="1:19" s="7" customFormat="1" ht="30" customHeight="1" x14ac:dyDescent="0.25">
      <c r="A51" s="60" t="str">
        <f t="shared" ca="1" si="0"/>
        <v/>
      </c>
      <c r="B51" s="74" t="str">
        <f ca="1">Calendrier_a_cacher!E50</f>
        <v/>
      </c>
      <c r="C51" s="6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61"/>
    </row>
    <row r="52" spans="1:19" s="7" customFormat="1" ht="30" customHeight="1" x14ac:dyDescent="0.25">
      <c r="A52" s="60" t="str">
        <f t="shared" ca="1" si="0"/>
        <v/>
      </c>
      <c r="B52" s="74" t="str">
        <f ca="1">Calendrier_a_cacher!E51</f>
        <v/>
      </c>
      <c r="C52" s="6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61"/>
    </row>
    <row r="53" spans="1:19" s="7" customFormat="1" ht="30" customHeight="1" x14ac:dyDescent="0.25">
      <c r="A53" s="60" t="str">
        <f t="shared" ca="1" si="0"/>
        <v/>
      </c>
      <c r="B53" s="74" t="str">
        <f ca="1">Calendrier_a_cacher!E52</f>
        <v/>
      </c>
      <c r="C53" s="6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61"/>
    </row>
    <row r="54" spans="1:19" s="7" customFormat="1" ht="30" customHeight="1" x14ac:dyDescent="0.25">
      <c r="A54" s="60" t="str">
        <f t="shared" ca="1" si="0"/>
        <v/>
      </c>
      <c r="B54" s="74" t="str">
        <f ca="1">Calendrier_a_cacher!E53</f>
        <v/>
      </c>
      <c r="C54" s="6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61"/>
    </row>
    <row r="55" spans="1:19" s="7" customFormat="1" ht="30" customHeight="1" x14ac:dyDescent="0.25">
      <c r="A55" s="60" t="str">
        <f t="shared" ca="1" si="0"/>
        <v/>
      </c>
      <c r="B55" s="74" t="str">
        <f ca="1">Calendrier_a_cacher!E54</f>
        <v/>
      </c>
      <c r="C55" s="6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61"/>
    </row>
    <row r="56" spans="1:19" s="7" customFormat="1" ht="30" customHeight="1" x14ac:dyDescent="0.25">
      <c r="A56" s="60" t="str">
        <f t="shared" ca="1" si="0"/>
        <v/>
      </c>
      <c r="B56" s="74" t="str">
        <f ca="1">Calendrier_a_cacher!E55</f>
        <v/>
      </c>
      <c r="C56" s="6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61"/>
    </row>
    <row r="57" spans="1:19" s="7" customFormat="1" ht="30" customHeight="1" x14ac:dyDescent="0.25">
      <c r="A57" s="60" t="str">
        <f t="shared" ca="1" si="0"/>
        <v/>
      </c>
      <c r="B57" s="74" t="str">
        <f ca="1">Calendrier_a_cacher!E56</f>
        <v/>
      </c>
      <c r="C57" s="6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61"/>
    </row>
    <row r="58" spans="1:19" s="7" customFormat="1" ht="30" customHeight="1" x14ac:dyDescent="0.25">
      <c r="A58" s="60" t="str">
        <f t="shared" ca="1" si="0"/>
        <v/>
      </c>
      <c r="B58" s="74" t="str">
        <f ca="1">Calendrier_a_cacher!E57</f>
        <v/>
      </c>
      <c r="C58" s="6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61"/>
    </row>
    <row r="59" spans="1:19" s="7" customFormat="1" ht="30" customHeight="1" x14ac:dyDescent="0.25">
      <c r="A59" s="60" t="str">
        <f t="shared" ca="1" si="0"/>
        <v/>
      </c>
      <c r="B59" s="74" t="str">
        <f ca="1">Calendrier_a_cacher!E58</f>
        <v/>
      </c>
      <c r="C59" s="6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61"/>
    </row>
    <row r="60" spans="1:19" s="7" customFormat="1" ht="30" customHeight="1" x14ac:dyDescent="0.25">
      <c r="A60" s="60" t="str">
        <f t="shared" ca="1" si="0"/>
        <v/>
      </c>
      <c r="B60" s="74" t="str">
        <f ca="1">Calendrier_a_cacher!E59</f>
        <v/>
      </c>
      <c r="C60" s="6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61"/>
    </row>
    <row r="61" spans="1:19" s="7" customFormat="1" ht="30" customHeight="1" x14ac:dyDescent="0.25">
      <c r="A61" s="60" t="str">
        <f t="shared" ca="1" si="0"/>
        <v/>
      </c>
      <c r="B61" s="74" t="str">
        <f ca="1">Calendrier_a_cacher!E60</f>
        <v/>
      </c>
      <c r="C61" s="6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61"/>
    </row>
    <row r="62" spans="1:19" s="7" customFormat="1" ht="30" customHeight="1" x14ac:dyDescent="0.25">
      <c r="A62" s="60" t="str">
        <f t="shared" ca="1" si="0"/>
        <v/>
      </c>
      <c r="B62" s="74" t="str">
        <f ca="1">Calendrier_a_cacher!E61</f>
        <v/>
      </c>
      <c r="C62" s="6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61"/>
    </row>
    <row r="63" spans="1:19" s="7" customFormat="1" ht="30" customHeight="1" x14ac:dyDescent="0.25">
      <c r="A63" s="60" t="str">
        <f t="shared" ca="1" si="0"/>
        <v/>
      </c>
      <c r="B63" s="74" t="str">
        <f ca="1">Calendrier_a_cacher!E62</f>
        <v/>
      </c>
      <c r="C63" s="6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61"/>
    </row>
    <row r="64" spans="1:19" s="7" customFormat="1" ht="30" customHeight="1" x14ac:dyDescent="0.25">
      <c r="A64" s="60" t="str">
        <f t="shared" ca="1" si="0"/>
        <v/>
      </c>
      <c r="B64" s="74" t="str">
        <f ca="1">Calendrier_a_cacher!E63</f>
        <v/>
      </c>
      <c r="C64" s="6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61"/>
    </row>
    <row r="65" spans="1:19" s="7" customFormat="1" ht="30" customHeight="1" x14ac:dyDescent="0.25">
      <c r="A65" s="60" t="str">
        <f t="shared" ca="1" si="0"/>
        <v/>
      </c>
      <c r="B65" s="74" t="str">
        <f ca="1">Calendrier_a_cacher!E64</f>
        <v/>
      </c>
      <c r="C65" s="6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61"/>
    </row>
    <row r="66" spans="1:19" s="7" customFormat="1" ht="30" customHeight="1" x14ac:dyDescent="0.25">
      <c r="A66" s="60" t="str">
        <f t="shared" ca="1" si="0"/>
        <v/>
      </c>
      <c r="B66" s="74" t="str">
        <f ca="1">Calendrier_a_cacher!E65</f>
        <v/>
      </c>
      <c r="C66" s="6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61"/>
    </row>
    <row r="67" spans="1:19" s="7" customFormat="1" ht="30" customHeight="1" x14ac:dyDescent="0.25">
      <c r="A67" s="60" t="str">
        <f t="shared" ref="A67:A130" ca="1" si="1">IF(B67&lt;&gt;"",TEXT(B67,"jjjj"),"")</f>
        <v/>
      </c>
      <c r="B67" s="74" t="str">
        <f ca="1">Calendrier_a_cacher!E66</f>
        <v/>
      </c>
      <c r="C67" s="6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61"/>
    </row>
    <row r="68" spans="1:19" s="7" customFormat="1" ht="30" customHeight="1" x14ac:dyDescent="0.25">
      <c r="A68" s="60" t="str">
        <f t="shared" ca="1" si="1"/>
        <v/>
      </c>
      <c r="B68" s="74" t="str">
        <f ca="1">Calendrier_a_cacher!E67</f>
        <v/>
      </c>
      <c r="C68" s="6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61"/>
    </row>
    <row r="69" spans="1:19" s="7" customFormat="1" ht="30" customHeight="1" x14ac:dyDescent="0.25">
      <c r="A69" s="60" t="str">
        <f t="shared" ca="1" si="1"/>
        <v/>
      </c>
      <c r="B69" s="74" t="str">
        <f ca="1">Calendrier_a_cacher!E68</f>
        <v/>
      </c>
      <c r="C69" s="6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61"/>
    </row>
    <row r="70" spans="1:19" s="7" customFormat="1" ht="30" customHeight="1" x14ac:dyDescent="0.25">
      <c r="A70" s="60" t="str">
        <f t="shared" ca="1" si="1"/>
        <v/>
      </c>
      <c r="B70" s="74" t="str">
        <f ca="1">Calendrier_a_cacher!E69</f>
        <v/>
      </c>
      <c r="C70" s="6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61"/>
    </row>
    <row r="71" spans="1:19" s="7" customFormat="1" ht="30" customHeight="1" x14ac:dyDescent="0.25">
      <c r="A71" s="60" t="str">
        <f t="shared" ca="1" si="1"/>
        <v/>
      </c>
      <c r="B71" s="74" t="str">
        <f ca="1">Calendrier_a_cacher!E70</f>
        <v/>
      </c>
      <c r="C71" s="6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61"/>
    </row>
    <row r="72" spans="1:19" s="7" customFormat="1" ht="30" customHeight="1" x14ac:dyDescent="0.25">
      <c r="A72" s="60" t="str">
        <f t="shared" ca="1" si="1"/>
        <v/>
      </c>
      <c r="B72" s="74" t="str">
        <f ca="1">Calendrier_a_cacher!E71</f>
        <v/>
      </c>
      <c r="C72" s="6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61"/>
    </row>
    <row r="73" spans="1:19" s="7" customFormat="1" ht="30" customHeight="1" x14ac:dyDescent="0.25">
      <c r="A73" s="60" t="str">
        <f t="shared" ca="1" si="1"/>
        <v/>
      </c>
      <c r="B73" s="74" t="str">
        <f ca="1">Calendrier_a_cacher!E72</f>
        <v/>
      </c>
      <c r="C73" s="6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61"/>
    </row>
    <row r="74" spans="1:19" s="7" customFormat="1" ht="30" customHeight="1" x14ac:dyDescent="0.25">
      <c r="A74" s="60" t="str">
        <f t="shared" ca="1" si="1"/>
        <v/>
      </c>
      <c r="B74" s="74" t="str">
        <f ca="1">Calendrier_a_cacher!E73</f>
        <v/>
      </c>
      <c r="C74" s="6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61"/>
    </row>
    <row r="75" spans="1:19" s="7" customFormat="1" ht="30" customHeight="1" x14ac:dyDescent="0.25">
      <c r="A75" s="60" t="str">
        <f t="shared" ca="1" si="1"/>
        <v/>
      </c>
      <c r="B75" s="74" t="str">
        <f ca="1">Calendrier_a_cacher!E74</f>
        <v/>
      </c>
      <c r="C75" s="6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61"/>
    </row>
    <row r="76" spans="1:19" s="7" customFormat="1" ht="30" customHeight="1" x14ac:dyDescent="0.25">
      <c r="A76" s="60" t="str">
        <f t="shared" ca="1" si="1"/>
        <v/>
      </c>
      <c r="B76" s="74" t="str">
        <f ca="1">Calendrier_a_cacher!E75</f>
        <v/>
      </c>
      <c r="C76" s="6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61"/>
    </row>
    <row r="77" spans="1:19" s="7" customFormat="1" ht="30" customHeight="1" x14ac:dyDescent="0.25">
      <c r="A77" s="60" t="str">
        <f t="shared" ca="1" si="1"/>
        <v/>
      </c>
      <c r="B77" s="74" t="str">
        <f ca="1">Calendrier_a_cacher!E76</f>
        <v/>
      </c>
      <c r="C77" s="6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61"/>
    </row>
    <row r="78" spans="1:19" s="7" customFormat="1" ht="30" customHeight="1" x14ac:dyDescent="0.25">
      <c r="A78" s="60" t="str">
        <f t="shared" ca="1" si="1"/>
        <v/>
      </c>
      <c r="B78" s="74" t="str">
        <f ca="1">Calendrier_a_cacher!E77</f>
        <v/>
      </c>
      <c r="C78" s="6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61"/>
    </row>
    <row r="79" spans="1:19" s="7" customFormat="1" ht="30" customHeight="1" x14ac:dyDescent="0.25">
      <c r="A79" s="60" t="str">
        <f t="shared" ca="1" si="1"/>
        <v/>
      </c>
      <c r="B79" s="74" t="str">
        <f ca="1">Calendrier_a_cacher!E78</f>
        <v/>
      </c>
      <c r="C79" s="6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61"/>
    </row>
    <row r="80" spans="1:19" s="7" customFormat="1" ht="30" customHeight="1" x14ac:dyDescent="0.25">
      <c r="A80" s="60" t="str">
        <f t="shared" ca="1" si="1"/>
        <v/>
      </c>
      <c r="B80" s="74" t="str">
        <f ca="1">Calendrier_a_cacher!E79</f>
        <v/>
      </c>
      <c r="C80" s="6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61"/>
    </row>
    <row r="81" spans="1:19" s="7" customFormat="1" ht="30" customHeight="1" x14ac:dyDescent="0.25">
      <c r="A81" s="60" t="str">
        <f t="shared" ca="1" si="1"/>
        <v/>
      </c>
      <c r="B81" s="74" t="str">
        <f ca="1">Calendrier_a_cacher!E80</f>
        <v/>
      </c>
      <c r="C81" s="6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61"/>
    </row>
    <row r="82" spans="1:19" s="7" customFormat="1" ht="30" customHeight="1" x14ac:dyDescent="0.25">
      <c r="A82" s="60" t="str">
        <f t="shared" ca="1" si="1"/>
        <v/>
      </c>
      <c r="B82" s="74" t="str">
        <f ca="1">Calendrier_a_cacher!E81</f>
        <v/>
      </c>
      <c r="C82" s="6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61"/>
    </row>
    <row r="83" spans="1:19" s="7" customFormat="1" ht="30" customHeight="1" x14ac:dyDescent="0.25">
      <c r="A83" s="60" t="str">
        <f t="shared" ca="1" si="1"/>
        <v/>
      </c>
      <c r="B83" s="74" t="str">
        <f ca="1">Calendrier_a_cacher!E82</f>
        <v/>
      </c>
      <c r="C83" s="6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61"/>
    </row>
    <row r="84" spans="1:19" s="7" customFormat="1" ht="30" customHeight="1" x14ac:dyDescent="0.25">
      <c r="A84" s="60" t="str">
        <f t="shared" ca="1" si="1"/>
        <v/>
      </c>
      <c r="B84" s="74" t="str">
        <f ca="1">Calendrier_a_cacher!E83</f>
        <v/>
      </c>
      <c r="C84" s="6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61"/>
    </row>
    <row r="85" spans="1:19" s="7" customFormat="1" ht="30" customHeight="1" x14ac:dyDescent="0.25">
      <c r="A85" s="60" t="str">
        <f t="shared" ca="1" si="1"/>
        <v/>
      </c>
      <c r="B85" s="74" t="str">
        <f ca="1">Calendrier_a_cacher!E84</f>
        <v/>
      </c>
      <c r="C85" s="6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61"/>
    </row>
    <row r="86" spans="1:19" s="7" customFormat="1" ht="30" customHeight="1" x14ac:dyDescent="0.25">
      <c r="A86" s="60" t="str">
        <f t="shared" ca="1" si="1"/>
        <v/>
      </c>
      <c r="B86" s="74" t="str">
        <f ca="1">Calendrier_a_cacher!E85</f>
        <v/>
      </c>
      <c r="C86" s="6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61"/>
    </row>
    <row r="87" spans="1:19" s="7" customFormat="1" ht="30" customHeight="1" x14ac:dyDescent="0.25">
      <c r="A87" s="60" t="str">
        <f t="shared" ca="1" si="1"/>
        <v/>
      </c>
      <c r="B87" s="74" t="str">
        <f ca="1">Calendrier_a_cacher!E86</f>
        <v/>
      </c>
      <c r="C87" s="6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61"/>
    </row>
    <row r="88" spans="1:19" s="7" customFormat="1" ht="30" customHeight="1" x14ac:dyDescent="0.25">
      <c r="A88" s="60" t="str">
        <f t="shared" ca="1" si="1"/>
        <v/>
      </c>
      <c r="B88" s="74" t="str">
        <f ca="1">Calendrier_a_cacher!E87</f>
        <v/>
      </c>
      <c r="C88" s="6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61"/>
    </row>
    <row r="89" spans="1:19" s="7" customFormat="1" ht="30" customHeight="1" x14ac:dyDescent="0.25">
      <c r="A89" s="60" t="str">
        <f t="shared" ca="1" si="1"/>
        <v/>
      </c>
      <c r="B89" s="74" t="str">
        <f ca="1">Calendrier_a_cacher!E88</f>
        <v/>
      </c>
      <c r="C89" s="6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61"/>
    </row>
    <row r="90" spans="1:19" s="7" customFormat="1" ht="30" customHeight="1" x14ac:dyDescent="0.25">
      <c r="A90" s="60" t="str">
        <f t="shared" ca="1" si="1"/>
        <v/>
      </c>
      <c r="B90" s="74" t="str">
        <f ca="1">Calendrier_a_cacher!E89</f>
        <v/>
      </c>
      <c r="C90" s="6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61"/>
    </row>
    <row r="91" spans="1:19" s="7" customFormat="1" ht="30" customHeight="1" x14ac:dyDescent="0.25">
      <c r="A91" s="60" t="str">
        <f t="shared" ca="1" si="1"/>
        <v/>
      </c>
      <c r="B91" s="74" t="str">
        <f ca="1">Calendrier_a_cacher!E90</f>
        <v/>
      </c>
      <c r="C91" s="6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61"/>
    </row>
    <row r="92" spans="1:19" s="7" customFormat="1" ht="30" customHeight="1" x14ac:dyDescent="0.25">
      <c r="A92" s="60" t="str">
        <f t="shared" ca="1" si="1"/>
        <v/>
      </c>
      <c r="B92" s="74" t="str">
        <f ca="1">Calendrier_a_cacher!E91</f>
        <v/>
      </c>
      <c r="C92" s="6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61"/>
    </row>
    <row r="93" spans="1:19" s="7" customFormat="1" ht="30" customHeight="1" x14ac:dyDescent="0.25">
      <c r="A93" s="60" t="str">
        <f t="shared" ca="1" si="1"/>
        <v/>
      </c>
      <c r="B93" s="74" t="str">
        <f ca="1">Calendrier_a_cacher!E92</f>
        <v/>
      </c>
      <c r="C93" s="6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61"/>
    </row>
    <row r="94" spans="1:19" s="7" customFormat="1" ht="30" customHeight="1" x14ac:dyDescent="0.25">
      <c r="A94" s="60" t="str">
        <f t="shared" ca="1" si="1"/>
        <v/>
      </c>
      <c r="B94" s="74" t="str">
        <f ca="1">Calendrier_a_cacher!E93</f>
        <v/>
      </c>
      <c r="C94" s="6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61"/>
    </row>
    <row r="95" spans="1:19" s="7" customFormat="1" ht="30" customHeight="1" x14ac:dyDescent="0.25">
      <c r="A95" s="60" t="str">
        <f t="shared" ca="1" si="1"/>
        <v/>
      </c>
      <c r="B95" s="74" t="str">
        <f ca="1">Calendrier_a_cacher!E94</f>
        <v/>
      </c>
      <c r="C95" s="6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61"/>
    </row>
    <row r="96" spans="1:19" s="7" customFormat="1" ht="30" customHeight="1" x14ac:dyDescent="0.25">
      <c r="A96" s="60" t="str">
        <f t="shared" ca="1" si="1"/>
        <v/>
      </c>
      <c r="B96" s="74" t="str">
        <f ca="1">Calendrier_a_cacher!E95</f>
        <v/>
      </c>
      <c r="C96" s="6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61"/>
    </row>
    <row r="97" spans="1:19" s="7" customFormat="1" ht="30" customHeight="1" x14ac:dyDescent="0.25">
      <c r="A97" s="60" t="str">
        <f t="shared" ca="1" si="1"/>
        <v/>
      </c>
      <c r="B97" s="74" t="str">
        <f ca="1">Calendrier_a_cacher!E96</f>
        <v/>
      </c>
      <c r="C97" s="6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61"/>
    </row>
    <row r="98" spans="1:19" s="7" customFormat="1" ht="30" customHeight="1" x14ac:dyDescent="0.25">
      <c r="A98" s="60" t="str">
        <f t="shared" ca="1" si="1"/>
        <v/>
      </c>
      <c r="B98" s="74" t="str">
        <f ca="1">Calendrier_a_cacher!E97</f>
        <v/>
      </c>
      <c r="C98" s="6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61"/>
    </row>
    <row r="99" spans="1:19" s="7" customFormat="1" ht="30" customHeight="1" x14ac:dyDescent="0.25">
      <c r="A99" s="60" t="str">
        <f t="shared" ca="1" si="1"/>
        <v/>
      </c>
      <c r="B99" s="74" t="str">
        <f ca="1">Calendrier_a_cacher!E98</f>
        <v/>
      </c>
      <c r="C99" s="6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61"/>
    </row>
    <row r="100" spans="1:19" s="7" customFormat="1" ht="30" customHeight="1" x14ac:dyDescent="0.25">
      <c r="A100" s="60" t="str">
        <f t="shared" ca="1" si="1"/>
        <v/>
      </c>
      <c r="B100" s="74" t="str">
        <f ca="1">Calendrier_a_cacher!E99</f>
        <v/>
      </c>
      <c r="C100" s="6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61"/>
    </row>
    <row r="101" spans="1:19" ht="30" customHeight="1" x14ac:dyDescent="0.25">
      <c r="A101" s="60" t="str">
        <f t="shared" ca="1" si="1"/>
        <v/>
      </c>
      <c r="B101" s="74" t="str">
        <f ca="1">Calendrier_a_cacher!E100</f>
        <v/>
      </c>
      <c r="C101" s="6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61"/>
    </row>
    <row r="102" spans="1:19" ht="30" customHeight="1" x14ac:dyDescent="0.25">
      <c r="A102" s="60" t="str">
        <f t="shared" ca="1" si="1"/>
        <v/>
      </c>
      <c r="B102" s="74" t="str">
        <f ca="1">Calendrier_a_cacher!E101</f>
        <v/>
      </c>
      <c r="C102" s="6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61"/>
    </row>
    <row r="103" spans="1:19" ht="30" customHeight="1" x14ac:dyDescent="0.25">
      <c r="A103" s="60" t="str">
        <f t="shared" ca="1" si="1"/>
        <v/>
      </c>
      <c r="B103" s="74" t="str">
        <f ca="1">Calendrier_a_cacher!E102</f>
        <v/>
      </c>
      <c r="C103" s="6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61"/>
    </row>
    <row r="104" spans="1:19" ht="30" customHeight="1" x14ac:dyDescent="0.25">
      <c r="A104" s="60" t="str">
        <f t="shared" ca="1" si="1"/>
        <v/>
      </c>
      <c r="B104" s="74" t="str">
        <f ca="1">Calendrier_a_cacher!E103</f>
        <v/>
      </c>
      <c r="C104" s="6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61"/>
    </row>
    <row r="105" spans="1:19" ht="30" customHeight="1" x14ac:dyDescent="0.25">
      <c r="A105" s="60" t="str">
        <f t="shared" ca="1" si="1"/>
        <v/>
      </c>
      <c r="B105" s="74" t="str">
        <f ca="1">Calendrier_a_cacher!E104</f>
        <v/>
      </c>
      <c r="C105" s="6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61"/>
    </row>
    <row r="106" spans="1:19" ht="30" customHeight="1" x14ac:dyDescent="0.25">
      <c r="A106" s="60" t="str">
        <f t="shared" ca="1" si="1"/>
        <v/>
      </c>
      <c r="B106" s="74" t="str">
        <f ca="1">Calendrier_a_cacher!E105</f>
        <v/>
      </c>
      <c r="C106" s="6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61"/>
    </row>
    <row r="107" spans="1:19" ht="30" customHeight="1" x14ac:dyDescent="0.25">
      <c r="A107" s="60" t="str">
        <f t="shared" ca="1" si="1"/>
        <v/>
      </c>
      <c r="B107" s="74" t="str">
        <f ca="1">Calendrier_a_cacher!E106</f>
        <v/>
      </c>
      <c r="C107" s="6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61"/>
    </row>
    <row r="108" spans="1:19" ht="30" customHeight="1" x14ac:dyDescent="0.25">
      <c r="A108" s="60" t="str">
        <f t="shared" ca="1" si="1"/>
        <v/>
      </c>
      <c r="B108" s="74" t="str">
        <f ca="1">Calendrier_a_cacher!E107</f>
        <v/>
      </c>
      <c r="C108" s="6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61"/>
    </row>
    <row r="109" spans="1:19" ht="30" customHeight="1" x14ac:dyDescent="0.25">
      <c r="A109" s="60" t="str">
        <f t="shared" ca="1" si="1"/>
        <v/>
      </c>
      <c r="B109" s="74" t="str">
        <f ca="1">Calendrier_a_cacher!E108</f>
        <v/>
      </c>
      <c r="C109" s="6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61"/>
    </row>
    <row r="110" spans="1:19" ht="30" customHeight="1" x14ac:dyDescent="0.25">
      <c r="A110" s="60" t="str">
        <f t="shared" ca="1" si="1"/>
        <v/>
      </c>
      <c r="B110" s="74" t="str">
        <f ca="1">Calendrier_a_cacher!E109</f>
        <v/>
      </c>
      <c r="C110" s="6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61"/>
    </row>
    <row r="111" spans="1:19" ht="30" customHeight="1" x14ac:dyDescent="0.25">
      <c r="A111" s="60" t="str">
        <f t="shared" ca="1" si="1"/>
        <v/>
      </c>
      <c r="B111" s="74" t="str">
        <f ca="1">Calendrier_a_cacher!E110</f>
        <v/>
      </c>
      <c r="C111" s="6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61"/>
    </row>
    <row r="112" spans="1:19" ht="30" customHeight="1" x14ac:dyDescent="0.25">
      <c r="A112" s="60" t="str">
        <f t="shared" ca="1" si="1"/>
        <v/>
      </c>
      <c r="B112" s="74" t="str">
        <f ca="1">Calendrier_a_cacher!E111</f>
        <v/>
      </c>
      <c r="C112" s="6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61"/>
    </row>
    <row r="113" spans="1:19" ht="30" customHeight="1" x14ac:dyDescent="0.25">
      <c r="A113" s="60" t="str">
        <f t="shared" ca="1" si="1"/>
        <v/>
      </c>
      <c r="B113" s="74" t="str">
        <f ca="1">Calendrier_a_cacher!E112</f>
        <v/>
      </c>
      <c r="C113" s="6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61"/>
    </row>
    <row r="114" spans="1:19" ht="30" customHeight="1" x14ac:dyDescent="0.25">
      <c r="A114" s="60" t="str">
        <f t="shared" ca="1" si="1"/>
        <v/>
      </c>
      <c r="B114" s="74" t="str">
        <f ca="1">Calendrier_a_cacher!E113</f>
        <v/>
      </c>
      <c r="C114" s="6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61"/>
    </row>
    <row r="115" spans="1:19" ht="30" customHeight="1" x14ac:dyDescent="0.25">
      <c r="A115" s="60" t="str">
        <f t="shared" ca="1" si="1"/>
        <v/>
      </c>
      <c r="B115" s="74" t="str">
        <f ca="1">Calendrier_a_cacher!E114</f>
        <v/>
      </c>
      <c r="C115" s="6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61"/>
    </row>
    <row r="116" spans="1:19" ht="30" customHeight="1" x14ac:dyDescent="0.25">
      <c r="A116" s="60" t="str">
        <f t="shared" ca="1" si="1"/>
        <v/>
      </c>
      <c r="B116" s="74" t="str">
        <f ca="1">Calendrier_a_cacher!E115</f>
        <v/>
      </c>
      <c r="C116" s="6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61"/>
    </row>
    <row r="117" spans="1:19" ht="30" customHeight="1" x14ac:dyDescent="0.25">
      <c r="A117" s="60" t="str">
        <f t="shared" ca="1" si="1"/>
        <v/>
      </c>
      <c r="B117" s="74" t="str">
        <f ca="1">Calendrier_a_cacher!E116</f>
        <v/>
      </c>
      <c r="C117" s="6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61"/>
    </row>
    <row r="118" spans="1:19" ht="30" customHeight="1" x14ac:dyDescent="0.25">
      <c r="A118" s="60" t="str">
        <f t="shared" ca="1" si="1"/>
        <v/>
      </c>
      <c r="B118" s="74" t="str">
        <f ca="1">Calendrier_a_cacher!E117</f>
        <v/>
      </c>
      <c r="C118" s="6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61"/>
    </row>
    <row r="119" spans="1:19" ht="30" customHeight="1" x14ac:dyDescent="0.25">
      <c r="A119" s="60" t="str">
        <f t="shared" ca="1" si="1"/>
        <v/>
      </c>
      <c r="B119" s="74" t="str">
        <f ca="1">Calendrier_a_cacher!E118</f>
        <v/>
      </c>
      <c r="C119" s="6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61"/>
    </row>
    <row r="120" spans="1:19" ht="30" customHeight="1" x14ac:dyDescent="0.25">
      <c r="A120" s="60" t="str">
        <f t="shared" ca="1" si="1"/>
        <v/>
      </c>
      <c r="B120" s="74" t="str">
        <f ca="1">Calendrier_a_cacher!E119</f>
        <v/>
      </c>
      <c r="C120" s="6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61"/>
    </row>
    <row r="121" spans="1:19" ht="30" customHeight="1" x14ac:dyDescent="0.25">
      <c r="A121" s="60" t="str">
        <f t="shared" ca="1" si="1"/>
        <v/>
      </c>
      <c r="B121" s="74" t="str">
        <f ca="1">Calendrier_a_cacher!E120</f>
        <v/>
      </c>
      <c r="C121" s="6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61"/>
    </row>
    <row r="122" spans="1:19" ht="30" customHeight="1" x14ac:dyDescent="0.25">
      <c r="A122" s="60" t="str">
        <f t="shared" ca="1" si="1"/>
        <v/>
      </c>
      <c r="B122" s="74" t="str">
        <f ca="1">Calendrier_a_cacher!E121</f>
        <v/>
      </c>
      <c r="C122" s="6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61"/>
    </row>
    <row r="123" spans="1:19" ht="30" customHeight="1" x14ac:dyDescent="0.25">
      <c r="A123" s="60" t="str">
        <f t="shared" ca="1" si="1"/>
        <v/>
      </c>
      <c r="B123" s="74" t="str">
        <f ca="1">Calendrier_a_cacher!E122</f>
        <v/>
      </c>
      <c r="C123" s="6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61"/>
    </row>
    <row r="124" spans="1:19" ht="30" customHeight="1" x14ac:dyDescent="0.25">
      <c r="A124" s="60" t="str">
        <f t="shared" ca="1" si="1"/>
        <v/>
      </c>
      <c r="B124" s="74" t="str">
        <f ca="1">Calendrier_a_cacher!E123</f>
        <v/>
      </c>
      <c r="C124" s="6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61"/>
    </row>
    <row r="125" spans="1:19" ht="30" customHeight="1" x14ac:dyDescent="0.25">
      <c r="A125" s="60" t="str">
        <f t="shared" ca="1" si="1"/>
        <v/>
      </c>
      <c r="B125" s="74" t="str">
        <f ca="1">Calendrier_a_cacher!E124</f>
        <v/>
      </c>
      <c r="C125" s="6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61"/>
    </row>
    <row r="126" spans="1:19" ht="30" customHeight="1" x14ac:dyDescent="0.25">
      <c r="A126" s="60" t="str">
        <f t="shared" ca="1" si="1"/>
        <v/>
      </c>
      <c r="B126" s="74" t="str">
        <f ca="1">Calendrier_a_cacher!E125</f>
        <v/>
      </c>
      <c r="C126" s="6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61"/>
    </row>
    <row r="127" spans="1:19" ht="30" customHeight="1" x14ac:dyDescent="0.25">
      <c r="A127" s="60" t="str">
        <f t="shared" ca="1" si="1"/>
        <v/>
      </c>
      <c r="B127" s="74" t="str">
        <f ca="1">Calendrier_a_cacher!E126</f>
        <v/>
      </c>
      <c r="C127" s="6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61"/>
    </row>
    <row r="128" spans="1:19" ht="30" customHeight="1" x14ac:dyDescent="0.25">
      <c r="A128" s="60" t="str">
        <f t="shared" ca="1" si="1"/>
        <v/>
      </c>
      <c r="B128" s="74" t="str">
        <f ca="1">Calendrier_a_cacher!E127</f>
        <v/>
      </c>
      <c r="C128" s="6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61"/>
    </row>
    <row r="129" spans="1:19" ht="30" customHeight="1" x14ac:dyDescent="0.25">
      <c r="A129" s="60" t="str">
        <f t="shared" ca="1" si="1"/>
        <v/>
      </c>
      <c r="B129" s="74" t="str">
        <f ca="1">Calendrier_a_cacher!E128</f>
        <v/>
      </c>
      <c r="C129" s="6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61"/>
    </row>
    <row r="130" spans="1:19" ht="30" customHeight="1" x14ac:dyDescent="0.25">
      <c r="A130" s="60" t="str">
        <f t="shared" ca="1" si="1"/>
        <v/>
      </c>
      <c r="B130" s="74" t="str">
        <f ca="1">Calendrier_a_cacher!E129</f>
        <v/>
      </c>
      <c r="C130" s="6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61"/>
    </row>
    <row r="131" spans="1:19" ht="30" customHeight="1" x14ac:dyDescent="0.25">
      <c r="A131" s="60" t="str">
        <f t="shared" ref="A131:A194" ca="1" si="2">IF(B131&lt;&gt;"",TEXT(B131,"jjjj"),"")</f>
        <v/>
      </c>
      <c r="B131" s="74" t="str">
        <f ca="1">Calendrier_a_cacher!E130</f>
        <v/>
      </c>
      <c r="C131" s="6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61"/>
    </row>
    <row r="132" spans="1:19" ht="30" customHeight="1" x14ac:dyDescent="0.25">
      <c r="A132" s="60" t="str">
        <f t="shared" ca="1" si="2"/>
        <v/>
      </c>
      <c r="B132" s="74" t="str">
        <f ca="1">Calendrier_a_cacher!E131</f>
        <v/>
      </c>
      <c r="C132" s="6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61"/>
    </row>
    <row r="133" spans="1:19" ht="30" customHeight="1" x14ac:dyDescent="0.25">
      <c r="A133" s="60" t="str">
        <f t="shared" ca="1" si="2"/>
        <v/>
      </c>
      <c r="B133" s="74" t="str">
        <f ca="1">Calendrier_a_cacher!E132</f>
        <v/>
      </c>
      <c r="C133" s="6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61"/>
    </row>
    <row r="134" spans="1:19" ht="30" customHeight="1" x14ac:dyDescent="0.25">
      <c r="A134" s="60" t="str">
        <f t="shared" ca="1" si="2"/>
        <v/>
      </c>
      <c r="B134" s="74" t="str">
        <f ca="1">Calendrier_a_cacher!E133</f>
        <v/>
      </c>
      <c r="C134" s="6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61"/>
    </row>
    <row r="135" spans="1:19" ht="30" customHeight="1" x14ac:dyDescent="0.25">
      <c r="A135" s="60" t="str">
        <f t="shared" ca="1" si="2"/>
        <v/>
      </c>
      <c r="B135" s="74" t="str">
        <f ca="1">Calendrier_a_cacher!E134</f>
        <v/>
      </c>
      <c r="C135" s="6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61"/>
    </row>
    <row r="136" spans="1:19" ht="30" customHeight="1" x14ac:dyDescent="0.25">
      <c r="A136" s="60" t="str">
        <f t="shared" ca="1" si="2"/>
        <v/>
      </c>
      <c r="B136" s="74" t="str">
        <f ca="1">Calendrier_a_cacher!E135</f>
        <v/>
      </c>
      <c r="C136" s="6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61"/>
    </row>
    <row r="137" spans="1:19" ht="30" customHeight="1" x14ac:dyDescent="0.25">
      <c r="A137" s="60" t="str">
        <f t="shared" ca="1" si="2"/>
        <v/>
      </c>
      <c r="B137" s="74" t="str">
        <f ca="1">Calendrier_a_cacher!E136</f>
        <v/>
      </c>
      <c r="C137" s="6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61"/>
    </row>
    <row r="138" spans="1:19" ht="30" customHeight="1" x14ac:dyDescent="0.25">
      <c r="A138" s="60" t="str">
        <f t="shared" ca="1" si="2"/>
        <v/>
      </c>
      <c r="B138" s="74" t="str">
        <f ca="1">Calendrier_a_cacher!E137</f>
        <v/>
      </c>
      <c r="C138" s="6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61"/>
    </row>
    <row r="139" spans="1:19" ht="30" customHeight="1" x14ac:dyDescent="0.25">
      <c r="A139" s="60" t="str">
        <f t="shared" ca="1" si="2"/>
        <v/>
      </c>
      <c r="B139" s="74" t="str">
        <f ca="1">Calendrier_a_cacher!E138</f>
        <v/>
      </c>
      <c r="C139" s="6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61"/>
    </row>
    <row r="140" spans="1:19" ht="30" customHeight="1" x14ac:dyDescent="0.25">
      <c r="A140" s="60" t="str">
        <f t="shared" ca="1" si="2"/>
        <v/>
      </c>
      <c r="B140" s="74" t="str">
        <f ca="1">Calendrier_a_cacher!E139</f>
        <v/>
      </c>
      <c r="C140" s="6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61"/>
    </row>
    <row r="141" spans="1:19" ht="30" customHeight="1" x14ac:dyDescent="0.25">
      <c r="A141" s="60" t="str">
        <f t="shared" ca="1" si="2"/>
        <v/>
      </c>
      <c r="B141" s="74" t="str">
        <f ca="1">Calendrier_a_cacher!E140</f>
        <v/>
      </c>
      <c r="C141" s="6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61"/>
    </row>
    <row r="142" spans="1:19" ht="30" customHeight="1" x14ac:dyDescent="0.25">
      <c r="A142" s="60" t="str">
        <f t="shared" ca="1" si="2"/>
        <v/>
      </c>
      <c r="B142" s="74" t="str">
        <f ca="1">Calendrier_a_cacher!E141</f>
        <v/>
      </c>
      <c r="C142" s="6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61"/>
    </row>
    <row r="143" spans="1:19" ht="30" customHeight="1" x14ac:dyDescent="0.25">
      <c r="A143" s="60" t="str">
        <f t="shared" ca="1" si="2"/>
        <v/>
      </c>
      <c r="B143" s="74" t="str">
        <f ca="1">Calendrier_a_cacher!E142</f>
        <v/>
      </c>
      <c r="C143" s="6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61"/>
    </row>
    <row r="144" spans="1:19" ht="30" customHeight="1" x14ac:dyDescent="0.25">
      <c r="A144" s="60" t="str">
        <f t="shared" ca="1" si="2"/>
        <v/>
      </c>
      <c r="B144" s="74" t="str">
        <f ca="1">Calendrier_a_cacher!E143</f>
        <v/>
      </c>
      <c r="C144" s="6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61"/>
    </row>
    <row r="145" spans="1:19" ht="30" customHeight="1" x14ac:dyDescent="0.25">
      <c r="A145" s="60" t="str">
        <f t="shared" ca="1" si="2"/>
        <v/>
      </c>
      <c r="B145" s="74" t="str">
        <f ca="1">Calendrier_a_cacher!E144</f>
        <v/>
      </c>
      <c r="C145" s="6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61"/>
    </row>
    <row r="146" spans="1:19" ht="30" customHeight="1" x14ac:dyDescent="0.25">
      <c r="A146" s="60" t="str">
        <f t="shared" ca="1" si="2"/>
        <v/>
      </c>
      <c r="B146" s="74" t="str">
        <f ca="1">Calendrier_a_cacher!E145</f>
        <v/>
      </c>
      <c r="C146" s="6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61"/>
    </row>
    <row r="147" spans="1:19" ht="30" customHeight="1" x14ac:dyDescent="0.25">
      <c r="A147" s="60" t="str">
        <f t="shared" ca="1" si="2"/>
        <v/>
      </c>
      <c r="B147" s="74" t="str">
        <f ca="1">Calendrier_a_cacher!E146</f>
        <v/>
      </c>
      <c r="C147" s="6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61"/>
    </row>
    <row r="148" spans="1:19" ht="30" customHeight="1" x14ac:dyDescent="0.25">
      <c r="A148" s="60" t="str">
        <f t="shared" ca="1" si="2"/>
        <v/>
      </c>
      <c r="B148" s="74" t="str">
        <f ca="1">Calendrier_a_cacher!E147</f>
        <v/>
      </c>
      <c r="C148" s="6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61"/>
    </row>
    <row r="149" spans="1:19" ht="30" customHeight="1" x14ac:dyDescent="0.25">
      <c r="A149" s="60" t="str">
        <f t="shared" ca="1" si="2"/>
        <v/>
      </c>
      <c r="B149" s="74" t="str">
        <f ca="1">Calendrier_a_cacher!E148</f>
        <v/>
      </c>
      <c r="C149" s="6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61"/>
    </row>
    <row r="150" spans="1:19" ht="30" customHeight="1" x14ac:dyDescent="0.25">
      <c r="A150" s="60" t="str">
        <f t="shared" ca="1" si="2"/>
        <v/>
      </c>
      <c r="B150" s="74" t="str">
        <f ca="1">Calendrier_a_cacher!E149</f>
        <v/>
      </c>
      <c r="C150" s="6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61"/>
    </row>
    <row r="151" spans="1:19" ht="30" customHeight="1" x14ac:dyDescent="0.25">
      <c r="A151" s="60" t="str">
        <f t="shared" ca="1" si="2"/>
        <v/>
      </c>
      <c r="B151" s="74" t="str">
        <f ca="1">Calendrier_a_cacher!E150</f>
        <v/>
      </c>
      <c r="C151" s="6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61"/>
    </row>
    <row r="152" spans="1:19" ht="30" customHeight="1" x14ac:dyDescent="0.25">
      <c r="A152" s="60" t="str">
        <f t="shared" ca="1" si="2"/>
        <v/>
      </c>
      <c r="B152" s="74" t="str">
        <f ca="1">Calendrier_a_cacher!E151</f>
        <v/>
      </c>
      <c r="C152" s="6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61"/>
    </row>
    <row r="153" spans="1:19" ht="30" customHeight="1" x14ac:dyDescent="0.25">
      <c r="A153" s="60" t="str">
        <f t="shared" ca="1" si="2"/>
        <v/>
      </c>
      <c r="B153" s="74" t="str">
        <f ca="1">Calendrier_a_cacher!E152</f>
        <v/>
      </c>
      <c r="C153" s="6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61"/>
    </row>
    <row r="154" spans="1:19" ht="30" customHeight="1" x14ac:dyDescent="0.25">
      <c r="A154" s="60" t="str">
        <f t="shared" ca="1" si="2"/>
        <v/>
      </c>
      <c r="B154" s="74" t="str">
        <f ca="1">Calendrier_a_cacher!E153</f>
        <v/>
      </c>
      <c r="C154" s="6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61"/>
    </row>
    <row r="155" spans="1:19" ht="30" customHeight="1" x14ac:dyDescent="0.25">
      <c r="A155" s="60" t="str">
        <f t="shared" ca="1" si="2"/>
        <v/>
      </c>
      <c r="B155" s="74" t="str">
        <f ca="1">Calendrier_a_cacher!E154</f>
        <v/>
      </c>
      <c r="C155" s="6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61"/>
    </row>
    <row r="156" spans="1:19" ht="30" customHeight="1" x14ac:dyDescent="0.25">
      <c r="A156" s="60" t="str">
        <f t="shared" ca="1" si="2"/>
        <v/>
      </c>
      <c r="B156" s="74" t="str">
        <f ca="1">Calendrier_a_cacher!E155</f>
        <v/>
      </c>
      <c r="C156" s="6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61"/>
    </row>
    <row r="157" spans="1:19" ht="30" customHeight="1" x14ac:dyDescent="0.25">
      <c r="A157" s="60" t="str">
        <f t="shared" ca="1" si="2"/>
        <v/>
      </c>
      <c r="B157" s="74" t="str">
        <f ca="1">Calendrier_a_cacher!E156</f>
        <v/>
      </c>
      <c r="C157" s="6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61"/>
    </row>
    <row r="158" spans="1:19" ht="30" customHeight="1" x14ac:dyDescent="0.25">
      <c r="A158" s="60" t="str">
        <f t="shared" ca="1" si="2"/>
        <v/>
      </c>
      <c r="B158" s="74" t="str">
        <f ca="1">Calendrier_a_cacher!E157</f>
        <v/>
      </c>
      <c r="C158" s="6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61"/>
    </row>
    <row r="159" spans="1:19" ht="30" customHeight="1" x14ac:dyDescent="0.25">
      <c r="A159" s="60" t="str">
        <f t="shared" ca="1" si="2"/>
        <v/>
      </c>
      <c r="B159" s="74" t="str">
        <f ca="1">Calendrier_a_cacher!E158</f>
        <v/>
      </c>
      <c r="C159" s="6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61"/>
    </row>
    <row r="160" spans="1:19" ht="30" customHeight="1" x14ac:dyDescent="0.25">
      <c r="A160" s="60" t="str">
        <f t="shared" ca="1" si="2"/>
        <v/>
      </c>
      <c r="B160" s="74" t="str">
        <f ca="1">Calendrier_a_cacher!E159</f>
        <v/>
      </c>
      <c r="C160" s="6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61"/>
    </row>
    <row r="161" spans="1:19" ht="30" customHeight="1" x14ac:dyDescent="0.25">
      <c r="A161" s="60" t="str">
        <f t="shared" ca="1" si="2"/>
        <v/>
      </c>
      <c r="B161" s="74" t="str">
        <f ca="1">Calendrier_a_cacher!E160</f>
        <v/>
      </c>
      <c r="C161" s="6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61"/>
    </row>
    <row r="162" spans="1:19" ht="30" customHeight="1" x14ac:dyDescent="0.25">
      <c r="A162" s="60" t="str">
        <f t="shared" ca="1" si="2"/>
        <v/>
      </c>
      <c r="B162" s="74" t="str">
        <f ca="1">Calendrier_a_cacher!E161</f>
        <v/>
      </c>
      <c r="C162" s="6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61"/>
    </row>
    <row r="163" spans="1:19" ht="30" customHeight="1" x14ac:dyDescent="0.25">
      <c r="A163" s="60" t="str">
        <f t="shared" ca="1" si="2"/>
        <v/>
      </c>
      <c r="B163" s="74" t="str">
        <f ca="1">Calendrier_a_cacher!E162</f>
        <v/>
      </c>
      <c r="C163" s="6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61"/>
    </row>
    <row r="164" spans="1:19" ht="30" customHeight="1" x14ac:dyDescent="0.25">
      <c r="A164" s="60" t="str">
        <f t="shared" ca="1" si="2"/>
        <v/>
      </c>
      <c r="B164" s="74" t="str">
        <f ca="1">Calendrier_a_cacher!E163</f>
        <v/>
      </c>
      <c r="C164" s="6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61"/>
    </row>
    <row r="165" spans="1:19" ht="30" customHeight="1" x14ac:dyDescent="0.25">
      <c r="A165" s="60" t="str">
        <f t="shared" ca="1" si="2"/>
        <v/>
      </c>
      <c r="B165" s="74" t="str">
        <f ca="1">Calendrier_a_cacher!E164</f>
        <v/>
      </c>
      <c r="C165" s="6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61"/>
    </row>
    <row r="166" spans="1:19" ht="30" customHeight="1" x14ac:dyDescent="0.25">
      <c r="A166" s="60" t="str">
        <f t="shared" ca="1" si="2"/>
        <v/>
      </c>
      <c r="B166" s="74" t="str">
        <f ca="1">Calendrier_a_cacher!E165</f>
        <v/>
      </c>
      <c r="C166" s="6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61"/>
    </row>
    <row r="167" spans="1:19" ht="30" customHeight="1" x14ac:dyDescent="0.25">
      <c r="A167" s="60" t="str">
        <f t="shared" ca="1" si="2"/>
        <v/>
      </c>
      <c r="B167" s="74" t="str">
        <f ca="1">Calendrier_a_cacher!E166</f>
        <v/>
      </c>
      <c r="C167" s="6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61"/>
    </row>
    <row r="168" spans="1:19" ht="30" customHeight="1" x14ac:dyDescent="0.25">
      <c r="A168" s="60" t="str">
        <f t="shared" ca="1" si="2"/>
        <v/>
      </c>
      <c r="B168" s="74" t="str">
        <f ca="1">Calendrier_a_cacher!E167</f>
        <v/>
      </c>
      <c r="C168" s="6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61"/>
    </row>
    <row r="169" spans="1:19" ht="30" customHeight="1" x14ac:dyDescent="0.25">
      <c r="A169" s="60" t="str">
        <f t="shared" ca="1" si="2"/>
        <v/>
      </c>
      <c r="B169" s="74" t="str">
        <f ca="1">Calendrier_a_cacher!E168</f>
        <v/>
      </c>
      <c r="C169" s="6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61"/>
    </row>
    <row r="170" spans="1:19" ht="30" customHeight="1" x14ac:dyDescent="0.25">
      <c r="A170" s="60" t="str">
        <f t="shared" ca="1" si="2"/>
        <v/>
      </c>
      <c r="B170" s="74" t="str">
        <f ca="1">Calendrier_a_cacher!E169</f>
        <v/>
      </c>
      <c r="C170" s="6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61"/>
    </row>
    <row r="171" spans="1:19" ht="30" customHeight="1" x14ac:dyDescent="0.25">
      <c r="A171" s="60" t="str">
        <f t="shared" ca="1" si="2"/>
        <v/>
      </c>
      <c r="B171" s="74" t="str">
        <f ca="1">Calendrier_a_cacher!E170</f>
        <v/>
      </c>
      <c r="C171" s="6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61"/>
    </row>
    <row r="172" spans="1:19" ht="30" customHeight="1" x14ac:dyDescent="0.25">
      <c r="A172" s="60" t="str">
        <f t="shared" ca="1" si="2"/>
        <v/>
      </c>
      <c r="B172" s="74" t="str">
        <f ca="1">Calendrier_a_cacher!E171</f>
        <v/>
      </c>
      <c r="C172" s="6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61"/>
    </row>
    <row r="173" spans="1:19" ht="30" customHeight="1" x14ac:dyDescent="0.25">
      <c r="A173" s="60" t="str">
        <f t="shared" ca="1" si="2"/>
        <v/>
      </c>
      <c r="B173" s="74" t="str">
        <f ca="1">Calendrier_a_cacher!E172</f>
        <v/>
      </c>
      <c r="C173" s="6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61"/>
    </row>
    <row r="174" spans="1:19" ht="30" customHeight="1" x14ac:dyDescent="0.25">
      <c r="A174" s="60" t="str">
        <f t="shared" ca="1" si="2"/>
        <v/>
      </c>
      <c r="B174" s="74" t="str">
        <f ca="1">Calendrier_a_cacher!E173</f>
        <v/>
      </c>
      <c r="C174" s="6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61"/>
    </row>
    <row r="175" spans="1:19" ht="30" customHeight="1" x14ac:dyDescent="0.25">
      <c r="A175" s="60" t="str">
        <f t="shared" ca="1" si="2"/>
        <v/>
      </c>
      <c r="B175" s="74" t="str">
        <f ca="1">Calendrier_a_cacher!E174</f>
        <v/>
      </c>
      <c r="C175" s="6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61"/>
    </row>
    <row r="176" spans="1:19" ht="30" customHeight="1" x14ac:dyDescent="0.25">
      <c r="A176" s="60" t="str">
        <f t="shared" ca="1" si="2"/>
        <v/>
      </c>
      <c r="B176" s="74" t="str">
        <f ca="1">Calendrier_a_cacher!E175</f>
        <v/>
      </c>
      <c r="C176" s="6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61"/>
    </row>
    <row r="177" spans="1:19" ht="30" customHeight="1" x14ac:dyDescent="0.25">
      <c r="A177" s="60" t="str">
        <f t="shared" ca="1" si="2"/>
        <v/>
      </c>
      <c r="B177" s="74" t="str">
        <f ca="1">Calendrier_a_cacher!E176</f>
        <v/>
      </c>
      <c r="C177" s="6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61"/>
    </row>
    <row r="178" spans="1:19" ht="30" customHeight="1" x14ac:dyDescent="0.25">
      <c r="A178" s="60" t="str">
        <f t="shared" ca="1" si="2"/>
        <v/>
      </c>
      <c r="B178" s="74" t="str">
        <f ca="1">Calendrier_a_cacher!E177</f>
        <v/>
      </c>
      <c r="C178" s="6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61"/>
    </row>
    <row r="179" spans="1:19" ht="30" customHeight="1" x14ac:dyDescent="0.25">
      <c r="A179" s="60" t="str">
        <f t="shared" ca="1" si="2"/>
        <v/>
      </c>
      <c r="B179" s="74" t="str">
        <f ca="1">Calendrier_a_cacher!E178</f>
        <v/>
      </c>
      <c r="C179" s="6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61"/>
    </row>
    <row r="180" spans="1:19" ht="30" customHeight="1" x14ac:dyDescent="0.25">
      <c r="A180" s="60" t="str">
        <f t="shared" ca="1" si="2"/>
        <v/>
      </c>
      <c r="B180" s="74" t="str">
        <f ca="1">Calendrier_a_cacher!E179</f>
        <v/>
      </c>
      <c r="C180" s="6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61"/>
    </row>
    <row r="181" spans="1:19" ht="30" customHeight="1" x14ac:dyDescent="0.25">
      <c r="A181" s="60" t="str">
        <f t="shared" ca="1" si="2"/>
        <v/>
      </c>
      <c r="B181" s="74" t="str">
        <f ca="1">Calendrier_a_cacher!E180</f>
        <v/>
      </c>
      <c r="C181" s="6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61"/>
    </row>
    <row r="182" spans="1:19" ht="30" customHeight="1" x14ac:dyDescent="0.25">
      <c r="A182" s="60" t="str">
        <f t="shared" ca="1" si="2"/>
        <v/>
      </c>
      <c r="B182" s="74" t="str">
        <f ca="1">Calendrier_a_cacher!E181</f>
        <v/>
      </c>
      <c r="C182" s="6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61"/>
    </row>
    <row r="183" spans="1:19" ht="30" customHeight="1" x14ac:dyDescent="0.25">
      <c r="A183" s="60" t="str">
        <f t="shared" ca="1" si="2"/>
        <v/>
      </c>
      <c r="B183" s="74" t="str">
        <f ca="1">Calendrier_a_cacher!E182</f>
        <v/>
      </c>
      <c r="C183" s="6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61"/>
    </row>
    <row r="184" spans="1:19" ht="30" customHeight="1" x14ac:dyDescent="0.25">
      <c r="A184" s="60" t="str">
        <f t="shared" ca="1" si="2"/>
        <v/>
      </c>
      <c r="B184" s="74" t="str">
        <f ca="1">Calendrier_a_cacher!E183</f>
        <v/>
      </c>
      <c r="C184" s="6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61"/>
    </row>
    <row r="185" spans="1:19" ht="30" customHeight="1" x14ac:dyDescent="0.25">
      <c r="A185" s="60" t="str">
        <f t="shared" ca="1" si="2"/>
        <v/>
      </c>
      <c r="B185" s="74" t="str">
        <f ca="1">Calendrier_a_cacher!E184</f>
        <v/>
      </c>
      <c r="C185" s="6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61"/>
    </row>
    <row r="186" spans="1:19" ht="30" customHeight="1" x14ac:dyDescent="0.25">
      <c r="A186" s="60" t="str">
        <f t="shared" ca="1" si="2"/>
        <v/>
      </c>
      <c r="B186" s="74" t="str">
        <f ca="1">Calendrier_a_cacher!E185</f>
        <v/>
      </c>
      <c r="C186" s="6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61"/>
    </row>
    <row r="187" spans="1:19" ht="30" customHeight="1" x14ac:dyDescent="0.25">
      <c r="A187" s="60" t="str">
        <f t="shared" ca="1" si="2"/>
        <v/>
      </c>
      <c r="B187" s="74" t="str">
        <f ca="1">Calendrier_a_cacher!E186</f>
        <v/>
      </c>
      <c r="C187" s="6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61"/>
    </row>
    <row r="188" spans="1:19" ht="30" customHeight="1" x14ac:dyDescent="0.25">
      <c r="A188" s="60" t="str">
        <f t="shared" ca="1" si="2"/>
        <v/>
      </c>
      <c r="B188" s="74" t="str">
        <f ca="1">Calendrier_a_cacher!E187</f>
        <v/>
      </c>
      <c r="C188" s="6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61"/>
    </row>
    <row r="189" spans="1:19" ht="30" customHeight="1" x14ac:dyDescent="0.25">
      <c r="A189" s="60" t="str">
        <f t="shared" ca="1" si="2"/>
        <v/>
      </c>
      <c r="B189" s="74" t="str">
        <f ca="1">Calendrier_a_cacher!E188</f>
        <v/>
      </c>
      <c r="C189" s="6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61"/>
    </row>
    <row r="190" spans="1:19" ht="30" customHeight="1" x14ac:dyDescent="0.25">
      <c r="A190" s="60" t="str">
        <f t="shared" ca="1" si="2"/>
        <v/>
      </c>
      <c r="B190" s="74" t="str">
        <f ca="1">Calendrier_a_cacher!E189</f>
        <v/>
      </c>
      <c r="C190" s="6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61"/>
    </row>
    <row r="191" spans="1:19" ht="30" customHeight="1" x14ac:dyDescent="0.25">
      <c r="A191" s="60" t="str">
        <f t="shared" ca="1" si="2"/>
        <v/>
      </c>
      <c r="B191" s="74" t="str">
        <f ca="1">Calendrier_a_cacher!E190</f>
        <v/>
      </c>
      <c r="C191" s="6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61"/>
    </row>
    <row r="192" spans="1:19" ht="30" customHeight="1" x14ac:dyDescent="0.25">
      <c r="A192" s="60" t="str">
        <f t="shared" ca="1" si="2"/>
        <v/>
      </c>
      <c r="B192" s="74" t="str">
        <f ca="1">Calendrier_a_cacher!E191</f>
        <v/>
      </c>
      <c r="C192" s="6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61"/>
    </row>
    <row r="193" spans="1:19" ht="30" customHeight="1" x14ac:dyDescent="0.25">
      <c r="A193" s="60" t="str">
        <f t="shared" ca="1" si="2"/>
        <v/>
      </c>
      <c r="B193" s="74" t="str">
        <f ca="1">Calendrier_a_cacher!E192</f>
        <v/>
      </c>
      <c r="C193" s="6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61"/>
    </row>
    <row r="194" spans="1:19" ht="30" customHeight="1" x14ac:dyDescent="0.25">
      <c r="A194" s="60" t="str">
        <f t="shared" ca="1" si="2"/>
        <v/>
      </c>
      <c r="B194" s="74" t="str">
        <f ca="1">Calendrier_a_cacher!E193</f>
        <v/>
      </c>
      <c r="C194" s="6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61"/>
    </row>
    <row r="195" spans="1:19" ht="30" customHeight="1" x14ac:dyDescent="0.25">
      <c r="A195" s="60" t="str">
        <f t="shared" ref="A195:A258" ca="1" si="3">IF(B195&lt;&gt;"",TEXT(B195,"jjjj"),"")</f>
        <v/>
      </c>
      <c r="B195" s="74" t="str">
        <f ca="1">Calendrier_a_cacher!E194</f>
        <v/>
      </c>
      <c r="C195" s="6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61"/>
    </row>
    <row r="196" spans="1:19" ht="30" customHeight="1" x14ac:dyDescent="0.25">
      <c r="A196" s="60" t="str">
        <f t="shared" ca="1" si="3"/>
        <v/>
      </c>
      <c r="B196" s="74" t="str">
        <f ca="1">Calendrier_a_cacher!E195</f>
        <v/>
      </c>
      <c r="C196" s="6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61"/>
    </row>
    <row r="197" spans="1:19" ht="30" customHeight="1" x14ac:dyDescent="0.25">
      <c r="A197" s="60" t="str">
        <f t="shared" ca="1" si="3"/>
        <v/>
      </c>
      <c r="B197" s="74" t="str">
        <f ca="1">Calendrier_a_cacher!E196</f>
        <v/>
      </c>
      <c r="C197" s="6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61"/>
    </row>
    <row r="198" spans="1:19" ht="30" customHeight="1" x14ac:dyDescent="0.25">
      <c r="A198" s="60" t="str">
        <f t="shared" ca="1" si="3"/>
        <v/>
      </c>
      <c r="B198" s="74" t="str">
        <f ca="1">Calendrier_a_cacher!E197</f>
        <v/>
      </c>
      <c r="C198" s="6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61"/>
    </row>
    <row r="199" spans="1:19" ht="30" customHeight="1" x14ac:dyDescent="0.25">
      <c r="A199" s="60" t="str">
        <f t="shared" ca="1" si="3"/>
        <v/>
      </c>
      <c r="B199" s="74" t="str">
        <f ca="1">Calendrier_a_cacher!E198</f>
        <v/>
      </c>
      <c r="C199" s="6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61"/>
    </row>
    <row r="200" spans="1:19" ht="30" customHeight="1" x14ac:dyDescent="0.25">
      <c r="A200" s="60" t="str">
        <f t="shared" ca="1" si="3"/>
        <v/>
      </c>
      <c r="B200" s="74" t="str">
        <f ca="1">Calendrier_a_cacher!E199</f>
        <v/>
      </c>
      <c r="C200" s="6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61"/>
    </row>
    <row r="201" spans="1:19" ht="30" customHeight="1" x14ac:dyDescent="0.25">
      <c r="A201" s="60" t="str">
        <f t="shared" ca="1" si="3"/>
        <v/>
      </c>
      <c r="B201" s="74" t="str">
        <f ca="1">Calendrier_a_cacher!E200</f>
        <v/>
      </c>
      <c r="C201" s="6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61"/>
    </row>
    <row r="202" spans="1:19" ht="30" customHeight="1" x14ac:dyDescent="0.25">
      <c r="A202" s="60" t="str">
        <f t="shared" ca="1" si="3"/>
        <v/>
      </c>
      <c r="B202" s="74" t="str">
        <f ca="1">Calendrier_a_cacher!E201</f>
        <v/>
      </c>
      <c r="C202" s="6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61"/>
    </row>
    <row r="203" spans="1:19" ht="30" customHeight="1" x14ac:dyDescent="0.25">
      <c r="A203" s="60" t="str">
        <f t="shared" ca="1" si="3"/>
        <v/>
      </c>
      <c r="B203" s="74" t="str">
        <f ca="1">Calendrier_a_cacher!E202</f>
        <v/>
      </c>
      <c r="C203" s="6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61"/>
    </row>
    <row r="204" spans="1:19" ht="30" customHeight="1" x14ac:dyDescent="0.25">
      <c r="A204" s="60" t="str">
        <f t="shared" ca="1" si="3"/>
        <v/>
      </c>
      <c r="B204" s="74" t="str">
        <f ca="1">Calendrier_a_cacher!E203</f>
        <v/>
      </c>
      <c r="C204" s="6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61"/>
    </row>
    <row r="205" spans="1:19" ht="30" customHeight="1" x14ac:dyDescent="0.25">
      <c r="A205" s="60" t="str">
        <f t="shared" ca="1" si="3"/>
        <v/>
      </c>
      <c r="B205" s="74" t="str">
        <f ca="1">Calendrier_a_cacher!E204</f>
        <v/>
      </c>
      <c r="C205" s="6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61"/>
    </row>
    <row r="206" spans="1:19" ht="30" customHeight="1" x14ac:dyDescent="0.25">
      <c r="A206" s="60" t="str">
        <f t="shared" ca="1" si="3"/>
        <v/>
      </c>
      <c r="B206" s="74" t="str">
        <f ca="1">Calendrier_a_cacher!E205</f>
        <v/>
      </c>
      <c r="C206" s="6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61"/>
    </row>
    <row r="207" spans="1:19" ht="30" customHeight="1" x14ac:dyDescent="0.25">
      <c r="A207" s="60" t="str">
        <f t="shared" ca="1" si="3"/>
        <v/>
      </c>
      <c r="B207" s="74" t="str">
        <f ca="1">Calendrier_a_cacher!E206</f>
        <v/>
      </c>
      <c r="C207" s="6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61"/>
    </row>
    <row r="208" spans="1:19" ht="30" customHeight="1" x14ac:dyDescent="0.25">
      <c r="A208" s="60" t="str">
        <f t="shared" ca="1" si="3"/>
        <v/>
      </c>
      <c r="B208" s="74" t="str">
        <f ca="1">Calendrier_a_cacher!E207</f>
        <v/>
      </c>
      <c r="C208" s="6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61"/>
    </row>
    <row r="209" spans="1:19" ht="30" customHeight="1" x14ac:dyDescent="0.25">
      <c r="A209" s="60" t="str">
        <f t="shared" ca="1" si="3"/>
        <v/>
      </c>
      <c r="B209" s="74" t="str">
        <f ca="1">Calendrier_a_cacher!E208</f>
        <v/>
      </c>
      <c r="C209" s="6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61"/>
    </row>
    <row r="210" spans="1:19" ht="30" customHeight="1" x14ac:dyDescent="0.25">
      <c r="A210" s="60" t="str">
        <f t="shared" ca="1" si="3"/>
        <v/>
      </c>
      <c r="B210" s="74" t="str">
        <f ca="1">Calendrier_a_cacher!E209</f>
        <v/>
      </c>
      <c r="C210" s="6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61"/>
    </row>
    <row r="211" spans="1:19" ht="30" customHeight="1" x14ac:dyDescent="0.25">
      <c r="A211" s="60" t="str">
        <f t="shared" ca="1" si="3"/>
        <v/>
      </c>
      <c r="B211" s="74" t="str">
        <f ca="1">Calendrier_a_cacher!E210</f>
        <v/>
      </c>
      <c r="C211" s="6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61"/>
    </row>
    <row r="212" spans="1:19" ht="30" customHeight="1" x14ac:dyDescent="0.25">
      <c r="A212" s="60" t="str">
        <f t="shared" ca="1" si="3"/>
        <v/>
      </c>
      <c r="B212" s="74" t="str">
        <f ca="1">Calendrier_a_cacher!E211</f>
        <v/>
      </c>
      <c r="C212" s="6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61"/>
    </row>
    <row r="213" spans="1:19" ht="30" customHeight="1" x14ac:dyDescent="0.25">
      <c r="A213" s="60" t="str">
        <f t="shared" ca="1" si="3"/>
        <v/>
      </c>
      <c r="B213" s="74" t="str">
        <f ca="1">Calendrier_a_cacher!E212</f>
        <v/>
      </c>
      <c r="C213" s="6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61"/>
    </row>
    <row r="214" spans="1:19" ht="30" customHeight="1" x14ac:dyDescent="0.25">
      <c r="A214" s="60" t="str">
        <f t="shared" ca="1" si="3"/>
        <v/>
      </c>
      <c r="B214" s="74" t="str">
        <f ca="1">Calendrier_a_cacher!E213</f>
        <v/>
      </c>
      <c r="C214" s="6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61"/>
    </row>
    <row r="215" spans="1:19" ht="30" customHeight="1" x14ac:dyDescent="0.25">
      <c r="A215" s="60" t="str">
        <f t="shared" ca="1" si="3"/>
        <v/>
      </c>
      <c r="B215" s="74" t="str">
        <f ca="1">Calendrier_a_cacher!E214</f>
        <v/>
      </c>
      <c r="C215" s="6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61"/>
    </row>
    <row r="216" spans="1:19" ht="30" customHeight="1" x14ac:dyDescent="0.25">
      <c r="A216" s="60" t="str">
        <f t="shared" ca="1" si="3"/>
        <v/>
      </c>
      <c r="B216" s="74" t="str">
        <f ca="1">Calendrier_a_cacher!E215</f>
        <v/>
      </c>
      <c r="C216" s="6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61"/>
    </row>
    <row r="217" spans="1:19" ht="30" customHeight="1" x14ac:dyDescent="0.25">
      <c r="A217" s="60" t="str">
        <f t="shared" ca="1" si="3"/>
        <v/>
      </c>
      <c r="B217" s="74" t="str">
        <f ca="1">Calendrier_a_cacher!E216</f>
        <v/>
      </c>
      <c r="C217" s="6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61"/>
    </row>
    <row r="218" spans="1:19" ht="30" customHeight="1" x14ac:dyDescent="0.25">
      <c r="A218" s="60" t="str">
        <f t="shared" ca="1" si="3"/>
        <v/>
      </c>
      <c r="B218" s="74" t="str">
        <f ca="1">Calendrier_a_cacher!E217</f>
        <v/>
      </c>
      <c r="C218" s="6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61"/>
    </row>
    <row r="219" spans="1:19" ht="30" customHeight="1" x14ac:dyDescent="0.25">
      <c r="A219" s="60" t="str">
        <f t="shared" ca="1" si="3"/>
        <v/>
      </c>
      <c r="B219" s="74" t="str">
        <f ca="1">Calendrier_a_cacher!E218</f>
        <v/>
      </c>
      <c r="C219" s="6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61"/>
    </row>
    <row r="220" spans="1:19" ht="30" customHeight="1" x14ac:dyDescent="0.25">
      <c r="A220" s="60" t="str">
        <f t="shared" ca="1" si="3"/>
        <v/>
      </c>
      <c r="B220" s="74" t="str">
        <f ca="1">Calendrier_a_cacher!E219</f>
        <v/>
      </c>
      <c r="C220" s="6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61"/>
    </row>
    <row r="221" spans="1:19" ht="30" customHeight="1" x14ac:dyDescent="0.25">
      <c r="A221" s="60" t="str">
        <f t="shared" ca="1" si="3"/>
        <v/>
      </c>
      <c r="B221" s="74" t="str">
        <f ca="1">Calendrier_a_cacher!E220</f>
        <v/>
      </c>
      <c r="C221" s="6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61"/>
    </row>
    <row r="222" spans="1:19" ht="30" customHeight="1" x14ac:dyDescent="0.25">
      <c r="A222" s="60" t="str">
        <f t="shared" ca="1" si="3"/>
        <v/>
      </c>
      <c r="B222" s="74" t="str">
        <f ca="1">Calendrier_a_cacher!E221</f>
        <v/>
      </c>
      <c r="C222" s="6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61"/>
    </row>
    <row r="223" spans="1:19" ht="30" customHeight="1" x14ac:dyDescent="0.25">
      <c r="A223" s="60" t="str">
        <f t="shared" ca="1" si="3"/>
        <v/>
      </c>
      <c r="B223" s="74" t="str">
        <f ca="1">Calendrier_a_cacher!E222</f>
        <v/>
      </c>
      <c r="C223" s="6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61"/>
    </row>
    <row r="224" spans="1:19" ht="30" customHeight="1" x14ac:dyDescent="0.25">
      <c r="A224" s="60" t="str">
        <f t="shared" ca="1" si="3"/>
        <v/>
      </c>
      <c r="B224" s="74" t="str">
        <f ca="1">Calendrier_a_cacher!E223</f>
        <v/>
      </c>
      <c r="C224" s="6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61"/>
    </row>
    <row r="225" spans="1:19" ht="30" customHeight="1" x14ac:dyDescent="0.25">
      <c r="A225" s="60" t="str">
        <f t="shared" ca="1" si="3"/>
        <v/>
      </c>
      <c r="B225" s="74" t="str">
        <f ca="1">Calendrier_a_cacher!E224</f>
        <v/>
      </c>
      <c r="C225" s="6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61"/>
    </row>
    <row r="226" spans="1:19" ht="30" customHeight="1" x14ac:dyDescent="0.25">
      <c r="A226" s="60" t="str">
        <f t="shared" ca="1" si="3"/>
        <v/>
      </c>
      <c r="B226" s="74" t="str">
        <f ca="1">Calendrier_a_cacher!E225</f>
        <v/>
      </c>
      <c r="C226" s="6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61"/>
    </row>
    <row r="227" spans="1:19" ht="30" customHeight="1" x14ac:dyDescent="0.25">
      <c r="A227" s="60" t="str">
        <f t="shared" ca="1" si="3"/>
        <v/>
      </c>
      <c r="B227" s="74" t="str">
        <f ca="1">Calendrier_a_cacher!E226</f>
        <v/>
      </c>
      <c r="C227" s="6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61"/>
    </row>
    <row r="228" spans="1:19" ht="30" customHeight="1" x14ac:dyDescent="0.25">
      <c r="A228" s="60" t="str">
        <f t="shared" ca="1" si="3"/>
        <v/>
      </c>
      <c r="B228" s="74" t="str">
        <f ca="1">Calendrier_a_cacher!E227</f>
        <v/>
      </c>
      <c r="C228" s="6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61"/>
    </row>
    <row r="229" spans="1:19" ht="30" customHeight="1" x14ac:dyDescent="0.25">
      <c r="A229" s="60" t="str">
        <f t="shared" ca="1" si="3"/>
        <v/>
      </c>
      <c r="B229" s="74" t="str">
        <f ca="1">Calendrier_a_cacher!E228</f>
        <v/>
      </c>
      <c r="C229" s="6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61"/>
    </row>
    <row r="230" spans="1:19" ht="30" customHeight="1" x14ac:dyDescent="0.25">
      <c r="A230" s="60" t="str">
        <f t="shared" ca="1" si="3"/>
        <v/>
      </c>
      <c r="B230" s="74" t="str">
        <f ca="1">Calendrier_a_cacher!E229</f>
        <v/>
      </c>
      <c r="C230" s="6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61"/>
    </row>
    <row r="231" spans="1:19" ht="30" customHeight="1" x14ac:dyDescent="0.25">
      <c r="A231" s="60" t="str">
        <f t="shared" ca="1" si="3"/>
        <v/>
      </c>
      <c r="B231" s="74" t="str">
        <f ca="1">Calendrier_a_cacher!E230</f>
        <v/>
      </c>
      <c r="C231" s="6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61"/>
    </row>
    <row r="232" spans="1:19" ht="30" customHeight="1" x14ac:dyDescent="0.25">
      <c r="A232" s="60" t="str">
        <f t="shared" ca="1" si="3"/>
        <v/>
      </c>
      <c r="B232" s="74" t="str">
        <f ca="1">Calendrier_a_cacher!E231</f>
        <v/>
      </c>
      <c r="C232" s="6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61"/>
    </row>
    <row r="233" spans="1:19" ht="30" customHeight="1" x14ac:dyDescent="0.25">
      <c r="A233" s="60" t="str">
        <f t="shared" ca="1" si="3"/>
        <v/>
      </c>
      <c r="B233" s="74" t="str">
        <f ca="1">Calendrier_a_cacher!E232</f>
        <v/>
      </c>
      <c r="C233" s="6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61"/>
    </row>
    <row r="234" spans="1:19" ht="30" customHeight="1" x14ac:dyDescent="0.25">
      <c r="A234" s="60" t="str">
        <f t="shared" ca="1" si="3"/>
        <v/>
      </c>
      <c r="B234" s="74" t="str">
        <f ca="1">Calendrier_a_cacher!E233</f>
        <v/>
      </c>
      <c r="C234" s="6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61"/>
    </row>
    <row r="235" spans="1:19" ht="30" customHeight="1" x14ac:dyDescent="0.25">
      <c r="A235" s="60" t="str">
        <f t="shared" ca="1" si="3"/>
        <v/>
      </c>
      <c r="B235" s="74" t="str">
        <f ca="1">Calendrier_a_cacher!E234</f>
        <v/>
      </c>
      <c r="C235" s="6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61"/>
    </row>
    <row r="236" spans="1:19" ht="30" customHeight="1" x14ac:dyDescent="0.25">
      <c r="A236" s="60" t="str">
        <f t="shared" ca="1" si="3"/>
        <v/>
      </c>
      <c r="B236" s="74" t="str">
        <f ca="1">Calendrier_a_cacher!E235</f>
        <v/>
      </c>
      <c r="C236" s="6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61"/>
    </row>
    <row r="237" spans="1:19" ht="30" customHeight="1" x14ac:dyDescent="0.25">
      <c r="A237" s="60" t="str">
        <f t="shared" ca="1" si="3"/>
        <v/>
      </c>
      <c r="B237" s="74" t="str">
        <f ca="1">Calendrier_a_cacher!E236</f>
        <v/>
      </c>
      <c r="C237" s="6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61"/>
    </row>
    <row r="238" spans="1:19" ht="30" customHeight="1" x14ac:dyDescent="0.25">
      <c r="A238" s="60" t="str">
        <f t="shared" ca="1" si="3"/>
        <v/>
      </c>
      <c r="B238" s="74" t="str">
        <f ca="1">Calendrier_a_cacher!E237</f>
        <v/>
      </c>
      <c r="C238" s="6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61"/>
    </row>
    <row r="239" spans="1:19" ht="30" customHeight="1" x14ac:dyDescent="0.25">
      <c r="A239" s="60" t="str">
        <f t="shared" ca="1" si="3"/>
        <v/>
      </c>
      <c r="B239" s="74" t="str">
        <f ca="1">Calendrier_a_cacher!E238</f>
        <v/>
      </c>
      <c r="C239" s="6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61"/>
    </row>
    <row r="240" spans="1:19" ht="30" customHeight="1" x14ac:dyDescent="0.25">
      <c r="A240" s="60" t="str">
        <f t="shared" ca="1" si="3"/>
        <v/>
      </c>
      <c r="B240" s="74" t="str">
        <f ca="1">Calendrier_a_cacher!E239</f>
        <v/>
      </c>
      <c r="C240" s="6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61"/>
    </row>
    <row r="241" spans="1:19" ht="30" customHeight="1" x14ac:dyDescent="0.25">
      <c r="A241" s="60" t="str">
        <f t="shared" ca="1" si="3"/>
        <v/>
      </c>
      <c r="B241" s="74" t="str">
        <f ca="1">Calendrier_a_cacher!E240</f>
        <v/>
      </c>
      <c r="C241" s="6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61"/>
    </row>
    <row r="242" spans="1:19" ht="30" customHeight="1" x14ac:dyDescent="0.25">
      <c r="A242" s="60" t="str">
        <f t="shared" ca="1" si="3"/>
        <v/>
      </c>
      <c r="B242" s="74" t="str">
        <f ca="1">Calendrier_a_cacher!E241</f>
        <v/>
      </c>
      <c r="C242" s="6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61"/>
    </row>
    <row r="243" spans="1:19" ht="30" customHeight="1" x14ac:dyDescent="0.25">
      <c r="A243" s="60" t="str">
        <f t="shared" ca="1" si="3"/>
        <v/>
      </c>
      <c r="B243" s="74" t="str">
        <f ca="1">Calendrier_a_cacher!E242</f>
        <v/>
      </c>
      <c r="C243" s="6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61"/>
    </row>
    <row r="244" spans="1:19" ht="30" customHeight="1" x14ac:dyDescent="0.25">
      <c r="A244" s="60" t="str">
        <f t="shared" ca="1" si="3"/>
        <v/>
      </c>
      <c r="B244" s="74" t="str">
        <f ca="1">Calendrier_a_cacher!E243</f>
        <v/>
      </c>
      <c r="C244" s="6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61"/>
    </row>
    <row r="245" spans="1:19" ht="30" customHeight="1" x14ac:dyDescent="0.25">
      <c r="A245" s="60" t="str">
        <f t="shared" ca="1" si="3"/>
        <v/>
      </c>
      <c r="B245" s="74" t="str">
        <f ca="1">Calendrier_a_cacher!E244</f>
        <v/>
      </c>
      <c r="C245" s="6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61"/>
    </row>
    <row r="246" spans="1:19" ht="30" customHeight="1" x14ac:dyDescent="0.25">
      <c r="A246" s="60" t="str">
        <f t="shared" ca="1" si="3"/>
        <v/>
      </c>
      <c r="B246" s="74" t="str">
        <f ca="1">Calendrier_a_cacher!E245</f>
        <v/>
      </c>
      <c r="C246" s="6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61"/>
    </row>
    <row r="247" spans="1:19" ht="30" customHeight="1" x14ac:dyDescent="0.25">
      <c r="A247" s="60" t="str">
        <f t="shared" ca="1" si="3"/>
        <v/>
      </c>
      <c r="B247" s="74" t="str">
        <f ca="1">Calendrier_a_cacher!E246</f>
        <v/>
      </c>
      <c r="C247" s="6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61"/>
    </row>
    <row r="248" spans="1:19" ht="30" customHeight="1" x14ac:dyDescent="0.25">
      <c r="A248" s="60" t="str">
        <f t="shared" ca="1" si="3"/>
        <v/>
      </c>
      <c r="B248" s="74" t="str">
        <f ca="1">Calendrier_a_cacher!E247</f>
        <v/>
      </c>
      <c r="C248" s="6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61"/>
    </row>
    <row r="249" spans="1:19" ht="30" customHeight="1" x14ac:dyDescent="0.25">
      <c r="A249" s="60" t="str">
        <f t="shared" ca="1" si="3"/>
        <v/>
      </c>
      <c r="B249" s="74" t="str">
        <f ca="1">Calendrier_a_cacher!E248</f>
        <v/>
      </c>
      <c r="C249" s="6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61"/>
    </row>
    <row r="250" spans="1:19" ht="30" customHeight="1" x14ac:dyDescent="0.25">
      <c r="A250" s="60" t="str">
        <f t="shared" ca="1" si="3"/>
        <v/>
      </c>
      <c r="B250" s="74" t="str">
        <f ca="1">Calendrier_a_cacher!E249</f>
        <v/>
      </c>
      <c r="C250" s="6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61"/>
    </row>
    <row r="251" spans="1:19" ht="30" customHeight="1" x14ac:dyDescent="0.25">
      <c r="A251" s="60" t="str">
        <f t="shared" ca="1" si="3"/>
        <v/>
      </c>
      <c r="B251" s="74" t="str">
        <f ca="1">Calendrier_a_cacher!E250</f>
        <v/>
      </c>
      <c r="C251" s="6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61"/>
    </row>
    <row r="252" spans="1:19" ht="30" customHeight="1" x14ac:dyDescent="0.25">
      <c r="A252" s="60" t="str">
        <f t="shared" ca="1" si="3"/>
        <v/>
      </c>
      <c r="B252" s="74" t="str">
        <f ca="1">Calendrier_a_cacher!E251</f>
        <v/>
      </c>
      <c r="C252" s="6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61"/>
    </row>
    <row r="253" spans="1:19" ht="30" customHeight="1" x14ac:dyDescent="0.25">
      <c r="A253" s="60" t="str">
        <f t="shared" ca="1" si="3"/>
        <v/>
      </c>
      <c r="B253" s="74" t="str">
        <f ca="1">Calendrier_a_cacher!E252</f>
        <v/>
      </c>
      <c r="C253" s="6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61"/>
    </row>
    <row r="254" spans="1:19" ht="30" customHeight="1" x14ac:dyDescent="0.25">
      <c r="A254" s="60" t="str">
        <f t="shared" ca="1" si="3"/>
        <v/>
      </c>
      <c r="B254" s="74" t="str">
        <f ca="1">Calendrier_a_cacher!E253</f>
        <v/>
      </c>
      <c r="C254" s="6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61"/>
    </row>
    <row r="255" spans="1:19" ht="30" customHeight="1" x14ac:dyDescent="0.25">
      <c r="A255" s="60" t="str">
        <f t="shared" ca="1" si="3"/>
        <v/>
      </c>
      <c r="B255" s="74" t="str">
        <f ca="1">Calendrier_a_cacher!E254</f>
        <v/>
      </c>
      <c r="C255" s="6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61"/>
    </row>
    <row r="256" spans="1:19" ht="30" customHeight="1" x14ac:dyDescent="0.25">
      <c r="A256" s="60" t="str">
        <f t="shared" ca="1" si="3"/>
        <v/>
      </c>
      <c r="B256" s="74" t="str">
        <f ca="1">Calendrier_a_cacher!E255</f>
        <v/>
      </c>
      <c r="C256" s="6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61"/>
    </row>
    <row r="257" spans="1:19" ht="30" customHeight="1" x14ac:dyDescent="0.25">
      <c r="A257" s="60" t="str">
        <f t="shared" ca="1" si="3"/>
        <v/>
      </c>
      <c r="B257" s="74" t="str">
        <f ca="1">Calendrier_a_cacher!E256</f>
        <v/>
      </c>
      <c r="C257" s="6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61"/>
    </row>
    <row r="258" spans="1:19" ht="30" customHeight="1" x14ac:dyDescent="0.25">
      <c r="A258" s="60" t="str">
        <f t="shared" ca="1" si="3"/>
        <v/>
      </c>
      <c r="B258" s="74" t="str">
        <f ca="1">Calendrier_a_cacher!E257</f>
        <v/>
      </c>
      <c r="C258" s="6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61"/>
    </row>
    <row r="259" spans="1:19" ht="30" customHeight="1" x14ac:dyDescent="0.25">
      <c r="A259" s="60" t="str">
        <f t="shared" ref="A259:A322" ca="1" si="4">IF(B259&lt;&gt;"",TEXT(B259,"jjjj"),"")</f>
        <v/>
      </c>
      <c r="B259" s="74" t="str">
        <f ca="1">Calendrier_a_cacher!E258</f>
        <v/>
      </c>
      <c r="C259" s="6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61"/>
    </row>
    <row r="260" spans="1:19" ht="30" customHeight="1" x14ac:dyDescent="0.25">
      <c r="A260" s="60" t="str">
        <f t="shared" ca="1" si="4"/>
        <v/>
      </c>
      <c r="B260" s="74" t="str">
        <f ca="1">Calendrier_a_cacher!E259</f>
        <v/>
      </c>
      <c r="C260" s="6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61"/>
    </row>
    <row r="261" spans="1:19" ht="30" customHeight="1" x14ac:dyDescent="0.25">
      <c r="A261" s="60" t="str">
        <f t="shared" ca="1" si="4"/>
        <v/>
      </c>
      <c r="B261" s="74" t="str">
        <f ca="1">Calendrier_a_cacher!E260</f>
        <v/>
      </c>
      <c r="C261" s="6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61"/>
    </row>
    <row r="262" spans="1:19" ht="30" customHeight="1" x14ac:dyDescent="0.25">
      <c r="A262" s="60" t="str">
        <f t="shared" ca="1" si="4"/>
        <v/>
      </c>
      <c r="B262" s="74" t="str">
        <f ca="1">Calendrier_a_cacher!E261</f>
        <v/>
      </c>
      <c r="C262" s="6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61"/>
    </row>
    <row r="263" spans="1:19" ht="30" customHeight="1" x14ac:dyDescent="0.25">
      <c r="A263" s="60" t="str">
        <f t="shared" ca="1" si="4"/>
        <v/>
      </c>
      <c r="B263" s="74" t="str">
        <f ca="1">Calendrier_a_cacher!E262</f>
        <v/>
      </c>
      <c r="C263" s="6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61"/>
    </row>
    <row r="264" spans="1:19" ht="30" customHeight="1" x14ac:dyDescent="0.25">
      <c r="A264" s="60" t="str">
        <f t="shared" ca="1" si="4"/>
        <v/>
      </c>
      <c r="B264" s="74" t="str">
        <f ca="1">Calendrier_a_cacher!E263</f>
        <v/>
      </c>
      <c r="C264" s="6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61"/>
    </row>
    <row r="265" spans="1:19" ht="30" customHeight="1" x14ac:dyDescent="0.25">
      <c r="A265" s="60" t="str">
        <f t="shared" ca="1" si="4"/>
        <v/>
      </c>
      <c r="B265" s="74" t="str">
        <f ca="1">Calendrier_a_cacher!E264</f>
        <v/>
      </c>
      <c r="C265" s="6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61"/>
    </row>
    <row r="266" spans="1:19" ht="30" customHeight="1" x14ac:dyDescent="0.25">
      <c r="A266" s="60" t="str">
        <f t="shared" ca="1" si="4"/>
        <v/>
      </c>
      <c r="B266" s="74" t="str">
        <f ca="1">Calendrier_a_cacher!E265</f>
        <v/>
      </c>
      <c r="C266" s="6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61"/>
    </row>
    <row r="267" spans="1:19" ht="30" customHeight="1" x14ac:dyDescent="0.25">
      <c r="A267" s="60" t="str">
        <f t="shared" ca="1" si="4"/>
        <v/>
      </c>
      <c r="B267" s="74" t="str">
        <f ca="1">Calendrier_a_cacher!E266</f>
        <v/>
      </c>
      <c r="C267" s="6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61"/>
    </row>
    <row r="268" spans="1:19" ht="30" customHeight="1" x14ac:dyDescent="0.25">
      <c r="A268" s="60" t="str">
        <f t="shared" ca="1" si="4"/>
        <v/>
      </c>
      <c r="B268" s="74" t="str">
        <f ca="1">Calendrier_a_cacher!E267</f>
        <v/>
      </c>
      <c r="C268" s="6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61"/>
    </row>
    <row r="269" spans="1:19" ht="30" customHeight="1" x14ac:dyDescent="0.25">
      <c r="A269" s="60" t="str">
        <f t="shared" ca="1" si="4"/>
        <v/>
      </c>
      <c r="B269" s="74" t="str">
        <f ca="1">Calendrier_a_cacher!E268</f>
        <v/>
      </c>
      <c r="C269" s="6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61"/>
    </row>
    <row r="270" spans="1:19" ht="30" customHeight="1" x14ac:dyDescent="0.25">
      <c r="A270" s="60" t="str">
        <f t="shared" ca="1" si="4"/>
        <v/>
      </c>
      <c r="B270" s="74" t="str">
        <f ca="1">Calendrier_a_cacher!E269</f>
        <v/>
      </c>
      <c r="C270" s="6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61"/>
    </row>
    <row r="271" spans="1:19" ht="30" customHeight="1" x14ac:dyDescent="0.25">
      <c r="A271" s="60" t="str">
        <f t="shared" ca="1" si="4"/>
        <v/>
      </c>
      <c r="B271" s="74" t="str">
        <f ca="1">Calendrier_a_cacher!E270</f>
        <v/>
      </c>
      <c r="C271" s="6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61"/>
    </row>
    <row r="272" spans="1:19" ht="30" customHeight="1" x14ac:dyDescent="0.25">
      <c r="A272" s="60" t="str">
        <f t="shared" ca="1" si="4"/>
        <v/>
      </c>
      <c r="B272" s="74" t="str">
        <f ca="1">Calendrier_a_cacher!E271</f>
        <v/>
      </c>
      <c r="C272" s="6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61"/>
    </row>
    <row r="273" spans="1:19" ht="30" customHeight="1" x14ac:dyDescent="0.25">
      <c r="A273" s="60" t="str">
        <f t="shared" ca="1" si="4"/>
        <v/>
      </c>
      <c r="B273" s="74" t="str">
        <f ca="1">Calendrier_a_cacher!E272</f>
        <v/>
      </c>
      <c r="C273" s="6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61"/>
    </row>
    <row r="274" spans="1:19" ht="30" customHeight="1" x14ac:dyDescent="0.25">
      <c r="A274" s="60" t="str">
        <f t="shared" ca="1" si="4"/>
        <v/>
      </c>
      <c r="B274" s="74" t="str">
        <f ca="1">Calendrier_a_cacher!E273</f>
        <v/>
      </c>
      <c r="C274" s="6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61"/>
    </row>
    <row r="275" spans="1:19" ht="30" customHeight="1" x14ac:dyDescent="0.25">
      <c r="A275" s="60" t="str">
        <f t="shared" ca="1" si="4"/>
        <v/>
      </c>
      <c r="B275" s="74" t="str">
        <f ca="1">Calendrier_a_cacher!E274</f>
        <v/>
      </c>
      <c r="C275" s="6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61"/>
    </row>
    <row r="276" spans="1:19" ht="30" customHeight="1" x14ac:dyDescent="0.25">
      <c r="A276" s="60" t="str">
        <f t="shared" ca="1" si="4"/>
        <v/>
      </c>
      <c r="B276" s="74" t="str">
        <f ca="1">Calendrier_a_cacher!E275</f>
        <v/>
      </c>
      <c r="C276" s="6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61"/>
    </row>
    <row r="277" spans="1:19" ht="30" customHeight="1" x14ac:dyDescent="0.25">
      <c r="A277" s="60" t="str">
        <f t="shared" ca="1" si="4"/>
        <v/>
      </c>
      <c r="B277" s="74" t="str">
        <f ca="1">Calendrier_a_cacher!E276</f>
        <v/>
      </c>
      <c r="C277" s="6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61"/>
    </row>
    <row r="278" spans="1:19" ht="30" customHeight="1" x14ac:dyDescent="0.25">
      <c r="A278" s="60" t="str">
        <f t="shared" ca="1" si="4"/>
        <v/>
      </c>
      <c r="B278" s="74" t="str">
        <f ca="1">Calendrier_a_cacher!E277</f>
        <v/>
      </c>
      <c r="C278" s="6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61"/>
    </row>
    <row r="279" spans="1:19" ht="30" customHeight="1" x14ac:dyDescent="0.25">
      <c r="A279" s="60" t="str">
        <f t="shared" ca="1" si="4"/>
        <v/>
      </c>
      <c r="B279" s="74" t="str">
        <f ca="1">Calendrier_a_cacher!E278</f>
        <v/>
      </c>
      <c r="C279" s="6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61"/>
    </row>
    <row r="280" spans="1:19" ht="30" customHeight="1" x14ac:dyDescent="0.25">
      <c r="A280" s="60" t="str">
        <f t="shared" ca="1" si="4"/>
        <v/>
      </c>
      <c r="B280" s="74" t="str">
        <f ca="1">Calendrier_a_cacher!E279</f>
        <v/>
      </c>
      <c r="C280" s="6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61"/>
    </row>
    <row r="281" spans="1:19" ht="30" customHeight="1" x14ac:dyDescent="0.25">
      <c r="A281" s="60" t="str">
        <f t="shared" ca="1" si="4"/>
        <v/>
      </c>
      <c r="B281" s="74" t="str">
        <f ca="1">Calendrier_a_cacher!E280</f>
        <v/>
      </c>
      <c r="C281" s="6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61"/>
    </row>
    <row r="282" spans="1:19" ht="30" customHeight="1" x14ac:dyDescent="0.25">
      <c r="A282" s="60" t="str">
        <f t="shared" ca="1" si="4"/>
        <v/>
      </c>
      <c r="B282" s="74" t="str">
        <f ca="1">Calendrier_a_cacher!E281</f>
        <v/>
      </c>
      <c r="C282" s="6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61"/>
    </row>
    <row r="283" spans="1:19" ht="30" customHeight="1" x14ac:dyDescent="0.25">
      <c r="A283" s="60" t="str">
        <f t="shared" ca="1" si="4"/>
        <v/>
      </c>
      <c r="B283" s="74" t="str">
        <f ca="1">Calendrier_a_cacher!E282</f>
        <v/>
      </c>
      <c r="C283" s="6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61"/>
    </row>
    <row r="284" spans="1:19" ht="30" customHeight="1" x14ac:dyDescent="0.25">
      <c r="A284" s="60" t="str">
        <f t="shared" ca="1" si="4"/>
        <v/>
      </c>
      <c r="B284" s="74" t="str">
        <f ca="1">Calendrier_a_cacher!E283</f>
        <v/>
      </c>
      <c r="C284" s="6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61"/>
    </row>
    <row r="285" spans="1:19" ht="30" customHeight="1" x14ac:dyDescent="0.25">
      <c r="A285" s="60" t="str">
        <f t="shared" ca="1" si="4"/>
        <v/>
      </c>
      <c r="B285" s="74" t="str">
        <f ca="1">Calendrier_a_cacher!E284</f>
        <v/>
      </c>
      <c r="C285" s="6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61"/>
    </row>
    <row r="286" spans="1:19" ht="30" customHeight="1" x14ac:dyDescent="0.25">
      <c r="A286" s="60" t="str">
        <f t="shared" ca="1" si="4"/>
        <v/>
      </c>
      <c r="B286" s="74" t="str">
        <f ca="1">Calendrier_a_cacher!E285</f>
        <v/>
      </c>
      <c r="C286" s="6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61"/>
    </row>
    <row r="287" spans="1:19" ht="30" customHeight="1" x14ac:dyDescent="0.25">
      <c r="A287" s="60" t="str">
        <f t="shared" ca="1" si="4"/>
        <v/>
      </c>
      <c r="B287" s="74" t="str">
        <f ca="1">Calendrier_a_cacher!E286</f>
        <v/>
      </c>
      <c r="C287" s="6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61"/>
    </row>
    <row r="288" spans="1:19" ht="30" customHeight="1" x14ac:dyDescent="0.25">
      <c r="A288" s="60" t="str">
        <f t="shared" ca="1" si="4"/>
        <v/>
      </c>
      <c r="B288" s="74" t="str">
        <f ca="1">Calendrier_a_cacher!E287</f>
        <v/>
      </c>
      <c r="C288" s="6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61"/>
    </row>
    <row r="289" spans="1:19" ht="30" customHeight="1" x14ac:dyDescent="0.25">
      <c r="A289" s="60" t="str">
        <f t="shared" ca="1" si="4"/>
        <v/>
      </c>
      <c r="B289" s="74" t="str">
        <f ca="1">Calendrier_a_cacher!E288</f>
        <v/>
      </c>
      <c r="C289" s="6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61"/>
    </row>
    <row r="290" spans="1:19" ht="30" customHeight="1" x14ac:dyDescent="0.25">
      <c r="A290" s="60" t="str">
        <f t="shared" ca="1" si="4"/>
        <v/>
      </c>
      <c r="B290" s="74" t="str">
        <f ca="1">Calendrier_a_cacher!E289</f>
        <v/>
      </c>
      <c r="C290" s="6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61"/>
    </row>
    <row r="291" spans="1:19" ht="30" customHeight="1" x14ac:dyDescent="0.25">
      <c r="A291" s="60" t="str">
        <f t="shared" ca="1" si="4"/>
        <v/>
      </c>
      <c r="B291" s="74" t="str">
        <f ca="1">Calendrier_a_cacher!E290</f>
        <v/>
      </c>
      <c r="C291" s="6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61"/>
    </row>
    <row r="292" spans="1:19" ht="30" customHeight="1" x14ac:dyDescent="0.25">
      <c r="A292" s="60" t="str">
        <f t="shared" ca="1" si="4"/>
        <v/>
      </c>
      <c r="B292" s="74" t="str">
        <f ca="1">Calendrier_a_cacher!E291</f>
        <v/>
      </c>
      <c r="C292" s="6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61"/>
    </row>
    <row r="293" spans="1:19" ht="30" customHeight="1" x14ac:dyDescent="0.25">
      <c r="A293" s="60" t="str">
        <f t="shared" ca="1" si="4"/>
        <v/>
      </c>
      <c r="B293" s="74" t="str">
        <f ca="1">Calendrier_a_cacher!E292</f>
        <v/>
      </c>
      <c r="C293" s="6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61"/>
    </row>
    <row r="294" spans="1:19" ht="30" customHeight="1" x14ac:dyDescent="0.25">
      <c r="A294" s="60" t="str">
        <f t="shared" ca="1" si="4"/>
        <v/>
      </c>
      <c r="B294" s="74" t="str">
        <f ca="1">Calendrier_a_cacher!E293</f>
        <v/>
      </c>
      <c r="C294" s="6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61"/>
    </row>
    <row r="295" spans="1:19" ht="30" customHeight="1" x14ac:dyDescent="0.25">
      <c r="A295" s="60" t="str">
        <f t="shared" ca="1" si="4"/>
        <v/>
      </c>
      <c r="B295" s="74" t="str">
        <f ca="1">Calendrier_a_cacher!E294</f>
        <v/>
      </c>
      <c r="C295" s="6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61"/>
    </row>
    <row r="296" spans="1:19" ht="30" customHeight="1" x14ac:dyDescent="0.25">
      <c r="A296" s="60" t="str">
        <f t="shared" ca="1" si="4"/>
        <v/>
      </c>
      <c r="B296" s="74" t="str">
        <f ca="1">Calendrier_a_cacher!E295</f>
        <v/>
      </c>
      <c r="C296" s="6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61"/>
    </row>
    <row r="297" spans="1:19" ht="30" customHeight="1" x14ac:dyDescent="0.25">
      <c r="A297" s="60" t="str">
        <f t="shared" ca="1" si="4"/>
        <v/>
      </c>
      <c r="B297" s="74" t="str">
        <f ca="1">Calendrier_a_cacher!E296</f>
        <v/>
      </c>
      <c r="C297" s="6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61"/>
    </row>
    <row r="298" spans="1:19" ht="30" customHeight="1" x14ac:dyDescent="0.25">
      <c r="A298" s="60" t="str">
        <f t="shared" ca="1" si="4"/>
        <v/>
      </c>
      <c r="B298" s="74" t="str">
        <f ca="1">Calendrier_a_cacher!E297</f>
        <v/>
      </c>
      <c r="C298" s="6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61"/>
    </row>
    <row r="299" spans="1:19" ht="30" customHeight="1" x14ac:dyDescent="0.25">
      <c r="A299" s="60" t="str">
        <f t="shared" ca="1" si="4"/>
        <v/>
      </c>
      <c r="B299" s="74" t="str">
        <f ca="1">Calendrier_a_cacher!E298</f>
        <v/>
      </c>
      <c r="C299" s="6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61"/>
    </row>
    <row r="300" spans="1:19" ht="30" customHeight="1" x14ac:dyDescent="0.25">
      <c r="A300" s="60" t="str">
        <f t="shared" ca="1" si="4"/>
        <v/>
      </c>
      <c r="B300" s="74" t="str">
        <f ca="1">Calendrier_a_cacher!E299</f>
        <v/>
      </c>
      <c r="C300" s="6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61"/>
    </row>
    <row r="301" spans="1:19" ht="30" customHeight="1" x14ac:dyDescent="0.25">
      <c r="A301" s="60" t="str">
        <f t="shared" ca="1" si="4"/>
        <v/>
      </c>
      <c r="B301" s="74" t="str">
        <f ca="1">Calendrier_a_cacher!E300</f>
        <v/>
      </c>
      <c r="C301" s="6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61"/>
    </row>
    <row r="302" spans="1:19" ht="30" customHeight="1" x14ac:dyDescent="0.25">
      <c r="A302" s="60" t="str">
        <f t="shared" ca="1" si="4"/>
        <v/>
      </c>
      <c r="B302" s="74" t="str">
        <f ca="1">Calendrier_a_cacher!E301</f>
        <v/>
      </c>
      <c r="C302" s="6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61"/>
    </row>
    <row r="303" spans="1:19" ht="30" customHeight="1" x14ac:dyDescent="0.25">
      <c r="A303" s="60" t="str">
        <f t="shared" ca="1" si="4"/>
        <v/>
      </c>
      <c r="B303" s="74" t="str">
        <f ca="1">Calendrier_a_cacher!E302</f>
        <v/>
      </c>
      <c r="C303" s="6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61"/>
    </row>
    <row r="304" spans="1:19" ht="30" customHeight="1" x14ac:dyDescent="0.25">
      <c r="A304" s="60" t="str">
        <f t="shared" ca="1" si="4"/>
        <v/>
      </c>
      <c r="B304" s="74" t="str">
        <f ca="1">Calendrier_a_cacher!E303</f>
        <v/>
      </c>
      <c r="C304" s="6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61"/>
    </row>
    <row r="305" spans="1:19" ht="30" customHeight="1" x14ac:dyDescent="0.25">
      <c r="A305" s="60" t="str">
        <f t="shared" ca="1" si="4"/>
        <v/>
      </c>
      <c r="B305" s="74" t="str">
        <f ca="1">Calendrier_a_cacher!E304</f>
        <v/>
      </c>
      <c r="C305" s="6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61"/>
    </row>
    <row r="306" spans="1:19" ht="30" customHeight="1" x14ac:dyDescent="0.25">
      <c r="A306" s="60" t="str">
        <f t="shared" ca="1" si="4"/>
        <v/>
      </c>
      <c r="B306" s="74" t="str">
        <f ca="1">Calendrier_a_cacher!E305</f>
        <v/>
      </c>
      <c r="C306" s="6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61"/>
    </row>
    <row r="307" spans="1:19" ht="30" customHeight="1" x14ac:dyDescent="0.25">
      <c r="A307" s="60" t="str">
        <f t="shared" ca="1" si="4"/>
        <v/>
      </c>
      <c r="B307" s="74" t="str">
        <f ca="1">Calendrier_a_cacher!E306</f>
        <v/>
      </c>
      <c r="C307" s="6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61"/>
    </row>
    <row r="308" spans="1:19" ht="30" customHeight="1" x14ac:dyDescent="0.25">
      <c r="A308" s="60" t="str">
        <f t="shared" ca="1" si="4"/>
        <v/>
      </c>
      <c r="B308" s="74" t="str">
        <f ca="1">Calendrier_a_cacher!E307</f>
        <v/>
      </c>
      <c r="C308" s="6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61"/>
    </row>
    <row r="309" spans="1:19" ht="30" customHeight="1" x14ac:dyDescent="0.25">
      <c r="A309" s="60" t="str">
        <f t="shared" ca="1" si="4"/>
        <v/>
      </c>
      <c r="B309" s="74" t="str">
        <f ca="1">Calendrier_a_cacher!E308</f>
        <v/>
      </c>
      <c r="C309" s="6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61"/>
    </row>
    <row r="310" spans="1:19" ht="30" customHeight="1" x14ac:dyDescent="0.25">
      <c r="A310" s="60" t="str">
        <f t="shared" ca="1" si="4"/>
        <v/>
      </c>
      <c r="B310" s="74" t="str">
        <f ca="1">Calendrier_a_cacher!E309</f>
        <v/>
      </c>
      <c r="C310" s="6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61"/>
    </row>
    <row r="311" spans="1:19" ht="30" customHeight="1" x14ac:dyDescent="0.25">
      <c r="A311" s="60" t="str">
        <f t="shared" ca="1" si="4"/>
        <v/>
      </c>
      <c r="B311" s="74" t="str">
        <f ca="1">Calendrier_a_cacher!E310</f>
        <v/>
      </c>
      <c r="C311" s="6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61"/>
    </row>
    <row r="312" spans="1:19" ht="30" customHeight="1" x14ac:dyDescent="0.25">
      <c r="A312" s="60" t="str">
        <f t="shared" ca="1" si="4"/>
        <v/>
      </c>
      <c r="B312" s="74" t="str">
        <f ca="1">Calendrier_a_cacher!E311</f>
        <v/>
      </c>
      <c r="C312" s="6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61"/>
    </row>
    <row r="313" spans="1:19" ht="30" customHeight="1" x14ac:dyDescent="0.25">
      <c r="A313" s="60" t="str">
        <f t="shared" ca="1" si="4"/>
        <v/>
      </c>
      <c r="B313" s="74" t="str">
        <f ca="1">Calendrier_a_cacher!E312</f>
        <v/>
      </c>
      <c r="C313" s="6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61"/>
    </row>
    <row r="314" spans="1:19" ht="30" customHeight="1" x14ac:dyDescent="0.25">
      <c r="A314" s="60" t="str">
        <f t="shared" ca="1" si="4"/>
        <v/>
      </c>
      <c r="B314" s="74" t="str">
        <f ca="1">Calendrier_a_cacher!E313</f>
        <v/>
      </c>
      <c r="C314" s="6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61"/>
    </row>
    <row r="315" spans="1:19" ht="30" customHeight="1" x14ac:dyDescent="0.25">
      <c r="A315" s="60" t="str">
        <f t="shared" ca="1" si="4"/>
        <v/>
      </c>
      <c r="B315" s="74" t="str">
        <f ca="1">Calendrier_a_cacher!E314</f>
        <v/>
      </c>
      <c r="C315" s="6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61"/>
    </row>
    <row r="316" spans="1:19" ht="30" customHeight="1" x14ac:dyDescent="0.25">
      <c r="A316" s="60" t="str">
        <f t="shared" ca="1" si="4"/>
        <v/>
      </c>
      <c r="B316" s="74" t="str">
        <f ca="1">Calendrier_a_cacher!E315</f>
        <v/>
      </c>
      <c r="C316" s="6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61"/>
    </row>
    <row r="317" spans="1:19" ht="30" customHeight="1" x14ac:dyDescent="0.25">
      <c r="A317" s="60" t="str">
        <f t="shared" ca="1" si="4"/>
        <v/>
      </c>
      <c r="B317" s="74" t="str">
        <f ca="1">Calendrier_a_cacher!E316</f>
        <v/>
      </c>
      <c r="C317" s="6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61"/>
    </row>
    <row r="318" spans="1:19" ht="30" customHeight="1" x14ac:dyDescent="0.25">
      <c r="A318" s="60" t="str">
        <f t="shared" ca="1" si="4"/>
        <v/>
      </c>
      <c r="B318" s="74" t="str">
        <f ca="1">Calendrier_a_cacher!E317</f>
        <v/>
      </c>
      <c r="C318" s="6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61"/>
    </row>
    <row r="319" spans="1:19" ht="30" customHeight="1" x14ac:dyDescent="0.25">
      <c r="A319" s="60" t="str">
        <f t="shared" ca="1" si="4"/>
        <v/>
      </c>
      <c r="B319" s="74" t="str">
        <f ca="1">Calendrier_a_cacher!E318</f>
        <v/>
      </c>
      <c r="C319" s="6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61"/>
    </row>
    <row r="320" spans="1:19" ht="30" customHeight="1" x14ac:dyDescent="0.25">
      <c r="A320" s="60" t="str">
        <f t="shared" ca="1" si="4"/>
        <v/>
      </c>
      <c r="B320" s="74" t="str">
        <f ca="1">Calendrier_a_cacher!E319</f>
        <v/>
      </c>
      <c r="C320" s="6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61"/>
    </row>
    <row r="321" spans="1:19" ht="30" customHeight="1" x14ac:dyDescent="0.25">
      <c r="A321" s="60" t="str">
        <f t="shared" ca="1" si="4"/>
        <v/>
      </c>
      <c r="B321" s="74" t="str">
        <f ca="1">Calendrier_a_cacher!E320</f>
        <v/>
      </c>
      <c r="C321" s="6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61"/>
    </row>
    <row r="322" spans="1:19" ht="30" customHeight="1" x14ac:dyDescent="0.25">
      <c r="A322" s="60" t="str">
        <f t="shared" ca="1" si="4"/>
        <v/>
      </c>
      <c r="B322" s="74" t="str">
        <f ca="1">Calendrier_a_cacher!E321</f>
        <v/>
      </c>
      <c r="C322" s="6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61"/>
    </row>
    <row r="323" spans="1:19" ht="30" customHeight="1" x14ac:dyDescent="0.25">
      <c r="A323" s="60" t="str">
        <f t="shared" ref="A323:A336" ca="1" si="5">IF(B323&lt;&gt;"",TEXT(B323,"jjjj"),"")</f>
        <v/>
      </c>
      <c r="B323" s="74" t="str">
        <f ca="1">Calendrier_a_cacher!E322</f>
        <v/>
      </c>
      <c r="C323" s="6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61"/>
    </row>
    <row r="324" spans="1:19" ht="30" customHeight="1" x14ac:dyDescent="0.25">
      <c r="A324" s="60" t="str">
        <f t="shared" ca="1" si="5"/>
        <v/>
      </c>
      <c r="B324" s="74" t="str">
        <f ca="1">Calendrier_a_cacher!E323</f>
        <v/>
      </c>
      <c r="C324" s="6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61"/>
    </row>
    <row r="325" spans="1:19" ht="30" customHeight="1" x14ac:dyDescent="0.25">
      <c r="A325" s="60" t="str">
        <f t="shared" ca="1" si="5"/>
        <v/>
      </c>
      <c r="B325" s="74" t="str">
        <f ca="1">Calendrier_a_cacher!E324</f>
        <v/>
      </c>
      <c r="C325" s="6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61"/>
    </row>
    <row r="326" spans="1:19" ht="30" customHeight="1" x14ac:dyDescent="0.25">
      <c r="A326" s="60" t="str">
        <f t="shared" ca="1" si="5"/>
        <v/>
      </c>
      <c r="B326" s="74" t="str">
        <f ca="1">Calendrier_a_cacher!E325</f>
        <v/>
      </c>
      <c r="C326" s="6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61"/>
    </row>
    <row r="327" spans="1:19" ht="30" customHeight="1" x14ac:dyDescent="0.25">
      <c r="A327" s="60" t="str">
        <f t="shared" ca="1" si="5"/>
        <v/>
      </c>
      <c r="B327" s="74" t="str">
        <f ca="1">Calendrier_a_cacher!E326</f>
        <v/>
      </c>
      <c r="C327" s="6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61"/>
    </row>
    <row r="328" spans="1:19" ht="30" customHeight="1" x14ac:dyDescent="0.25">
      <c r="A328" s="60" t="str">
        <f t="shared" ca="1" si="5"/>
        <v/>
      </c>
      <c r="B328" s="74" t="str">
        <f ca="1">Calendrier_a_cacher!E327</f>
        <v/>
      </c>
      <c r="C328" s="6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61"/>
    </row>
    <row r="329" spans="1:19" ht="30" customHeight="1" x14ac:dyDescent="0.25">
      <c r="A329" s="60" t="str">
        <f t="shared" ca="1" si="5"/>
        <v/>
      </c>
      <c r="B329" s="74" t="str">
        <f ca="1">Calendrier_a_cacher!E328</f>
        <v/>
      </c>
      <c r="C329" s="6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61"/>
    </row>
    <row r="330" spans="1:19" ht="30" customHeight="1" x14ac:dyDescent="0.25">
      <c r="A330" s="60" t="str">
        <f t="shared" ca="1" si="5"/>
        <v/>
      </c>
      <c r="B330" s="74" t="str">
        <f ca="1">Calendrier_a_cacher!E329</f>
        <v/>
      </c>
      <c r="C330" s="6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61"/>
    </row>
    <row r="331" spans="1:19" ht="30" customHeight="1" x14ac:dyDescent="0.25">
      <c r="A331" s="60" t="str">
        <f t="shared" ca="1" si="5"/>
        <v/>
      </c>
      <c r="B331" s="74" t="str">
        <f ca="1">Calendrier_a_cacher!E330</f>
        <v/>
      </c>
      <c r="C331" s="6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61"/>
    </row>
    <row r="332" spans="1:19" ht="30" customHeight="1" x14ac:dyDescent="0.25">
      <c r="A332" s="60" t="str">
        <f t="shared" ca="1" si="5"/>
        <v/>
      </c>
      <c r="B332" s="74" t="str">
        <f ca="1">Calendrier_a_cacher!E331</f>
        <v/>
      </c>
      <c r="C332" s="6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61"/>
    </row>
    <row r="333" spans="1:19" ht="30" customHeight="1" x14ac:dyDescent="0.25">
      <c r="A333" s="60" t="str">
        <f t="shared" ca="1" si="5"/>
        <v/>
      </c>
      <c r="B333" s="74" t="str">
        <f ca="1">Calendrier_a_cacher!E332</f>
        <v/>
      </c>
      <c r="C333" s="6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61"/>
    </row>
    <row r="334" spans="1:19" ht="30" customHeight="1" x14ac:dyDescent="0.25">
      <c r="A334" s="60" t="str">
        <f t="shared" ca="1" si="5"/>
        <v/>
      </c>
      <c r="B334" s="74" t="str">
        <f ca="1">Calendrier_a_cacher!E333</f>
        <v/>
      </c>
      <c r="C334" s="6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61"/>
    </row>
    <row r="335" spans="1:19" ht="30" customHeight="1" x14ac:dyDescent="0.25">
      <c r="A335" s="60" t="str">
        <f t="shared" ca="1" si="5"/>
        <v/>
      </c>
      <c r="B335" s="74" t="str">
        <f ca="1">Calendrier_a_cacher!E334</f>
        <v/>
      </c>
      <c r="C335" s="6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61"/>
    </row>
    <row r="336" spans="1:19" ht="30" customHeight="1" x14ac:dyDescent="0.25">
      <c r="A336" s="60" t="str">
        <f t="shared" ca="1" si="5"/>
        <v/>
      </c>
      <c r="B336" s="74" t="str">
        <f ca="1">Calendrier_a_cacher!E335</f>
        <v/>
      </c>
      <c r="C336" s="6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61"/>
    </row>
    <row r="337" spans="1:19" ht="30" customHeight="1" x14ac:dyDescent="0.25">
      <c r="A337" s="60"/>
      <c r="B337" s="74"/>
      <c r="C337" s="6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61"/>
    </row>
    <row r="338" spans="1:19" ht="30" customHeight="1" x14ac:dyDescent="0.25">
      <c r="A338" s="60"/>
      <c r="B338" s="74"/>
      <c r="C338" s="6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61"/>
    </row>
    <row r="339" spans="1:19" ht="30" customHeight="1" x14ac:dyDescent="0.25">
      <c r="A339" s="60"/>
      <c r="B339" s="74"/>
      <c r="C339" s="6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61"/>
    </row>
    <row r="340" spans="1:19" ht="30" customHeight="1" x14ac:dyDescent="0.25">
      <c r="A340" s="60"/>
      <c r="B340" s="74"/>
      <c r="C340" s="6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61"/>
    </row>
    <row r="341" spans="1:19" ht="30" customHeight="1" x14ac:dyDescent="0.25">
      <c r="A341" s="60"/>
      <c r="B341" s="74"/>
      <c r="C341" s="6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61"/>
    </row>
    <row r="342" spans="1:19" ht="30" customHeight="1" x14ac:dyDescent="0.25">
      <c r="A342" s="60"/>
      <c r="B342" s="74"/>
      <c r="C342" s="6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61"/>
    </row>
    <row r="343" spans="1:19" ht="30" customHeight="1" x14ac:dyDescent="0.25">
      <c r="A343" s="60"/>
      <c r="B343" s="74"/>
      <c r="C343" s="6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61"/>
    </row>
    <row r="344" spans="1:19" ht="30" customHeight="1" x14ac:dyDescent="0.25">
      <c r="A344" s="60"/>
      <c r="B344" s="74"/>
      <c r="C344" s="6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61"/>
    </row>
    <row r="345" spans="1:19" ht="30" customHeight="1" x14ac:dyDescent="0.25">
      <c r="A345" s="60"/>
      <c r="B345" s="74"/>
      <c r="C345" s="6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61"/>
    </row>
    <row r="346" spans="1:19" ht="30" customHeight="1" x14ac:dyDescent="0.25">
      <c r="A346" s="60"/>
      <c r="B346" s="74"/>
      <c r="C346" s="6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61"/>
    </row>
    <row r="347" spans="1:19" ht="30" customHeight="1" x14ac:dyDescent="0.25">
      <c r="A347" s="60"/>
      <c r="B347" s="74"/>
      <c r="C347" s="6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61"/>
    </row>
    <row r="348" spans="1:19" ht="30" customHeight="1" x14ac:dyDescent="0.25">
      <c r="A348" s="60"/>
      <c r="B348" s="74"/>
      <c r="C348" s="6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61"/>
    </row>
    <row r="349" spans="1:19" ht="30" customHeight="1" x14ac:dyDescent="0.25">
      <c r="A349" s="60"/>
      <c r="B349" s="74"/>
      <c r="C349" s="6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61"/>
    </row>
    <row r="350" spans="1:19" ht="30" customHeight="1" x14ac:dyDescent="0.25">
      <c r="A350" s="60"/>
      <c r="B350" s="74"/>
      <c r="C350" s="6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61"/>
    </row>
    <row r="351" spans="1:19" ht="30" customHeight="1" x14ac:dyDescent="0.25">
      <c r="A351" s="60"/>
      <c r="B351" s="74"/>
      <c r="C351" s="6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61"/>
    </row>
    <row r="352" spans="1:19" ht="30" customHeight="1" x14ac:dyDescent="0.25">
      <c r="A352" s="60"/>
      <c r="B352" s="74"/>
      <c r="C352" s="6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61"/>
    </row>
    <row r="353" spans="1:19" ht="30" customHeight="1" x14ac:dyDescent="0.25">
      <c r="A353" s="60"/>
      <c r="B353" s="74"/>
      <c r="C353" s="6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61"/>
    </row>
    <row r="354" spans="1:19" ht="30" customHeight="1" x14ac:dyDescent="0.25">
      <c r="A354" s="60"/>
      <c r="B354" s="74"/>
      <c r="C354" s="6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61"/>
    </row>
    <row r="355" spans="1:19" ht="30" customHeight="1" x14ac:dyDescent="0.25">
      <c r="A355" s="60"/>
      <c r="B355" s="74"/>
      <c r="C355" s="6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61"/>
    </row>
    <row r="356" spans="1:19" ht="30" customHeight="1" x14ac:dyDescent="0.25">
      <c r="A356" s="60"/>
      <c r="B356" s="74"/>
      <c r="C356" s="6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61"/>
    </row>
    <row r="357" spans="1:19" ht="30" customHeight="1" x14ac:dyDescent="0.25">
      <c r="A357" s="60"/>
      <c r="B357" s="74"/>
      <c r="C357" s="6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61"/>
    </row>
    <row r="358" spans="1:19" ht="30" customHeight="1" x14ac:dyDescent="0.25">
      <c r="A358" s="60"/>
      <c r="B358" s="74"/>
      <c r="C358" s="6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61"/>
    </row>
    <row r="359" spans="1:19" ht="30" customHeight="1" x14ac:dyDescent="0.25">
      <c r="A359" s="60"/>
      <c r="B359" s="74"/>
      <c r="C359" s="6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61"/>
    </row>
    <row r="360" spans="1:19" ht="30" customHeight="1" x14ac:dyDescent="0.25">
      <c r="A360" s="60"/>
      <c r="B360" s="74"/>
      <c r="C360" s="6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61"/>
    </row>
    <row r="361" spans="1:19" ht="30" customHeight="1" x14ac:dyDescent="0.25">
      <c r="A361" s="60"/>
      <c r="B361" s="74"/>
      <c r="C361" s="6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61"/>
    </row>
    <row r="362" spans="1:19" ht="30" customHeight="1" x14ac:dyDescent="0.25">
      <c r="A362" s="60"/>
      <c r="B362" s="74"/>
      <c r="C362" s="6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61"/>
    </row>
    <row r="363" spans="1:19" ht="30" customHeight="1" x14ac:dyDescent="0.25">
      <c r="A363" s="60"/>
      <c r="B363" s="74"/>
      <c r="C363" s="6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61"/>
    </row>
    <row r="364" spans="1:19" ht="30" customHeight="1" x14ac:dyDescent="0.25">
      <c r="A364" s="60"/>
      <c r="B364" s="74"/>
      <c r="C364" s="6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61"/>
    </row>
    <row r="365" spans="1:19" ht="30" customHeight="1" x14ac:dyDescent="0.25">
      <c r="A365" s="60"/>
      <c r="B365" s="74"/>
      <c r="C365" s="6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61"/>
    </row>
    <row r="366" spans="1:19" ht="30" customHeight="1" x14ac:dyDescent="0.25">
      <c r="A366" s="60"/>
      <c r="B366" s="74"/>
      <c r="C366" s="6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61"/>
    </row>
    <row r="367" spans="1:19" ht="30" customHeight="1" x14ac:dyDescent="0.25">
      <c r="A367" s="60"/>
      <c r="B367" s="74"/>
      <c r="C367" s="6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61"/>
    </row>
    <row r="368" spans="1:19" ht="30" customHeight="1" x14ac:dyDescent="0.25">
      <c r="A368" s="60"/>
      <c r="B368" s="74"/>
      <c r="C368" s="6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61"/>
    </row>
    <row r="369" spans="1:19" ht="30" customHeight="1" x14ac:dyDescent="0.25">
      <c r="A369" s="60"/>
      <c r="B369" s="74"/>
      <c r="C369" s="6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61"/>
    </row>
    <row r="370" spans="1:19" ht="30" customHeight="1" x14ac:dyDescent="0.25">
      <c r="A370" s="60"/>
      <c r="B370" s="74"/>
      <c r="C370" s="6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61"/>
    </row>
    <row r="371" spans="1:19" ht="30" customHeight="1" x14ac:dyDescent="0.25">
      <c r="A371" s="60"/>
      <c r="B371" s="74"/>
      <c r="C371" s="6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61"/>
    </row>
    <row r="372" spans="1:19" ht="30" customHeight="1" x14ac:dyDescent="0.25">
      <c r="A372" s="60"/>
      <c r="B372" s="74"/>
      <c r="C372" s="6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61"/>
    </row>
    <row r="373" spans="1:19" ht="30" customHeight="1" x14ac:dyDescent="0.25">
      <c r="A373" s="60"/>
      <c r="B373" s="74"/>
      <c r="C373" s="6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61"/>
    </row>
    <row r="374" spans="1:19" ht="30" customHeight="1" x14ac:dyDescent="0.25">
      <c r="A374" s="60"/>
      <c r="B374" s="74"/>
      <c r="C374" s="6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61"/>
    </row>
    <row r="375" spans="1:19" ht="30" customHeight="1" x14ac:dyDescent="0.25">
      <c r="A375" s="60"/>
      <c r="B375" s="74"/>
      <c r="C375" s="6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61"/>
    </row>
    <row r="376" spans="1:19" ht="30" customHeight="1" x14ac:dyDescent="0.25">
      <c r="A376" s="60"/>
      <c r="B376" s="74"/>
      <c r="C376" s="6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61"/>
    </row>
    <row r="377" spans="1:19" ht="30" customHeight="1" x14ac:dyDescent="0.25">
      <c r="A377" s="60"/>
      <c r="B377" s="74"/>
      <c r="C377" s="6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61"/>
    </row>
    <row r="378" spans="1:19" ht="30" customHeight="1" x14ac:dyDescent="0.25">
      <c r="A378" s="60"/>
      <c r="B378" s="74"/>
      <c r="C378" s="6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61"/>
    </row>
    <row r="379" spans="1:19" ht="30" customHeight="1" x14ac:dyDescent="0.25">
      <c r="A379" s="60"/>
      <c r="B379" s="74"/>
      <c r="C379" s="6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61"/>
    </row>
    <row r="380" spans="1:19" ht="30" customHeight="1" x14ac:dyDescent="0.25">
      <c r="A380" s="60"/>
      <c r="B380" s="74"/>
      <c r="C380" s="6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61"/>
    </row>
    <row r="381" spans="1:19" ht="30" customHeight="1" x14ac:dyDescent="0.25">
      <c r="A381" s="60"/>
      <c r="B381" s="74"/>
      <c r="C381" s="6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61"/>
    </row>
    <row r="382" spans="1:19" ht="30" customHeight="1" x14ac:dyDescent="0.25">
      <c r="A382" s="60"/>
      <c r="B382" s="74"/>
      <c r="C382" s="6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61"/>
    </row>
    <row r="383" spans="1:19" ht="30" customHeight="1" x14ac:dyDescent="0.25">
      <c r="A383" s="60"/>
      <c r="B383" s="74"/>
      <c r="C383" s="6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61"/>
    </row>
    <row r="384" spans="1:19" ht="30" customHeight="1" x14ac:dyDescent="0.25">
      <c r="A384" s="60"/>
      <c r="B384" s="74"/>
      <c r="C384" s="6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61"/>
    </row>
    <row r="385" spans="1:19" ht="30" customHeight="1" x14ac:dyDescent="0.25">
      <c r="A385" s="60"/>
      <c r="B385" s="74"/>
      <c r="C385" s="6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61"/>
    </row>
    <row r="386" spans="1:19" ht="30" customHeight="1" x14ac:dyDescent="0.25">
      <c r="A386" s="60"/>
      <c r="B386" s="74"/>
      <c r="C386" s="6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61"/>
    </row>
    <row r="387" spans="1:19" ht="30" customHeight="1" x14ac:dyDescent="0.25">
      <c r="A387" s="60"/>
      <c r="B387" s="74"/>
      <c r="C387" s="6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61"/>
    </row>
    <row r="388" spans="1:19" ht="30" customHeight="1" x14ac:dyDescent="0.25">
      <c r="A388" s="60"/>
      <c r="B388" s="74"/>
      <c r="C388" s="6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61"/>
    </row>
    <row r="389" spans="1:19" ht="30" customHeight="1" x14ac:dyDescent="0.25">
      <c r="A389" s="60"/>
      <c r="B389" s="74"/>
      <c r="C389" s="6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61"/>
    </row>
    <row r="390" spans="1:19" ht="30" customHeight="1" x14ac:dyDescent="0.25">
      <c r="A390" s="60"/>
      <c r="B390" s="74"/>
      <c r="C390" s="6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61"/>
    </row>
    <row r="391" spans="1:19" ht="30" customHeight="1" x14ac:dyDescent="0.25">
      <c r="A391" s="60"/>
      <c r="B391" s="74"/>
      <c r="C391" s="6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61"/>
    </row>
    <row r="392" spans="1:19" ht="30" customHeight="1" x14ac:dyDescent="0.25">
      <c r="A392" s="60"/>
      <c r="B392" s="74"/>
      <c r="C392" s="6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61"/>
    </row>
    <row r="393" spans="1:19" ht="30" customHeight="1" x14ac:dyDescent="0.25">
      <c r="A393" s="60"/>
      <c r="B393" s="74"/>
      <c r="C393" s="6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61"/>
    </row>
    <row r="394" spans="1:19" ht="30" customHeight="1" x14ac:dyDescent="0.25">
      <c r="A394" s="60"/>
      <c r="B394" s="74"/>
      <c r="C394" s="6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61"/>
    </row>
    <row r="395" spans="1:19" ht="30" customHeight="1" x14ac:dyDescent="0.25">
      <c r="A395" s="60"/>
      <c r="B395" s="74"/>
      <c r="C395" s="6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61"/>
    </row>
    <row r="396" spans="1:19" ht="30" customHeight="1" x14ac:dyDescent="0.25">
      <c r="A396" s="60"/>
      <c r="B396" s="74"/>
      <c r="C396" s="6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61"/>
    </row>
    <row r="397" spans="1:19" ht="30" customHeight="1" x14ac:dyDescent="0.25">
      <c r="A397" s="60"/>
      <c r="B397" s="74"/>
      <c r="C397" s="6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61"/>
    </row>
    <row r="398" spans="1:19" ht="30" customHeight="1" x14ac:dyDescent="0.25">
      <c r="A398" s="60"/>
      <c r="B398" s="74"/>
      <c r="C398" s="6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61"/>
    </row>
    <row r="399" spans="1:19" ht="30" customHeight="1" x14ac:dyDescent="0.25">
      <c r="A399" s="60"/>
      <c r="B399" s="74"/>
      <c r="C399" s="6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61"/>
    </row>
    <row r="400" spans="1:19" ht="30" customHeight="1" x14ac:dyDescent="0.25">
      <c r="A400" s="60"/>
      <c r="B400" s="74"/>
      <c r="C400" s="6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61"/>
    </row>
    <row r="401" spans="1:19" ht="30" customHeight="1" x14ac:dyDescent="0.25">
      <c r="A401" s="60"/>
      <c r="B401" s="74"/>
      <c r="C401" s="6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61"/>
    </row>
    <row r="402" spans="1:19" ht="30" customHeight="1" x14ac:dyDescent="0.25">
      <c r="A402" s="60"/>
      <c r="B402" s="74"/>
      <c r="C402" s="6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61"/>
    </row>
    <row r="403" spans="1:19" ht="30" customHeight="1" x14ac:dyDescent="0.25">
      <c r="A403" s="60"/>
      <c r="B403" s="74"/>
      <c r="C403" s="6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61"/>
    </row>
    <row r="404" spans="1:19" ht="30" customHeight="1" x14ac:dyDescent="0.25">
      <c r="A404" s="60"/>
      <c r="B404" s="74"/>
      <c r="C404" s="6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61"/>
    </row>
    <row r="405" spans="1:19" ht="30" customHeight="1" x14ac:dyDescent="0.25">
      <c r="A405" s="60"/>
      <c r="B405" s="74"/>
      <c r="C405" s="6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61"/>
    </row>
    <row r="406" spans="1:19" ht="30" customHeight="1" x14ac:dyDescent="0.25">
      <c r="A406" s="60"/>
      <c r="B406" s="74"/>
      <c r="C406" s="6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61"/>
    </row>
    <row r="407" spans="1:19" ht="30" customHeight="1" x14ac:dyDescent="0.25">
      <c r="A407" s="60"/>
      <c r="B407" s="74"/>
      <c r="C407" s="6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61"/>
    </row>
    <row r="408" spans="1:19" ht="30" customHeight="1" x14ac:dyDescent="0.25">
      <c r="A408" s="60"/>
      <c r="B408" s="74"/>
      <c r="C408" s="6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61"/>
    </row>
    <row r="409" spans="1:19" ht="30" customHeight="1" x14ac:dyDescent="0.25">
      <c r="A409" s="60"/>
      <c r="B409" s="74"/>
      <c r="C409" s="6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61"/>
    </row>
    <row r="410" spans="1:19" ht="30" customHeight="1" x14ac:dyDescent="0.25">
      <c r="A410" s="60"/>
      <c r="B410" s="74"/>
      <c r="C410" s="6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61"/>
    </row>
    <row r="411" spans="1:19" ht="30" customHeight="1" x14ac:dyDescent="0.25">
      <c r="A411" s="60"/>
      <c r="B411" s="74"/>
      <c r="C411" s="6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61"/>
    </row>
    <row r="412" spans="1:19" ht="30" customHeight="1" x14ac:dyDescent="0.25">
      <c r="A412" s="60"/>
      <c r="B412" s="74"/>
      <c r="C412" s="6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61"/>
    </row>
    <row r="413" spans="1:19" ht="30" customHeight="1" x14ac:dyDescent="0.25">
      <c r="A413" s="60"/>
      <c r="B413" s="74"/>
      <c r="C413" s="6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61"/>
    </row>
    <row r="414" spans="1:19" ht="30" customHeight="1" x14ac:dyDescent="0.25">
      <c r="A414" s="60"/>
      <c r="B414" s="74"/>
      <c r="C414" s="6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61"/>
    </row>
    <row r="415" spans="1:19" ht="30" customHeight="1" x14ac:dyDescent="0.25">
      <c r="A415" s="60"/>
      <c r="B415" s="74"/>
      <c r="C415" s="6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61"/>
    </row>
    <row r="416" spans="1:19" ht="30" customHeight="1" x14ac:dyDescent="0.25">
      <c r="A416" s="60"/>
      <c r="B416" s="74"/>
      <c r="C416" s="6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61"/>
    </row>
    <row r="417" spans="1:19" ht="30" customHeight="1" x14ac:dyDescent="0.25">
      <c r="A417" s="60"/>
      <c r="B417" s="74"/>
      <c r="C417" s="6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61"/>
    </row>
    <row r="418" spans="1:19" ht="30" customHeight="1" x14ac:dyDescent="0.25">
      <c r="A418" s="60"/>
      <c r="B418" s="74"/>
      <c r="C418" s="6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61"/>
    </row>
    <row r="419" spans="1:19" ht="30" customHeight="1" x14ac:dyDescent="0.25">
      <c r="A419" s="60"/>
      <c r="B419" s="74"/>
      <c r="C419" s="6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61"/>
    </row>
    <row r="420" spans="1:19" ht="30" customHeight="1" x14ac:dyDescent="0.25">
      <c r="A420" s="60"/>
      <c r="B420" s="74"/>
      <c r="C420" s="6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61"/>
    </row>
    <row r="421" spans="1:19" ht="30" customHeight="1" x14ac:dyDescent="0.25">
      <c r="A421" s="60"/>
      <c r="B421" s="74"/>
      <c r="C421" s="6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61"/>
    </row>
    <row r="422" spans="1:19" ht="30" customHeight="1" x14ac:dyDescent="0.25">
      <c r="A422" s="60"/>
      <c r="B422" s="74"/>
      <c r="C422" s="6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61"/>
    </row>
    <row r="423" spans="1:19" ht="30" customHeight="1" x14ac:dyDescent="0.25">
      <c r="A423" s="60"/>
      <c r="B423" s="74"/>
      <c r="C423" s="6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61"/>
    </row>
    <row r="424" spans="1:19" ht="30" customHeight="1" x14ac:dyDescent="0.25">
      <c r="A424" s="60"/>
      <c r="B424" s="74"/>
      <c r="C424" s="6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61"/>
    </row>
    <row r="425" spans="1:19" ht="30" customHeight="1" x14ac:dyDescent="0.25">
      <c r="A425" s="60"/>
      <c r="B425" s="74"/>
      <c r="C425" s="6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61"/>
    </row>
    <row r="426" spans="1:19" ht="30" customHeight="1" x14ac:dyDescent="0.25">
      <c r="A426" s="60"/>
      <c r="B426" s="74"/>
      <c r="C426" s="6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61"/>
    </row>
    <row r="427" spans="1:19" ht="30" customHeight="1" x14ac:dyDescent="0.25">
      <c r="A427" s="60"/>
      <c r="B427" s="74"/>
      <c r="C427" s="6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61"/>
    </row>
    <row r="428" spans="1:19" ht="30" customHeight="1" x14ac:dyDescent="0.25">
      <c r="A428" s="60"/>
      <c r="B428" s="74"/>
      <c r="C428" s="6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61"/>
    </row>
    <row r="429" spans="1:19" ht="30" customHeight="1" x14ac:dyDescent="0.25">
      <c r="A429" s="60"/>
      <c r="B429" s="74"/>
      <c r="C429" s="6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61"/>
    </row>
    <row r="430" spans="1:19" ht="30" customHeight="1" x14ac:dyDescent="0.25">
      <c r="A430" s="60"/>
      <c r="B430" s="74"/>
      <c r="C430" s="6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61"/>
    </row>
    <row r="431" spans="1:19" ht="30" customHeight="1" x14ac:dyDescent="0.25">
      <c r="A431" s="60"/>
      <c r="B431" s="74"/>
      <c r="C431" s="6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61"/>
    </row>
    <row r="432" spans="1:19" ht="30" customHeight="1" x14ac:dyDescent="0.25">
      <c r="A432" s="60"/>
      <c r="B432" s="74"/>
      <c r="C432" s="6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61"/>
    </row>
    <row r="433" spans="1:19" ht="30" customHeight="1" x14ac:dyDescent="0.25">
      <c r="A433" s="60"/>
      <c r="B433" s="74"/>
      <c r="C433" s="6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61"/>
    </row>
    <row r="434" spans="1:19" ht="30" customHeight="1" x14ac:dyDescent="0.25">
      <c r="A434" s="60"/>
      <c r="B434" s="74"/>
      <c r="C434" s="6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61"/>
    </row>
    <row r="435" spans="1:19" ht="30" customHeight="1" x14ac:dyDescent="0.25">
      <c r="A435" s="60"/>
      <c r="B435" s="74"/>
      <c r="C435" s="6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61"/>
    </row>
    <row r="436" spans="1:19" ht="30" customHeight="1" x14ac:dyDescent="0.25">
      <c r="A436" s="60"/>
      <c r="B436" s="74"/>
      <c r="C436" s="6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61"/>
    </row>
    <row r="437" spans="1:19" ht="30" customHeight="1" x14ac:dyDescent="0.25">
      <c r="A437" s="60"/>
      <c r="B437" s="74"/>
      <c r="C437" s="6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61"/>
    </row>
    <row r="438" spans="1:19" ht="30" customHeight="1" x14ac:dyDescent="0.25">
      <c r="A438" s="60"/>
      <c r="B438" s="74"/>
      <c r="C438" s="6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61"/>
    </row>
    <row r="439" spans="1:19" ht="30" customHeight="1" x14ac:dyDescent="0.25">
      <c r="A439" s="60"/>
      <c r="B439" s="74"/>
      <c r="C439" s="6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61"/>
    </row>
    <row r="440" spans="1:19" ht="30" customHeight="1" x14ac:dyDescent="0.25">
      <c r="A440" s="60"/>
      <c r="B440" s="74"/>
      <c r="C440" s="6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61"/>
    </row>
    <row r="441" spans="1:19" ht="30" customHeight="1" x14ac:dyDescent="0.25">
      <c r="A441" s="60"/>
      <c r="B441" s="74"/>
      <c r="C441" s="6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61"/>
    </row>
    <row r="442" spans="1:19" ht="30" customHeight="1" x14ac:dyDescent="0.25">
      <c r="A442" s="60"/>
      <c r="B442" s="74"/>
      <c r="C442" s="6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61"/>
    </row>
    <row r="443" spans="1:19" ht="30" customHeight="1" x14ac:dyDescent="0.25">
      <c r="A443" s="60"/>
      <c r="B443" s="74"/>
      <c r="C443" s="6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61"/>
    </row>
    <row r="444" spans="1:19" ht="30" customHeight="1" x14ac:dyDescent="0.25">
      <c r="A444" s="60"/>
      <c r="B444" s="74"/>
      <c r="C444" s="6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61"/>
    </row>
    <row r="445" spans="1:19" ht="30" customHeight="1" x14ac:dyDescent="0.25">
      <c r="A445" s="60"/>
      <c r="B445" s="74"/>
      <c r="C445" s="6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61"/>
    </row>
    <row r="446" spans="1:19" ht="30" customHeight="1" x14ac:dyDescent="0.25">
      <c r="A446" s="60"/>
      <c r="B446" s="74"/>
      <c r="C446" s="6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61"/>
    </row>
    <row r="447" spans="1:19" ht="30" customHeight="1" x14ac:dyDescent="0.25">
      <c r="A447" s="60"/>
      <c r="B447" s="74"/>
      <c r="C447" s="6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61"/>
    </row>
    <row r="448" spans="1:19" ht="30" customHeight="1" x14ac:dyDescent="0.25">
      <c r="A448" s="60"/>
      <c r="B448" s="74"/>
      <c r="C448" s="6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61"/>
    </row>
    <row r="449" spans="1:19" ht="30" customHeight="1" x14ac:dyDescent="0.25">
      <c r="A449" s="60"/>
      <c r="B449" s="74"/>
      <c r="C449" s="6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61"/>
    </row>
    <row r="450" spans="1:19" ht="30" customHeight="1" x14ac:dyDescent="0.25">
      <c r="A450" s="60"/>
      <c r="B450" s="74"/>
      <c r="C450" s="6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61"/>
    </row>
    <row r="451" spans="1:19" ht="30" customHeight="1" x14ac:dyDescent="0.25">
      <c r="A451" s="60"/>
      <c r="B451" s="74"/>
      <c r="C451" s="6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61"/>
    </row>
    <row r="452" spans="1:19" ht="30" customHeight="1" x14ac:dyDescent="0.25">
      <c r="A452" s="60"/>
      <c r="B452" s="74"/>
      <c r="C452" s="6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61"/>
    </row>
    <row r="453" spans="1:19" ht="30" customHeight="1" x14ac:dyDescent="0.25">
      <c r="A453" s="60"/>
      <c r="B453" s="74"/>
      <c r="C453" s="6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61"/>
    </row>
    <row r="454" spans="1:19" ht="30" customHeight="1" x14ac:dyDescent="0.25">
      <c r="A454" s="60"/>
      <c r="B454" s="74"/>
      <c r="C454" s="6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61"/>
    </row>
    <row r="455" spans="1:19" ht="30" customHeight="1" x14ac:dyDescent="0.25">
      <c r="A455" s="60"/>
      <c r="B455" s="74"/>
      <c r="C455" s="6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61"/>
    </row>
    <row r="456" spans="1:19" ht="30" customHeight="1" x14ac:dyDescent="0.25">
      <c r="A456" s="60"/>
      <c r="B456" s="74"/>
      <c r="C456" s="6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61"/>
    </row>
    <row r="457" spans="1:19" ht="30" customHeight="1" x14ac:dyDescent="0.25">
      <c r="A457" s="60"/>
      <c r="B457" s="74"/>
      <c r="C457" s="6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61"/>
    </row>
    <row r="458" spans="1:19" ht="30" customHeight="1" x14ac:dyDescent="0.25">
      <c r="A458" s="60"/>
      <c r="B458" s="74"/>
      <c r="C458" s="6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61"/>
    </row>
    <row r="459" spans="1:19" ht="30" customHeight="1" x14ac:dyDescent="0.25">
      <c r="A459" s="60"/>
      <c r="B459" s="74"/>
      <c r="C459" s="6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61"/>
    </row>
    <row r="460" spans="1:19" ht="30" customHeight="1" x14ac:dyDescent="0.25">
      <c r="A460" s="60"/>
      <c r="B460" s="74"/>
      <c r="C460" s="6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61"/>
    </row>
    <row r="461" spans="1:19" ht="30" customHeight="1" x14ac:dyDescent="0.25">
      <c r="A461" s="60"/>
      <c r="B461" s="74"/>
      <c r="C461" s="6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61"/>
    </row>
    <row r="462" spans="1:19" ht="30" customHeight="1" x14ac:dyDescent="0.25">
      <c r="A462" s="60"/>
      <c r="B462" s="74"/>
      <c r="C462" s="6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61"/>
    </row>
    <row r="463" spans="1:19" ht="30" customHeight="1" x14ac:dyDescent="0.25">
      <c r="A463" s="60"/>
      <c r="B463" s="74"/>
      <c r="C463" s="6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61"/>
    </row>
    <row r="464" spans="1:19" ht="30" customHeight="1" x14ac:dyDescent="0.25">
      <c r="A464" s="60"/>
      <c r="B464" s="74"/>
      <c r="C464" s="6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61"/>
    </row>
    <row r="465" spans="1:19" ht="30" customHeight="1" x14ac:dyDescent="0.25">
      <c r="A465" s="60"/>
      <c r="B465" s="74"/>
      <c r="C465" s="6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61"/>
    </row>
    <row r="466" spans="1:19" ht="30" customHeight="1" x14ac:dyDescent="0.25">
      <c r="A466" s="60"/>
      <c r="B466" s="74"/>
      <c r="C466" s="6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61"/>
    </row>
    <row r="467" spans="1:19" ht="30" customHeight="1" x14ac:dyDescent="0.25">
      <c r="A467" s="60"/>
      <c r="B467" s="74"/>
      <c r="C467" s="6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61"/>
    </row>
    <row r="468" spans="1:19" ht="30" customHeight="1" x14ac:dyDescent="0.25">
      <c r="A468" s="60"/>
      <c r="B468" s="74"/>
      <c r="C468" s="6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61"/>
    </row>
    <row r="469" spans="1:19" ht="30" customHeight="1" x14ac:dyDescent="0.25">
      <c r="A469" s="60"/>
      <c r="B469" s="74"/>
      <c r="C469" s="6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61"/>
    </row>
    <row r="470" spans="1:19" ht="30" customHeight="1" x14ac:dyDescent="0.25">
      <c r="A470" s="60"/>
      <c r="B470" s="74"/>
      <c r="C470" s="6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61"/>
    </row>
    <row r="471" spans="1:19" ht="30" customHeight="1" x14ac:dyDescent="0.25">
      <c r="A471" s="60"/>
      <c r="B471" s="74"/>
      <c r="C471" s="6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61"/>
    </row>
    <row r="472" spans="1:19" ht="30" customHeight="1" x14ac:dyDescent="0.25">
      <c r="A472" s="60"/>
      <c r="B472" s="74"/>
      <c r="C472" s="6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61"/>
    </row>
    <row r="473" spans="1:19" ht="30" customHeight="1" x14ac:dyDescent="0.25">
      <c r="A473" s="60"/>
      <c r="B473" s="74"/>
      <c r="C473" s="6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61"/>
    </row>
    <row r="474" spans="1:19" ht="30" customHeight="1" x14ac:dyDescent="0.25">
      <c r="A474" s="60"/>
      <c r="B474" s="74"/>
      <c r="C474" s="6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61"/>
    </row>
    <row r="475" spans="1:19" ht="30" customHeight="1" x14ac:dyDescent="0.25">
      <c r="A475" s="60"/>
      <c r="B475" s="74"/>
      <c r="C475" s="6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61"/>
    </row>
    <row r="476" spans="1:19" ht="30" customHeight="1" x14ac:dyDescent="0.25">
      <c r="A476" s="60"/>
      <c r="B476" s="74"/>
      <c r="C476" s="6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61"/>
    </row>
    <row r="477" spans="1:19" ht="30" customHeight="1" x14ac:dyDescent="0.25">
      <c r="A477" s="60"/>
      <c r="B477" s="74"/>
      <c r="C477" s="6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61"/>
    </row>
    <row r="478" spans="1:19" ht="30" customHeight="1" x14ac:dyDescent="0.25">
      <c r="A478" s="60"/>
      <c r="B478" s="74"/>
      <c r="C478" s="6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61"/>
    </row>
    <row r="479" spans="1:19" ht="30" customHeight="1" x14ac:dyDescent="0.25">
      <c r="A479" s="60"/>
      <c r="B479" s="74"/>
      <c r="C479" s="6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61"/>
    </row>
    <row r="480" spans="1:19" ht="30" customHeight="1" x14ac:dyDescent="0.25">
      <c r="A480" s="60"/>
      <c r="B480" s="74"/>
      <c r="C480" s="6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61"/>
    </row>
    <row r="481" spans="1:19" ht="30" customHeight="1" x14ac:dyDescent="0.25">
      <c r="A481" s="60"/>
      <c r="B481" s="74"/>
      <c r="C481" s="6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61"/>
    </row>
    <row r="482" spans="1:19" ht="30" customHeight="1" x14ac:dyDescent="0.25">
      <c r="A482" s="60"/>
      <c r="B482" s="74"/>
      <c r="C482" s="6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61"/>
    </row>
    <row r="483" spans="1:19" ht="30" customHeight="1" x14ac:dyDescent="0.25">
      <c r="A483" s="60"/>
      <c r="B483" s="74"/>
      <c r="C483" s="6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61"/>
    </row>
    <row r="484" spans="1:19" ht="30" customHeight="1" x14ac:dyDescent="0.25">
      <c r="A484" s="60"/>
      <c r="B484" s="74"/>
      <c r="C484" s="6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61"/>
    </row>
    <row r="485" spans="1:19" ht="30" customHeight="1" x14ac:dyDescent="0.25">
      <c r="A485" s="60"/>
      <c r="B485" s="74"/>
      <c r="C485" s="6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61"/>
    </row>
    <row r="486" spans="1:19" ht="30" customHeight="1" x14ac:dyDescent="0.25">
      <c r="A486" s="60"/>
      <c r="B486" s="74"/>
      <c r="C486" s="6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61"/>
    </row>
    <row r="487" spans="1:19" ht="30" customHeight="1" x14ac:dyDescent="0.25">
      <c r="A487" s="60"/>
      <c r="B487" s="74"/>
      <c r="C487" s="6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61"/>
    </row>
    <row r="488" spans="1:19" ht="30" customHeight="1" x14ac:dyDescent="0.25">
      <c r="A488" s="60"/>
      <c r="B488" s="74"/>
      <c r="C488" s="6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61"/>
    </row>
    <row r="489" spans="1:19" ht="30" customHeight="1" x14ac:dyDescent="0.25">
      <c r="A489" s="60"/>
      <c r="B489" s="74"/>
      <c r="C489" s="6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61"/>
    </row>
    <row r="490" spans="1:19" ht="30" customHeight="1" x14ac:dyDescent="0.25">
      <c r="A490" s="60"/>
      <c r="B490" s="74"/>
      <c r="C490" s="6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61"/>
    </row>
    <row r="491" spans="1:19" ht="30" customHeight="1" x14ac:dyDescent="0.25">
      <c r="A491" s="60"/>
      <c r="B491" s="74"/>
      <c r="C491" s="6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61"/>
    </row>
    <row r="492" spans="1:19" ht="30" customHeight="1" x14ac:dyDescent="0.25">
      <c r="A492" s="60"/>
      <c r="B492" s="74"/>
      <c r="C492" s="6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61"/>
    </row>
    <row r="493" spans="1:19" ht="30" customHeight="1" x14ac:dyDescent="0.25">
      <c r="A493" s="60"/>
      <c r="B493" s="74"/>
      <c r="C493" s="6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61"/>
    </row>
    <row r="494" spans="1:19" ht="30" customHeight="1" x14ac:dyDescent="0.25">
      <c r="A494" s="60"/>
      <c r="B494" s="74"/>
      <c r="C494" s="6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61"/>
    </row>
    <row r="495" spans="1:19" ht="30" customHeight="1" x14ac:dyDescent="0.25">
      <c r="A495" s="60"/>
      <c r="B495" s="74"/>
      <c r="C495" s="6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61"/>
    </row>
    <row r="496" spans="1:19" ht="30" customHeight="1" x14ac:dyDescent="0.25">
      <c r="A496" s="60"/>
      <c r="B496" s="74"/>
      <c r="C496" s="6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61"/>
    </row>
    <row r="497" spans="1:19" ht="30" customHeight="1" x14ac:dyDescent="0.25">
      <c r="A497" s="60"/>
      <c r="B497" s="74"/>
      <c r="C497" s="6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61"/>
    </row>
    <row r="498" spans="1:19" ht="30" customHeight="1" x14ac:dyDescent="0.25">
      <c r="A498" s="60"/>
      <c r="B498" s="74"/>
      <c r="C498" s="6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61"/>
    </row>
    <row r="499" spans="1:19" ht="30" customHeight="1" x14ac:dyDescent="0.25">
      <c r="A499" s="60"/>
      <c r="B499" s="74"/>
      <c r="C499" s="6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61"/>
    </row>
    <row r="500" spans="1:19" ht="30" customHeight="1" x14ac:dyDescent="0.25">
      <c r="A500" s="60"/>
      <c r="B500" s="74"/>
      <c r="C500" s="62"/>
      <c r="D500" s="63"/>
      <c r="E500" s="63"/>
      <c r="F500" s="63"/>
      <c r="G500" s="63"/>
      <c r="H500" s="63"/>
      <c r="I500" s="63"/>
      <c r="J500" s="63"/>
      <c r="K500" s="63"/>
      <c r="L500" s="63"/>
      <c r="M500" s="63"/>
      <c r="N500" s="63"/>
      <c r="O500" s="63"/>
      <c r="P500" s="63"/>
      <c r="Q500" s="63"/>
      <c r="R500" s="63"/>
      <c r="S500" s="64"/>
    </row>
    <row r="501" spans="1:19" ht="30" customHeight="1" x14ac:dyDescent="0.25">
      <c r="A501" s="4" t="str">
        <f t="shared" ref="A501:A514" si="6">IF(ISBLANK(B501),"",TEXT(B501,"jjjj"))</f>
        <v/>
      </c>
    </row>
    <row r="502" spans="1:19" ht="30" customHeight="1" x14ac:dyDescent="0.25">
      <c r="A502" s="4" t="str">
        <f t="shared" si="6"/>
        <v/>
      </c>
    </row>
    <row r="503" spans="1:19" ht="30" customHeight="1" x14ac:dyDescent="0.25">
      <c r="A503" s="4" t="str">
        <f t="shared" si="6"/>
        <v/>
      </c>
    </row>
    <row r="504" spans="1:19" ht="30" customHeight="1" x14ac:dyDescent="0.25">
      <c r="A504" s="4" t="str">
        <f t="shared" si="6"/>
        <v/>
      </c>
    </row>
    <row r="505" spans="1:19" ht="30" customHeight="1" x14ac:dyDescent="0.25">
      <c r="A505" s="4" t="str">
        <f t="shared" si="6"/>
        <v/>
      </c>
    </row>
    <row r="506" spans="1:19" ht="30" customHeight="1" x14ac:dyDescent="0.25">
      <c r="A506" s="4" t="str">
        <f t="shared" si="6"/>
        <v/>
      </c>
    </row>
    <row r="507" spans="1:19" ht="30" customHeight="1" x14ac:dyDescent="0.25">
      <c r="A507" s="4" t="str">
        <f t="shared" si="6"/>
        <v/>
      </c>
    </row>
    <row r="508" spans="1:19" ht="30" customHeight="1" x14ac:dyDescent="0.25">
      <c r="A508" s="4" t="str">
        <f t="shared" si="6"/>
        <v/>
      </c>
    </row>
    <row r="509" spans="1:19" ht="30" customHeight="1" x14ac:dyDescent="0.25">
      <c r="A509" s="4" t="str">
        <f t="shared" si="6"/>
        <v/>
      </c>
    </row>
    <row r="510" spans="1:19" ht="30" customHeight="1" x14ac:dyDescent="0.25">
      <c r="A510" s="4" t="str">
        <f t="shared" si="6"/>
        <v/>
      </c>
    </row>
    <row r="511" spans="1:19" ht="30" customHeight="1" x14ac:dyDescent="0.25">
      <c r="A511" s="4" t="str">
        <f t="shared" si="6"/>
        <v/>
      </c>
    </row>
    <row r="512" spans="1:19" ht="30" customHeight="1" x14ac:dyDescent="0.25">
      <c r="A512" s="4" t="str">
        <f t="shared" si="6"/>
        <v/>
      </c>
    </row>
    <row r="513" spans="1:1" ht="30" customHeight="1" x14ac:dyDescent="0.25">
      <c r="A513" s="4" t="str">
        <f t="shared" si="6"/>
        <v/>
      </c>
    </row>
    <row r="514" spans="1:1" ht="30" customHeight="1" x14ac:dyDescent="0.25">
      <c r="A514" s="4" t="str">
        <f t="shared" si="6"/>
        <v/>
      </c>
    </row>
    <row r="515" spans="1:1" ht="30" customHeight="1" x14ac:dyDescent="0.25">
      <c r="A515" s="4" t="str">
        <f t="shared" ref="A515:A578" si="7">IF(ISBLANK(B515),"",TEXT(B515,"jjjj"))</f>
        <v/>
      </c>
    </row>
    <row r="516" spans="1:1" ht="30" customHeight="1" x14ac:dyDescent="0.25">
      <c r="A516" s="4" t="str">
        <f t="shared" si="7"/>
        <v/>
      </c>
    </row>
    <row r="517" spans="1:1" ht="30" customHeight="1" x14ac:dyDescent="0.25">
      <c r="A517" s="4" t="str">
        <f t="shared" si="7"/>
        <v/>
      </c>
    </row>
    <row r="518" spans="1:1" ht="30" customHeight="1" x14ac:dyDescent="0.25">
      <c r="A518" s="4" t="str">
        <f t="shared" si="7"/>
        <v/>
      </c>
    </row>
    <row r="519" spans="1:1" ht="30" customHeight="1" x14ac:dyDescent="0.25">
      <c r="A519" s="4" t="str">
        <f t="shared" si="7"/>
        <v/>
      </c>
    </row>
    <row r="520" spans="1:1" ht="30" customHeight="1" x14ac:dyDescent="0.25">
      <c r="A520" s="4" t="str">
        <f t="shared" si="7"/>
        <v/>
      </c>
    </row>
    <row r="521" spans="1:1" ht="30" customHeight="1" x14ac:dyDescent="0.25">
      <c r="A521" s="4" t="str">
        <f t="shared" si="7"/>
        <v/>
      </c>
    </row>
    <row r="522" spans="1:1" ht="30" customHeight="1" x14ac:dyDescent="0.25">
      <c r="A522" s="4" t="str">
        <f t="shared" si="7"/>
        <v/>
      </c>
    </row>
    <row r="523" spans="1:1" ht="30" customHeight="1" x14ac:dyDescent="0.25">
      <c r="A523" s="4" t="str">
        <f t="shared" si="7"/>
        <v/>
      </c>
    </row>
    <row r="524" spans="1:1" ht="30" customHeight="1" x14ac:dyDescent="0.25">
      <c r="A524" s="4" t="str">
        <f t="shared" si="7"/>
        <v/>
      </c>
    </row>
    <row r="525" spans="1:1" ht="30" customHeight="1" x14ac:dyDescent="0.25">
      <c r="A525" s="4" t="str">
        <f t="shared" si="7"/>
        <v/>
      </c>
    </row>
    <row r="526" spans="1:1" ht="30" customHeight="1" x14ac:dyDescent="0.25">
      <c r="A526" s="4" t="str">
        <f t="shared" si="7"/>
        <v/>
      </c>
    </row>
    <row r="527" spans="1:1" ht="30" customHeight="1" x14ac:dyDescent="0.25">
      <c r="A527" s="4" t="str">
        <f t="shared" si="7"/>
        <v/>
      </c>
    </row>
    <row r="528" spans="1:1" ht="30" customHeight="1" x14ac:dyDescent="0.25">
      <c r="A528" s="4" t="str">
        <f t="shared" si="7"/>
        <v/>
      </c>
    </row>
    <row r="529" spans="1:1" ht="30" customHeight="1" x14ac:dyDescent="0.25">
      <c r="A529" s="4" t="str">
        <f t="shared" si="7"/>
        <v/>
      </c>
    </row>
    <row r="530" spans="1:1" ht="30" customHeight="1" x14ac:dyDescent="0.25">
      <c r="A530" s="4" t="str">
        <f t="shared" si="7"/>
        <v/>
      </c>
    </row>
    <row r="531" spans="1:1" ht="30" customHeight="1" x14ac:dyDescent="0.25">
      <c r="A531" s="4" t="str">
        <f t="shared" si="7"/>
        <v/>
      </c>
    </row>
    <row r="532" spans="1:1" ht="30" customHeight="1" x14ac:dyDescent="0.25">
      <c r="A532" s="4" t="str">
        <f t="shared" si="7"/>
        <v/>
      </c>
    </row>
    <row r="533" spans="1:1" ht="30" customHeight="1" x14ac:dyDescent="0.25">
      <c r="A533" s="4" t="str">
        <f t="shared" si="7"/>
        <v/>
      </c>
    </row>
    <row r="534" spans="1:1" ht="30" customHeight="1" x14ac:dyDescent="0.25">
      <c r="A534" s="4" t="str">
        <f t="shared" si="7"/>
        <v/>
      </c>
    </row>
    <row r="535" spans="1:1" ht="30" customHeight="1" x14ac:dyDescent="0.25">
      <c r="A535" s="4" t="str">
        <f t="shared" si="7"/>
        <v/>
      </c>
    </row>
    <row r="536" spans="1:1" ht="30" customHeight="1" x14ac:dyDescent="0.25">
      <c r="A536" s="4" t="str">
        <f t="shared" si="7"/>
        <v/>
      </c>
    </row>
    <row r="537" spans="1:1" ht="30" customHeight="1" x14ac:dyDescent="0.25">
      <c r="A537" s="4" t="str">
        <f t="shared" si="7"/>
        <v/>
      </c>
    </row>
    <row r="538" spans="1:1" ht="30" customHeight="1" x14ac:dyDescent="0.25">
      <c r="A538" s="4" t="str">
        <f t="shared" si="7"/>
        <v/>
      </c>
    </row>
    <row r="539" spans="1:1" ht="30" customHeight="1" x14ac:dyDescent="0.25">
      <c r="A539" s="4" t="str">
        <f t="shared" si="7"/>
        <v/>
      </c>
    </row>
    <row r="540" spans="1:1" ht="30" customHeight="1" x14ac:dyDescent="0.25">
      <c r="A540" s="4" t="str">
        <f t="shared" si="7"/>
        <v/>
      </c>
    </row>
    <row r="541" spans="1:1" ht="30" customHeight="1" x14ac:dyDescent="0.25">
      <c r="A541" s="4" t="str">
        <f t="shared" si="7"/>
        <v/>
      </c>
    </row>
    <row r="542" spans="1:1" ht="30" customHeight="1" x14ac:dyDescent="0.25">
      <c r="A542" s="4" t="str">
        <f t="shared" si="7"/>
        <v/>
      </c>
    </row>
    <row r="543" spans="1:1" ht="30" customHeight="1" x14ac:dyDescent="0.25">
      <c r="A543" s="4" t="str">
        <f t="shared" si="7"/>
        <v/>
      </c>
    </row>
    <row r="544" spans="1:1" ht="30" customHeight="1" x14ac:dyDescent="0.25">
      <c r="A544" s="4" t="str">
        <f t="shared" si="7"/>
        <v/>
      </c>
    </row>
    <row r="545" spans="1:1" ht="30" customHeight="1" x14ac:dyDescent="0.25">
      <c r="A545" s="4" t="str">
        <f t="shared" si="7"/>
        <v/>
      </c>
    </row>
    <row r="546" spans="1:1" ht="30" customHeight="1" x14ac:dyDescent="0.25">
      <c r="A546" s="4" t="str">
        <f t="shared" si="7"/>
        <v/>
      </c>
    </row>
    <row r="547" spans="1:1" ht="30" customHeight="1" x14ac:dyDescent="0.25">
      <c r="A547" s="4" t="str">
        <f t="shared" si="7"/>
        <v/>
      </c>
    </row>
    <row r="548" spans="1:1" ht="30" customHeight="1" x14ac:dyDescent="0.25">
      <c r="A548" s="4" t="str">
        <f t="shared" si="7"/>
        <v/>
      </c>
    </row>
    <row r="549" spans="1:1" ht="30" customHeight="1" x14ac:dyDescent="0.25">
      <c r="A549" s="4" t="str">
        <f t="shared" si="7"/>
        <v/>
      </c>
    </row>
    <row r="550" spans="1:1" ht="30" customHeight="1" x14ac:dyDescent="0.25">
      <c r="A550" s="4" t="str">
        <f t="shared" si="7"/>
        <v/>
      </c>
    </row>
    <row r="551" spans="1:1" ht="30" customHeight="1" x14ac:dyDescent="0.25">
      <c r="A551" s="4" t="str">
        <f t="shared" si="7"/>
        <v/>
      </c>
    </row>
    <row r="552" spans="1:1" ht="30" customHeight="1" x14ac:dyDescent="0.25">
      <c r="A552" s="4" t="str">
        <f t="shared" si="7"/>
        <v/>
      </c>
    </row>
    <row r="553" spans="1:1" ht="30" customHeight="1" x14ac:dyDescent="0.25">
      <c r="A553" s="4" t="str">
        <f t="shared" si="7"/>
        <v/>
      </c>
    </row>
    <row r="554" spans="1:1" ht="30" customHeight="1" x14ac:dyDescent="0.25">
      <c r="A554" s="4" t="str">
        <f t="shared" si="7"/>
        <v/>
      </c>
    </row>
    <row r="555" spans="1:1" ht="30" customHeight="1" x14ac:dyDescent="0.25">
      <c r="A555" s="4" t="str">
        <f t="shared" si="7"/>
        <v/>
      </c>
    </row>
    <row r="556" spans="1:1" ht="30" customHeight="1" x14ac:dyDescent="0.25">
      <c r="A556" s="4" t="str">
        <f t="shared" si="7"/>
        <v/>
      </c>
    </row>
    <row r="557" spans="1:1" ht="30" customHeight="1" x14ac:dyDescent="0.25">
      <c r="A557" s="4" t="str">
        <f t="shared" si="7"/>
        <v/>
      </c>
    </row>
    <row r="558" spans="1:1" ht="30" customHeight="1" x14ac:dyDescent="0.25">
      <c r="A558" s="4" t="str">
        <f t="shared" si="7"/>
        <v/>
      </c>
    </row>
    <row r="559" spans="1:1" ht="30" customHeight="1" x14ac:dyDescent="0.25">
      <c r="A559" s="4" t="str">
        <f t="shared" si="7"/>
        <v/>
      </c>
    </row>
    <row r="560" spans="1:1" ht="30" customHeight="1" x14ac:dyDescent="0.25">
      <c r="A560" s="4" t="str">
        <f t="shared" si="7"/>
        <v/>
      </c>
    </row>
    <row r="561" spans="1:1" ht="30" customHeight="1" x14ac:dyDescent="0.25">
      <c r="A561" s="4" t="str">
        <f t="shared" si="7"/>
        <v/>
      </c>
    </row>
    <row r="562" spans="1:1" ht="30" customHeight="1" x14ac:dyDescent="0.25">
      <c r="A562" s="4" t="str">
        <f t="shared" si="7"/>
        <v/>
      </c>
    </row>
    <row r="563" spans="1:1" ht="30" customHeight="1" x14ac:dyDescent="0.25">
      <c r="A563" s="4" t="str">
        <f t="shared" si="7"/>
        <v/>
      </c>
    </row>
    <row r="564" spans="1:1" ht="30" customHeight="1" x14ac:dyDescent="0.25">
      <c r="A564" s="4" t="str">
        <f t="shared" si="7"/>
        <v/>
      </c>
    </row>
    <row r="565" spans="1:1" ht="30" customHeight="1" x14ac:dyDescent="0.25">
      <c r="A565" s="4" t="str">
        <f t="shared" si="7"/>
        <v/>
      </c>
    </row>
    <row r="566" spans="1:1" ht="30" customHeight="1" x14ac:dyDescent="0.25">
      <c r="A566" s="4" t="str">
        <f t="shared" si="7"/>
        <v/>
      </c>
    </row>
    <row r="567" spans="1:1" ht="30" customHeight="1" x14ac:dyDescent="0.25">
      <c r="A567" s="4" t="str">
        <f t="shared" si="7"/>
        <v/>
      </c>
    </row>
    <row r="568" spans="1:1" ht="30" customHeight="1" x14ac:dyDescent="0.25">
      <c r="A568" s="4" t="str">
        <f t="shared" si="7"/>
        <v/>
      </c>
    </row>
    <row r="569" spans="1:1" ht="30" customHeight="1" x14ac:dyDescent="0.25">
      <c r="A569" s="4" t="str">
        <f t="shared" si="7"/>
        <v/>
      </c>
    </row>
    <row r="570" spans="1:1" ht="30" customHeight="1" x14ac:dyDescent="0.25">
      <c r="A570" s="4" t="str">
        <f t="shared" si="7"/>
        <v/>
      </c>
    </row>
    <row r="571" spans="1:1" ht="30" customHeight="1" x14ac:dyDescent="0.25">
      <c r="A571" s="4" t="str">
        <f t="shared" si="7"/>
        <v/>
      </c>
    </row>
    <row r="572" spans="1:1" ht="30" customHeight="1" x14ac:dyDescent="0.25">
      <c r="A572" s="4" t="str">
        <f t="shared" si="7"/>
        <v/>
      </c>
    </row>
    <row r="573" spans="1:1" ht="30" customHeight="1" x14ac:dyDescent="0.25">
      <c r="A573" s="4" t="str">
        <f t="shared" si="7"/>
        <v/>
      </c>
    </row>
    <row r="574" spans="1:1" ht="30" customHeight="1" x14ac:dyDescent="0.25">
      <c r="A574" s="4" t="str">
        <f t="shared" si="7"/>
        <v/>
      </c>
    </row>
    <row r="575" spans="1:1" ht="30" customHeight="1" x14ac:dyDescent="0.25">
      <c r="A575" s="4" t="str">
        <f t="shared" si="7"/>
        <v/>
      </c>
    </row>
    <row r="576" spans="1:1" ht="30" customHeight="1" x14ac:dyDescent="0.25">
      <c r="A576" s="4" t="str">
        <f t="shared" si="7"/>
        <v/>
      </c>
    </row>
    <row r="577" spans="1:1" ht="30" customHeight="1" x14ac:dyDescent="0.25">
      <c r="A577" s="4" t="str">
        <f t="shared" si="7"/>
        <v/>
      </c>
    </row>
    <row r="578" spans="1:1" ht="30" customHeight="1" x14ac:dyDescent="0.25">
      <c r="A578" s="4" t="str">
        <f t="shared" si="7"/>
        <v/>
      </c>
    </row>
    <row r="579" spans="1:1" ht="30" customHeight="1" x14ac:dyDescent="0.25">
      <c r="A579" s="4" t="str">
        <f t="shared" ref="A579:A642" si="8">IF(ISBLANK(B579),"",TEXT(B579,"jjjj"))</f>
        <v/>
      </c>
    </row>
    <row r="580" spans="1:1" ht="30" customHeight="1" x14ac:dyDescent="0.25">
      <c r="A580" s="4" t="str">
        <f t="shared" si="8"/>
        <v/>
      </c>
    </row>
    <row r="581" spans="1:1" ht="30" customHeight="1" x14ac:dyDescent="0.25">
      <c r="A581" s="4" t="str">
        <f t="shared" si="8"/>
        <v/>
      </c>
    </row>
    <row r="582" spans="1:1" ht="30" customHeight="1" x14ac:dyDescent="0.25">
      <c r="A582" s="4" t="str">
        <f t="shared" si="8"/>
        <v/>
      </c>
    </row>
    <row r="583" spans="1:1" ht="30" customHeight="1" x14ac:dyDescent="0.25">
      <c r="A583" s="4" t="str">
        <f t="shared" si="8"/>
        <v/>
      </c>
    </row>
    <row r="584" spans="1:1" ht="30" customHeight="1" x14ac:dyDescent="0.25">
      <c r="A584" s="4" t="str">
        <f t="shared" si="8"/>
        <v/>
      </c>
    </row>
    <row r="585" spans="1:1" ht="30" customHeight="1" x14ac:dyDescent="0.25">
      <c r="A585" s="4" t="str">
        <f t="shared" si="8"/>
        <v/>
      </c>
    </row>
    <row r="586" spans="1:1" ht="30" customHeight="1" x14ac:dyDescent="0.25">
      <c r="A586" s="4" t="str">
        <f t="shared" si="8"/>
        <v/>
      </c>
    </row>
    <row r="587" spans="1:1" ht="30" customHeight="1" x14ac:dyDescent="0.25">
      <c r="A587" s="4" t="str">
        <f t="shared" si="8"/>
        <v/>
      </c>
    </row>
    <row r="588" spans="1:1" ht="30" customHeight="1" x14ac:dyDescent="0.25">
      <c r="A588" s="4" t="str">
        <f t="shared" si="8"/>
        <v/>
      </c>
    </row>
    <row r="589" spans="1:1" ht="30" customHeight="1" x14ac:dyDescent="0.25">
      <c r="A589" s="4" t="str">
        <f t="shared" si="8"/>
        <v/>
      </c>
    </row>
    <row r="590" spans="1:1" ht="30" customHeight="1" x14ac:dyDescent="0.25">
      <c r="A590" s="4" t="str">
        <f t="shared" si="8"/>
        <v/>
      </c>
    </row>
    <row r="591" spans="1:1" ht="30" customHeight="1" x14ac:dyDescent="0.25">
      <c r="A591" s="4" t="str">
        <f t="shared" si="8"/>
        <v/>
      </c>
    </row>
    <row r="592" spans="1:1" ht="30" customHeight="1" x14ac:dyDescent="0.25">
      <c r="A592" s="4" t="str">
        <f t="shared" si="8"/>
        <v/>
      </c>
    </row>
    <row r="593" spans="1:1" ht="30" customHeight="1" x14ac:dyDescent="0.25">
      <c r="A593" s="4" t="str">
        <f t="shared" si="8"/>
        <v/>
      </c>
    </row>
    <row r="594" spans="1:1" ht="30" customHeight="1" x14ac:dyDescent="0.25">
      <c r="A594" s="4" t="str">
        <f t="shared" si="8"/>
        <v/>
      </c>
    </row>
    <row r="595" spans="1:1" ht="30" customHeight="1" x14ac:dyDescent="0.25">
      <c r="A595" s="4" t="str">
        <f t="shared" si="8"/>
        <v/>
      </c>
    </row>
    <row r="596" spans="1:1" ht="30" customHeight="1" x14ac:dyDescent="0.25">
      <c r="A596" s="4" t="str">
        <f t="shared" si="8"/>
        <v/>
      </c>
    </row>
    <row r="597" spans="1:1" ht="30" customHeight="1" x14ac:dyDescent="0.25">
      <c r="A597" s="4" t="str">
        <f t="shared" si="8"/>
        <v/>
      </c>
    </row>
    <row r="598" spans="1:1" ht="30" customHeight="1" x14ac:dyDescent="0.25">
      <c r="A598" s="4" t="str">
        <f t="shared" si="8"/>
        <v/>
      </c>
    </row>
    <row r="599" spans="1:1" ht="30" customHeight="1" x14ac:dyDescent="0.25">
      <c r="A599" s="4" t="str">
        <f t="shared" si="8"/>
        <v/>
      </c>
    </row>
    <row r="600" spans="1:1" ht="30" customHeight="1" x14ac:dyDescent="0.25">
      <c r="A600" s="4" t="str">
        <f t="shared" si="8"/>
        <v/>
      </c>
    </row>
    <row r="601" spans="1:1" ht="30" customHeight="1" x14ac:dyDescent="0.25">
      <c r="A601" s="4" t="str">
        <f t="shared" si="8"/>
        <v/>
      </c>
    </row>
    <row r="602" spans="1:1" ht="30" customHeight="1" x14ac:dyDescent="0.25">
      <c r="A602" s="4" t="str">
        <f t="shared" si="8"/>
        <v/>
      </c>
    </row>
    <row r="603" spans="1:1" ht="30" customHeight="1" x14ac:dyDescent="0.25">
      <c r="A603" s="4" t="str">
        <f t="shared" si="8"/>
        <v/>
      </c>
    </row>
    <row r="604" spans="1:1" ht="30" customHeight="1" x14ac:dyDescent="0.25">
      <c r="A604" s="4" t="str">
        <f t="shared" si="8"/>
        <v/>
      </c>
    </row>
    <row r="605" spans="1:1" ht="30" customHeight="1" x14ac:dyDescent="0.25">
      <c r="A605" s="4" t="str">
        <f t="shared" si="8"/>
        <v/>
      </c>
    </row>
    <row r="606" spans="1:1" ht="30" customHeight="1" x14ac:dyDescent="0.25">
      <c r="A606" s="4" t="str">
        <f t="shared" si="8"/>
        <v/>
      </c>
    </row>
    <row r="607" spans="1:1" ht="30" customHeight="1" x14ac:dyDescent="0.25">
      <c r="A607" s="4" t="str">
        <f t="shared" si="8"/>
        <v/>
      </c>
    </row>
    <row r="608" spans="1:1" ht="30" customHeight="1" x14ac:dyDescent="0.25">
      <c r="A608" s="4" t="str">
        <f t="shared" si="8"/>
        <v/>
      </c>
    </row>
    <row r="609" spans="1:1" ht="30" customHeight="1" x14ac:dyDescent="0.25">
      <c r="A609" s="4" t="str">
        <f t="shared" si="8"/>
        <v/>
      </c>
    </row>
    <row r="610" spans="1:1" ht="30" customHeight="1" x14ac:dyDescent="0.25">
      <c r="A610" s="4" t="str">
        <f t="shared" si="8"/>
        <v/>
      </c>
    </row>
    <row r="611" spans="1:1" ht="30" customHeight="1" x14ac:dyDescent="0.25">
      <c r="A611" s="4" t="str">
        <f t="shared" si="8"/>
        <v/>
      </c>
    </row>
    <row r="612" spans="1:1" ht="30" customHeight="1" x14ac:dyDescent="0.25">
      <c r="A612" s="4" t="str">
        <f t="shared" si="8"/>
        <v/>
      </c>
    </row>
    <row r="613" spans="1:1" ht="30" customHeight="1" x14ac:dyDescent="0.25">
      <c r="A613" s="4" t="str">
        <f t="shared" si="8"/>
        <v/>
      </c>
    </row>
    <row r="614" spans="1:1" ht="30" customHeight="1" x14ac:dyDescent="0.25">
      <c r="A614" s="4" t="str">
        <f t="shared" si="8"/>
        <v/>
      </c>
    </row>
    <row r="615" spans="1:1" ht="30" customHeight="1" x14ac:dyDescent="0.25">
      <c r="A615" s="4" t="str">
        <f t="shared" si="8"/>
        <v/>
      </c>
    </row>
    <row r="616" spans="1:1" ht="30" customHeight="1" x14ac:dyDescent="0.25">
      <c r="A616" s="4" t="str">
        <f t="shared" si="8"/>
        <v/>
      </c>
    </row>
    <row r="617" spans="1:1" ht="30" customHeight="1" x14ac:dyDescent="0.25">
      <c r="A617" s="4" t="str">
        <f t="shared" si="8"/>
        <v/>
      </c>
    </row>
    <row r="618" spans="1:1" ht="30" customHeight="1" x14ac:dyDescent="0.25">
      <c r="A618" s="4" t="str">
        <f t="shared" si="8"/>
        <v/>
      </c>
    </row>
    <row r="619" spans="1:1" ht="30" customHeight="1" x14ac:dyDescent="0.25">
      <c r="A619" s="4" t="str">
        <f t="shared" si="8"/>
        <v/>
      </c>
    </row>
    <row r="620" spans="1:1" ht="30" customHeight="1" x14ac:dyDescent="0.25">
      <c r="A620" s="4" t="str">
        <f t="shared" si="8"/>
        <v/>
      </c>
    </row>
    <row r="621" spans="1:1" ht="30" customHeight="1" x14ac:dyDescent="0.25">
      <c r="A621" s="4" t="str">
        <f t="shared" si="8"/>
        <v/>
      </c>
    </row>
    <row r="622" spans="1:1" ht="30" customHeight="1" x14ac:dyDescent="0.25">
      <c r="A622" s="4" t="str">
        <f t="shared" si="8"/>
        <v/>
      </c>
    </row>
    <row r="623" spans="1:1" ht="30" customHeight="1" x14ac:dyDescent="0.25">
      <c r="A623" s="4" t="str">
        <f t="shared" si="8"/>
        <v/>
      </c>
    </row>
    <row r="624" spans="1:1" ht="30" customHeight="1" x14ac:dyDescent="0.25">
      <c r="A624" s="4" t="str">
        <f t="shared" si="8"/>
        <v/>
      </c>
    </row>
    <row r="625" spans="1:1" ht="30" customHeight="1" x14ac:dyDescent="0.25">
      <c r="A625" s="4" t="str">
        <f t="shared" si="8"/>
        <v/>
      </c>
    </row>
    <row r="626" spans="1:1" ht="30" customHeight="1" x14ac:dyDescent="0.25">
      <c r="A626" s="4" t="str">
        <f t="shared" si="8"/>
        <v/>
      </c>
    </row>
    <row r="627" spans="1:1" ht="30" customHeight="1" x14ac:dyDescent="0.25">
      <c r="A627" s="4" t="str">
        <f t="shared" si="8"/>
        <v/>
      </c>
    </row>
    <row r="628" spans="1:1" ht="30" customHeight="1" x14ac:dyDescent="0.25">
      <c r="A628" s="4" t="str">
        <f t="shared" si="8"/>
        <v/>
      </c>
    </row>
    <row r="629" spans="1:1" ht="30" customHeight="1" x14ac:dyDescent="0.25">
      <c r="A629" s="4" t="str">
        <f t="shared" si="8"/>
        <v/>
      </c>
    </row>
    <row r="630" spans="1:1" ht="30" customHeight="1" x14ac:dyDescent="0.25">
      <c r="A630" s="4" t="str">
        <f t="shared" si="8"/>
        <v/>
      </c>
    </row>
    <row r="631" spans="1:1" ht="30" customHeight="1" x14ac:dyDescent="0.25">
      <c r="A631" s="4" t="str">
        <f t="shared" si="8"/>
        <v/>
      </c>
    </row>
    <row r="632" spans="1:1" ht="30" customHeight="1" x14ac:dyDescent="0.25">
      <c r="A632" s="4" t="str">
        <f t="shared" si="8"/>
        <v/>
      </c>
    </row>
    <row r="633" spans="1:1" ht="30" customHeight="1" x14ac:dyDescent="0.25">
      <c r="A633" s="4" t="str">
        <f t="shared" si="8"/>
        <v/>
      </c>
    </row>
    <row r="634" spans="1:1" ht="30" customHeight="1" x14ac:dyDescent="0.25">
      <c r="A634" s="4" t="str">
        <f t="shared" si="8"/>
        <v/>
      </c>
    </row>
    <row r="635" spans="1:1" ht="30" customHeight="1" x14ac:dyDescent="0.25">
      <c r="A635" s="4" t="str">
        <f t="shared" si="8"/>
        <v/>
      </c>
    </row>
    <row r="636" spans="1:1" ht="30" customHeight="1" x14ac:dyDescent="0.25">
      <c r="A636" s="4" t="str">
        <f t="shared" si="8"/>
        <v/>
      </c>
    </row>
    <row r="637" spans="1:1" ht="30" customHeight="1" x14ac:dyDescent="0.25">
      <c r="A637" s="4" t="str">
        <f t="shared" si="8"/>
        <v/>
      </c>
    </row>
    <row r="638" spans="1:1" ht="30" customHeight="1" x14ac:dyDescent="0.25">
      <c r="A638" s="4" t="str">
        <f t="shared" si="8"/>
        <v/>
      </c>
    </row>
    <row r="639" spans="1:1" ht="30" customHeight="1" x14ac:dyDescent="0.25">
      <c r="A639" s="4" t="str">
        <f t="shared" si="8"/>
        <v/>
      </c>
    </row>
    <row r="640" spans="1:1" ht="30" customHeight="1" x14ac:dyDescent="0.25">
      <c r="A640" s="4" t="str">
        <f t="shared" si="8"/>
        <v/>
      </c>
    </row>
    <row r="641" spans="1:1" ht="30" customHeight="1" x14ac:dyDescent="0.25">
      <c r="A641" s="4" t="str">
        <f t="shared" si="8"/>
        <v/>
      </c>
    </row>
    <row r="642" spans="1:1" ht="30" customHeight="1" x14ac:dyDescent="0.25">
      <c r="A642" s="4" t="str">
        <f t="shared" si="8"/>
        <v/>
      </c>
    </row>
    <row r="643" spans="1:1" ht="30" customHeight="1" x14ac:dyDescent="0.25">
      <c r="A643" s="4" t="str">
        <f t="shared" ref="A643:A706" si="9">IF(ISBLANK(B643),"",TEXT(B643,"jjjj"))</f>
        <v/>
      </c>
    </row>
    <row r="644" spans="1:1" ht="30" customHeight="1" x14ac:dyDescent="0.25">
      <c r="A644" s="4" t="str">
        <f t="shared" si="9"/>
        <v/>
      </c>
    </row>
    <row r="645" spans="1:1" ht="30" customHeight="1" x14ac:dyDescent="0.25">
      <c r="A645" s="4" t="str">
        <f t="shared" si="9"/>
        <v/>
      </c>
    </row>
    <row r="646" spans="1:1" ht="30" customHeight="1" x14ac:dyDescent="0.25">
      <c r="A646" s="4" t="str">
        <f t="shared" si="9"/>
        <v/>
      </c>
    </row>
    <row r="647" spans="1:1" ht="30" customHeight="1" x14ac:dyDescent="0.25">
      <c r="A647" s="4" t="str">
        <f t="shared" si="9"/>
        <v/>
      </c>
    </row>
    <row r="648" spans="1:1" ht="30" customHeight="1" x14ac:dyDescent="0.25">
      <c r="A648" s="4" t="str">
        <f t="shared" si="9"/>
        <v/>
      </c>
    </row>
    <row r="649" spans="1:1" ht="30" customHeight="1" x14ac:dyDescent="0.25">
      <c r="A649" s="4" t="str">
        <f t="shared" si="9"/>
        <v/>
      </c>
    </row>
    <row r="650" spans="1:1" ht="30" customHeight="1" x14ac:dyDescent="0.25">
      <c r="A650" s="4" t="str">
        <f t="shared" si="9"/>
        <v/>
      </c>
    </row>
    <row r="651" spans="1:1" ht="30" customHeight="1" x14ac:dyDescent="0.25">
      <c r="A651" s="4" t="str">
        <f t="shared" si="9"/>
        <v/>
      </c>
    </row>
    <row r="652" spans="1:1" ht="30" customHeight="1" x14ac:dyDescent="0.25">
      <c r="A652" s="4" t="str">
        <f t="shared" si="9"/>
        <v/>
      </c>
    </row>
    <row r="653" spans="1:1" ht="30" customHeight="1" x14ac:dyDescent="0.25">
      <c r="A653" s="4" t="str">
        <f t="shared" si="9"/>
        <v/>
      </c>
    </row>
    <row r="654" spans="1:1" ht="30" customHeight="1" x14ac:dyDescent="0.25">
      <c r="A654" s="4" t="str">
        <f t="shared" si="9"/>
        <v/>
      </c>
    </row>
    <row r="655" spans="1:1" ht="30" customHeight="1" x14ac:dyDescent="0.25">
      <c r="A655" s="4" t="str">
        <f t="shared" si="9"/>
        <v/>
      </c>
    </row>
    <row r="656" spans="1:1" ht="30" customHeight="1" x14ac:dyDescent="0.25">
      <c r="A656" s="4" t="str">
        <f t="shared" si="9"/>
        <v/>
      </c>
    </row>
    <row r="657" spans="1:1" ht="30" customHeight="1" x14ac:dyDescent="0.25">
      <c r="A657" s="4" t="str">
        <f t="shared" si="9"/>
        <v/>
      </c>
    </row>
    <row r="658" spans="1:1" ht="30" customHeight="1" x14ac:dyDescent="0.25">
      <c r="A658" s="4" t="str">
        <f t="shared" si="9"/>
        <v/>
      </c>
    </row>
    <row r="659" spans="1:1" ht="30" customHeight="1" x14ac:dyDescent="0.25">
      <c r="A659" s="4" t="str">
        <f t="shared" si="9"/>
        <v/>
      </c>
    </row>
    <row r="660" spans="1:1" ht="30" customHeight="1" x14ac:dyDescent="0.25">
      <c r="A660" s="4" t="str">
        <f t="shared" si="9"/>
        <v/>
      </c>
    </row>
    <row r="661" spans="1:1" ht="30" customHeight="1" x14ac:dyDescent="0.25">
      <c r="A661" s="4" t="str">
        <f t="shared" si="9"/>
        <v/>
      </c>
    </row>
    <row r="662" spans="1:1" ht="30" customHeight="1" x14ac:dyDescent="0.25">
      <c r="A662" s="4" t="str">
        <f t="shared" si="9"/>
        <v/>
      </c>
    </row>
    <row r="663" spans="1:1" ht="30" customHeight="1" x14ac:dyDescent="0.25">
      <c r="A663" s="4" t="str">
        <f t="shared" si="9"/>
        <v/>
      </c>
    </row>
    <row r="664" spans="1:1" ht="30" customHeight="1" x14ac:dyDescent="0.25">
      <c r="A664" s="4" t="str">
        <f t="shared" si="9"/>
        <v/>
      </c>
    </row>
    <row r="665" spans="1:1" ht="30" customHeight="1" x14ac:dyDescent="0.25">
      <c r="A665" s="4" t="str">
        <f t="shared" si="9"/>
        <v/>
      </c>
    </row>
    <row r="666" spans="1:1" ht="30" customHeight="1" x14ac:dyDescent="0.25">
      <c r="A666" s="4" t="str">
        <f t="shared" si="9"/>
        <v/>
      </c>
    </row>
    <row r="667" spans="1:1" ht="30" customHeight="1" x14ac:dyDescent="0.25">
      <c r="A667" s="4" t="str">
        <f t="shared" si="9"/>
        <v/>
      </c>
    </row>
    <row r="668" spans="1:1" ht="30" customHeight="1" x14ac:dyDescent="0.25">
      <c r="A668" s="4" t="str">
        <f t="shared" si="9"/>
        <v/>
      </c>
    </row>
    <row r="669" spans="1:1" ht="30" customHeight="1" x14ac:dyDescent="0.25">
      <c r="A669" s="4" t="str">
        <f t="shared" si="9"/>
        <v/>
      </c>
    </row>
    <row r="670" spans="1:1" ht="30" customHeight="1" x14ac:dyDescent="0.25">
      <c r="A670" s="4" t="str">
        <f t="shared" si="9"/>
        <v/>
      </c>
    </row>
    <row r="671" spans="1:1" ht="30" customHeight="1" x14ac:dyDescent="0.25">
      <c r="A671" s="4" t="str">
        <f t="shared" si="9"/>
        <v/>
      </c>
    </row>
    <row r="672" spans="1:1" ht="30" customHeight="1" x14ac:dyDescent="0.25">
      <c r="A672" s="4" t="str">
        <f t="shared" si="9"/>
        <v/>
      </c>
    </row>
    <row r="673" spans="1:1" ht="30" customHeight="1" x14ac:dyDescent="0.25">
      <c r="A673" s="4" t="str">
        <f t="shared" si="9"/>
        <v/>
      </c>
    </row>
    <row r="674" spans="1:1" ht="30" customHeight="1" x14ac:dyDescent="0.25">
      <c r="A674" s="4" t="str">
        <f t="shared" si="9"/>
        <v/>
      </c>
    </row>
    <row r="675" spans="1:1" ht="30" customHeight="1" x14ac:dyDescent="0.25">
      <c r="A675" s="4" t="str">
        <f t="shared" si="9"/>
        <v/>
      </c>
    </row>
    <row r="676" spans="1:1" ht="30" customHeight="1" x14ac:dyDescent="0.25">
      <c r="A676" s="4" t="str">
        <f t="shared" si="9"/>
        <v/>
      </c>
    </row>
    <row r="677" spans="1:1" ht="30" customHeight="1" x14ac:dyDescent="0.25">
      <c r="A677" s="4" t="str">
        <f t="shared" si="9"/>
        <v/>
      </c>
    </row>
    <row r="678" spans="1:1" ht="30" customHeight="1" x14ac:dyDescent="0.25">
      <c r="A678" s="4" t="str">
        <f t="shared" si="9"/>
        <v/>
      </c>
    </row>
    <row r="679" spans="1:1" ht="30" customHeight="1" x14ac:dyDescent="0.25">
      <c r="A679" s="4" t="str">
        <f t="shared" si="9"/>
        <v/>
      </c>
    </row>
    <row r="680" spans="1:1" ht="30" customHeight="1" x14ac:dyDescent="0.25">
      <c r="A680" s="4" t="str">
        <f t="shared" si="9"/>
        <v/>
      </c>
    </row>
    <row r="681" spans="1:1" ht="30" customHeight="1" x14ac:dyDescent="0.25">
      <c r="A681" s="4" t="str">
        <f t="shared" si="9"/>
        <v/>
      </c>
    </row>
    <row r="682" spans="1:1" ht="30" customHeight="1" x14ac:dyDescent="0.25">
      <c r="A682" s="4" t="str">
        <f t="shared" si="9"/>
        <v/>
      </c>
    </row>
    <row r="683" spans="1:1" ht="30" customHeight="1" x14ac:dyDescent="0.25">
      <c r="A683" s="4" t="str">
        <f t="shared" si="9"/>
        <v/>
      </c>
    </row>
    <row r="684" spans="1:1" ht="30" customHeight="1" x14ac:dyDescent="0.25">
      <c r="A684" s="4" t="str">
        <f t="shared" si="9"/>
        <v/>
      </c>
    </row>
    <row r="685" spans="1:1" ht="30" customHeight="1" x14ac:dyDescent="0.25">
      <c r="A685" s="4" t="str">
        <f t="shared" si="9"/>
        <v/>
      </c>
    </row>
    <row r="686" spans="1:1" ht="30" customHeight="1" x14ac:dyDescent="0.25">
      <c r="A686" s="4" t="str">
        <f t="shared" si="9"/>
        <v/>
      </c>
    </row>
    <row r="687" spans="1:1" ht="30" customHeight="1" x14ac:dyDescent="0.25">
      <c r="A687" s="4" t="str">
        <f t="shared" si="9"/>
        <v/>
      </c>
    </row>
    <row r="688" spans="1:1" ht="30" customHeight="1" x14ac:dyDescent="0.25">
      <c r="A688" s="4" t="str">
        <f t="shared" si="9"/>
        <v/>
      </c>
    </row>
    <row r="689" spans="1:1" ht="30" customHeight="1" x14ac:dyDescent="0.25">
      <c r="A689" s="4" t="str">
        <f t="shared" si="9"/>
        <v/>
      </c>
    </row>
    <row r="690" spans="1:1" ht="30" customHeight="1" x14ac:dyDescent="0.25">
      <c r="A690" s="4" t="str">
        <f t="shared" si="9"/>
        <v/>
      </c>
    </row>
    <row r="691" spans="1:1" ht="30" customHeight="1" x14ac:dyDescent="0.25">
      <c r="A691" s="4" t="str">
        <f t="shared" si="9"/>
        <v/>
      </c>
    </row>
    <row r="692" spans="1:1" ht="30" customHeight="1" x14ac:dyDescent="0.25">
      <c r="A692" s="4" t="str">
        <f t="shared" si="9"/>
        <v/>
      </c>
    </row>
    <row r="693" spans="1:1" ht="30" customHeight="1" x14ac:dyDescent="0.25">
      <c r="A693" s="4" t="str">
        <f t="shared" si="9"/>
        <v/>
      </c>
    </row>
    <row r="694" spans="1:1" ht="30" customHeight="1" x14ac:dyDescent="0.25">
      <c r="A694" s="4" t="str">
        <f t="shared" si="9"/>
        <v/>
      </c>
    </row>
    <row r="695" spans="1:1" ht="30" customHeight="1" x14ac:dyDescent="0.25">
      <c r="A695" s="4" t="str">
        <f t="shared" si="9"/>
        <v/>
      </c>
    </row>
    <row r="696" spans="1:1" ht="30" customHeight="1" x14ac:dyDescent="0.25">
      <c r="A696" s="4" t="str">
        <f t="shared" si="9"/>
        <v/>
      </c>
    </row>
    <row r="697" spans="1:1" ht="30" customHeight="1" x14ac:dyDescent="0.25">
      <c r="A697" s="4" t="str">
        <f t="shared" si="9"/>
        <v/>
      </c>
    </row>
    <row r="698" spans="1:1" ht="30" customHeight="1" x14ac:dyDescent="0.25">
      <c r="A698" s="4" t="str">
        <f t="shared" si="9"/>
        <v/>
      </c>
    </row>
    <row r="699" spans="1:1" ht="30" customHeight="1" x14ac:dyDescent="0.25">
      <c r="A699" s="4" t="str">
        <f t="shared" si="9"/>
        <v/>
      </c>
    </row>
    <row r="700" spans="1:1" ht="30" customHeight="1" x14ac:dyDescent="0.25">
      <c r="A700" s="4" t="str">
        <f t="shared" si="9"/>
        <v/>
      </c>
    </row>
    <row r="701" spans="1:1" ht="30" customHeight="1" x14ac:dyDescent="0.25">
      <c r="A701" s="4" t="str">
        <f t="shared" si="9"/>
        <v/>
      </c>
    </row>
    <row r="702" spans="1:1" ht="30" customHeight="1" x14ac:dyDescent="0.25">
      <c r="A702" s="4" t="str">
        <f t="shared" si="9"/>
        <v/>
      </c>
    </row>
    <row r="703" spans="1:1" ht="30" customHeight="1" x14ac:dyDescent="0.25">
      <c r="A703" s="4" t="str">
        <f t="shared" si="9"/>
        <v/>
      </c>
    </row>
    <row r="704" spans="1:1" ht="30" customHeight="1" x14ac:dyDescent="0.25">
      <c r="A704" s="4" t="str">
        <f t="shared" si="9"/>
        <v/>
      </c>
    </row>
    <row r="705" spans="1:1" ht="30" customHeight="1" x14ac:dyDescent="0.25">
      <c r="A705" s="4" t="str">
        <f t="shared" si="9"/>
        <v/>
      </c>
    </row>
    <row r="706" spans="1:1" ht="30" customHeight="1" x14ac:dyDescent="0.25">
      <c r="A706" s="4" t="str">
        <f t="shared" si="9"/>
        <v/>
      </c>
    </row>
    <row r="707" spans="1:1" ht="30" customHeight="1" x14ac:dyDescent="0.25">
      <c r="A707" s="4" t="str">
        <f t="shared" ref="A707:A770" si="10">IF(ISBLANK(B707),"",TEXT(B707,"jjjj"))</f>
        <v/>
      </c>
    </row>
    <row r="708" spans="1:1" ht="30" customHeight="1" x14ac:dyDescent="0.25">
      <c r="A708" s="4" t="str">
        <f t="shared" si="10"/>
        <v/>
      </c>
    </row>
    <row r="709" spans="1:1" ht="30" customHeight="1" x14ac:dyDescent="0.25">
      <c r="A709" s="4" t="str">
        <f t="shared" si="10"/>
        <v/>
      </c>
    </row>
    <row r="710" spans="1:1" ht="30" customHeight="1" x14ac:dyDescent="0.25">
      <c r="A710" s="4" t="str">
        <f t="shared" si="10"/>
        <v/>
      </c>
    </row>
    <row r="711" spans="1:1" ht="30" customHeight="1" x14ac:dyDescent="0.25">
      <c r="A711" s="4" t="str">
        <f t="shared" si="10"/>
        <v/>
      </c>
    </row>
    <row r="712" spans="1:1" ht="30" customHeight="1" x14ac:dyDescent="0.25">
      <c r="A712" s="4" t="str">
        <f t="shared" si="10"/>
        <v/>
      </c>
    </row>
    <row r="713" spans="1:1" ht="30" customHeight="1" x14ac:dyDescent="0.25">
      <c r="A713" s="4" t="str">
        <f t="shared" si="10"/>
        <v/>
      </c>
    </row>
    <row r="714" spans="1:1" ht="30" customHeight="1" x14ac:dyDescent="0.25">
      <c r="A714" s="4" t="str">
        <f t="shared" si="10"/>
        <v/>
      </c>
    </row>
    <row r="715" spans="1:1" ht="30" customHeight="1" x14ac:dyDescent="0.25">
      <c r="A715" s="4" t="str">
        <f t="shared" si="10"/>
        <v/>
      </c>
    </row>
    <row r="716" spans="1:1" ht="30" customHeight="1" x14ac:dyDescent="0.25">
      <c r="A716" s="4" t="str">
        <f t="shared" si="10"/>
        <v/>
      </c>
    </row>
    <row r="717" spans="1:1" ht="30" customHeight="1" x14ac:dyDescent="0.25">
      <c r="A717" s="4" t="str">
        <f t="shared" si="10"/>
        <v/>
      </c>
    </row>
    <row r="718" spans="1:1" ht="30" customHeight="1" x14ac:dyDescent="0.25">
      <c r="A718" s="4" t="str">
        <f t="shared" si="10"/>
        <v/>
      </c>
    </row>
    <row r="719" spans="1:1" ht="30" customHeight="1" x14ac:dyDescent="0.25">
      <c r="A719" s="4" t="str">
        <f t="shared" si="10"/>
        <v/>
      </c>
    </row>
    <row r="720" spans="1:1" ht="30" customHeight="1" x14ac:dyDescent="0.25">
      <c r="A720" s="4" t="str">
        <f t="shared" si="10"/>
        <v/>
      </c>
    </row>
    <row r="721" spans="1:1" ht="30" customHeight="1" x14ac:dyDescent="0.25">
      <c r="A721" s="4" t="str">
        <f t="shared" si="10"/>
        <v/>
      </c>
    </row>
    <row r="722" spans="1:1" ht="30" customHeight="1" x14ac:dyDescent="0.25">
      <c r="A722" s="4" t="str">
        <f t="shared" si="10"/>
        <v/>
      </c>
    </row>
    <row r="723" spans="1:1" ht="30" customHeight="1" x14ac:dyDescent="0.25">
      <c r="A723" s="4" t="str">
        <f t="shared" si="10"/>
        <v/>
      </c>
    </row>
    <row r="724" spans="1:1" ht="30" customHeight="1" x14ac:dyDescent="0.25">
      <c r="A724" s="4" t="str">
        <f t="shared" si="10"/>
        <v/>
      </c>
    </row>
    <row r="725" spans="1:1" ht="30" customHeight="1" x14ac:dyDescent="0.25">
      <c r="A725" s="4" t="str">
        <f t="shared" si="10"/>
        <v/>
      </c>
    </row>
    <row r="726" spans="1:1" ht="30" customHeight="1" x14ac:dyDescent="0.25">
      <c r="A726" s="4" t="str">
        <f t="shared" si="10"/>
        <v/>
      </c>
    </row>
    <row r="727" spans="1:1" ht="30" customHeight="1" x14ac:dyDescent="0.25">
      <c r="A727" s="4" t="str">
        <f t="shared" si="10"/>
        <v/>
      </c>
    </row>
    <row r="728" spans="1:1" ht="30" customHeight="1" x14ac:dyDescent="0.25">
      <c r="A728" s="4" t="str">
        <f t="shared" si="10"/>
        <v/>
      </c>
    </row>
    <row r="729" spans="1:1" ht="30" customHeight="1" x14ac:dyDescent="0.25">
      <c r="A729" s="4" t="str">
        <f t="shared" si="10"/>
        <v/>
      </c>
    </row>
    <row r="730" spans="1:1" ht="30" customHeight="1" x14ac:dyDescent="0.25">
      <c r="A730" s="4" t="str">
        <f t="shared" si="10"/>
        <v/>
      </c>
    </row>
    <row r="731" spans="1:1" ht="30" customHeight="1" x14ac:dyDescent="0.25">
      <c r="A731" s="4" t="str">
        <f t="shared" si="10"/>
        <v/>
      </c>
    </row>
    <row r="732" spans="1:1" ht="30" customHeight="1" x14ac:dyDescent="0.25">
      <c r="A732" s="4" t="str">
        <f t="shared" si="10"/>
        <v/>
      </c>
    </row>
    <row r="733" spans="1:1" ht="30" customHeight="1" x14ac:dyDescent="0.25">
      <c r="A733" s="4" t="str">
        <f t="shared" si="10"/>
        <v/>
      </c>
    </row>
    <row r="734" spans="1:1" ht="30" customHeight="1" x14ac:dyDescent="0.25">
      <c r="A734" s="4" t="str">
        <f t="shared" si="10"/>
        <v/>
      </c>
    </row>
    <row r="735" spans="1:1" ht="30" customHeight="1" x14ac:dyDescent="0.25">
      <c r="A735" s="4" t="str">
        <f t="shared" si="10"/>
        <v/>
      </c>
    </row>
    <row r="736" spans="1:1" ht="30" customHeight="1" x14ac:dyDescent="0.25">
      <c r="A736" s="4" t="str">
        <f t="shared" si="10"/>
        <v/>
      </c>
    </row>
    <row r="737" spans="1:1" ht="30" customHeight="1" x14ac:dyDescent="0.25">
      <c r="A737" s="4" t="str">
        <f t="shared" si="10"/>
        <v/>
      </c>
    </row>
    <row r="738" spans="1:1" ht="30" customHeight="1" x14ac:dyDescent="0.25">
      <c r="A738" s="4" t="str">
        <f t="shared" si="10"/>
        <v/>
      </c>
    </row>
    <row r="739" spans="1:1" ht="30" customHeight="1" x14ac:dyDescent="0.25">
      <c r="A739" s="4" t="str">
        <f t="shared" si="10"/>
        <v/>
      </c>
    </row>
    <row r="740" spans="1:1" ht="30" customHeight="1" x14ac:dyDescent="0.25">
      <c r="A740" s="4" t="str">
        <f t="shared" si="10"/>
        <v/>
      </c>
    </row>
    <row r="741" spans="1:1" ht="30" customHeight="1" x14ac:dyDescent="0.25">
      <c r="A741" s="4" t="str">
        <f t="shared" si="10"/>
        <v/>
      </c>
    </row>
    <row r="742" spans="1:1" ht="30" customHeight="1" x14ac:dyDescent="0.25">
      <c r="A742" s="4" t="str">
        <f t="shared" si="10"/>
        <v/>
      </c>
    </row>
    <row r="743" spans="1:1" ht="30" customHeight="1" x14ac:dyDescent="0.25">
      <c r="A743" s="4" t="str">
        <f t="shared" si="10"/>
        <v/>
      </c>
    </row>
    <row r="744" spans="1:1" ht="30" customHeight="1" x14ac:dyDescent="0.25">
      <c r="A744" s="4" t="str">
        <f t="shared" si="10"/>
        <v/>
      </c>
    </row>
    <row r="745" spans="1:1" ht="30" customHeight="1" x14ac:dyDescent="0.25">
      <c r="A745" s="4" t="str">
        <f t="shared" si="10"/>
        <v/>
      </c>
    </row>
    <row r="746" spans="1:1" ht="30" customHeight="1" x14ac:dyDescent="0.25">
      <c r="A746" s="4" t="str">
        <f t="shared" si="10"/>
        <v/>
      </c>
    </row>
    <row r="747" spans="1:1" ht="30" customHeight="1" x14ac:dyDescent="0.25">
      <c r="A747" s="4" t="str">
        <f t="shared" si="10"/>
        <v/>
      </c>
    </row>
    <row r="748" spans="1:1" ht="30" customHeight="1" x14ac:dyDescent="0.25">
      <c r="A748" s="4" t="str">
        <f t="shared" si="10"/>
        <v/>
      </c>
    </row>
    <row r="749" spans="1:1" ht="30" customHeight="1" x14ac:dyDescent="0.25">
      <c r="A749" s="4" t="str">
        <f t="shared" si="10"/>
        <v/>
      </c>
    </row>
    <row r="750" spans="1:1" ht="30" customHeight="1" x14ac:dyDescent="0.25">
      <c r="A750" s="4" t="str">
        <f t="shared" si="10"/>
        <v/>
      </c>
    </row>
    <row r="751" spans="1:1" ht="30" customHeight="1" x14ac:dyDescent="0.25">
      <c r="A751" s="4" t="str">
        <f t="shared" si="10"/>
        <v/>
      </c>
    </row>
    <row r="752" spans="1:1" ht="30" customHeight="1" x14ac:dyDescent="0.25">
      <c r="A752" s="4" t="str">
        <f t="shared" si="10"/>
        <v/>
      </c>
    </row>
    <row r="753" spans="1:1" ht="30" customHeight="1" x14ac:dyDescent="0.25">
      <c r="A753" s="4" t="str">
        <f t="shared" si="10"/>
        <v/>
      </c>
    </row>
    <row r="754" spans="1:1" ht="30" customHeight="1" x14ac:dyDescent="0.25">
      <c r="A754" s="4" t="str">
        <f t="shared" si="10"/>
        <v/>
      </c>
    </row>
    <row r="755" spans="1:1" ht="30" customHeight="1" x14ac:dyDescent="0.25">
      <c r="A755" s="4" t="str">
        <f t="shared" si="10"/>
        <v/>
      </c>
    </row>
    <row r="756" spans="1:1" ht="30" customHeight="1" x14ac:dyDescent="0.25">
      <c r="A756" s="4" t="str">
        <f t="shared" si="10"/>
        <v/>
      </c>
    </row>
    <row r="757" spans="1:1" ht="30" customHeight="1" x14ac:dyDescent="0.25">
      <c r="A757" s="4" t="str">
        <f t="shared" si="10"/>
        <v/>
      </c>
    </row>
    <row r="758" spans="1:1" ht="30" customHeight="1" x14ac:dyDescent="0.25">
      <c r="A758" s="4" t="str">
        <f t="shared" si="10"/>
        <v/>
      </c>
    </row>
    <row r="759" spans="1:1" ht="30" customHeight="1" x14ac:dyDescent="0.25">
      <c r="A759" s="4" t="str">
        <f t="shared" si="10"/>
        <v/>
      </c>
    </row>
    <row r="760" spans="1:1" ht="30" customHeight="1" x14ac:dyDescent="0.25">
      <c r="A760" s="4" t="str">
        <f t="shared" si="10"/>
        <v/>
      </c>
    </row>
    <row r="761" spans="1:1" ht="30" customHeight="1" x14ac:dyDescent="0.25">
      <c r="A761" s="4" t="str">
        <f t="shared" si="10"/>
        <v/>
      </c>
    </row>
    <row r="762" spans="1:1" ht="30" customHeight="1" x14ac:dyDescent="0.25">
      <c r="A762" s="4" t="str">
        <f t="shared" si="10"/>
        <v/>
      </c>
    </row>
    <row r="763" spans="1:1" ht="30" customHeight="1" x14ac:dyDescent="0.25">
      <c r="A763" s="4" t="str">
        <f t="shared" si="10"/>
        <v/>
      </c>
    </row>
    <row r="764" spans="1:1" ht="30" customHeight="1" x14ac:dyDescent="0.25">
      <c r="A764" s="4" t="str">
        <f t="shared" si="10"/>
        <v/>
      </c>
    </row>
    <row r="765" spans="1:1" ht="30" customHeight="1" x14ac:dyDescent="0.25">
      <c r="A765" s="4" t="str">
        <f t="shared" si="10"/>
        <v/>
      </c>
    </row>
    <row r="766" spans="1:1" ht="30" customHeight="1" x14ac:dyDescent="0.25">
      <c r="A766" s="4" t="str">
        <f t="shared" si="10"/>
        <v/>
      </c>
    </row>
    <row r="767" spans="1:1" ht="30" customHeight="1" x14ac:dyDescent="0.25">
      <c r="A767" s="4" t="str">
        <f t="shared" si="10"/>
        <v/>
      </c>
    </row>
    <row r="768" spans="1:1" ht="30" customHeight="1" x14ac:dyDescent="0.25">
      <c r="A768" s="4" t="str">
        <f t="shared" si="10"/>
        <v/>
      </c>
    </row>
    <row r="769" spans="1:1" ht="30" customHeight="1" x14ac:dyDescent="0.25">
      <c r="A769" s="4" t="str">
        <f t="shared" si="10"/>
        <v/>
      </c>
    </row>
    <row r="770" spans="1:1" ht="30" customHeight="1" x14ac:dyDescent="0.25">
      <c r="A770" s="4" t="str">
        <f t="shared" si="10"/>
        <v/>
      </c>
    </row>
    <row r="771" spans="1:1" ht="30" customHeight="1" x14ac:dyDescent="0.25">
      <c r="A771" s="4" t="str">
        <f t="shared" ref="A771:A834" si="11">IF(ISBLANK(B771),"",TEXT(B771,"jjjj"))</f>
        <v/>
      </c>
    </row>
    <row r="772" spans="1:1" ht="30" customHeight="1" x14ac:dyDescent="0.25">
      <c r="A772" s="4" t="str">
        <f t="shared" si="11"/>
        <v/>
      </c>
    </row>
    <row r="773" spans="1:1" ht="30" customHeight="1" x14ac:dyDescent="0.25">
      <c r="A773" s="4" t="str">
        <f t="shared" si="11"/>
        <v/>
      </c>
    </row>
    <row r="774" spans="1:1" ht="30" customHeight="1" x14ac:dyDescent="0.25">
      <c r="A774" s="4" t="str">
        <f t="shared" si="11"/>
        <v/>
      </c>
    </row>
    <row r="775" spans="1:1" ht="30" customHeight="1" x14ac:dyDescent="0.25">
      <c r="A775" s="4" t="str">
        <f t="shared" si="11"/>
        <v/>
      </c>
    </row>
    <row r="776" spans="1:1" ht="30" customHeight="1" x14ac:dyDescent="0.25">
      <c r="A776" s="4" t="str">
        <f t="shared" si="11"/>
        <v/>
      </c>
    </row>
    <row r="777" spans="1:1" ht="30" customHeight="1" x14ac:dyDescent="0.25">
      <c r="A777" s="4" t="str">
        <f t="shared" si="11"/>
        <v/>
      </c>
    </row>
    <row r="778" spans="1:1" ht="30" customHeight="1" x14ac:dyDescent="0.25">
      <c r="A778" s="4" t="str">
        <f t="shared" si="11"/>
        <v/>
      </c>
    </row>
    <row r="779" spans="1:1" ht="30" customHeight="1" x14ac:dyDescent="0.25">
      <c r="A779" s="4" t="str">
        <f t="shared" si="11"/>
        <v/>
      </c>
    </row>
    <row r="780" spans="1:1" ht="30" customHeight="1" x14ac:dyDescent="0.25">
      <c r="A780" s="4" t="str">
        <f t="shared" si="11"/>
        <v/>
      </c>
    </row>
    <row r="781" spans="1:1" ht="30" customHeight="1" x14ac:dyDescent="0.25">
      <c r="A781" s="4" t="str">
        <f t="shared" si="11"/>
        <v/>
      </c>
    </row>
    <row r="782" spans="1:1" ht="30" customHeight="1" x14ac:dyDescent="0.25">
      <c r="A782" s="4" t="str">
        <f t="shared" si="11"/>
        <v/>
      </c>
    </row>
    <row r="783" spans="1:1" ht="30" customHeight="1" x14ac:dyDescent="0.25">
      <c r="A783" s="4" t="str">
        <f t="shared" si="11"/>
        <v/>
      </c>
    </row>
    <row r="784" spans="1:1" ht="30" customHeight="1" x14ac:dyDescent="0.25">
      <c r="A784" s="4" t="str">
        <f t="shared" si="11"/>
        <v/>
      </c>
    </row>
    <row r="785" spans="1:1" ht="30" customHeight="1" x14ac:dyDescent="0.25">
      <c r="A785" s="4" t="str">
        <f t="shared" si="11"/>
        <v/>
      </c>
    </row>
    <row r="786" spans="1:1" ht="30" customHeight="1" x14ac:dyDescent="0.25">
      <c r="A786" s="4" t="str">
        <f t="shared" si="11"/>
        <v/>
      </c>
    </row>
    <row r="787" spans="1:1" ht="30" customHeight="1" x14ac:dyDescent="0.25">
      <c r="A787" s="4" t="str">
        <f t="shared" si="11"/>
        <v/>
      </c>
    </row>
    <row r="788" spans="1:1" ht="30" customHeight="1" x14ac:dyDescent="0.25">
      <c r="A788" s="4" t="str">
        <f t="shared" si="11"/>
        <v/>
      </c>
    </row>
    <row r="789" spans="1:1" ht="30" customHeight="1" x14ac:dyDescent="0.25">
      <c r="A789" s="4" t="str">
        <f t="shared" si="11"/>
        <v/>
      </c>
    </row>
    <row r="790" spans="1:1" ht="30" customHeight="1" x14ac:dyDescent="0.25">
      <c r="A790" s="4" t="str">
        <f t="shared" si="11"/>
        <v/>
      </c>
    </row>
    <row r="791" spans="1:1" ht="30" customHeight="1" x14ac:dyDescent="0.25">
      <c r="A791" s="4" t="str">
        <f t="shared" si="11"/>
        <v/>
      </c>
    </row>
    <row r="792" spans="1:1" ht="30" customHeight="1" x14ac:dyDescent="0.25">
      <c r="A792" s="4" t="str">
        <f t="shared" si="11"/>
        <v/>
      </c>
    </row>
    <row r="793" spans="1:1" ht="30" customHeight="1" x14ac:dyDescent="0.25">
      <c r="A793" s="4" t="str">
        <f t="shared" si="11"/>
        <v/>
      </c>
    </row>
    <row r="794" spans="1:1" ht="30" customHeight="1" x14ac:dyDescent="0.25">
      <c r="A794" s="4" t="str">
        <f t="shared" si="11"/>
        <v/>
      </c>
    </row>
    <row r="795" spans="1:1" ht="30" customHeight="1" x14ac:dyDescent="0.25">
      <c r="A795" s="4" t="str">
        <f t="shared" si="11"/>
        <v/>
      </c>
    </row>
    <row r="796" spans="1:1" ht="30" customHeight="1" x14ac:dyDescent="0.25">
      <c r="A796" s="4" t="str">
        <f t="shared" si="11"/>
        <v/>
      </c>
    </row>
    <row r="797" spans="1:1" ht="30" customHeight="1" x14ac:dyDescent="0.25">
      <c r="A797" s="4" t="str">
        <f t="shared" si="11"/>
        <v/>
      </c>
    </row>
    <row r="798" spans="1:1" ht="30" customHeight="1" x14ac:dyDescent="0.25">
      <c r="A798" s="4" t="str">
        <f t="shared" si="11"/>
        <v/>
      </c>
    </row>
    <row r="799" spans="1:1" ht="30" customHeight="1" x14ac:dyDescent="0.25">
      <c r="A799" s="4" t="str">
        <f t="shared" si="11"/>
        <v/>
      </c>
    </row>
    <row r="800" spans="1:1" ht="30" customHeight="1" x14ac:dyDescent="0.25">
      <c r="A800" s="4" t="str">
        <f t="shared" si="11"/>
        <v/>
      </c>
    </row>
    <row r="801" spans="1:1" ht="30" customHeight="1" x14ac:dyDescent="0.25">
      <c r="A801" s="4" t="str">
        <f t="shared" si="11"/>
        <v/>
      </c>
    </row>
    <row r="802" spans="1:1" ht="30" customHeight="1" x14ac:dyDescent="0.25">
      <c r="A802" s="4" t="str">
        <f t="shared" si="11"/>
        <v/>
      </c>
    </row>
    <row r="803" spans="1:1" ht="30" customHeight="1" x14ac:dyDescent="0.25">
      <c r="A803" s="4" t="str">
        <f t="shared" si="11"/>
        <v/>
      </c>
    </row>
    <row r="804" spans="1:1" ht="30" customHeight="1" x14ac:dyDescent="0.25">
      <c r="A804" s="4" t="str">
        <f t="shared" si="11"/>
        <v/>
      </c>
    </row>
    <row r="805" spans="1:1" ht="30" customHeight="1" x14ac:dyDescent="0.25">
      <c r="A805" s="4" t="str">
        <f t="shared" si="11"/>
        <v/>
      </c>
    </row>
    <row r="806" spans="1:1" ht="30" customHeight="1" x14ac:dyDescent="0.25">
      <c r="A806" s="4" t="str">
        <f t="shared" si="11"/>
        <v/>
      </c>
    </row>
    <row r="807" spans="1:1" ht="30" customHeight="1" x14ac:dyDescent="0.25">
      <c r="A807" s="4" t="str">
        <f t="shared" si="11"/>
        <v/>
      </c>
    </row>
    <row r="808" spans="1:1" ht="30" customHeight="1" x14ac:dyDescent="0.25">
      <c r="A808" s="4" t="str">
        <f t="shared" si="11"/>
        <v/>
      </c>
    </row>
    <row r="809" spans="1:1" ht="30" customHeight="1" x14ac:dyDescent="0.25">
      <c r="A809" s="4" t="str">
        <f t="shared" si="11"/>
        <v/>
      </c>
    </row>
    <row r="810" spans="1:1" ht="30" customHeight="1" x14ac:dyDescent="0.25">
      <c r="A810" s="4" t="str">
        <f t="shared" si="11"/>
        <v/>
      </c>
    </row>
    <row r="811" spans="1:1" ht="30" customHeight="1" x14ac:dyDescent="0.25">
      <c r="A811" s="4" t="str">
        <f t="shared" si="11"/>
        <v/>
      </c>
    </row>
    <row r="812" spans="1:1" ht="30" customHeight="1" x14ac:dyDescent="0.25">
      <c r="A812" s="4" t="str">
        <f t="shared" si="11"/>
        <v/>
      </c>
    </row>
    <row r="813" spans="1:1" ht="30" customHeight="1" x14ac:dyDescent="0.25">
      <c r="A813" s="4" t="str">
        <f t="shared" si="11"/>
        <v/>
      </c>
    </row>
    <row r="814" spans="1:1" ht="30" customHeight="1" x14ac:dyDescent="0.25">
      <c r="A814" s="4" t="str">
        <f t="shared" si="11"/>
        <v/>
      </c>
    </row>
    <row r="815" spans="1:1" ht="30" customHeight="1" x14ac:dyDescent="0.25">
      <c r="A815" s="4" t="str">
        <f t="shared" si="11"/>
        <v/>
      </c>
    </row>
    <row r="816" spans="1:1" ht="30" customHeight="1" x14ac:dyDescent="0.25">
      <c r="A816" s="4" t="str">
        <f t="shared" si="11"/>
        <v/>
      </c>
    </row>
    <row r="817" spans="1:1" ht="30" customHeight="1" x14ac:dyDescent="0.25">
      <c r="A817" s="4" t="str">
        <f t="shared" si="11"/>
        <v/>
      </c>
    </row>
    <row r="818" spans="1:1" ht="30" customHeight="1" x14ac:dyDescent="0.25">
      <c r="A818" s="4" t="str">
        <f t="shared" si="11"/>
        <v/>
      </c>
    </row>
    <row r="819" spans="1:1" ht="30" customHeight="1" x14ac:dyDescent="0.25">
      <c r="A819" s="4" t="str">
        <f t="shared" si="11"/>
        <v/>
      </c>
    </row>
    <row r="820" spans="1:1" ht="30" customHeight="1" x14ac:dyDescent="0.25">
      <c r="A820" s="4" t="str">
        <f t="shared" si="11"/>
        <v/>
      </c>
    </row>
    <row r="821" spans="1:1" ht="30" customHeight="1" x14ac:dyDescent="0.25">
      <c r="A821" s="4" t="str">
        <f t="shared" si="11"/>
        <v/>
      </c>
    </row>
    <row r="822" spans="1:1" ht="30" customHeight="1" x14ac:dyDescent="0.25">
      <c r="A822" s="4" t="str">
        <f t="shared" si="11"/>
        <v/>
      </c>
    </row>
    <row r="823" spans="1:1" ht="30" customHeight="1" x14ac:dyDescent="0.25">
      <c r="A823" s="4" t="str">
        <f t="shared" si="11"/>
        <v/>
      </c>
    </row>
    <row r="824" spans="1:1" ht="30" customHeight="1" x14ac:dyDescent="0.25">
      <c r="A824" s="4" t="str">
        <f t="shared" si="11"/>
        <v/>
      </c>
    </row>
    <row r="825" spans="1:1" ht="30" customHeight="1" x14ac:dyDescent="0.25">
      <c r="A825" s="4" t="str">
        <f t="shared" si="11"/>
        <v/>
      </c>
    </row>
    <row r="826" spans="1:1" ht="30" customHeight="1" x14ac:dyDescent="0.25">
      <c r="A826" s="4" t="str">
        <f t="shared" si="11"/>
        <v/>
      </c>
    </row>
    <row r="827" spans="1:1" ht="30" customHeight="1" x14ac:dyDescent="0.25">
      <c r="A827" s="4" t="str">
        <f t="shared" si="11"/>
        <v/>
      </c>
    </row>
    <row r="828" spans="1:1" ht="30" customHeight="1" x14ac:dyDescent="0.25">
      <c r="A828" s="4" t="str">
        <f t="shared" si="11"/>
        <v/>
      </c>
    </row>
    <row r="829" spans="1:1" ht="30" customHeight="1" x14ac:dyDescent="0.25">
      <c r="A829" s="4" t="str">
        <f t="shared" si="11"/>
        <v/>
      </c>
    </row>
    <row r="830" spans="1:1" ht="30" customHeight="1" x14ac:dyDescent="0.25">
      <c r="A830" s="4" t="str">
        <f t="shared" si="11"/>
        <v/>
      </c>
    </row>
    <row r="831" spans="1:1" ht="30" customHeight="1" x14ac:dyDescent="0.25">
      <c r="A831" s="4" t="str">
        <f t="shared" si="11"/>
        <v/>
      </c>
    </row>
    <row r="832" spans="1:1" ht="30" customHeight="1" x14ac:dyDescent="0.25">
      <c r="A832" s="4" t="str">
        <f t="shared" si="11"/>
        <v/>
      </c>
    </row>
    <row r="833" spans="1:1" ht="30" customHeight="1" x14ac:dyDescent="0.25">
      <c r="A833" s="4" t="str">
        <f t="shared" si="11"/>
        <v/>
      </c>
    </row>
    <row r="834" spans="1:1" ht="30" customHeight="1" x14ac:dyDescent="0.25">
      <c r="A834" s="4" t="str">
        <f t="shared" si="11"/>
        <v/>
      </c>
    </row>
    <row r="835" spans="1:1" ht="30" customHeight="1" x14ac:dyDescent="0.25">
      <c r="A835" s="4" t="str">
        <f t="shared" ref="A835:A898" si="12">IF(ISBLANK(B835),"",TEXT(B835,"jjjj"))</f>
        <v/>
      </c>
    </row>
    <row r="836" spans="1:1" ht="30" customHeight="1" x14ac:dyDescent="0.25">
      <c r="A836" s="4" t="str">
        <f t="shared" si="12"/>
        <v/>
      </c>
    </row>
    <row r="837" spans="1:1" ht="30" customHeight="1" x14ac:dyDescent="0.25">
      <c r="A837" s="4" t="str">
        <f t="shared" si="12"/>
        <v/>
      </c>
    </row>
    <row r="838" spans="1:1" ht="30" customHeight="1" x14ac:dyDescent="0.25">
      <c r="A838" s="4" t="str">
        <f t="shared" si="12"/>
        <v/>
      </c>
    </row>
    <row r="839" spans="1:1" ht="30" customHeight="1" x14ac:dyDescent="0.25">
      <c r="A839" s="4" t="str">
        <f t="shared" si="12"/>
        <v/>
      </c>
    </row>
    <row r="840" spans="1:1" ht="30" customHeight="1" x14ac:dyDescent="0.25">
      <c r="A840" s="4" t="str">
        <f t="shared" si="12"/>
        <v/>
      </c>
    </row>
    <row r="841" spans="1:1" ht="30" customHeight="1" x14ac:dyDescent="0.25">
      <c r="A841" s="4" t="str">
        <f t="shared" si="12"/>
        <v/>
      </c>
    </row>
    <row r="842" spans="1:1" ht="30" customHeight="1" x14ac:dyDescent="0.25">
      <c r="A842" s="4" t="str">
        <f t="shared" si="12"/>
        <v/>
      </c>
    </row>
    <row r="843" spans="1:1" ht="30" customHeight="1" x14ac:dyDescent="0.25">
      <c r="A843" s="4" t="str">
        <f t="shared" si="12"/>
        <v/>
      </c>
    </row>
    <row r="844" spans="1:1" ht="30" customHeight="1" x14ac:dyDescent="0.25">
      <c r="A844" s="4" t="str">
        <f t="shared" si="12"/>
        <v/>
      </c>
    </row>
    <row r="845" spans="1:1" ht="30" customHeight="1" x14ac:dyDescent="0.25">
      <c r="A845" s="4" t="str">
        <f t="shared" si="12"/>
        <v/>
      </c>
    </row>
    <row r="846" spans="1:1" ht="30" customHeight="1" x14ac:dyDescent="0.25">
      <c r="A846" s="4" t="str">
        <f t="shared" si="12"/>
        <v/>
      </c>
    </row>
    <row r="847" spans="1:1" ht="30" customHeight="1" x14ac:dyDescent="0.25">
      <c r="A847" s="4" t="str">
        <f t="shared" si="12"/>
        <v/>
      </c>
    </row>
    <row r="848" spans="1:1" ht="30" customHeight="1" x14ac:dyDescent="0.25">
      <c r="A848" s="4" t="str">
        <f t="shared" si="12"/>
        <v/>
      </c>
    </row>
    <row r="849" spans="1:1" ht="30" customHeight="1" x14ac:dyDescent="0.25">
      <c r="A849" s="4" t="str">
        <f t="shared" si="12"/>
        <v/>
      </c>
    </row>
    <row r="850" spans="1:1" ht="30" customHeight="1" x14ac:dyDescent="0.25">
      <c r="A850" s="4" t="str">
        <f t="shared" si="12"/>
        <v/>
      </c>
    </row>
    <row r="851" spans="1:1" ht="30" customHeight="1" x14ac:dyDescent="0.25">
      <c r="A851" s="4" t="str">
        <f t="shared" si="12"/>
        <v/>
      </c>
    </row>
    <row r="852" spans="1:1" ht="30" customHeight="1" x14ac:dyDescent="0.25">
      <c r="A852" s="4" t="str">
        <f t="shared" si="12"/>
        <v/>
      </c>
    </row>
    <row r="853" spans="1:1" ht="30" customHeight="1" x14ac:dyDescent="0.25">
      <c r="A853" s="4" t="str">
        <f t="shared" si="12"/>
        <v/>
      </c>
    </row>
    <row r="854" spans="1:1" ht="30" customHeight="1" x14ac:dyDescent="0.25">
      <c r="A854" s="4" t="str">
        <f t="shared" si="12"/>
        <v/>
      </c>
    </row>
    <row r="855" spans="1:1" ht="30" customHeight="1" x14ac:dyDescent="0.25">
      <c r="A855" s="4" t="str">
        <f t="shared" si="12"/>
        <v/>
      </c>
    </row>
    <row r="856" spans="1:1" ht="30" customHeight="1" x14ac:dyDescent="0.25">
      <c r="A856" s="4" t="str">
        <f t="shared" si="12"/>
        <v/>
      </c>
    </row>
    <row r="857" spans="1:1" ht="30" customHeight="1" x14ac:dyDescent="0.25">
      <c r="A857" s="4" t="str">
        <f t="shared" si="12"/>
        <v/>
      </c>
    </row>
    <row r="858" spans="1:1" ht="30" customHeight="1" x14ac:dyDescent="0.25">
      <c r="A858" s="4" t="str">
        <f t="shared" si="12"/>
        <v/>
      </c>
    </row>
    <row r="859" spans="1:1" ht="30" customHeight="1" x14ac:dyDescent="0.25">
      <c r="A859" s="4" t="str">
        <f t="shared" si="12"/>
        <v/>
      </c>
    </row>
    <row r="860" spans="1:1" ht="30" customHeight="1" x14ac:dyDescent="0.25">
      <c r="A860" s="4" t="str">
        <f t="shared" si="12"/>
        <v/>
      </c>
    </row>
    <row r="861" spans="1:1" ht="30" customHeight="1" x14ac:dyDescent="0.25">
      <c r="A861" s="4" t="str">
        <f t="shared" si="12"/>
        <v/>
      </c>
    </row>
    <row r="862" spans="1:1" ht="30" customHeight="1" x14ac:dyDescent="0.25">
      <c r="A862" s="4" t="str">
        <f t="shared" si="12"/>
        <v/>
      </c>
    </row>
    <row r="863" spans="1:1" ht="30" customHeight="1" x14ac:dyDescent="0.25">
      <c r="A863" s="4" t="str">
        <f t="shared" si="12"/>
        <v/>
      </c>
    </row>
    <row r="864" spans="1:1" ht="30" customHeight="1" x14ac:dyDescent="0.25">
      <c r="A864" s="4" t="str">
        <f t="shared" si="12"/>
        <v/>
      </c>
    </row>
    <row r="865" spans="1:1" ht="30" customHeight="1" x14ac:dyDescent="0.25">
      <c r="A865" s="4" t="str">
        <f t="shared" si="12"/>
        <v/>
      </c>
    </row>
    <row r="866" spans="1:1" ht="30" customHeight="1" x14ac:dyDescent="0.25">
      <c r="A866" s="4" t="str">
        <f t="shared" si="12"/>
        <v/>
      </c>
    </row>
    <row r="867" spans="1:1" ht="30" customHeight="1" x14ac:dyDescent="0.25">
      <c r="A867" s="4" t="str">
        <f t="shared" si="12"/>
        <v/>
      </c>
    </row>
    <row r="868" spans="1:1" ht="30" customHeight="1" x14ac:dyDescent="0.25">
      <c r="A868" s="4" t="str">
        <f t="shared" si="12"/>
        <v/>
      </c>
    </row>
    <row r="869" spans="1:1" ht="30" customHeight="1" x14ac:dyDescent="0.25">
      <c r="A869" s="4" t="str">
        <f t="shared" si="12"/>
        <v/>
      </c>
    </row>
    <row r="870" spans="1:1" ht="30" customHeight="1" x14ac:dyDescent="0.25">
      <c r="A870" s="4" t="str">
        <f t="shared" si="12"/>
        <v/>
      </c>
    </row>
    <row r="871" spans="1:1" ht="30" customHeight="1" x14ac:dyDescent="0.25">
      <c r="A871" s="4" t="str">
        <f t="shared" si="12"/>
        <v/>
      </c>
    </row>
    <row r="872" spans="1:1" ht="30" customHeight="1" x14ac:dyDescent="0.25">
      <c r="A872" s="4" t="str">
        <f t="shared" si="12"/>
        <v/>
      </c>
    </row>
    <row r="873" spans="1:1" ht="30" customHeight="1" x14ac:dyDescent="0.25">
      <c r="A873" s="4" t="str">
        <f t="shared" si="12"/>
        <v/>
      </c>
    </row>
    <row r="874" spans="1:1" ht="30" customHeight="1" x14ac:dyDescent="0.25">
      <c r="A874" s="4" t="str">
        <f t="shared" si="12"/>
        <v/>
      </c>
    </row>
    <row r="875" spans="1:1" ht="30" customHeight="1" x14ac:dyDescent="0.25">
      <c r="A875" s="4" t="str">
        <f t="shared" si="12"/>
        <v/>
      </c>
    </row>
    <row r="876" spans="1:1" ht="30" customHeight="1" x14ac:dyDescent="0.25">
      <c r="A876" s="4" t="str">
        <f t="shared" si="12"/>
        <v/>
      </c>
    </row>
    <row r="877" spans="1:1" ht="30" customHeight="1" x14ac:dyDescent="0.25">
      <c r="A877" s="4" t="str">
        <f t="shared" si="12"/>
        <v/>
      </c>
    </row>
    <row r="878" spans="1:1" ht="30" customHeight="1" x14ac:dyDescent="0.25">
      <c r="A878" s="4" t="str">
        <f t="shared" si="12"/>
        <v/>
      </c>
    </row>
    <row r="879" spans="1:1" ht="30" customHeight="1" x14ac:dyDescent="0.25">
      <c r="A879" s="4" t="str">
        <f t="shared" si="12"/>
        <v/>
      </c>
    </row>
    <row r="880" spans="1:1" ht="30" customHeight="1" x14ac:dyDescent="0.25">
      <c r="A880" s="4" t="str">
        <f t="shared" si="12"/>
        <v/>
      </c>
    </row>
    <row r="881" spans="1:1" ht="30" customHeight="1" x14ac:dyDescent="0.25">
      <c r="A881" s="4" t="str">
        <f t="shared" si="12"/>
        <v/>
      </c>
    </row>
    <row r="882" spans="1:1" ht="30" customHeight="1" x14ac:dyDescent="0.25">
      <c r="A882" s="4" t="str">
        <f t="shared" si="12"/>
        <v/>
      </c>
    </row>
    <row r="883" spans="1:1" ht="30" customHeight="1" x14ac:dyDescent="0.25">
      <c r="A883" s="4" t="str">
        <f t="shared" si="12"/>
        <v/>
      </c>
    </row>
    <row r="884" spans="1:1" ht="30" customHeight="1" x14ac:dyDescent="0.25">
      <c r="A884" s="4" t="str">
        <f t="shared" si="12"/>
        <v/>
      </c>
    </row>
    <row r="885" spans="1:1" ht="30" customHeight="1" x14ac:dyDescent="0.25">
      <c r="A885" s="4" t="str">
        <f t="shared" si="12"/>
        <v/>
      </c>
    </row>
    <row r="886" spans="1:1" ht="30" customHeight="1" x14ac:dyDescent="0.25">
      <c r="A886" s="4" t="str">
        <f t="shared" si="12"/>
        <v/>
      </c>
    </row>
    <row r="887" spans="1:1" ht="30" customHeight="1" x14ac:dyDescent="0.25">
      <c r="A887" s="4" t="str">
        <f t="shared" si="12"/>
        <v/>
      </c>
    </row>
    <row r="888" spans="1:1" ht="30" customHeight="1" x14ac:dyDescent="0.25">
      <c r="A888" s="4" t="str">
        <f t="shared" si="12"/>
        <v/>
      </c>
    </row>
    <row r="889" spans="1:1" ht="30" customHeight="1" x14ac:dyDescent="0.25">
      <c r="A889" s="4" t="str">
        <f t="shared" si="12"/>
        <v/>
      </c>
    </row>
    <row r="890" spans="1:1" ht="30" customHeight="1" x14ac:dyDescent="0.25">
      <c r="A890" s="4" t="str">
        <f t="shared" si="12"/>
        <v/>
      </c>
    </row>
    <row r="891" spans="1:1" ht="30" customHeight="1" x14ac:dyDescent="0.25">
      <c r="A891" s="4" t="str">
        <f t="shared" si="12"/>
        <v/>
      </c>
    </row>
    <row r="892" spans="1:1" ht="30" customHeight="1" x14ac:dyDescent="0.25">
      <c r="A892" s="4" t="str">
        <f t="shared" si="12"/>
        <v/>
      </c>
    </row>
    <row r="893" spans="1:1" ht="30" customHeight="1" x14ac:dyDescent="0.25">
      <c r="A893" s="4" t="str">
        <f t="shared" si="12"/>
        <v/>
      </c>
    </row>
    <row r="894" spans="1:1" ht="30" customHeight="1" x14ac:dyDescent="0.25">
      <c r="A894" s="4" t="str">
        <f t="shared" si="12"/>
        <v/>
      </c>
    </row>
    <row r="895" spans="1:1" ht="30" customHeight="1" x14ac:dyDescent="0.25">
      <c r="A895" s="4" t="str">
        <f t="shared" si="12"/>
        <v/>
      </c>
    </row>
    <row r="896" spans="1:1" ht="30" customHeight="1" x14ac:dyDescent="0.25">
      <c r="A896" s="4" t="str">
        <f t="shared" si="12"/>
        <v/>
      </c>
    </row>
    <row r="897" spans="1:1" ht="30" customHeight="1" x14ac:dyDescent="0.25">
      <c r="A897" s="4" t="str">
        <f t="shared" si="12"/>
        <v/>
      </c>
    </row>
    <row r="898" spans="1:1" ht="30" customHeight="1" x14ac:dyDescent="0.25">
      <c r="A898" s="4" t="str">
        <f t="shared" si="12"/>
        <v/>
      </c>
    </row>
    <row r="899" spans="1:1" ht="30" customHeight="1" x14ac:dyDescent="0.25">
      <c r="A899" s="4" t="str">
        <f t="shared" ref="A899:A962" si="13">IF(ISBLANK(B899),"",TEXT(B899,"jjjj"))</f>
        <v/>
      </c>
    </row>
    <row r="900" spans="1:1" ht="30" customHeight="1" x14ac:dyDescent="0.25">
      <c r="A900" s="4" t="str">
        <f t="shared" si="13"/>
        <v/>
      </c>
    </row>
    <row r="901" spans="1:1" ht="30" customHeight="1" x14ac:dyDescent="0.25">
      <c r="A901" s="4" t="str">
        <f t="shared" si="13"/>
        <v/>
      </c>
    </row>
    <row r="902" spans="1:1" ht="30" customHeight="1" x14ac:dyDescent="0.25">
      <c r="A902" s="4" t="str">
        <f t="shared" si="13"/>
        <v/>
      </c>
    </row>
    <row r="903" spans="1:1" ht="30" customHeight="1" x14ac:dyDescent="0.25">
      <c r="A903" s="4" t="str">
        <f t="shared" si="13"/>
        <v/>
      </c>
    </row>
    <row r="904" spans="1:1" ht="30" customHeight="1" x14ac:dyDescent="0.25">
      <c r="A904" s="4" t="str">
        <f t="shared" si="13"/>
        <v/>
      </c>
    </row>
    <row r="905" spans="1:1" ht="30" customHeight="1" x14ac:dyDescent="0.25">
      <c r="A905" s="4" t="str">
        <f t="shared" si="13"/>
        <v/>
      </c>
    </row>
    <row r="906" spans="1:1" ht="30" customHeight="1" x14ac:dyDescent="0.25">
      <c r="A906" s="4" t="str">
        <f t="shared" si="13"/>
        <v/>
      </c>
    </row>
    <row r="907" spans="1:1" ht="30" customHeight="1" x14ac:dyDescent="0.25">
      <c r="A907" s="4" t="str">
        <f t="shared" si="13"/>
        <v/>
      </c>
    </row>
    <row r="908" spans="1:1" ht="30" customHeight="1" x14ac:dyDescent="0.25">
      <c r="A908" s="4" t="str">
        <f t="shared" si="13"/>
        <v/>
      </c>
    </row>
    <row r="909" spans="1:1" ht="30" customHeight="1" x14ac:dyDescent="0.25">
      <c r="A909" s="4" t="str">
        <f t="shared" si="13"/>
        <v/>
      </c>
    </row>
    <row r="910" spans="1:1" ht="30" customHeight="1" x14ac:dyDescent="0.25">
      <c r="A910" s="4" t="str">
        <f t="shared" si="13"/>
        <v/>
      </c>
    </row>
    <row r="911" spans="1:1" ht="30" customHeight="1" x14ac:dyDescent="0.25">
      <c r="A911" s="4" t="str">
        <f t="shared" si="13"/>
        <v/>
      </c>
    </row>
    <row r="912" spans="1:1" ht="30" customHeight="1" x14ac:dyDescent="0.25">
      <c r="A912" s="4" t="str">
        <f t="shared" si="13"/>
        <v/>
      </c>
    </row>
    <row r="913" spans="1:1" ht="30" customHeight="1" x14ac:dyDescent="0.25">
      <c r="A913" s="4" t="str">
        <f t="shared" si="13"/>
        <v/>
      </c>
    </row>
    <row r="914" spans="1:1" ht="30" customHeight="1" x14ac:dyDescent="0.25">
      <c r="A914" s="4" t="str">
        <f t="shared" si="13"/>
        <v/>
      </c>
    </row>
    <row r="915" spans="1:1" ht="30" customHeight="1" x14ac:dyDescent="0.25">
      <c r="A915" s="4" t="str">
        <f t="shared" si="13"/>
        <v/>
      </c>
    </row>
    <row r="916" spans="1:1" ht="30" customHeight="1" x14ac:dyDescent="0.25">
      <c r="A916" s="4" t="str">
        <f t="shared" si="13"/>
        <v/>
      </c>
    </row>
    <row r="917" spans="1:1" ht="30" customHeight="1" x14ac:dyDescent="0.25">
      <c r="A917" s="4" t="str">
        <f t="shared" si="13"/>
        <v/>
      </c>
    </row>
    <row r="918" spans="1:1" ht="30" customHeight="1" x14ac:dyDescent="0.25">
      <c r="A918" s="4" t="str">
        <f t="shared" si="13"/>
        <v/>
      </c>
    </row>
    <row r="919" spans="1:1" ht="30" customHeight="1" x14ac:dyDescent="0.25">
      <c r="A919" s="4" t="str">
        <f t="shared" si="13"/>
        <v/>
      </c>
    </row>
    <row r="920" spans="1:1" ht="30" customHeight="1" x14ac:dyDescent="0.25">
      <c r="A920" s="4" t="str">
        <f t="shared" si="13"/>
        <v/>
      </c>
    </row>
    <row r="921" spans="1:1" ht="30" customHeight="1" x14ac:dyDescent="0.25">
      <c r="A921" s="4" t="str">
        <f t="shared" si="13"/>
        <v/>
      </c>
    </row>
    <row r="922" spans="1:1" ht="30" customHeight="1" x14ac:dyDescent="0.25">
      <c r="A922" s="4" t="str">
        <f t="shared" si="13"/>
        <v/>
      </c>
    </row>
    <row r="923" spans="1:1" ht="30" customHeight="1" x14ac:dyDescent="0.25">
      <c r="A923" s="4" t="str">
        <f t="shared" si="13"/>
        <v/>
      </c>
    </row>
    <row r="924" spans="1:1" ht="30" customHeight="1" x14ac:dyDescent="0.25">
      <c r="A924" s="4" t="str">
        <f t="shared" si="13"/>
        <v/>
      </c>
    </row>
    <row r="925" spans="1:1" ht="30" customHeight="1" x14ac:dyDescent="0.25">
      <c r="A925" s="4" t="str">
        <f t="shared" si="13"/>
        <v/>
      </c>
    </row>
    <row r="926" spans="1:1" ht="30" customHeight="1" x14ac:dyDescent="0.25">
      <c r="A926" s="4" t="str">
        <f t="shared" si="13"/>
        <v/>
      </c>
    </row>
    <row r="927" spans="1:1" ht="30" customHeight="1" x14ac:dyDescent="0.25">
      <c r="A927" s="4" t="str">
        <f t="shared" si="13"/>
        <v/>
      </c>
    </row>
    <row r="928" spans="1:1" ht="30" customHeight="1" x14ac:dyDescent="0.25">
      <c r="A928" s="4" t="str">
        <f t="shared" si="13"/>
        <v/>
      </c>
    </row>
    <row r="929" spans="1:1" ht="30" customHeight="1" x14ac:dyDescent="0.25">
      <c r="A929" s="4" t="str">
        <f t="shared" si="13"/>
        <v/>
      </c>
    </row>
    <row r="930" spans="1:1" ht="30" customHeight="1" x14ac:dyDescent="0.25">
      <c r="A930" s="4" t="str">
        <f t="shared" si="13"/>
        <v/>
      </c>
    </row>
    <row r="931" spans="1:1" ht="30" customHeight="1" x14ac:dyDescent="0.25">
      <c r="A931" s="4" t="str">
        <f t="shared" si="13"/>
        <v/>
      </c>
    </row>
    <row r="932" spans="1:1" ht="30" customHeight="1" x14ac:dyDescent="0.25">
      <c r="A932" s="4" t="str">
        <f t="shared" si="13"/>
        <v/>
      </c>
    </row>
    <row r="933" spans="1:1" ht="30" customHeight="1" x14ac:dyDescent="0.25">
      <c r="A933" s="4" t="str">
        <f t="shared" si="13"/>
        <v/>
      </c>
    </row>
    <row r="934" spans="1:1" ht="30" customHeight="1" x14ac:dyDescent="0.25">
      <c r="A934" s="4" t="str">
        <f t="shared" si="13"/>
        <v/>
      </c>
    </row>
    <row r="935" spans="1:1" ht="30" customHeight="1" x14ac:dyDescent="0.25">
      <c r="A935" s="4" t="str">
        <f t="shared" si="13"/>
        <v/>
      </c>
    </row>
    <row r="936" spans="1:1" ht="30" customHeight="1" x14ac:dyDescent="0.25">
      <c r="A936" s="4" t="str">
        <f t="shared" si="13"/>
        <v/>
      </c>
    </row>
    <row r="937" spans="1:1" ht="30" customHeight="1" x14ac:dyDescent="0.25">
      <c r="A937" s="4" t="str">
        <f t="shared" si="13"/>
        <v/>
      </c>
    </row>
    <row r="938" spans="1:1" ht="30" customHeight="1" x14ac:dyDescent="0.25">
      <c r="A938" s="4" t="str">
        <f t="shared" si="13"/>
        <v/>
      </c>
    </row>
    <row r="939" spans="1:1" ht="30" customHeight="1" x14ac:dyDescent="0.25">
      <c r="A939" s="4" t="str">
        <f t="shared" si="13"/>
        <v/>
      </c>
    </row>
    <row r="940" spans="1:1" ht="30" customHeight="1" x14ac:dyDescent="0.25">
      <c r="A940" s="4" t="str">
        <f t="shared" si="13"/>
        <v/>
      </c>
    </row>
    <row r="941" spans="1:1" ht="30" customHeight="1" x14ac:dyDescent="0.25">
      <c r="A941" s="4" t="str">
        <f t="shared" si="13"/>
        <v/>
      </c>
    </row>
    <row r="942" spans="1:1" ht="30" customHeight="1" x14ac:dyDescent="0.25">
      <c r="A942" s="4" t="str">
        <f t="shared" si="13"/>
        <v/>
      </c>
    </row>
    <row r="943" spans="1:1" ht="30" customHeight="1" x14ac:dyDescent="0.25">
      <c r="A943" s="4" t="str">
        <f t="shared" si="13"/>
        <v/>
      </c>
    </row>
    <row r="944" spans="1:1" ht="30" customHeight="1" x14ac:dyDescent="0.25">
      <c r="A944" s="4" t="str">
        <f t="shared" si="13"/>
        <v/>
      </c>
    </row>
    <row r="945" spans="1:1" ht="30" customHeight="1" x14ac:dyDescent="0.25">
      <c r="A945" s="4" t="str">
        <f t="shared" si="13"/>
        <v/>
      </c>
    </row>
    <row r="946" spans="1:1" ht="30" customHeight="1" x14ac:dyDescent="0.25">
      <c r="A946" s="4" t="str">
        <f t="shared" si="13"/>
        <v/>
      </c>
    </row>
    <row r="947" spans="1:1" ht="30" customHeight="1" x14ac:dyDescent="0.25">
      <c r="A947" s="4" t="str">
        <f t="shared" si="13"/>
        <v/>
      </c>
    </row>
    <row r="948" spans="1:1" ht="30" customHeight="1" x14ac:dyDescent="0.25">
      <c r="A948" s="4" t="str">
        <f t="shared" si="13"/>
        <v/>
      </c>
    </row>
    <row r="949" spans="1:1" ht="30" customHeight="1" x14ac:dyDescent="0.25">
      <c r="A949" s="4" t="str">
        <f t="shared" si="13"/>
        <v/>
      </c>
    </row>
    <row r="950" spans="1:1" ht="30" customHeight="1" x14ac:dyDescent="0.25">
      <c r="A950" s="4" t="str">
        <f t="shared" si="13"/>
        <v/>
      </c>
    </row>
    <row r="951" spans="1:1" ht="30" customHeight="1" x14ac:dyDescent="0.25">
      <c r="A951" s="4" t="str">
        <f t="shared" si="13"/>
        <v/>
      </c>
    </row>
    <row r="952" spans="1:1" ht="30" customHeight="1" x14ac:dyDescent="0.25">
      <c r="A952" s="4" t="str">
        <f t="shared" si="13"/>
        <v/>
      </c>
    </row>
    <row r="953" spans="1:1" ht="30" customHeight="1" x14ac:dyDescent="0.25">
      <c r="A953" s="4" t="str">
        <f t="shared" si="13"/>
        <v/>
      </c>
    </row>
    <row r="954" spans="1:1" ht="30" customHeight="1" x14ac:dyDescent="0.25">
      <c r="A954" s="4" t="str">
        <f t="shared" si="13"/>
        <v/>
      </c>
    </row>
    <row r="955" spans="1:1" ht="30" customHeight="1" x14ac:dyDescent="0.25">
      <c r="A955" s="4" t="str">
        <f t="shared" si="13"/>
        <v/>
      </c>
    </row>
    <row r="956" spans="1:1" ht="30" customHeight="1" x14ac:dyDescent="0.25">
      <c r="A956" s="4" t="str">
        <f t="shared" si="13"/>
        <v/>
      </c>
    </row>
    <row r="957" spans="1:1" ht="30" customHeight="1" x14ac:dyDescent="0.25">
      <c r="A957" s="4" t="str">
        <f t="shared" si="13"/>
        <v/>
      </c>
    </row>
    <row r="958" spans="1:1" ht="30" customHeight="1" x14ac:dyDescent="0.25">
      <c r="A958" s="4" t="str">
        <f t="shared" si="13"/>
        <v/>
      </c>
    </row>
    <row r="959" spans="1:1" ht="30" customHeight="1" x14ac:dyDescent="0.25">
      <c r="A959" s="4" t="str">
        <f t="shared" si="13"/>
        <v/>
      </c>
    </row>
    <row r="960" spans="1:1" ht="30" customHeight="1" x14ac:dyDescent="0.25">
      <c r="A960" s="4" t="str">
        <f t="shared" si="13"/>
        <v/>
      </c>
    </row>
    <row r="961" spans="1:1" ht="30" customHeight="1" x14ac:dyDescent="0.25">
      <c r="A961" s="4" t="str">
        <f t="shared" si="13"/>
        <v/>
      </c>
    </row>
    <row r="962" spans="1:1" ht="30" customHeight="1" x14ac:dyDescent="0.25">
      <c r="A962" s="4" t="str">
        <f t="shared" si="13"/>
        <v/>
      </c>
    </row>
    <row r="963" spans="1:1" ht="30" customHeight="1" x14ac:dyDescent="0.25">
      <c r="A963" s="4" t="str">
        <f t="shared" ref="A963:A1000" si="14">IF(ISBLANK(B963),"",TEXT(B963,"jjjj"))</f>
        <v/>
      </c>
    </row>
    <row r="964" spans="1:1" ht="30" customHeight="1" x14ac:dyDescent="0.25">
      <c r="A964" s="4" t="str">
        <f t="shared" si="14"/>
        <v/>
      </c>
    </row>
    <row r="965" spans="1:1" ht="30" customHeight="1" x14ac:dyDescent="0.25">
      <c r="A965" s="4" t="str">
        <f t="shared" si="14"/>
        <v/>
      </c>
    </row>
    <row r="966" spans="1:1" ht="30" customHeight="1" x14ac:dyDescent="0.25">
      <c r="A966" s="4" t="str">
        <f t="shared" si="14"/>
        <v/>
      </c>
    </row>
    <row r="967" spans="1:1" ht="30" customHeight="1" x14ac:dyDescent="0.25">
      <c r="A967" s="4" t="str">
        <f t="shared" si="14"/>
        <v/>
      </c>
    </row>
    <row r="968" spans="1:1" ht="30" customHeight="1" x14ac:dyDescent="0.25">
      <c r="A968" s="4" t="str">
        <f t="shared" si="14"/>
        <v/>
      </c>
    </row>
    <row r="969" spans="1:1" ht="30" customHeight="1" x14ac:dyDescent="0.25">
      <c r="A969" s="4" t="str">
        <f t="shared" si="14"/>
        <v/>
      </c>
    </row>
    <row r="970" spans="1:1" ht="30" customHeight="1" x14ac:dyDescent="0.25">
      <c r="A970" s="4" t="str">
        <f t="shared" si="14"/>
        <v/>
      </c>
    </row>
    <row r="971" spans="1:1" ht="30" customHeight="1" x14ac:dyDescent="0.25">
      <c r="A971" s="4" t="str">
        <f t="shared" si="14"/>
        <v/>
      </c>
    </row>
    <row r="972" spans="1:1" ht="30" customHeight="1" x14ac:dyDescent="0.25">
      <c r="A972" s="4" t="str">
        <f t="shared" si="14"/>
        <v/>
      </c>
    </row>
    <row r="973" spans="1:1" ht="30" customHeight="1" x14ac:dyDescent="0.25">
      <c r="A973" s="4" t="str">
        <f t="shared" si="14"/>
        <v/>
      </c>
    </row>
    <row r="974" spans="1:1" ht="30" customHeight="1" x14ac:dyDescent="0.25">
      <c r="A974" s="4" t="str">
        <f t="shared" si="14"/>
        <v/>
      </c>
    </row>
    <row r="975" spans="1:1" ht="30" customHeight="1" x14ac:dyDescent="0.25">
      <c r="A975" s="4" t="str">
        <f t="shared" si="14"/>
        <v/>
      </c>
    </row>
    <row r="976" spans="1:1" ht="30" customHeight="1" x14ac:dyDescent="0.25">
      <c r="A976" s="4" t="str">
        <f t="shared" si="14"/>
        <v/>
      </c>
    </row>
    <row r="977" spans="1:1" ht="30" customHeight="1" x14ac:dyDescent="0.25">
      <c r="A977" s="4" t="str">
        <f t="shared" si="14"/>
        <v/>
      </c>
    </row>
    <row r="978" spans="1:1" ht="30" customHeight="1" x14ac:dyDescent="0.25">
      <c r="A978" s="4" t="str">
        <f t="shared" si="14"/>
        <v/>
      </c>
    </row>
    <row r="979" spans="1:1" ht="30" customHeight="1" x14ac:dyDescent="0.25">
      <c r="A979" s="4" t="str">
        <f t="shared" si="14"/>
        <v/>
      </c>
    </row>
    <row r="980" spans="1:1" ht="30" customHeight="1" x14ac:dyDescent="0.25">
      <c r="A980" s="4" t="str">
        <f t="shared" si="14"/>
        <v/>
      </c>
    </row>
    <row r="981" spans="1:1" ht="30" customHeight="1" x14ac:dyDescent="0.25">
      <c r="A981" s="4" t="str">
        <f t="shared" si="14"/>
        <v/>
      </c>
    </row>
    <row r="982" spans="1:1" ht="30" customHeight="1" x14ac:dyDescent="0.25">
      <c r="A982" s="4" t="str">
        <f t="shared" si="14"/>
        <v/>
      </c>
    </row>
    <row r="983" spans="1:1" ht="30" customHeight="1" x14ac:dyDescent="0.25">
      <c r="A983" s="4" t="str">
        <f t="shared" si="14"/>
        <v/>
      </c>
    </row>
    <row r="984" spans="1:1" ht="30" customHeight="1" x14ac:dyDescent="0.25">
      <c r="A984" s="4" t="str">
        <f t="shared" si="14"/>
        <v/>
      </c>
    </row>
    <row r="985" spans="1:1" ht="30" customHeight="1" x14ac:dyDescent="0.25">
      <c r="A985" s="4" t="str">
        <f t="shared" si="14"/>
        <v/>
      </c>
    </row>
    <row r="986" spans="1:1" ht="30" customHeight="1" x14ac:dyDescent="0.25">
      <c r="A986" s="4" t="str">
        <f t="shared" si="14"/>
        <v/>
      </c>
    </row>
    <row r="987" spans="1:1" ht="30" customHeight="1" x14ac:dyDescent="0.25">
      <c r="A987" s="4" t="str">
        <f t="shared" si="14"/>
        <v/>
      </c>
    </row>
    <row r="988" spans="1:1" ht="30" customHeight="1" x14ac:dyDescent="0.25">
      <c r="A988" s="4" t="str">
        <f t="shared" si="14"/>
        <v/>
      </c>
    </row>
    <row r="989" spans="1:1" ht="30" customHeight="1" x14ac:dyDescent="0.25">
      <c r="A989" s="4" t="str">
        <f t="shared" si="14"/>
        <v/>
      </c>
    </row>
    <row r="990" spans="1:1" ht="30" customHeight="1" x14ac:dyDescent="0.25">
      <c r="A990" s="4" t="str">
        <f t="shared" si="14"/>
        <v/>
      </c>
    </row>
    <row r="991" spans="1:1" ht="30" customHeight="1" x14ac:dyDescent="0.25">
      <c r="A991" s="4" t="str">
        <f t="shared" si="14"/>
        <v/>
      </c>
    </row>
    <row r="992" spans="1:1" ht="30" customHeight="1" x14ac:dyDescent="0.25">
      <c r="A992" s="4" t="str">
        <f t="shared" si="14"/>
        <v/>
      </c>
    </row>
    <row r="993" spans="1:1" ht="30" customHeight="1" x14ac:dyDescent="0.25">
      <c r="A993" s="4" t="str">
        <f t="shared" si="14"/>
        <v/>
      </c>
    </row>
    <row r="994" spans="1:1" ht="30" customHeight="1" x14ac:dyDescent="0.25">
      <c r="A994" s="4" t="str">
        <f t="shared" si="14"/>
        <v/>
      </c>
    </row>
    <row r="995" spans="1:1" ht="30" customHeight="1" x14ac:dyDescent="0.25">
      <c r="A995" s="4" t="str">
        <f t="shared" si="14"/>
        <v/>
      </c>
    </row>
    <row r="996" spans="1:1" ht="30" customHeight="1" x14ac:dyDescent="0.25">
      <c r="A996" s="4" t="str">
        <f t="shared" si="14"/>
        <v/>
      </c>
    </row>
    <row r="997" spans="1:1" ht="30" customHeight="1" x14ac:dyDescent="0.25">
      <c r="A997" s="4" t="str">
        <f t="shared" si="14"/>
        <v/>
      </c>
    </row>
    <row r="998" spans="1:1" ht="30" customHeight="1" x14ac:dyDescent="0.25">
      <c r="A998" s="4" t="str">
        <f t="shared" si="14"/>
        <v/>
      </c>
    </row>
    <row r="999" spans="1:1" ht="30" customHeight="1" x14ac:dyDescent="0.25">
      <c r="A999" s="4" t="str">
        <f t="shared" si="14"/>
        <v/>
      </c>
    </row>
    <row r="1000" spans="1:1" ht="30" customHeight="1" x14ac:dyDescent="0.25">
      <c r="A1000" s="4" t="str">
        <f t="shared" si="14"/>
        <v/>
      </c>
    </row>
  </sheetData>
  <mergeCells count="5">
    <mergeCell ref="Q1:S1"/>
    <mergeCell ref="J1:K1"/>
    <mergeCell ref="A1:B1"/>
    <mergeCell ref="H1:I1"/>
    <mergeCell ref="D1:E1"/>
  </mergeCells>
  <conditionalFormatting sqref="G3:G500">
    <cfRule type="expression" dxfId="254" priority="3">
      <formula>ISNUMBER(SEARCH("Atelier",C3:C100))</formula>
    </cfRule>
  </conditionalFormatting>
  <conditionalFormatting sqref="S3:S500">
    <cfRule type="cellIs" dxfId="253" priority="2" operator="equal">
      <formula>"N/A"</formula>
    </cfRule>
  </conditionalFormatting>
  <conditionalFormatting sqref="A3:S500">
    <cfRule type="expression" dxfId="252" priority="1">
      <formula>MOD(ROW(),2)=0</formula>
    </cfRule>
  </conditionalFormatting>
  <dataValidations count="2">
    <dataValidation type="list" allowBlank="1" showInputMessage="1" showErrorMessage="1" sqref="D3:D500">
      <formula1>",Association,Centre d'animation,Collège,École,Famille,Groupe privé,Lycée,Maison de retraite,Université,Autre"</formula1>
    </dataValidation>
    <dataValidation type="list" allowBlank="1" showInputMessage="1" showErrorMessage="1" errorTitle="Erreur" error="Ce champ n'accepte que des notes entre 1 et 5" sqref="S3:S500">
      <formula1>"1,2,3,4,5,N/A"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a_cacher!$X$2:$X$9</xm:f>
          </x14:formula1>
          <xm:sqref>C3:C500</xm:sqref>
        </x14:dataValidation>
        <x14:dataValidation type="list" allowBlank="1" showInputMessage="1">
          <x14:formula1>
            <xm:f>a_cacher!$W$2:$W$100</xm:f>
          </x14:formula1>
          <xm:sqref>O3:O500</xm:sqref>
        </x14:dataValidation>
        <x14:dataValidation type="list" allowBlank="1" showInputMessage="1">
          <x14:formula1>
            <xm:f>a_cacher!$C$2:$C$100</xm:f>
          </x14:formula1>
          <xm:sqref>N3:N500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K500"/>
  <sheetViews>
    <sheetView workbookViewId="0">
      <selection activeCell="F3" sqref="F3"/>
    </sheetView>
  </sheetViews>
  <sheetFormatPr baseColWidth="10" defaultRowHeight="13.8" x14ac:dyDescent="0.25"/>
  <cols>
    <col min="1" max="1" width="22.59765625" style="12" customWidth="1"/>
    <col min="3" max="3" width="12.5" customWidth="1"/>
    <col min="5" max="5" width="21.59765625" customWidth="1"/>
  </cols>
  <sheetData>
    <row r="1" spans="1:11" ht="42.6" customHeight="1" x14ac:dyDescent="0.25">
      <c r="A1" s="15" t="s">
        <v>8</v>
      </c>
      <c r="B1" s="1" t="s">
        <v>20</v>
      </c>
      <c r="C1" s="1" t="s">
        <v>19</v>
      </c>
      <c r="D1" s="1" t="s">
        <v>3</v>
      </c>
      <c r="E1" s="1" t="s">
        <v>31</v>
      </c>
      <c r="F1" s="1" t="s">
        <v>40</v>
      </c>
      <c r="G1" s="1" t="s">
        <v>45</v>
      </c>
      <c r="H1" s="1" t="s">
        <v>37</v>
      </c>
      <c r="I1" s="1" t="s">
        <v>38</v>
      </c>
      <c r="J1" s="1" t="s">
        <v>39</v>
      </c>
      <c r="K1" s="1"/>
    </row>
    <row r="2" spans="1:11" x14ac:dyDescent="0.25">
      <c r="A2" s="12" t="str">
        <f>Tableau1[[#This Row],[valeur établissement liste]]</f>
        <v>Lorsque j'entre un chiffre dans la colonne F, cela déclenche un bug</v>
      </c>
      <c r="E2">
        <f ca="1">IF(A2&lt;&gt;"",Tableau1[[#This Row],[Nb visiteur par établissement]],"")</f>
        <v>0</v>
      </c>
      <c r="F2">
        <f>IF(A2&lt;&gt;"",COUNTIF('Récap prestation'!E3:E500,A2),"")</f>
        <v>1</v>
      </c>
      <c r="G2" t="str">
        <f ca="1">IF(A2&lt;&gt;"",a_cacher!T2,"")</f>
        <v>N/A</v>
      </c>
    </row>
    <row r="3" spans="1:11" x14ac:dyDescent="0.25">
      <c r="A3" s="12" t="str">
        <f>Tableau1[[#This Row],[valeur établissement liste]]</f>
        <v>De plus, La colonne F sera ultimement (si possible) une référence de Calendrier_a_cacher!F:F</v>
      </c>
      <c r="E3">
        <f ca="1">IF(A3&lt;&gt;"",Tableau1[[#This Row],[Nb visiteur par établissement]],"")</f>
        <v>0</v>
      </c>
      <c r="F3">
        <f>IF(A3&lt;&gt;"",COUNTIF('Récap prestation'!E4:E501,A3),"")</f>
        <v>1</v>
      </c>
      <c r="G3" t="str">
        <f ca="1">IF(A3&lt;&gt;"",a_cacher!T3,"")</f>
        <v>N/A</v>
      </c>
    </row>
    <row r="4" spans="1:11" x14ac:dyDescent="0.25">
      <c r="A4" s="12" t="str">
        <f>Tableau1[[#This Row],[valeur établissement liste]]</f>
        <v/>
      </c>
      <c r="E4" t="str">
        <f>IF(A4&lt;&gt;"",Tableau1[[#This Row],[Nb visiteur par établissement]],"")</f>
        <v/>
      </c>
      <c r="F4" t="str">
        <f>IF(A4&lt;&gt;"",COUNTIF('Récap prestation'!E5:E502,A4),"")</f>
        <v/>
      </c>
      <c r="G4" t="str">
        <f>IF(A4&lt;&gt;"",a_cacher!T4,"")</f>
        <v/>
      </c>
    </row>
    <row r="5" spans="1:11" x14ac:dyDescent="0.25">
      <c r="A5" s="12" t="str">
        <f>Tableau1[[#This Row],[valeur établissement liste]]</f>
        <v/>
      </c>
      <c r="E5" t="str">
        <f>IF(A5&lt;&gt;"",Tableau1[[#This Row],[Nb visiteur par établissement]],"")</f>
        <v/>
      </c>
      <c r="F5" t="str">
        <f>IF(A5&lt;&gt;"",COUNTIF('Récap prestation'!E6:E503,A5),"")</f>
        <v/>
      </c>
      <c r="G5" t="str">
        <f>IF(A5&lt;&gt;"",a_cacher!T5,"")</f>
        <v/>
      </c>
    </row>
    <row r="6" spans="1:11" x14ac:dyDescent="0.25">
      <c r="A6" s="12" t="str">
        <f>Tableau1[[#This Row],[valeur établissement liste]]</f>
        <v/>
      </c>
      <c r="E6" t="str">
        <f>IF(A6&lt;&gt;"",Tableau1[[#This Row],[Nb visiteur par établissement]],"")</f>
        <v/>
      </c>
      <c r="F6" t="str">
        <f>IF(A6&lt;&gt;"",COUNTIF('Récap prestation'!E7:E504,A6),"")</f>
        <v/>
      </c>
      <c r="G6" t="str">
        <f>IF(A6&lt;&gt;"",a_cacher!T6,"")</f>
        <v/>
      </c>
    </row>
    <row r="7" spans="1:11" x14ac:dyDescent="0.25">
      <c r="A7" s="12" t="str">
        <f>Tableau1[[#This Row],[valeur établissement liste]]</f>
        <v/>
      </c>
      <c r="E7" t="str">
        <f>IF(A7&lt;&gt;"",Tableau1[[#This Row],[Nb visiteur par établissement]],"")</f>
        <v/>
      </c>
      <c r="F7" t="str">
        <f>IF(A7&lt;&gt;"",COUNTIF('Récap prestation'!E8:E505,A7),"")</f>
        <v/>
      </c>
      <c r="G7" t="str">
        <f>IF(A7&lt;&gt;"",a_cacher!T7,"")</f>
        <v/>
      </c>
    </row>
    <row r="8" spans="1:11" x14ac:dyDescent="0.25">
      <c r="A8" s="12" t="str">
        <f>Tableau1[[#This Row],[valeur établissement liste]]</f>
        <v/>
      </c>
      <c r="E8" t="str">
        <f>IF(A8&lt;&gt;"",Tableau1[[#This Row],[Nb visiteur par établissement]],"")</f>
        <v/>
      </c>
      <c r="F8" t="str">
        <f>IF(A8&lt;&gt;"",COUNTIF('Récap prestation'!E9:E506,A8),"")</f>
        <v/>
      </c>
      <c r="G8" t="str">
        <f>IF(A8&lt;&gt;"",a_cacher!T8,"")</f>
        <v/>
      </c>
    </row>
    <row r="9" spans="1:11" x14ac:dyDescent="0.25">
      <c r="A9" s="12" t="str">
        <f>Tableau1[[#This Row],[valeur établissement liste]]</f>
        <v/>
      </c>
      <c r="E9" t="str">
        <f>IF(A9&lt;&gt;"",Tableau1[[#This Row],[Nb visiteur par établissement]],"")</f>
        <v/>
      </c>
      <c r="F9" t="str">
        <f>IF(A9&lt;&gt;"",COUNTIF('Récap prestation'!E10:E507,A9),"")</f>
        <v/>
      </c>
      <c r="G9" t="str">
        <f>IF(A9&lt;&gt;"",a_cacher!T9,"")</f>
        <v/>
      </c>
    </row>
    <row r="10" spans="1:11" x14ac:dyDescent="0.25">
      <c r="A10" s="12" t="str">
        <f>Tableau1[[#This Row],[valeur établissement liste]]</f>
        <v/>
      </c>
      <c r="E10" t="str">
        <f>IF(A10&lt;&gt;"",Tableau1[[#This Row],[Nb visiteur par établissement]],"")</f>
        <v/>
      </c>
      <c r="F10" t="str">
        <f>IF(A10&lt;&gt;"",COUNTIF('Récap prestation'!E11:E508,A10),"")</f>
        <v/>
      </c>
      <c r="G10" t="str">
        <f>IF(A10&lt;&gt;"",a_cacher!T10,"")</f>
        <v/>
      </c>
    </row>
    <row r="11" spans="1:11" x14ac:dyDescent="0.25">
      <c r="A11" s="12" t="str">
        <f>Tableau1[[#This Row],[valeur établissement liste]]</f>
        <v/>
      </c>
      <c r="E11" t="str">
        <f>IF(A11&lt;&gt;"",Tableau1[[#This Row],[Nb visiteur par établissement]],"")</f>
        <v/>
      </c>
      <c r="F11" t="str">
        <f>IF(A11&lt;&gt;"",COUNTIF('Récap prestation'!E12:E509,A11),"")</f>
        <v/>
      </c>
      <c r="G11" t="str">
        <f>IF(A11&lt;&gt;"",a_cacher!T11,"")</f>
        <v/>
      </c>
    </row>
    <row r="12" spans="1:11" x14ac:dyDescent="0.25">
      <c r="A12" s="12" t="str">
        <f>Tableau1[[#This Row],[valeur établissement liste]]</f>
        <v/>
      </c>
      <c r="E12" t="str">
        <f>IF(A12&lt;&gt;"",Tableau1[[#This Row],[Nb visiteur par établissement]],"")</f>
        <v/>
      </c>
      <c r="F12" t="str">
        <f>IF(A12&lt;&gt;"",COUNTIF('Récap prestation'!E13:E510,A12),"")</f>
        <v/>
      </c>
      <c r="G12" t="str">
        <f>IF(A12&lt;&gt;"",a_cacher!T12,"")</f>
        <v/>
      </c>
    </row>
    <row r="13" spans="1:11" x14ac:dyDescent="0.25">
      <c r="A13" s="12" t="str">
        <f>Tableau1[[#This Row],[valeur établissement liste]]</f>
        <v/>
      </c>
      <c r="E13" t="str">
        <f>IF(A13&lt;&gt;"",Tableau1[[#This Row],[Nb visiteur par établissement]],"")</f>
        <v/>
      </c>
      <c r="F13" t="str">
        <f>IF(A13&lt;&gt;"",COUNTIF('Récap prestation'!E14:E511,A13),"")</f>
        <v/>
      </c>
      <c r="G13" t="str">
        <f>IF(A13&lt;&gt;"",a_cacher!T13,"")</f>
        <v/>
      </c>
    </row>
    <row r="14" spans="1:11" x14ac:dyDescent="0.25">
      <c r="A14" s="12" t="str">
        <f>Tableau1[[#This Row],[valeur établissement liste]]</f>
        <v/>
      </c>
      <c r="E14" t="str">
        <f>IF(A14&lt;&gt;"",Tableau1[[#This Row],[Nb visiteur par établissement]],"")</f>
        <v/>
      </c>
      <c r="F14" t="str">
        <f>IF(A14&lt;&gt;"",COUNTIF('Récap prestation'!E15:E512,A14),"")</f>
        <v/>
      </c>
      <c r="G14" t="str">
        <f>IF(A14&lt;&gt;"",a_cacher!T14,"")</f>
        <v/>
      </c>
    </row>
    <row r="15" spans="1:11" x14ac:dyDescent="0.25">
      <c r="A15" s="12" t="str">
        <f>Tableau1[[#This Row],[valeur établissement liste]]</f>
        <v/>
      </c>
      <c r="E15" t="str">
        <f>IF(A15&lt;&gt;"",Tableau1[[#This Row],[Nb visiteur par établissement]],"")</f>
        <v/>
      </c>
      <c r="F15" t="str">
        <f>IF(A15&lt;&gt;"",COUNTIF('Récap prestation'!E16:E513,A15),"")</f>
        <v/>
      </c>
      <c r="G15" t="str">
        <f>IF(A15&lt;&gt;"",a_cacher!T15,"")</f>
        <v/>
      </c>
    </row>
    <row r="16" spans="1:11" x14ac:dyDescent="0.25">
      <c r="A16" s="12" t="str">
        <f>Tableau1[[#This Row],[valeur établissement liste]]</f>
        <v/>
      </c>
      <c r="E16" t="str">
        <f>IF(A16&lt;&gt;"",Tableau1[[#This Row],[Nb visiteur par établissement]],"")</f>
        <v/>
      </c>
      <c r="F16" t="str">
        <f>IF(A16&lt;&gt;"",COUNTIF('Récap prestation'!E17:E514,A16),"")</f>
        <v/>
      </c>
      <c r="G16" t="str">
        <f>IF(A16&lt;&gt;"",a_cacher!T16,"")</f>
        <v/>
      </c>
    </row>
    <row r="17" spans="1:7" x14ac:dyDescent="0.25">
      <c r="A17" s="12" t="str">
        <f>Tableau1[[#This Row],[valeur établissement liste]]</f>
        <v/>
      </c>
      <c r="E17" t="str">
        <f>IF(A17&lt;&gt;"",Tableau1[[#This Row],[Nb visiteur par établissement]],"")</f>
        <v/>
      </c>
      <c r="F17" t="str">
        <f>IF(A17&lt;&gt;"",COUNTIF('Récap prestation'!E18:E515,A17),"")</f>
        <v/>
      </c>
      <c r="G17" t="str">
        <f>IF(A17&lt;&gt;"",a_cacher!T17,"")</f>
        <v/>
      </c>
    </row>
    <row r="18" spans="1:7" x14ac:dyDescent="0.25">
      <c r="A18" s="12" t="str">
        <f>Tableau1[[#This Row],[valeur établissement liste]]</f>
        <v/>
      </c>
      <c r="E18" t="str">
        <f>IF(A18&lt;&gt;"",Tableau1[[#This Row],[Nb visiteur par établissement]],"")</f>
        <v/>
      </c>
      <c r="F18" t="str">
        <f>IF(A18&lt;&gt;"",COUNTIF('Récap prestation'!E19:E516,A18),"")</f>
        <v/>
      </c>
      <c r="G18" t="str">
        <f>IF(A18&lt;&gt;"",a_cacher!T18,"")</f>
        <v/>
      </c>
    </row>
    <row r="19" spans="1:7" x14ac:dyDescent="0.25">
      <c r="A19" s="12" t="str">
        <f>Tableau1[[#This Row],[valeur établissement liste]]</f>
        <v/>
      </c>
      <c r="E19" t="str">
        <f>IF(A19&lt;&gt;"",Tableau1[[#This Row],[Nb visiteur par établissement]],"")</f>
        <v/>
      </c>
      <c r="F19" t="str">
        <f>IF(A19&lt;&gt;"",COUNTIF('Récap prestation'!E20:E517,A19),"")</f>
        <v/>
      </c>
      <c r="G19" t="str">
        <f>IF(A19&lt;&gt;"",a_cacher!T19,"")</f>
        <v/>
      </c>
    </row>
    <row r="20" spans="1:7" x14ac:dyDescent="0.25">
      <c r="A20" s="12" t="str">
        <f>Tableau1[[#This Row],[valeur établissement liste]]</f>
        <v/>
      </c>
      <c r="E20" t="str">
        <f>IF(A20&lt;&gt;"",Tableau1[[#This Row],[Nb visiteur par établissement]],"")</f>
        <v/>
      </c>
      <c r="F20" t="str">
        <f>IF(A20&lt;&gt;"",COUNTIF('Récap prestation'!E21:E518,A20),"")</f>
        <v/>
      </c>
      <c r="G20" t="str">
        <f>IF(A20&lt;&gt;"",a_cacher!T20,"")</f>
        <v/>
      </c>
    </row>
    <row r="21" spans="1:7" x14ac:dyDescent="0.25">
      <c r="A21" s="12" t="str">
        <f>Tableau1[[#This Row],[valeur établissement liste]]</f>
        <v/>
      </c>
      <c r="E21" t="str">
        <f>IF(A21&lt;&gt;"",Tableau1[[#This Row],[Nb visiteur par établissement]],"")</f>
        <v/>
      </c>
      <c r="F21" t="str">
        <f>IF(A21&lt;&gt;"",COUNTIF('Récap prestation'!E22:E519,A21),"")</f>
        <v/>
      </c>
      <c r="G21" t="str">
        <f>IF(A21&lt;&gt;"",a_cacher!T21,"")</f>
        <v/>
      </c>
    </row>
    <row r="22" spans="1:7" x14ac:dyDescent="0.25">
      <c r="A22" s="12" t="str">
        <f>Tableau1[[#This Row],[valeur établissement liste]]</f>
        <v/>
      </c>
      <c r="E22" t="str">
        <f>IF(A22&lt;&gt;"",Tableau1[[#This Row],[Nb visiteur par établissement]],"")</f>
        <v/>
      </c>
      <c r="F22" t="str">
        <f>IF(A22&lt;&gt;"",COUNTIF('Récap prestation'!E23:E520,A22),"")</f>
        <v/>
      </c>
      <c r="G22" t="str">
        <f>IF(A22&lt;&gt;"",a_cacher!T22,"")</f>
        <v/>
      </c>
    </row>
    <row r="23" spans="1:7" x14ac:dyDescent="0.25">
      <c r="A23" s="12" t="str">
        <f>Tableau1[[#This Row],[valeur établissement liste]]</f>
        <v/>
      </c>
      <c r="E23" t="str">
        <f>IF(A23&lt;&gt;"",Tableau1[[#This Row],[Nb visiteur par établissement]],"")</f>
        <v/>
      </c>
      <c r="F23" t="str">
        <f>IF(A23&lt;&gt;"",COUNTIF('Récap prestation'!E24:E521,A23),"")</f>
        <v/>
      </c>
      <c r="G23" t="str">
        <f>IF(A23&lt;&gt;"",a_cacher!T23,"")</f>
        <v/>
      </c>
    </row>
    <row r="24" spans="1:7" x14ac:dyDescent="0.25">
      <c r="A24" s="12" t="str">
        <f>Tableau1[[#This Row],[valeur établissement liste]]</f>
        <v/>
      </c>
      <c r="E24" t="str">
        <f>IF(A24&lt;&gt;"",Tableau1[[#This Row],[Nb visiteur par établissement]],"")</f>
        <v/>
      </c>
      <c r="F24" t="str">
        <f>IF(A24&lt;&gt;"",COUNTIF('Récap prestation'!E25:E522,A24),"")</f>
        <v/>
      </c>
      <c r="G24" t="str">
        <f>IF(A24&lt;&gt;"",a_cacher!T24,"")</f>
        <v/>
      </c>
    </row>
    <row r="25" spans="1:7" x14ac:dyDescent="0.25">
      <c r="A25" s="12" t="str">
        <f>Tableau1[[#This Row],[valeur établissement liste]]</f>
        <v/>
      </c>
      <c r="E25" t="str">
        <f>IF(A25&lt;&gt;"",Tableau1[[#This Row],[Nb visiteur par établissement]],"")</f>
        <v/>
      </c>
      <c r="F25" t="str">
        <f>IF(A25&lt;&gt;"",COUNTIF('Récap prestation'!E26:E523,A25),"")</f>
        <v/>
      </c>
      <c r="G25" t="str">
        <f>IF(A25&lt;&gt;"",a_cacher!T25,"")</f>
        <v/>
      </c>
    </row>
    <row r="26" spans="1:7" x14ac:dyDescent="0.25">
      <c r="A26" s="12" t="str">
        <f>Tableau1[[#This Row],[valeur établissement liste]]</f>
        <v/>
      </c>
      <c r="E26" t="str">
        <f>IF(A26&lt;&gt;"",Tableau1[[#This Row],[Nb visiteur par établissement]],"")</f>
        <v/>
      </c>
      <c r="F26" t="str">
        <f>IF(A26&lt;&gt;"",COUNTIF('Récap prestation'!E27:E524,A26),"")</f>
        <v/>
      </c>
      <c r="G26" t="str">
        <f>IF(A26&lt;&gt;"",a_cacher!T26,"")</f>
        <v/>
      </c>
    </row>
    <row r="27" spans="1:7" x14ac:dyDescent="0.25">
      <c r="A27" s="12" t="str">
        <f>Tableau1[[#This Row],[valeur établissement liste]]</f>
        <v/>
      </c>
      <c r="E27" t="str">
        <f>IF(A27&lt;&gt;"",Tableau1[[#This Row],[Nb visiteur par établissement]],"")</f>
        <v/>
      </c>
      <c r="F27" t="str">
        <f>IF(A27&lt;&gt;"",COUNTIF('Récap prestation'!E28:E525,A27),"")</f>
        <v/>
      </c>
      <c r="G27" t="str">
        <f>IF(A27&lt;&gt;"",a_cacher!T27,"")</f>
        <v/>
      </c>
    </row>
    <row r="28" spans="1:7" x14ac:dyDescent="0.25">
      <c r="A28" s="12" t="str">
        <f>Tableau1[[#This Row],[valeur établissement liste]]</f>
        <v/>
      </c>
      <c r="E28" t="str">
        <f>IF(A28&lt;&gt;"",Tableau1[[#This Row],[Nb visiteur par établissement]],"")</f>
        <v/>
      </c>
      <c r="F28" t="str">
        <f>IF(A28&lt;&gt;"",COUNTIF('Récap prestation'!E29:E526,A28),"")</f>
        <v/>
      </c>
      <c r="G28" t="str">
        <f>IF(A28&lt;&gt;"",a_cacher!T28,"")</f>
        <v/>
      </c>
    </row>
    <row r="29" spans="1:7" x14ac:dyDescent="0.25">
      <c r="A29" s="12" t="str">
        <f>Tableau1[[#This Row],[valeur établissement liste]]</f>
        <v/>
      </c>
      <c r="E29" t="str">
        <f>IF(A29&lt;&gt;"",Tableau1[[#This Row],[Nb visiteur par établissement]],"")</f>
        <v/>
      </c>
      <c r="F29" t="str">
        <f>IF(A29&lt;&gt;"",COUNTIF('Récap prestation'!E30:E527,A29),"")</f>
        <v/>
      </c>
      <c r="G29" t="str">
        <f>IF(A29&lt;&gt;"",a_cacher!T29,"")</f>
        <v/>
      </c>
    </row>
    <row r="30" spans="1:7" x14ac:dyDescent="0.25">
      <c r="A30" s="12" t="str">
        <f>Tableau1[[#This Row],[valeur établissement liste]]</f>
        <v/>
      </c>
      <c r="E30" t="str">
        <f>IF(A30&lt;&gt;"",Tableau1[[#This Row],[Nb visiteur par établissement]],"")</f>
        <v/>
      </c>
      <c r="F30" t="str">
        <f>IF(A30&lt;&gt;"",COUNTIF('Récap prestation'!E31:E528,A30),"")</f>
        <v/>
      </c>
      <c r="G30" t="str">
        <f>IF(A30&lt;&gt;"",a_cacher!T30,"")</f>
        <v/>
      </c>
    </row>
    <row r="31" spans="1:7" x14ac:dyDescent="0.25">
      <c r="A31" s="12" t="str">
        <f>Tableau1[[#This Row],[valeur établissement liste]]</f>
        <v/>
      </c>
      <c r="E31" t="str">
        <f>IF(A31&lt;&gt;"",Tableau1[[#This Row],[Nb visiteur par établissement]],"")</f>
        <v/>
      </c>
      <c r="F31" t="str">
        <f>IF(A31&lt;&gt;"",COUNTIF('Récap prestation'!E32:E529,A31),"")</f>
        <v/>
      </c>
      <c r="G31" t="str">
        <f>IF(A31&lt;&gt;"",a_cacher!T31,"")</f>
        <v/>
      </c>
    </row>
    <row r="32" spans="1:7" x14ac:dyDescent="0.25">
      <c r="A32" s="12" t="str">
        <f>Tableau1[[#This Row],[valeur établissement liste]]</f>
        <v/>
      </c>
      <c r="E32" t="str">
        <f>IF(A32&lt;&gt;"",Tableau1[[#This Row],[Nb visiteur par établissement]],"")</f>
        <v/>
      </c>
      <c r="F32" t="str">
        <f>IF(A32&lt;&gt;"",COUNTIF('Récap prestation'!E33:E530,A32),"")</f>
        <v/>
      </c>
      <c r="G32" t="str">
        <f>IF(A32&lt;&gt;"",a_cacher!T32,"")</f>
        <v/>
      </c>
    </row>
    <row r="33" spans="1:7" x14ac:dyDescent="0.25">
      <c r="A33" s="12" t="str">
        <f>Tableau1[[#This Row],[valeur établissement liste]]</f>
        <v/>
      </c>
      <c r="E33" t="str">
        <f>IF(A33&lt;&gt;"",Tableau1[[#This Row],[Nb visiteur par établissement]],"")</f>
        <v/>
      </c>
      <c r="F33" t="str">
        <f>IF(A33&lt;&gt;"",COUNTIF('Récap prestation'!E34:E531,A33),"")</f>
        <v/>
      </c>
      <c r="G33" t="str">
        <f>IF(A33&lt;&gt;"",a_cacher!T33,"")</f>
        <v/>
      </c>
    </row>
    <row r="34" spans="1:7" x14ac:dyDescent="0.25">
      <c r="A34" s="12" t="str">
        <f>Tableau1[[#This Row],[valeur établissement liste]]</f>
        <v/>
      </c>
      <c r="E34" t="str">
        <f>IF(A34&lt;&gt;"",Tableau1[[#This Row],[Nb visiteur par établissement]],"")</f>
        <v/>
      </c>
      <c r="F34" t="str">
        <f>IF(A34&lt;&gt;"",COUNTIF('Récap prestation'!E35:E532,A34),"")</f>
        <v/>
      </c>
      <c r="G34" t="str">
        <f>IF(A34&lt;&gt;"",a_cacher!T34,"")</f>
        <v/>
      </c>
    </row>
    <row r="35" spans="1:7" x14ac:dyDescent="0.25">
      <c r="A35" s="12" t="str">
        <f>Tableau1[[#This Row],[valeur établissement liste]]</f>
        <v/>
      </c>
      <c r="E35" t="str">
        <f>IF(A35&lt;&gt;"",Tableau1[[#This Row],[Nb visiteur par établissement]],"")</f>
        <v/>
      </c>
      <c r="F35" t="str">
        <f>IF(A35&lt;&gt;"",COUNTIF('Récap prestation'!E36:E533,A35),"")</f>
        <v/>
      </c>
      <c r="G35" t="str">
        <f>IF(A35&lt;&gt;"",a_cacher!T35,"")</f>
        <v/>
      </c>
    </row>
    <row r="36" spans="1:7" x14ac:dyDescent="0.25">
      <c r="A36" s="12" t="str">
        <f>Tableau1[[#This Row],[valeur établissement liste]]</f>
        <v/>
      </c>
      <c r="E36" t="str">
        <f>IF(A36&lt;&gt;"",Tableau1[[#This Row],[Nb visiteur par établissement]],"")</f>
        <v/>
      </c>
      <c r="F36" t="str">
        <f>IF(A36&lt;&gt;"",COUNTIF('Récap prestation'!E37:E534,A36),"")</f>
        <v/>
      </c>
      <c r="G36" t="str">
        <f>IF(A36&lt;&gt;"",a_cacher!T36,"")</f>
        <v/>
      </c>
    </row>
    <row r="37" spans="1:7" x14ac:dyDescent="0.25">
      <c r="A37" s="12" t="str">
        <f>Tableau1[[#This Row],[valeur établissement liste]]</f>
        <v/>
      </c>
      <c r="E37" t="str">
        <f>IF(A37&lt;&gt;"",Tableau1[[#This Row],[Nb visiteur par établissement]],"")</f>
        <v/>
      </c>
      <c r="F37" t="str">
        <f>IF(A37&lt;&gt;"",COUNTIF('Récap prestation'!E38:E535,A37),"")</f>
        <v/>
      </c>
      <c r="G37" t="str">
        <f>IF(A37&lt;&gt;"",a_cacher!T37,"")</f>
        <v/>
      </c>
    </row>
    <row r="38" spans="1:7" x14ac:dyDescent="0.25">
      <c r="A38" s="12" t="str">
        <f>Tableau1[[#This Row],[valeur établissement liste]]</f>
        <v/>
      </c>
      <c r="E38" t="str">
        <f>IF(A38&lt;&gt;"",Tableau1[[#This Row],[Nb visiteur par établissement]],"")</f>
        <v/>
      </c>
      <c r="F38" t="str">
        <f>IF(A38&lt;&gt;"",COUNTIF('Récap prestation'!E39:E536,A38),"")</f>
        <v/>
      </c>
      <c r="G38" t="str">
        <f>IF(A38&lt;&gt;"",a_cacher!T38,"")</f>
        <v/>
      </c>
    </row>
    <row r="39" spans="1:7" x14ac:dyDescent="0.25">
      <c r="A39" s="12" t="str">
        <f>Tableau1[[#This Row],[valeur établissement liste]]</f>
        <v/>
      </c>
      <c r="E39" t="str">
        <f>IF(A39&lt;&gt;"",Tableau1[[#This Row],[Nb visiteur par établissement]],"")</f>
        <v/>
      </c>
      <c r="F39" t="str">
        <f>IF(A39&lt;&gt;"",COUNTIF('Récap prestation'!E40:E537,A39),"")</f>
        <v/>
      </c>
      <c r="G39" t="str">
        <f>IF(A39&lt;&gt;"",a_cacher!T39,"")</f>
        <v/>
      </c>
    </row>
    <row r="40" spans="1:7" x14ac:dyDescent="0.25">
      <c r="A40" s="12" t="str">
        <f>Tableau1[[#This Row],[valeur établissement liste]]</f>
        <v/>
      </c>
      <c r="E40" t="str">
        <f>IF(A40&lt;&gt;"",Tableau1[[#This Row],[Nb visiteur par établissement]],"")</f>
        <v/>
      </c>
      <c r="F40" t="str">
        <f>IF(A40&lt;&gt;"",COUNTIF('Récap prestation'!E41:E538,A40),"")</f>
        <v/>
      </c>
      <c r="G40" t="str">
        <f>IF(A40&lt;&gt;"",a_cacher!T40,"")</f>
        <v/>
      </c>
    </row>
    <row r="41" spans="1:7" x14ac:dyDescent="0.25">
      <c r="A41" s="12" t="str">
        <f>Tableau1[[#This Row],[valeur établissement liste]]</f>
        <v/>
      </c>
      <c r="E41" t="str">
        <f>IF(A41&lt;&gt;"",Tableau1[[#This Row],[Nb visiteur par établissement]],"")</f>
        <v/>
      </c>
      <c r="F41" t="str">
        <f>IF(A41&lt;&gt;"",COUNTIF('Récap prestation'!E42:E539,A41),"")</f>
        <v/>
      </c>
      <c r="G41" t="str">
        <f>IF(A41&lt;&gt;"",a_cacher!T41,"")</f>
        <v/>
      </c>
    </row>
    <row r="42" spans="1:7" x14ac:dyDescent="0.25">
      <c r="A42" s="12" t="str">
        <f>Tableau1[[#This Row],[valeur établissement liste]]</f>
        <v/>
      </c>
      <c r="E42" t="str">
        <f>IF(A42&lt;&gt;"",Tableau1[[#This Row],[Nb visiteur par établissement]],"")</f>
        <v/>
      </c>
      <c r="F42" t="str">
        <f>IF(A42&lt;&gt;"",COUNTIF('Récap prestation'!E43:E540,A42),"")</f>
        <v/>
      </c>
      <c r="G42" t="str">
        <f>IF(A42&lt;&gt;"",a_cacher!T42,"")</f>
        <v/>
      </c>
    </row>
    <row r="43" spans="1:7" x14ac:dyDescent="0.25">
      <c r="A43" s="12" t="str">
        <f>Tableau1[[#This Row],[valeur établissement liste]]</f>
        <v/>
      </c>
      <c r="E43" t="str">
        <f>IF(A43&lt;&gt;"",Tableau1[[#This Row],[Nb visiteur par établissement]],"")</f>
        <v/>
      </c>
      <c r="F43" t="str">
        <f>IF(A43&lt;&gt;"",COUNTIF('Récap prestation'!E44:E541,A43),"")</f>
        <v/>
      </c>
      <c r="G43" t="str">
        <f>IF(A43&lt;&gt;"",a_cacher!T43,"")</f>
        <v/>
      </c>
    </row>
    <row r="44" spans="1:7" x14ac:dyDescent="0.25">
      <c r="A44" s="12" t="str">
        <f>Tableau1[[#This Row],[valeur établissement liste]]</f>
        <v/>
      </c>
      <c r="E44" t="str">
        <f>IF(A44&lt;&gt;"",Tableau1[[#This Row],[Nb visiteur par établissement]],"")</f>
        <v/>
      </c>
      <c r="F44" t="str">
        <f>IF(A44&lt;&gt;"",COUNTIF('Récap prestation'!E45:E542,A44),"")</f>
        <v/>
      </c>
      <c r="G44" t="str">
        <f>IF(A44&lt;&gt;"",a_cacher!T44,"")</f>
        <v/>
      </c>
    </row>
    <row r="45" spans="1:7" x14ac:dyDescent="0.25">
      <c r="A45" s="12" t="str">
        <f>Tableau1[[#This Row],[valeur établissement liste]]</f>
        <v/>
      </c>
      <c r="E45" t="str">
        <f>IF(A45&lt;&gt;"",Tableau1[[#This Row],[Nb visiteur par établissement]],"")</f>
        <v/>
      </c>
      <c r="F45" t="str">
        <f>IF(A45&lt;&gt;"",COUNTIF('Récap prestation'!E46:E543,A45),"")</f>
        <v/>
      </c>
      <c r="G45" t="str">
        <f>IF(A45&lt;&gt;"",a_cacher!T45,"")</f>
        <v/>
      </c>
    </row>
    <row r="46" spans="1:7" x14ac:dyDescent="0.25">
      <c r="A46" s="12" t="str">
        <f>Tableau1[[#This Row],[valeur établissement liste]]</f>
        <v/>
      </c>
      <c r="E46" t="str">
        <f>IF(A46&lt;&gt;"",Tableau1[[#This Row],[Nb visiteur par établissement]],"")</f>
        <v/>
      </c>
      <c r="F46" t="str">
        <f>IF(A46&lt;&gt;"",COUNTIF('Récap prestation'!E47:E544,A46),"")</f>
        <v/>
      </c>
      <c r="G46" t="str">
        <f>IF(A46&lt;&gt;"",a_cacher!T46,"")</f>
        <v/>
      </c>
    </row>
    <row r="47" spans="1:7" x14ac:dyDescent="0.25">
      <c r="A47" s="12" t="str">
        <f>Tableau1[[#This Row],[valeur établissement liste]]</f>
        <v/>
      </c>
      <c r="E47" t="str">
        <f>IF(A47&lt;&gt;"",Tableau1[[#This Row],[Nb visiteur par établissement]],"")</f>
        <v/>
      </c>
      <c r="F47" t="str">
        <f>IF(A47&lt;&gt;"",COUNTIF('Récap prestation'!E48:E545,A47),"")</f>
        <v/>
      </c>
      <c r="G47" t="str">
        <f>IF(A47&lt;&gt;"",a_cacher!T47,"")</f>
        <v/>
      </c>
    </row>
    <row r="48" spans="1:7" x14ac:dyDescent="0.25">
      <c r="A48" s="12" t="str">
        <f>Tableau1[[#This Row],[valeur établissement liste]]</f>
        <v/>
      </c>
      <c r="E48" t="str">
        <f>IF(A48&lt;&gt;"",Tableau1[[#This Row],[Nb visiteur par établissement]],"")</f>
        <v/>
      </c>
      <c r="F48" t="str">
        <f>IF(A48&lt;&gt;"",COUNTIF('Récap prestation'!E49:E546,A48),"")</f>
        <v/>
      </c>
      <c r="G48" t="str">
        <f>IF(A48&lt;&gt;"",a_cacher!T48,"")</f>
        <v/>
      </c>
    </row>
    <row r="49" spans="1:7" x14ac:dyDescent="0.25">
      <c r="A49" s="12" t="str">
        <f>Tableau1[[#This Row],[valeur établissement liste]]</f>
        <v/>
      </c>
      <c r="E49" t="str">
        <f>IF(A49&lt;&gt;"",Tableau1[[#This Row],[Nb visiteur par établissement]],"")</f>
        <v/>
      </c>
      <c r="F49" t="str">
        <f>IF(A49&lt;&gt;"",COUNTIF('Récap prestation'!E50:E547,A49),"")</f>
        <v/>
      </c>
      <c r="G49" t="str">
        <f>IF(A49&lt;&gt;"",a_cacher!T49,"")</f>
        <v/>
      </c>
    </row>
    <row r="50" spans="1:7" x14ac:dyDescent="0.25">
      <c r="A50" s="12" t="str">
        <f>Tableau1[[#This Row],[valeur établissement liste]]</f>
        <v/>
      </c>
      <c r="E50" t="str">
        <f>IF(A50&lt;&gt;"",Tableau1[[#This Row],[Nb visiteur par établissement]],"")</f>
        <v/>
      </c>
      <c r="F50" t="str">
        <f>IF(A50&lt;&gt;"",COUNTIF('Récap prestation'!E51:E548,A50),"")</f>
        <v/>
      </c>
      <c r="G50" t="str">
        <f>IF(A50&lt;&gt;"",a_cacher!T50,"")</f>
        <v/>
      </c>
    </row>
    <row r="51" spans="1:7" x14ac:dyDescent="0.25">
      <c r="A51" s="12" t="str">
        <f>Tableau1[[#This Row],[valeur établissement liste]]</f>
        <v/>
      </c>
      <c r="E51" t="str">
        <f>IF(A51&lt;&gt;"",Tableau1[[#This Row],[Nb visiteur par établissement]],"")</f>
        <v/>
      </c>
      <c r="F51" t="str">
        <f>IF(A51&lt;&gt;"",COUNTIF('Récap prestation'!E52:E549,A51),"")</f>
        <v/>
      </c>
      <c r="G51" t="str">
        <f>IF(A51&lt;&gt;"",a_cacher!T51,"")</f>
        <v/>
      </c>
    </row>
    <row r="52" spans="1:7" x14ac:dyDescent="0.25">
      <c r="A52" s="12" t="str">
        <f>Tableau1[[#This Row],[valeur établissement liste]]</f>
        <v/>
      </c>
      <c r="E52" t="str">
        <f>IF(A52&lt;&gt;"",Tableau1[[#This Row],[Nb visiteur par établissement]],"")</f>
        <v/>
      </c>
      <c r="F52" t="str">
        <f>IF(A52&lt;&gt;"",COUNTIF('Récap prestation'!E53:E550,A52),"")</f>
        <v/>
      </c>
      <c r="G52" t="str">
        <f>IF(A52&lt;&gt;"",a_cacher!T52,"")</f>
        <v/>
      </c>
    </row>
    <row r="53" spans="1:7" x14ac:dyDescent="0.25">
      <c r="A53" s="12" t="str">
        <f>Tableau1[[#This Row],[valeur établissement liste]]</f>
        <v/>
      </c>
      <c r="E53" t="str">
        <f>IF(A53&lt;&gt;"",Tableau1[[#This Row],[Nb visiteur par établissement]],"")</f>
        <v/>
      </c>
      <c r="F53" t="str">
        <f>IF(A53&lt;&gt;"",COUNTIF('Récap prestation'!E54:E551,A53),"")</f>
        <v/>
      </c>
      <c r="G53" t="str">
        <f>IF(A53&lt;&gt;"",a_cacher!T53,"")</f>
        <v/>
      </c>
    </row>
    <row r="54" spans="1:7" x14ac:dyDescent="0.25">
      <c r="A54" s="12" t="str">
        <f>Tableau1[[#This Row],[valeur établissement liste]]</f>
        <v/>
      </c>
      <c r="E54" t="str">
        <f>IF(A54&lt;&gt;"",Tableau1[[#This Row],[Nb visiteur par établissement]],"")</f>
        <v/>
      </c>
      <c r="F54" t="str">
        <f>IF(A54&lt;&gt;"",COUNTIF('Récap prestation'!E55:E552,A54),"")</f>
        <v/>
      </c>
      <c r="G54" t="str">
        <f>IF(A54&lt;&gt;"",a_cacher!T54,"")</f>
        <v/>
      </c>
    </row>
    <row r="55" spans="1:7" x14ac:dyDescent="0.25">
      <c r="A55" s="12" t="str">
        <f>Tableau1[[#This Row],[valeur établissement liste]]</f>
        <v/>
      </c>
      <c r="E55" t="str">
        <f>IF(A55&lt;&gt;"",Tableau1[[#This Row],[Nb visiteur par établissement]],"")</f>
        <v/>
      </c>
      <c r="F55" t="str">
        <f>IF(A55&lt;&gt;"",COUNTIF('Récap prestation'!E56:E553,A55),"")</f>
        <v/>
      </c>
      <c r="G55" t="str">
        <f>IF(A55&lt;&gt;"",a_cacher!T55,"")</f>
        <v/>
      </c>
    </row>
    <row r="56" spans="1:7" x14ac:dyDescent="0.25">
      <c r="A56" s="12" t="str">
        <f>Tableau1[[#This Row],[valeur établissement liste]]</f>
        <v/>
      </c>
      <c r="E56" t="str">
        <f>IF(A56&lt;&gt;"",Tableau1[[#This Row],[Nb visiteur par établissement]],"")</f>
        <v/>
      </c>
      <c r="F56" t="str">
        <f>IF(A56&lt;&gt;"",COUNTIF('Récap prestation'!E57:E554,A56),"")</f>
        <v/>
      </c>
      <c r="G56" t="str">
        <f>IF(A56&lt;&gt;"",a_cacher!T56,"")</f>
        <v/>
      </c>
    </row>
    <row r="57" spans="1:7" x14ac:dyDescent="0.25">
      <c r="A57" s="12" t="str">
        <f>Tableau1[[#This Row],[valeur établissement liste]]</f>
        <v/>
      </c>
      <c r="E57" t="str">
        <f>IF(A57&lt;&gt;"",Tableau1[[#This Row],[Nb visiteur par établissement]],"")</f>
        <v/>
      </c>
      <c r="F57" t="str">
        <f>IF(A57&lt;&gt;"",COUNTIF('Récap prestation'!E58:E555,A57),"")</f>
        <v/>
      </c>
      <c r="G57" t="str">
        <f>IF(A57&lt;&gt;"",a_cacher!T57,"")</f>
        <v/>
      </c>
    </row>
    <row r="58" spans="1:7" x14ac:dyDescent="0.25">
      <c r="A58" s="12" t="str">
        <f>Tableau1[[#This Row],[valeur établissement liste]]</f>
        <v/>
      </c>
      <c r="E58" t="str">
        <f>IF(A58&lt;&gt;"",Tableau1[[#This Row],[Nb visiteur par établissement]],"")</f>
        <v/>
      </c>
      <c r="F58" t="str">
        <f>IF(A58&lt;&gt;"",COUNTIF('Récap prestation'!E59:E556,A58),"")</f>
        <v/>
      </c>
      <c r="G58" t="str">
        <f>IF(A58&lt;&gt;"",a_cacher!T58,"")</f>
        <v/>
      </c>
    </row>
    <row r="59" spans="1:7" x14ac:dyDescent="0.25">
      <c r="A59" s="12" t="str">
        <f>Tableau1[[#This Row],[valeur établissement liste]]</f>
        <v/>
      </c>
      <c r="E59" t="str">
        <f>IF(A59&lt;&gt;"",Tableau1[[#This Row],[Nb visiteur par établissement]],"")</f>
        <v/>
      </c>
      <c r="F59" t="str">
        <f>IF(A59&lt;&gt;"",COUNTIF('Récap prestation'!E60:E557,A59),"")</f>
        <v/>
      </c>
      <c r="G59" t="str">
        <f>IF(A59&lt;&gt;"",a_cacher!T59,"")</f>
        <v/>
      </c>
    </row>
    <row r="60" spans="1:7" x14ac:dyDescent="0.25">
      <c r="A60" s="12" t="str">
        <f>Tableau1[[#This Row],[valeur établissement liste]]</f>
        <v/>
      </c>
      <c r="E60" t="str">
        <f>IF(A60&lt;&gt;"",Tableau1[[#This Row],[Nb visiteur par établissement]],"")</f>
        <v/>
      </c>
      <c r="F60" t="str">
        <f>IF(A60&lt;&gt;"",COUNTIF('Récap prestation'!E61:E558,A60),"")</f>
        <v/>
      </c>
      <c r="G60" t="str">
        <f>IF(A60&lt;&gt;"",a_cacher!T60,"")</f>
        <v/>
      </c>
    </row>
    <row r="61" spans="1:7" x14ac:dyDescent="0.25">
      <c r="A61" s="12" t="str">
        <f>Tableau1[[#This Row],[valeur établissement liste]]</f>
        <v/>
      </c>
      <c r="E61" t="str">
        <f>IF(A61&lt;&gt;"",Tableau1[[#This Row],[Nb visiteur par établissement]],"")</f>
        <v/>
      </c>
      <c r="F61" t="str">
        <f>IF(A61&lt;&gt;"",COUNTIF('Récap prestation'!E62:E559,A61),"")</f>
        <v/>
      </c>
      <c r="G61" t="str">
        <f>IF(A61&lt;&gt;"",a_cacher!T61,"")</f>
        <v/>
      </c>
    </row>
    <row r="62" spans="1:7" x14ac:dyDescent="0.25">
      <c r="A62" s="12" t="str">
        <f>Tableau1[[#This Row],[valeur établissement liste]]</f>
        <v/>
      </c>
      <c r="E62" t="str">
        <f>IF(A62&lt;&gt;"",Tableau1[[#This Row],[Nb visiteur par établissement]],"")</f>
        <v/>
      </c>
      <c r="F62" t="str">
        <f>IF(A62&lt;&gt;"",COUNTIF('Récap prestation'!E63:E560,A62),"")</f>
        <v/>
      </c>
      <c r="G62" t="str">
        <f>IF(A62&lt;&gt;"",a_cacher!T62,"")</f>
        <v/>
      </c>
    </row>
    <row r="63" spans="1:7" x14ac:dyDescent="0.25">
      <c r="A63" s="12" t="str">
        <f>Tableau1[[#This Row],[valeur établissement liste]]</f>
        <v/>
      </c>
      <c r="E63" t="str">
        <f>IF(A63&lt;&gt;"",Tableau1[[#This Row],[Nb visiteur par établissement]],"")</f>
        <v/>
      </c>
      <c r="F63" t="str">
        <f>IF(A63&lt;&gt;"",COUNTIF('Récap prestation'!E64:E561,A63),"")</f>
        <v/>
      </c>
      <c r="G63" t="str">
        <f>IF(A63&lt;&gt;"",a_cacher!T63,"")</f>
        <v/>
      </c>
    </row>
    <row r="64" spans="1:7" x14ac:dyDescent="0.25">
      <c r="A64" s="12" t="str">
        <f>Tableau1[[#This Row],[valeur établissement liste]]</f>
        <v/>
      </c>
      <c r="E64" t="str">
        <f>IF(A64&lt;&gt;"",Tableau1[[#This Row],[Nb visiteur par établissement]],"")</f>
        <v/>
      </c>
      <c r="F64" t="str">
        <f>IF(A64&lt;&gt;"",COUNTIF('Récap prestation'!E65:E562,A64),"")</f>
        <v/>
      </c>
      <c r="G64" t="str">
        <f>IF(A64&lt;&gt;"",a_cacher!T64,"")</f>
        <v/>
      </c>
    </row>
    <row r="65" spans="1:7" x14ac:dyDescent="0.25">
      <c r="A65" s="12" t="str">
        <f>Tableau1[[#This Row],[valeur établissement liste]]</f>
        <v/>
      </c>
      <c r="E65" t="str">
        <f>IF(A65&lt;&gt;"",Tableau1[[#This Row],[Nb visiteur par établissement]],"")</f>
        <v/>
      </c>
      <c r="F65" t="str">
        <f>IF(A65&lt;&gt;"",COUNTIF('Récap prestation'!E66:E563,A65),"")</f>
        <v/>
      </c>
      <c r="G65" t="str">
        <f>IF(A65&lt;&gt;"",a_cacher!T65,"")</f>
        <v/>
      </c>
    </row>
    <row r="66" spans="1:7" x14ac:dyDescent="0.25">
      <c r="A66" s="12" t="str">
        <f>Tableau1[[#This Row],[valeur établissement liste]]</f>
        <v/>
      </c>
      <c r="E66" t="str">
        <f>IF(A66&lt;&gt;"",Tableau1[[#This Row],[Nb visiteur par établissement]],"")</f>
        <v/>
      </c>
      <c r="F66" t="str">
        <f>IF(A66&lt;&gt;"",COUNTIF('Récap prestation'!E67:E564,A66),"")</f>
        <v/>
      </c>
      <c r="G66" t="str">
        <f>IF(A66&lt;&gt;"",a_cacher!T66,"")</f>
        <v/>
      </c>
    </row>
    <row r="67" spans="1:7" x14ac:dyDescent="0.25">
      <c r="A67" s="12" t="str">
        <f>Tableau1[[#This Row],[valeur établissement liste]]</f>
        <v/>
      </c>
      <c r="E67" t="str">
        <f>IF(A67&lt;&gt;"",Tableau1[[#This Row],[Nb visiteur par établissement]],"")</f>
        <v/>
      </c>
      <c r="F67" t="str">
        <f>IF(A67&lt;&gt;"",COUNTIF('Récap prestation'!E68:E565,A67),"")</f>
        <v/>
      </c>
      <c r="G67" t="str">
        <f>IF(A67&lt;&gt;"",a_cacher!T67,"")</f>
        <v/>
      </c>
    </row>
    <row r="68" spans="1:7" x14ac:dyDescent="0.25">
      <c r="A68" s="12" t="str">
        <f>Tableau1[[#This Row],[valeur établissement liste]]</f>
        <v/>
      </c>
      <c r="E68" t="str">
        <f>IF(A68&lt;&gt;"",Tableau1[[#This Row],[Nb visiteur par établissement]],"")</f>
        <v/>
      </c>
      <c r="F68" t="str">
        <f>IF(A68&lt;&gt;"",COUNTIF('Récap prestation'!E69:E566,A68),"")</f>
        <v/>
      </c>
      <c r="G68" t="str">
        <f>IF(A68&lt;&gt;"",a_cacher!T68,"")</f>
        <v/>
      </c>
    </row>
    <row r="69" spans="1:7" x14ac:dyDescent="0.25">
      <c r="A69" s="12" t="str">
        <f>Tableau1[[#This Row],[valeur établissement liste]]</f>
        <v/>
      </c>
      <c r="E69" t="str">
        <f>IF(A69&lt;&gt;"",Tableau1[[#This Row],[Nb visiteur par établissement]],"")</f>
        <v/>
      </c>
      <c r="F69" t="str">
        <f>IF(A69&lt;&gt;"",COUNTIF('Récap prestation'!E70:E567,A69),"")</f>
        <v/>
      </c>
      <c r="G69" t="str">
        <f>IF(A69&lt;&gt;"",a_cacher!T69,"")</f>
        <v/>
      </c>
    </row>
    <row r="70" spans="1:7" x14ac:dyDescent="0.25">
      <c r="A70" s="12" t="str">
        <f>Tableau1[[#This Row],[valeur établissement liste]]</f>
        <v/>
      </c>
      <c r="E70" t="str">
        <f>IF(A70&lt;&gt;"",Tableau1[[#This Row],[Nb visiteur par établissement]],"")</f>
        <v/>
      </c>
      <c r="F70" t="str">
        <f>IF(A70&lt;&gt;"",COUNTIF('Récap prestation'!E71:E568,A70),"")</f>
        <v/>
      </c>
      <c r="G70" t="str">
        <f>IF(A70&lt;&gt;"",a_cacher!T70,"")</f>
        <v/>
      </c>
    </row>
    <row r="71" spans="1:7" x14ac:dyDescent="0.25">
      <c r="A71" s="12" t="str">
        <f>Tableau1[[#This Row],[valeur établissement liste]]</f>
        <v/>
      </c>
      <c r="E71" t="str">
        <f>IF(A71&lt;&gt;"",Tableau1[[#This Row],[Nb visiteur par établissement]],"")</f>
        <v/>
      </c>
      <c r="F71" t="str">
        <f>IF(A71&lt;&gt;"",COUNTIF('Récap prestation'!E72:E569,A71),"")</f>
        <v/>
      </c>
      <c r="G71" t="str">
        <f>IF(A71&lt;&gt;"",a_cacher!T71,"")</f>
        <v/>
      </c>
    </row>
    <row r="72" spans="1:7" x14ac:dyDescent="0.25">
      <c r="A72" s="12" t="str">
        <f>Tableau1[[#This Row],[valeur établissement liste]]</f>
        <v/>
      </c>
      <c r="E72" t="str">
        <f>IF(A72&lt;&gt;"",Tableau1[[#This Row],[Nb visiteur par établissement]],"")</f>
        <v/>
      </c>
      <c r="F72" t="str">
        <f>IF(A72&lt;&gt;"",COUNTIF('Récap prestation'!E73:E570,A72),"")</f>
        <v/>
      </c>
      <c r="G72" t="str">
        <f>IF(A72&lt;&gt;"",a_cacher!T72,"")</f>
        <v/>
      </c>
    </row>
    <row r="73" spans="1:7" x14ac:dyDescent="0.25">
      <c r="A73" s="12" t="str">
        <f>Tableau1[[#This Row],[valeur établissement liste]]</f>
        <v/>
      </c>
      <c r="E73" t="str">
        <f>IF(A73&lt;&gt;"",Tableau1[[#This Row],[Nb visiteur par établissement]],"")</f>
        <v/>
      </c>
      <c r="F73" t="str">
        <f>IF(A73&lt;&gt;"",COUNTIF('Récap prestation'!E74:E571,A73),"")</f>
        <v/>
      </c>
      <c r="G73" t="str">
        <f>IF(A73&lt;&gt;"",a_cacher!T73,"")</f>
        <v/>
      </c>
    </row>
    <row r="74" spans="1:7" x14ac:dyDescent="0.25">
      <c r="A74" s="12" t="str">
        <f>Tableau1[[#This Row],[valeur établissement liste]]</f>
        <v/>
      </c>
      <c r="E74" t="str">
        <f>IF(A74&lt;&gt;"",Tableau1[[#This Row],[Nb visiteur par établissement]],"")</f>
        <v/>
      </c>
      <c r="F74" t="str">
        <f>IF(A74&lt;&gt;"",COUNTIF('Récap prestation'!E75:E572,A74),"")</f>
        <v/>
      </c>
      <c r="G74" t="str">
        <f>IF(A74&lt;&gt;"",a_cacher!T74,"")</f>
        <v/>
      </c>
    </row>
    <row r="75" spans="1:7" x14ac:dyDescent="0.25">
      <c r="A75" s="12" t="str">
        <f>Tableau1[[#This Row],[valeur établissement liste]]</f>
        <v/>
      </c>
      <c r="E75" t="str">
        <f>IF(A75&lt;&gt;"",Tableau1[[#This Row],[Nb visiteur par établissement]],"")</f>
        <v/>
      </c>
      <c r="F75" t="str">
        <f>IF(A75&lt;&gt;"",COUNTIF('Récap prestation'!E76:E573,A75),"")</f>
        <v/>
      </c>
      <c r="G75" t="str">
        <f>IF(A75&lt;&gt;"",a_cacher!T75,"")</f>
        <v/>
      </c>
    </row>
    <row r="76" spans="1:7" x14ac:dyDescent="0.25">
      <c r="A76" s="12" t="str">
        <f>Tableau1[[#This Row],[valeur établissement liste]]</f>
        <v/>
      </c>
      <c r="E76" t="str">
        <f>IF(A76&lt;&gt;"",Tableau1[[#This Row],[Nb visiteur par établissement]],"")</f>
        <v/>
      </c>
      <c r="F76" t="str">
        <f>IF(A76&lt;&gt;"",COUNTIF('Récap prestation'!E77:E574,A76),"")</f>
        <v/>
      </c>
      <c r="G76" t="str">
        <f>IF(A76&lt;&gt;"",a_cacher!T76,"")</f>
        <v/>
      </c>
    </row>
    <row r="77" spans="1:7" x14ac:dyDescent="0.25">
      <c r="A77" s="12" t="str">
        <f>Tableau1[[#This Row],[valeur établissement liste]]</f>
        <v/>
      </c>
      <c r="E77" t="str">
        <f>IF(A77&lt;&gt;"",Tableau1[[#This Row],[Nb visiteur par établissement]],"")</f>
        <v/>
      </c>
      <c r="F77" t="str">
        <f>IF(A77&lt;&gt;"",COUNTIF('Récap prestation'!E78:E575,A77),"")</f>
        <v/>
      </c>
      <c r="G77" t="str">
        <f>IF(A77&lt;&gt;"",a_cacher!T77,"")</f>
        <v/>
      </c>
    </row>
    <row r="78" spans="1:7" x14ac:dyDescent="0.25">
      <c r="A78" s="12" t="str">
        <f>Tableau1[[#This Row],[valeur établissement liste]]</f>
        <v/>
      </c>
      <c r="E78" t="str">
        <f>IF(A78&lt;&gt;"",Tableau1[[#This Row],[Nb visiteur par établissement]],"")</f>
        <v/>
      </c>
      <c r="F78" t="str">
        <f>IF(A78&lt;&gt;"",COUNTIF('Récap prestation'!E79:E576,A78),"")</f>
        <v/>
      </c>
      <c r="G78" t="str">
        <f>IF(A78&lt;&gt;"",a_cacher!T78,"")</f>
        <v/>
      </c>
    </row>
    <row r="79" spans="1:7" x14ac:dyDescent="0.25">
      <c r="A79" s="12" t="str">
        <f>Tableau1[[#This Row],[valeur établissement liste]]</f>
        <v/>
      </c>
      <c r="E79" t="str">
        <f>IF(A79&lt;&gt;"",Tableau1[[#This Row],[Nb visiteur par établissement]],"")</f>
        <v/>
      </c>
      <c r="F79" t="str">
        <f>IF(A79&lt;&gt;"",COUNTIF('Récap prestation'!E80:E577,A79),"")</f>
        <v/>
      </c>
      <c r="G79" t="str">
        <f>IF(A79&lt;&gt;"",a_cacher!T79,"")</f>
        <v/>
      </c>
    </row>
    <row r="80" spans="1:7" x14ac:dyDescent="0.25">
      <c r="A80" s="12" t="str">
        <f>Tableau1[[#This Row],[valeur établissement liste]]</f>
        <v/>
      </c>
      <c r="E80" t="str">
        <f>IF(A80&lt;&gt;"",Tableau1[[#This Row],[Nb visiteur par établissement]],"")</f>
        <v/>
      </c>
      <c r="F80" t="str">
        <f>IF(A80&lt;&gt;"",COUNTIF('Récap prestation'!E81:E578,A80),"")</f>
        <v/>
      </c>
      <c r="G80" t="str">
        <f>IF(A80&lt;&gt;"",a_cacher!T80,"")</f>
        <v/>
      </c>
    </row>
    <row r="81" spans="1:7" x14ac:dyDescent="0.25">
      <c r="A81" s="12" t="str">
        <f>Tableau1[[#This Row],[valeur établissement liste]]</f>
        <v/>
      </c>
      <c r="E81" t="str">
        <f>IF(A81&lt;&gt;"",Tableau1[[#This Row],[Nb visiteur par établissement]],"")</f>
        <v/>
      </c>
      <c r="F81" t="str">
        <f>IF(A81&lt;&gt;"",COUNTIF('Récap prestation'!E82:E579,A81),"")</f>
        <v/>
      </c>
      <c r="G81" t="str">
        <f>IF(A81&lt;&gt;"",a_cacher!T81,"")</f>
        <v/>
      </c>
    </row>
    <row r="82" spans="1:7" x14ac:dyDescent="0.25">
      <c r="A82" s="12" t="str">
        <f>Tableau1[[#This Row],[valeur établissement liste]]</f>
        <v/>
      </c>
      <c r="E82" t="str">
        <f>IF(A82&lt;&gt;"",Tableau1[[#This Row],[Nb visiteur par établissement]],"")</f>
        <v/>
      </c>
      <c r="F82" t="str">
        <f>IF(A82&lt;&gt;"",COUNTIF('Récap prestation'!E83:E580,A82),"")</f>
        <v/>
      </c>
      <c r="G82" t="str">
        <f>IF(A82&lt;&gt;"",a_cacher!T82,"")</f>
        <v/>
      </c>
    </row>
    <row r="83" spans="1:7" x14ac:dyDescent="0.25">
      <c r="A83" s="12" t="str">
        <f>Tableau1[[#This Row],[valeur établissement liste]]</f>
        <v/>
      </c>
      <c r="E83" t="str">
        <f>IF(A83&lt;&gt;"",Tableau1[[#This Row],[Nb visiteur par établissement]],"")</f>
        <v/>
      </c>
      <c r="F83" t="str">
        <f>IF(A83&lt;&gt;"",COUNTIF('Récap prestation'!E84:E581,A83),"")</f>
        <v/>
      </c>
      <c r="G83" t="str">
        <f>IF(A83&lt;&gt;"",a_cacher!T83,"")</f>
        <v/>
      </c>
    </row>
    <row r="84" spans="1:7" x14ac:dyDescent="0.25">
      <c r="A84" s="12" t="str">
        <f>Tableau1[[#This Row],[valeur établissement liste]]</f>
        <v/>
      </c>
      <c r="E84" t="str">
        <f>IF(A84&lt;&gt;"",Tableau1[[#This Row],[Nb visiteur par établissement]],"")</f>
        <v/>
      </c>
      <c r="F84" t="str">
        <f>IF(A84&lt;&gt;"",COUNTIF('Récap prestation'!E85:E582,A84),"")</f>
        <v/>
      </c>
      <c r="G84" t="str">
        <f>IF(A84&lt;&gt;"",a_cacher!T84,"")</f>
        <v/>
      </c>
    </row>
    <row r="85" spans="1:7" x14ac:dyDescent="0.25">
      <c r="A85" s="12" t="str">
        <f>Tableau1[[#This Row],[valeur établissement liste]]</f>
        <v/>
      </c>
      <c r="E85" t="str">
        <f>IF(A85&lt;&gt;"",Tableau1[[#This Row],[Nb visiteur par établissement]],"")</f>
        <v/>
      </c>
      <c r="F85" t="str">
        <f>IF(A85&lt;&gt;"",COUNTIF('Récap prestation'!E86:E583,A85),"")</f>
        <v/>
      </c>
      <c r="G85" t="str">
        <f>IF(A85&lt;&gt;"",a_cacher!T85,"")</f>
        <v/>
      </c>
    </row>
    <row r="86" spans="1:7" x14ac:dyDescent="0.25">
      <c r="A86" s="12" t="str">
        <f>Tableau1[[#This Row],[valeur établissement liste]]</f>
        <v/>
      </c>
      <c r="E86" t="str">
        <f>IF(A86&lt;&gt;"",Tableau1[[#This Row],[Nb visiteur par établissement]],"")</f>
        <v/>
      </c>
      <c r="F86" t="str">
        <f>IF(A86&lt;&gt;"",COUNTIF('Récap prestation'!E87:E584,A86),"")</f>
        <v/>
      </c>
      <c r="G86" t="str">
        <f>IF(A86&lt;&gt;"",a_cacher!T86,"")</f>
        <v/>
      </c>
    </row>
    <row r="87" spans="1:7" x14ac:dyDescent="0.25">
      <c r="A87" s="12" t="str">
        <f>Tableau1[[#This Row],[valeur établissement liste]]</f>
        <v/>
      </c>
      <c r="E87" t="str">
        <f>IF(A87&lt;&gt;"",Tableau1[[#This Row],[Nb visiteur par établissement]],"")</f>
        <v/>
      </c>
      <c r="F87" t="str">
        <f>IF(A87&lt;&gt;"",COUNTIF('Récap prestation'!E88:E585,A87),"")</f>
        <v/>
      </c>
      <c r="G87" t="str">
        <f>IF(A87&lt;&gt;"",a_cacher!T87,"")</f>
        <v/>
      </c>
    </row>
    <row r="88" spans="1:7" x14ac:dyDescent="0.25">
      <c r="A88" s="12" t="str">
        <f>Tableau1[[#This Row],[valeur établissement liste]]</f>
        <v/>
      </c>
      <c r="E88" t="str">
        <f>IF(A88&lt;&gt;"",Tableau1[[#This Row],[Nb visiteur par établissement]],"")</f>
        <v/>
      </c>
      <c r="F88" t="str">
        <f>IF(A88&lt;&gt;"",COUNTIF('Récap prestation'!E89:E586,A88),"")</f>
        <v/>
      </c>
      <c r="G88" t="str">
        <f>IF(A88&lt;&gt;"",a_cacher!T88,"")</f>
        <v/>
      </c>
    </row>
    <row r="89" spans="1:7" x14ac:dyDescent="0.25">
      <c r="A89" s="12" t="str">
        <f>Tableau1[[#This Row],[valeur établissement liste]]</f>
        <v/>
      </c>
      <c r="E89" t="str">
        <f>IF(A89&lt;&gt;"",Tableau1[[#This Row],[Nb visiteur par établissement]],"")</f>
        <v/>
      </c>
      <c r="F89" t="str">
        <f>IF(A89&lt;&gt;"",COUNTIF('Récap prestation'!E90:E587,A89),"")</f>
        <v/>
      </c>
      <c r="G89" t="str">
        <f>IF(A89&lt;&gt;"",a_cacher!T89,"")</f>
        <v/>
      </c>
    </row>
    <row r="90" spans="1:7" x14ac:dyDescent="0.25">
      <c r="A90" s="12" t="str">
        <f>Tableau1[[#This Row],[valeur établissement liste]]</f>
        <v/>
      </c>
      <c r="E90" t="str">
        <f>IF(A90&lt;&gt;"",Tableau1[[#This Row],[Nb visiteur par établissement]],"")</f>
        <v/>
      </c>
      <c r="F90" t="str">
        <f>IF(A90&lt;&gt;"",COUNTIF('Récap prestation'!E91:E588,A90),"")</f>
        <v/>
      </c>
      <c r="G90" t="str">
        <f>IF(A90&lt;&gt;"",a_cacher!T90,"")</f>
        <v/>
      </c>
    </row>
    <row r="91" spans="1:7" x14ac:dyDescent="0.25">
      <c r="A91" s="12" t="str">
        <f>Tableau1[[#This Row],[valeur établissement liste]]</f>
        <v/>
      </c>
      <c r="E91" t="str">
        <f>IF(A91&lt;&gt;"",Tableau1[[#This Row],[Nb visiteur par établissement]],"")</f>
        <v/>
      </c>
      <c r="F91" t="str">
        <f>IF(A91&lt;&gt;"",COUNTIF('Récap prestation'!E92:E589,A91),"")</f>
        <v/>
      </c>
      <c r="G91" t="str">
        <f>IF(A91&lt;&gt;"",a_cacher!T91,"")</f>
        <v/>
      </c>
    </row>
    <row r="92" spans="1:7" x14ac:dyDescent="0.25">
      <c r="A92" s="12" t="str">
        <f>Tableau1[[#This Row],[valeur établissement liste]]</f>
        <v/>
      </c>
      <c r="E92" t="str">
        <f>IF(A92&lt;&gt;"",Tableau1[[#This Row],[Nb visiteur par établissement]],"")</f>
        <v/>
      </c>
      <c r="F92" t="str">
        <f>IF(A92&lt;&gt;"",COUNTIF('Récap prestation'!E93:E590,A92),"")</f>
        <v/>
      </c>
      <c r="G92" t="str">
        <f>IF(A92&lt;&gt;"",a_cacher!T92,"")</f>
        <v/>
      </c>
    </row>
    <row r="93" spans="1:7" x14ac:dyDescent="0.25">
      <c r="A93" s="12" t="str">
        <f>Tableau1[[#This Row],[valeur établissement liste]]</f>
        <v/>
      </c>
      <c r="E93" t="str">
        <f>IF(A93&lt;&gt;"",Tableau1[[#This Row],[Nb visiteur par établissement]],"")</f>
        <v/>
      </c>
      <c r="F93" t="str">
        <f>IF(A93&lt;&gt;"",COUNTIF('Récap prestation'!E94:E591,A93),"")</f>
        <v/>
      </c>
      <c r="G93" t="str">
        <f>IF(A93&lt;&gt;"",a_cacher!T93,"")</f>
        <v/>
      </c>
    </row>
    <row r="94" spans="1:7" x14ac:dyDescent="0.25">
      <c r="A94" s="12" t="str">
        <f>Tableau1[[#This Row],[valeur établissement liste]]</f>
        <v/>
      </c>
      <c r="B94" t="e">
        <f>VLOOKUP(A94,a_cacher!$F$2:$I$500,2,TRUE)</f>
        <v>#N/A</v>
      </c>
      <c r="E94" t="str">
        <f>IF(A94&lt;&gt;"",Tableau1[[#This Row],[Nb visiteur par établissement]],"")</f>
        <v/>
      </c>
      <c r="F94" t="str">
        <f>IF(A94&lt;&gt;"",COUNTIF('Récap prestation'!E95:E592,A94),"")</f>
        <v/>
      </c>
      <c r="G94" t="str">
        <f>IF(A94&lt;&gt;"",a_cacher!T94,"")</f>
        <v/>
      </c>
    </row>
    <row r="95" spans="1:7" x14ac:dyDescent="0.25">
      <c r="A95" s="12" t="str">
        <f>Tableau1[[#This Row],[valeur établissement liste]]</f>
        <v/>
      </c>
      <c r="B95" t="e">
        <f>VLOOKUP(A95,a_cacher!$F$2:$I$500,2,TRUE)</f>
        <v>#N/A</v>
      </c>
      <c r="E95" t="str">
        <f>IF(A95&lt;&gt;"",Tableau1[[#This Row],[Nb visiteur par établissement]],"")</f>
        <v/>
      </c>
      <c r="F95" t="str">
        <f>IF(A95&lt;&gt;"",COUNTIF('Récap prestation'!E96:E593,A95),"")</f>
        <v/>
      </c>
      <c r="G95" t="str">
        <f>IF(A95&lt;&gt;"",a_cacher!T95,"")</f>
        <v/>
      </c>
    </row>
    <row r="96" spans="1:7" x14ac:dyDescent="0.25">
      <c r="A96" s="12" t="str">
        <f>Tableau1[[#This Row],[valeur établissement liste]]</f>
        <v/>
      </c>
      <c r="B96" t="e">
        <f>VLOOKUP(A96,a_cacher!$F$2:$I$500,2,TRUE)</f>
        <v>#N/A</v>
      </c>
      <c r="E96" t="str">
        <f>IF(A96&lt;&gt;"",Tableau1[[#This Row],[Nb visiteur par établissement]],"")</f>
        <v/>
      </c>
      <c r="F96" t="str">
        <f>IF(A96&lt;&gt;"",COUNTIF('Récap prestation'!E97:E594,A96),"")</f>
        <v/>
      </c>
      <c r="G96" t="str">
        <f>IF(A96&lt;&gt;"",a_cacher!T96,"")</f>
        <v/>
      </c>
    </row>
    <row r="97" spans="1:7" x14ac:dyDescent="0.25">
      <c r="A97" s="12" t="str">
        <f>Tableau1[[#This Row],[valeur établissement liste]]</f>
        <v/>
      </c>
      <c r="B97" t="e">
        <f>VLOOKUP(A97,a_cacher!$F$2:$I$500,2,TRUE)</f>
        <v>#N/A</v>
      </c>
      <c r="E97" t="str">
        <f>IF(A97&lt;&gt;"",Tableau1[[#This Row],[Nb visiteur par établissement]],"")</f>
        <v/>
      </c>
      <c r="F97" t="str">
        <f>IF(A97&lt;&gt;"",COUNTIF('Récap prestation'!E98:E595,A97),"")</f>
        <v/>
      </c>
      <c r="G97" t="str">
        <f>IF(A97&lt;&gt;"",a_cacher!T97,"")</f>
        <v/>
      </c>
    </row>
    <row r="98" spans="1:7" x14ac:dyDescent="0.25">
      <c r="A98" s="12" t="str">
        <f>Tableau1[[#This Row],[valeur établissement liste]]</f>
        <v/>
      </c>
      <c r="B98" t="e">
        <f>VLOOKUP(A98,a_cacher!$F$2:$I$500,2,TRUE)</f>
        <v>#N/A</v>
      </c>
      <c r="E98" t="str">
        <f>IF(A98&lt;&gt;"",Tableau1[[#This Row],[Nb visiteur par établissement]],"")</f>
        <v/>
      </c>
      <c r="F98" t="str">
        <f>IF(A98&lt;&gt;"",COUNTIF('Récap prestation'!E99:E596,A98),"")</f>
        <v/>
      </c>
      <c r="G98" t="str">
        <f>IF(A98&lt;&gt;"",a_cacher!T98,"")</f>
        <v/>
      </c>
    </row>
    <row r="99" spans="1:7" x14ac:dyDescent="0.25">
      <c r="A99" s="12" t="str">
        <f>Tableau1[[#This Row],[valeur établissement liste]]</f>
        <v/>
      </c>
      <c r="B99" t="e">
        <f>VLOOKUP(A99,a_cacher!$F$2:$I$500,2,TRUE)</f>
        <v>#N/A</v>
      </c>
      <c r="E99" t="str">
        <f>IF(A99&lt;&gt;"",Tableau1[[#This Row],[Nb visiteur par établissement]],"")</f>
        <v/>
      </c>
      <c r="F99" t="str">
        <f>IF(A99&lt;&gt;"",COUNTIF('Récap prestation'!E100:E597,A99),"")</f>
        <v/>
      </c>
      <c r="G99" t="str">
        <f>IF(A99&lt;&gt;"",a_cacher!T99,"")</f>
        <v/>
      </c>
    </row>
    <row r="100" spans="1:7" x14ac:dyDescent="0.25">
      <c r="A100" s="12" t="str">
        <f>Tableau1[[#This Row],[valeur établissement liste]]</f>
        <v/>
      </c>
      <c r="B100" t="e">
        <f>VLOOKUP(A100,a_cacher!$F$2:$I$500,2,TRUE)</f>
        <v>#N/A</v>
      </c>
      <c r="E100" t="str">
        <f>IF(A100&lt;&gt;"",Tableau1[[#This Row],[Nb visiteur par établissement]],"")</f>
        <v/>
      </c>
      <c r="F100" t="str">
        <f>IF(A100&lt;&gt;"",COUNTIF('Récap prestation'!E101:E598,A100),"")</f>
        <v/>
      </c>
      <c r="G100" t="str">
        <f>IF(A100&lt;&gt;"",a_cacher!T100,"")</f>
        <v/>
      </c>
    </row>
    <row r="101" spans="1:7" x14ac:dyDescent="0.25">
      <c r="E101" t="str">
        <f>IF(A101&lt;&gt;"",Tableau1[[#This Row],[Nb visiteur par établissement]],"")</f>
        <v/>
      </c>
      <c r="F101" t="str">
        <f>IF(A101&lt;&gt;"",COUNTIF('Récap prestation'!E102:E599,A101),"")</f>
        <v/>
      </c>
      <c r="G101" t="str">
        <f>IF(A101&lt;&gt;"",a_cacher!T101,"")</f>
        <v/>
      </c>
    </row>
    <row r="102" spans="1:7" x14ac:dyDescent="0.25">
      <c r="E102" t="str">
        <f>IF(A102&lt;&gt;"",Tableau1[[#This Row],[Nb visiteur par établissement]],"")</f>
        <v/>
      </c>
      <c r="F102" t="str">
        <f>IF(A102&lt;&gt;"",COUNTIF('Récap prestation'!E103:E600,A102),"")</f>
        <v/>
      </c>
      <c r="G102" t="str">
        <f>IF(A102&lt;&gt;"",a_cacher!T102,"")</f>
        <v/>
      </c>
    </row>
    <row r="103" spans="1:7" x14ac:dyDescent="0.25">
      <c r="E103" t="str">
        <f>IF(A103&lt;&gt;"",Tableau1[[#This Row],[Nb visiteur par établissement]],"")</f>
        <v/>
      </c>
      <c r="F103" t="str">
        <f>IF(A103&lt;&gt;"",COUNTIF('Récap prestation'!E104:E601,A103),"")</f>
        <v/>
      </c>
      <c r="G103" t="str">
        <f>IF(A103&lt;&gt;"",a_cacher!T103,"")</f>
        <v/>
      </c>
    </row>
    <row r="104" spans="1:7" x14ac:dyDescent="0.25">
      <c r="E104" t="str">
        <f>IF(A104&lt;&gt;"",Tableau1[[#This Row],[Nb visiteur par établissement]],"")</f>
        <v/>
      </c>
      <c r="F104" t="str">
        <f>IF(A104&lt;&gt;"",COUNTIF('Récap prestation'!E105:E602,A104),"")</f>
        <v/>
      </c>
      <c r="G104" t="str">
        <f>IF(A104&lt;&gt;"",a_cacher!T104,"")</f>
        <v/>
      </c>
    </row>
    <row r="105" spans="1:7" x14ac:dyDescent="0.25">
      <c r="E105" t="str">
        <f>IF(A105&lt;&gt;"",Tableau1[[#This Row],[Nb visiteur par établissement]],"")</f>
        <v/>
      </c>
      <c r="F105" t="str">
        <f>IF(A105&lt;&gt;"",COUNTIF('Récap prestation'!E106:E603,A105),"")</f>
        <v/>
      </c>
      <c r="G105" t="str">
        <f>IF(A105&lt;&gt;"",a_cacher!T105,"")</f>
        <v/>
      </c>
    </row>
    <row r="106" spans="1:7" x14ac:dyDescent="0.25">
      <c r="E106" t="str">
        <f>IF(A106&lt;&gt;"",Tableau1[[#This Row],[Nb visiteur par établissement]],"")</f>
        <v/>
      </c>
      <c r="F106" t="str">
        <f>IF(A106&lt;&gt;"",COUNTIF('Récap prestation'!E107:E604,A106),"")</f>
        <v/>
      </c>
      <c r="G106" t="str">
        <f>IF(A106&lt;&gt;"",a_cacher!T106,"")</f>
        <v/>
      </c>
    </row>
    <row r="107" spans="1:7" x14ac:dyDescent="0.25">
      <c r="E107" t="str">
        <f>IF(A107&lt;&gt;"",Tableau1[[#This Row],[Nb visiteur par établissement]],"")</f>
        <v/>
      </c>
      <c r="F107" t="str">
        <f>IF(A107&lt;&gt;"",COUNTIF('Récap prestation'!E108:E605,A107),"")</f>
        <v/>
      </c>
      <c r="G107" t="str">
        <f>IF(A107&lt;&gt;"",a_cacher!T107,"")</f>
        <v/>
      </c>
    </row>
    <row r="108" spans="1:7" x14ac:dyDescent="0.25">
      <c r="E108" t="str">
        <f>IF(A108&lt;&gt;"",Tableau1[[#This Row],[Nb visiteur par établissement]],"")</f>
        <v/>
      </c>
      <c r="F108" t="str">
        <f>IF(A108&lt;&gt;"",COUNTIF('Récap prestation'!E109:E606,A108),"")</f>
        <v/>
      </c>
      <c r="G108" t="str">
        <f>IF(A108&lt;&gt;"",a_cacher!T108,"")</f>
        <v/>
      </c>
    </row>
    <row r="109" spans="1:7" x14ac:dyDescent="0.25">
      <c r="E109" t="str">
        <f>IF(A109&lt;&gt;"",Tableau1[[#This Row],[Nb visiteur par établissement]],"")</f>
        <v/>
      </c>
      <c r="F109" t="str">
        <f>IF(A109&lt;&gt;"",COUNTIF('Récap prestation'!E110:E607,A109),"")</f>
        <v/>
      </c>
      <c r="G109" t="str">
        <f>IF(A109&lt;&gt;"",a_cacher!T109,"")</f>
        <v/>
      </c>
    </row>
    <row r="110" spans="1:7" x14ac:dyDescent="0.25">
      <c r="E110" t="str">
        <f>IF(A110&lt;&gt;"",Tableau1[[#This Row],[Nb visiteur par établissement]],"")</f>
        <v/>
      </c>
      <c r="F110" t="str">
        <f>IF(A110&lt;&gt;"",COUNTIF('Récap prestation'!E111:E608,A110),"")</f>
        <v/>
      </c>
      <c r="G110" t="str">
        <f>IF(A110&lt;&gt;"",a_cacher!T110,"")</f>
        <v/>
      </c>
    </row>
    <row r="111" spans="1:7" x14ac:dyDescent="0.25">
      <c r="E111" t="str">
        <f>IF(A111&lt;&gt;"",Tableau1[[#This Row],[Nb visiteur par établissement]],"")</f>
        <v/>
      </c>
      <c r="F111" t="str">
        <f>IF(A111&lt;&gt;"",COUNTIF('Récap prestation'!E112:E609,A111),"")</f>
        <v/>
      </c>
      <c r="G111" t="str">
        <f>IF(A111&lt;&gt;"",a_cacher!T111,"")</f>
        <v/>
      </c>
    </row>
    <row r="112" spans="1:7" x14ac:dyDescent="0.25">
      <c r="E112" t="str">
        <f>IF(A112&lt;&gt;"",Tableau1[[#This Row],[Nb visiteur par établissement]],"")</f>
        <v/>
      </c>
      <c r="F112" t="str">
        <f>IF(A112&lt;&gt;"",COUNTIF('Récap prestation'!E113:E610,A112),"")</f>
        <v/>
      </c>
      <c r="G112" t="str">
        <f>IF(A112&lt;&gt;"",a_cacher!T112,"")</f>
        <v/>
      </c>
    </row>
    <row r="113" spans="5:7" x14ac:dyDescent="0.25">
      <c r="E113" t="str">
        <f>IF(A113&lt;&gt;"",Tableau1[[#This Row],[Nb visiteur par établissement]],"")</f>
        <v/>
      </c>
      <c r="F113" t="str">
        <f>IF(A113&lt;&gt;"",COUNTIF('Récap prestation'!E114:E611,A113),"")</f>
        <v/>
      </c>
      <c r="G113" t="str">
        <f>IF(A113&lt;&gt;"",a_cacher!T113,"")</f>
        <v/>
      </c>
    </row>
    <row r="114" spans="5:7" x14ac:dyDescent="0.25">
      <c r="E114" t="str">
        <f>IF(A114&lt;&gt;"",Tableau1[[#This Row],[Nb visiteur par établissement]],"")</f>
        <v/>
      </c>
      <c r="F114" t="str">
        <f>IF(A114&lt;&gt;"",COUNTIF('Récap prestation'!E115:E612,A114),"")</f>
        <v/>
      </c>
      <c r="G114" t="str">
        <f>IF(A114&lt;&gt;"",a_cacher!T114,"")</f>
        <v/>
      </c>
    </row>
    <row r="115" spans="5:7" x14ac:dyDescent="0.25">
      <c r="E115" t="str">
        <f>IF(A115&lt;&gt;"",Tableau1[[#This Row],[Nb visiteur par établissement]],"")</f>
        <v/>
      </c>
      <c r="F115" t="str">
        <f>IF(A115&lt;&gt;"",COUNTIF('Récap prestation'!E116:E613,A115),"")</f>
        <v/>
      </c>
      <c r="G115" t="str">
        <f>IF(A115&lt;&gt;"",a_cacher!T115,"")</f>
        <v/>
      </c>
    </row>
    <row r="116" spans="5:7" x14ac:dyDescent="0.25">
      <c r="E116" t="str">
        <f>IF(A116&lt;&gt;"",Tableau1[[#This Row],[Nb visiteur par établissement]],"")</f>
        <v/>
      </c>
      <c r="F116" t="str">
        <f>IF(A116&lt;&gt;"",COUNTIF('Récap prestation'!E117:E614,A116),"")</f>
        <v/>
      </c>
      <c r="G116" t="str">
        <f>IF(A116&lt;&gt;"",a_cacher!T116,"")</f>
        <v/>
      </c>
    </row>
    <row r="117" spans="5:7" x14ac:dyDescent="0.25">
      <c r="E117" t="str">
        <f>IF(A117&lt;&gt;"",Tableau1[[#This Row],[Nb visiteur par établissement]],"")</f>
        <v/>
      </c>
      <c r="F117" t="str">
        <f>IF(A117&lt;&gt;"",COUNTIF('Récap prestation'!E118:E615,A117),"")</f>
        <v/>
      </c>
      <c r="G117" t="str">
        <f>IF(A117&lt;&gt;"",a_cacher!T117,"")</f>
        <v/>
      </c>
    </row>
    <row r="118" spans="5:7" x14ac:dyDescent="0.25">
      <c r="E118" t="str">
        <f>IF(A118&lt;&gt;"",Tableau1[[#This Row],[Nb visiteur par établissement]],"")</f>
        <v/>
      </c>
      <c r="F118" t="str">
        <f>IF(A118&lt;&gt;"",COUNTIF('Récap prestation'!E119:E616,A118),"")</f>
        <v/>
      </c>
      <c r="G118" t="str">
        <f>IF(A118&lt;&gt;"",a_cacher!T118,"")</f>
        <v/>
      </c>
    </row>
    <row r="119" spans="5:7" x14ac:dyDescent="0.25">
      <c r="E119" t="str">
        <f>IF(A119&lt;&gt;"",Tableau1[[#This Row],[Nb visiteur par établissement]],"")</f>
        <v/>
      </c>
      <c r="F119" t="str">
        <f>IF(A119&lt;&gt;"",COUNTIF('Récap prestation'!E120:E617,A119),"")</f>
        <v/>
      </c>
      <c r="G119" t="str">
        <f>IF(A119&lt;&gt;"",a_cacher!T119,"")</f>
        <v/>
      </c>
    </row>
    <row r="120" spans="5:7" x14ac:dyDescent="0.25">
      <c r="E120" t="str">
        <f>IF(A120&lt;&gt;"",Tableau1[[#This Row],[Nb visiteur par établissement]],"")</f>
        <v/>
      </c>
      <c r="F120" t="str">
        <f>IF(A120&lt;&gt;"",COUNTIF('Récap prestation'!E121:E618,A120),"")</f>
        <v/>
      </c>
      <c r="G120" t="str">
        <f>IF(A120&lt;&gt;"",a_cacher!T120,"")</f>
        <v/>
      </c>
    </row>
    <row r="121" spans="5:7" x14ac:dyDescent="0.25">
      <c r="E121" t="str">
        <f>IF(A121&lt;&gt;"",Tableau1[[#This Row],[Nb visiteur par établissement]],"")</f>
        <v/>
      </c>
      <c r="F121" t="str">
        <f>IF(A121&lt;&gt;"",COUNTIF('Récap prestation'!E122:E619,A121),"")</f>
        <v/>
      </c>
      <c r="G121" t="str">
        <f>IF(A121&lt;&gt;"",a_cacher!T121,"")</f>
        <v/>
      </c>
    </row>
    <row r="122" spans="5:7" x14ac:dyDescent="0.25">
      <c r="E122" t="str">
        <f>IF(A122&lt;&gt;"",Tableau1[[#This Row],[Nb visiteur par établissement]],"")</f>
        <v/>
      </c>
      <c r="F122" t="str">
        <f>IF(A122&lt;&gt;"",COUNTIF('Récap prestation'!E123:E620,A122),"")</f>
        <v/>
      </c>
      <c r="G122" t="str">
        <f>IF(A122&lt;&gt;"",a_cacher!T122,"")</f>
        <v/>
      </c>
    </row>
    <row r="123" spans="5:7" x14ac:dyDescent="0.25">
      <c r="E123" t="str">
        <f>IF(A123&lt;&gt;"",Tableau1[[#This Row],[Nb visiteur par établissement]],"")</f>
        <v/>
      </c>
      <c r="F123" t="str">
        <f>IF(A123&lt;&gt;"",COUNTIF('Récap prestation'!E124:E621,A123),"")</f>
        <v/>
      </c>
      <c r="G123" t="str">
        <f>IF(A123&lt;&gt;"",a_cacher!T123,"")</f>
        <v/>
      </c>
    </row>
    <row r="124" spans="5:7" x14ac:dyDescent="0.25">
      <c r="E124" t="str">
        <f>IF(A124&lt;&gt;"",Tableau1[[#This Row],[Nb visiteur par établissement]],"")</f>
        <v/>
      </c>
      <c r="F124" t="str">
        <f>IF(A124&lt;&gt;"",COUNTIF('Récap prestation'!E125:E622,A124),"")</f>
        <v/>
      </c>
      <c r="G124" t="str">
        <f>IF(A124&lt;&gt;"",a_cacher!T124,"")</f>
        <v/>
      </c>
    </row>
    <row r="125" spans="5:7" x14ac:dyDescent="0.25">
      <c r="E125" t="str">
        <f>IF(A125&lt;&gt;"",Tableau1[[#This Row],[Nb visiteur par établissement]],"")</f>
        <v/>
      </c>
      <c r="F125" t="str">
        <f>IF(A125&lt;&gt;"",COUNTIF('Récap prestation'!E126:E623,A125),"")</f>
        <v/>
      </c>
      <c r="G125" t="str">
        <f>IF(A125&lt;&gt;"",a_cacher!T125,"")</f>
        <v/>
      </c>
    </row>
    <row r="126" spans="5:7" x14ac:dyDescent="0.25">
      <c r="E126" t="str">
        <f>IF(A126&lt;&gt;"",Tableau1[[#This Row],[Nb visiteur par établissement]],"")</f>
        <v/>
      </c>
      <c r="F126" t="str">
        <f>IF(A126&lt;&gt;"",COUNTIF('Récap prestation'!E127:E624,A126),"")</f>
        <v/>
      </c>
      <c r="G126" t="str">
        <f>IF(A126&lt;&gt;"",a_cacher!T126,"")</f>
        <v/>
      </c>
    </row>
    <row r="127" spans="5:7" x14ac:dyDescent="0.25">
      <c r="E127" t="str">
        <f>IF(A127&lt;&gt;"",Tableau1[[#This Row],[Nb visiteur par établissement]],"")</f>
        <v/>
      </c>
      <c r="F127" t="str">
        <f>IF(A127&lt;&gt;"",COUNTIF('Récap prestation'!E128:E625,A127),"")</f>
        <v/>
      </c>
      <c r="G127" t="str">
        <f>IF(A127&lt;&gt;"",a_cacher!T127,"")</f>
        <v/>
      </c>
    </row>
    <row r="128" spans="5:7" x14ac:dyDescent="0.25">
      <c r="E128" t="str">
        <f>IF(A128&lt;&gt;"",Tableau1[[#This Row],[Nb visiteur par établissement]],"")</f>
        <v/>
      </c>
      <c r="F128" t="str">
        <f>IF(A128&lt;&gt;"",COUNTIF('Récap prestation'!E129:E626,A128),"")</f>
        <v/>
      </c>
      <c r="G128" t="str">
        <f>IF(A128&lt;&gt;"",a_cacher!T128,"")</f>
        <v/>
      </c>
    </row>
    <row r="129" spans="5:7" x14ac:dyDescent="0.25">
      <c r="E129" t="str">
        <f>IF(A129&lt;&gt;"",Tableau1[[#This Row],[Nb visiteur par établissement]],"")</f>
        <v/>
      </c>
      <c r="F129" t="str">
        <f>IF(A129&lt;&gt;"",COUNTIF('Récap prestation'!E130:E627,A129),"")</f>
        <v/>
      </c>
      <c r="G129" t="str">
        <f>IF(A129&lt;&gt;"",a_cacher!T129,"")</f>
        <v/>
      </c>
    </row>
    <row r="130" spans="5:7" x14ac:dyDescent="0.25">
      <c r="E130" t="str">
        <f>IF(A130&lt;&gt;"",Tableau1[[#This Row],[Nb visiteur par établissement]],"")</f>
        <v/>
      </c>
      <c r="F130" t="str">
        <f>IF(A130&lt;&gt;"",COUNTIF('Récap prestation'!E131:E628,A130),"")</f>
        <v/>
      </c>
      <c r="G130" t="str">
        <f>IF(A130&lt;&gt;"",a_cacher!T130,"")</f>
        <v/>
      </c>
    </row>
    <row r="131" spans="5:7" x14ac:dyDescent="0.25">
      <c r="E131" t="str">
        <f>IF(A131&lt;&gt;"",Tableau1[[#This Row],[Nb visiteur par établissement]],"")</f>
        <v/>
      </c>
      <c r="F131" t="str">
        <f>IF(A131&lt;&gt;"",COUNTIF('Récap prestation'!E132:E629,A131),"")</f>
        <v/>
      </c>
      <c r="G131" t="str">
        <f>IF(A131&lt;&gt;"",a_cacher!T131,"")</f>
        <v/>
      </c>
    </row>
    <row r="132" spans="5:7" x14ac:dyDescent="0.25">
      <c r="E132" t="str">
        <f>IF(A132&lt;&gt;"",Tableau1[[#This Row],[Nb visiteur par établissement]],"")</f>
        <v/>
      </c>
      <c r="F132" t="str">
        <f>IF(A132&lt;&gt;"",COUNTIF('Récap prestation'!E133:E630,A132),"")</f>
        <v/>
      </c>
      <c r="G132" t="str">
        <f>IF(A132&lt;&gt;"",a_cacher!T132,"")</f>
        <v/>
      </c>
    </row>
    <row r="133" spans="5:7" x14ac:dyDescent="0.25">
      <c r="E133" t="str">
        <f>IF(A133&lt;&gt;"",Tableau1[[#This Row],[Nb visiteur par établissement]],"")</f>
        <v/>
      </c>
      <c r="F133" t="str">
        <f>IF(A133&lt;&gt;"",COUNTIF('Récap prestation'!E134:E631,A133),"")</f>
        <v/>
      </c>
      <c r="G133" t="str">
        <f>IF(A133&lt;&gt;"",a_cacher!T133,"")</f>
        <v/>
      </c>
    </row>
    <row r="134" spans="5:7" x14ac:dyDescent="0.25">
      <c r="E134" t="str">
        <f>IF(A134&lt;&gt;"",Tableau1[[#This Row],[Nb visiteur par établissement]],"")</f>
        <v/>
      </c>
      <c r="F134" t="str">
        <f>IF(A134&lt;&gt;"",COUNTIF('Récap prestation'!E135:E632,A134),"")</f>
        <v/>
      </c>
      <c r="G134" t="str">
        <f>IF(A134&lt;&gt;"",a_cacher!T134,"")</f>
        <v/>
      </c>
    </row>
    <row r="135" spans="5:7" x14ac:dyDescent="0.25">
      <c r="E135" t="str">
        <f>IF(A135&lt;&gt;"",Tableau1[[#This Row],[Nb visiteur par établissement]],"")</f>
        <v/>
      </c>
      <c r="F135" t="str">
        <f>IF(A135&lt;&gt;"",COUNTIF('Récap prestation'!E136:E633,A135),"")</f>
        <v/>
      </c>
      <c r="G135" t="str">
        <f>IF(A135&lt;&gt;"",a_cacher!T135,"")</f>
        <v/>
      </c>
    </row>
    <row r="136" spans="5:7" x14ac:dyDescent="0.25">
      <c r="E136" t="str">
        <f>IF(A136&lt;&gt;"",Tableau1[[#This Row],[Nb visiteur par établissement]],"")</f>
        <v/>
      </c>
      <c r="F136" t="str">
        <f>IF(A136&lt;&gt;"",COUNTIF('Récap prestation'!E137:E634,A136),"")</f>
        <v/>
      </c>
      <c r="G136" t="str">
        <f>IF(A136&lt;&gt;"",a_cacher!T136,"")</f>
        <v/>
      </c>
    </row>
    <row r="137" spans="5:7" x14ac:dyDescent="0.25">
      <c r="E137" t="str">
        <f>IF(A137&lt;&gt;"",Tableau1[[#This Row],[Nb visiteur par établissement]],"")</f>
        <v/>
      </c>
      <c r="F137" t="str">
        <f>IF(A137&lt;&gt;"",COUNTIF('Récap prestation'!E138:E635,A137),"")</f>
        <v/>
      </c>
      <c r="G137" t="str">
        <f>IF(A137&lt;&gt;"",a_cacher!T137,"")</f>
        <v/>
      </c>
    </row>
    <row r="138" spans="5:7" x14ac:dyDescent="0.25">
      <c r="E138" t="str">
        <f>IF(A138&lt;&gt;"",Tableau1[[#This Row],[Nb visiteur par établissement]],"")</f>
        <v/>
      </c>
      <c r="F138" t="str">
        <f>IF(A138&lt;&gt;"",COUNTIF('Récap prestation'!E139:E636,A138),"")</f>
        <v/>
      </c>
      <c r="G138" t="str">
        <f>IF(A138&lt;&gt;"",a_cacher!T138,"")</f>
        <v/>
      </c>
    </row>
    <row r="139" spans="5:7" x14ac:dyDescent="0.25">
      <c r="E139" t="str">
        <f>IF(A139&lt;&gt;"",Tableau1[[#This Row],[Nb visiteur par établissement]],"")</f>
        <v/>
      </c>
      <c r="F139" t="str">
        <f>IF(A139&lt;&gt;"",COUNTIF('Récap prestation'!E140:E637,A139),"")</f>
        <v/>
      </c>
      <c r="G139" t="str">
        <f>IF(A139&lt;&gt;"",a_cacher!T139,"")</f>
        <v/>
      </c>
    </row>
    <row r="140" spans="5:7" x14ac:dyDescent="0.25">
      <c r="E140" t="str">
        <f>IF(A140&lt;&gt;"",Tableau1[[#This Row],[Nb visiteur par établissement]],"")</f>
        <v/>
      </c>
      <c r="F140" t="str">
        <f>IF(A140&lt;&gt;"",COUNTIF('Récap prestation'!E141:E638,A140),"")</f>
        <v/>
      </c>
      <c r="G140" t="str">
        <f>IF(A140&lt;&gt;"",a_cacher!T140,"")</f>
        <v/>
      </c>
    </row>
    <row r="141" spans="5:7" x14ac:dyDescent="0.25">
      <c r="E141" t="str">
        <f>IF(A141&lt;&gt;"",Tableau1[[#This Row],[Nb visiteur par établissement]],"")</f>
        <v/>
      </c>
      <c r="F141" t="str">
        <f>IF(A141&lt;&gt;"",COUNTIF('Récap prestation'!E142:E639,A141),"")</f>
        <v/>
      </c>
      <c r="G141" t="str">
        <f>IF(A141&lt;&gt;"",a_cacher!T141,"")</f>
        <v/>
      </c>
    </row>
    <row r="142" spans="5:7" x14ac:dyDescent="0.25">
      <c r="E142" t="str">
        <f>IF(A142&lt;&gt;"",Tableau1[[#This Row],[Nb visiteur par établissement]],"")</f>
        <v/>
      </c>
      <c r="F142" t="str">
        <f>IF(A142&lt;&gt;"",COUNTIF('Récap prestation'!E143:E640,A142),"")</f>
        <v/>
      </c>
      <c r="G142" t="str">
        <f>IF(A142&lt;&gt;"",a_cacher!T142,"")</f>
        <v/>
      </c>
    </row>
    <row r="143" spans="5:7" x14ac:dyDescent="0.25">
      <c r="E143" t="str">
        <f>IF(A143&lt;&gt;"",Tableau1[[#This Row],[Nb visiteur par établissement]],"")</f>
        <v/>
      </c>
      <c r="F143" t="str">
        <f>IF(A143&lt;&gt;"",COUNTIF('Récap prestation'!E144:E641,A143),"")</f>
        <v/>
      </c>
      <c r="G143" t="str">
        <f>IF(A143&lt;&gt;"",a_cacher!T143,"")</f>
        <v/>
      </c>
    </row>
    <row r="144" spans="5:7" x14ac:dyDescent="0.25">
      <c r="E144" t="str">
        <f>IF(A144&lt;&gt;"",Tableau1[[#This Row],[Nb visiteur par établissement]],"")</f>
        <v/>
      </c>
      <c r="F144" t="str">
        <f>IF(A144&lt;&gt;"",COUNTIF('Récap prestation'!E145:E642,A144),"")</f>
        <v/>
      </c>
      <c r="G144" t="str">
        <f>IF(A144&lt;&gt;"",a_cacher!T144,"")</f>
        <v/>
      </c>
    </row>
    <row r="145" spans="5:7" x14ac:dyDescent="0.25">
      <c r="E145" t="str">
        <f>IF(A145&lt;&gt;"",Tableau1[[#This Row],[Nb visiteur par établissement]],"")</f>
        <v/>
      </c>
      <c r="F145" t="str">
        <f>IF(A145&lt;&gt;"",COUNTIF('Récap prestation'!E146:E643,A145),"")</f>
        <v/>
      </c>
      <c r="G145" t="str">
        <f>IF(A145&lt;&gt;"",a_cacher!T145,"")</f>
        <v/>
      </c>
    </row>
    <row r="146" spans="5:7" x14ac:dyDescent="0.25">
      <c r="E146" t="str">
        <f>IF(A146&lt;&gt;"",Tableau1[[#This Row],[Nb visiteur par établissement]],"")</f>
        <v/>
      </c>
      <c r="F146" t="str">
        <f>IF(A146&lt;&gt;"",COUNTIF('Récap prestation'!E147:E644,A146),"")</f>
        <v/>
      </c>
      <c r="G146" t="str">
        <f>IF(A146&lt;&gt;"",a_cacher!T146,"")</f>
        <v/>
      </c>
    </row>
    <row r="147" spans="5:7" x14ac:dyDescent="0.25">
      <c r="E147" t="str">
        <f>IF(A147&lt;&gt;"",Tableau1[[#This Row],[Nb visiteur par établissement]],"")</f>
        <v/>
      </c>
      <c r="F147" t="str">
        <f>IF(A147&lt;&gt;"",COUNTIF('Récap prestation'!E148:E645,A147),"")</f>
        <v/>
      </c>
      <c r="G147" t="str">
        <f>IF(A147&lt;&gt;"",a_cacher!T147,"")</f>
        <v/>
      </c>
    </row>
    <row r="148" spans="5:7" x14ac:dyDescent="0.25">
      <c r="E148" t="str">
        <f>IF(A148&lt;&gt;"",Tableau1[[#This Row],[Nb visiteur par établissement]],"")</f>
        <v/>
      </c>
      <c r="F148" t="str">
        <f>IF(A148&lt;&gt;"",COUNTIF('Récap prestation'!E149:E646,A148),"")</f>
        <v/>
      </c>
      <c r="G148" t="str">
        <f>IF(A148&lt;&gt;"",a_cacher!T148,"")</f>
        <v/>
      </c>
    </row>
    <row r="149" spans="5:7" x14ac:dyDescent="0.25">
      <c r="E149" t="str">
        <f>IF(A149&lt;&gt;"",Tableau1[[#This Row],[Nb visiteur par établissement]],"")</f>
        <v/>
      </c>
      <c r="F149" t="str">
        <f>IF(A149&lt;&gt;"",COUNTIF('Récap prestation'!E150:E647,A149),"")</f>
        <v/>
      </c>
      <c r="G149" t="str">
        <f>IF(A149&lt;&gt;"",a_cacher!T149,"")</f>
        <v/>
      </c>
    </row>
    <row r="150" spans="5:7" x14ac:dyDescent="0.25">
      <c r="E150" t="str">
        <f>IF(A150&lt;&gt;"",Tableau1[[#This Row],[Nb visiteur par établissement]],"")</f>
        <v/>
      </c>
      <c r="F150" t="str">
        <f>IF(A150&lt;&gt;"",COUNTIF('Récap prestation'!E151:E648,A150),"")</f>
        <v/>
      </c>
      <c r="G150" t="str">
        <f>IF(A150&lt;&gt;"",a_cacher!T150,"")</f>
        <v/>
      </c>
    </row>
    <row r="151" spans="5:7" x14ac:dyDescent="0.25">
      <c r="E151" t="str">
        <f>IF(A151&lt;&gt;"",Tableau1[[#This Row],[Nb visiteur par établissement]],"")</f>
        <v/>
      </c>
      <c r="F151" t="str">
        <f>IF(A151&lt;&gt;"",COUNTIF('Récap prestation'!E152:E649,A151),"")</f>
        <v/>
      </c>
      <c r="G151" t="str">
        <f>IF(A151&lt;&gt;"",a_cacher!T151,"")</f>
        <v/>
      </c>
    </row>
    <row r="152" spans="5:7" x14ac:dyDescent="0.25">
      <c r="E152" t="str">
        <f>IF(A152&lt;&gt;"",Tableau1[[#This Row],[Nb visiteur par établissement]],"")</f>
        <v/>
      </c>
      <c r="F152" t="str">
        <f>IF(A152&lt;&gt;"",COUNTIF('Récap prestation'!E153:E650,A152),"")</f>
        <v/>
      </c>
      <c r="G152" t="str">
        <f>IF(A152&lt;&gt;"",a_cacher!T152,"")</f>
        <v/>
      </c>
    </row>
    <row r="153" spans="5:7" x14ac:dyDescent="0.25">
      <c r="E153" t="str">
        <f>IF(A153&lt;&gt;"",Tableau1[[#This Row],[Nb visiteur par établissement]],"")</f>
        <v/>
      </c>
      <c r="F153" t="str">
        <f>IF(A153&lt;&gt;"",COUNTIF('Récap prestation'!E154:E651,A153),"")</f>
        <v/>
      </c>
      <c r="G153" t="str">
        <f>IF(A153&lt;&gt;"",a_cacher!T153,"")</f>
        <v/>
      </c>
    </row>
    <row r="154" spans="5:7" x14ac:dyDescent="0.25">
      <c r="E154" t="str">
        <f>IF(A154&lt;&gt;"",Tableau1[[#This Row],[Nb visiteur par établissement]],"")</f>
        <v/>
      </c>
      <c r="F154" t="str">
        <f>IF(A154&lt;&gt;"",COUNTIF('Récap prestation'!E155:E652,A154),"")</f>
        <v/>
      </c>
      <c r="G154" t="str">
        <f>IF(A154&lt;&gt;"",a_cacher!T154,"")</f>
        <v/>
      </c>
    </row>
    <row r="155" spans="5:7" x14ac:dyDescent="0.25">
      <c r="E155" t="str">
        <f>IF(A155&lt;&gt;"",Tableau1[[#This Row],[Nb visiteur par établissement]],"")</f>
        <v/>
      </c>
      <c r="F155" t="str">
        <f>IF(A155&lt;&gt;"",COUNTIF('Récap prestation'!E156:E653,A155),"")</f>
        <v/>
      </c>
      <c r="G155" t="str">
        <f>IF(A155&lt;&gt;"",a_cacher!T155,"")</f>
        <v/>
      </c>
    </row>
    <row r="156" spans="5:7" x14ac:dyDescent="0.25">
      <c r="E156" t="str">
        <f>IF(A156&lt;&gt;"",Tableau1[[#This Row],[Nb visiteur par établissement]],"")</f>
        <v/>
      </c>
      <c r="F156" t="str">
        <f>IF(A156&lt;&gt;"",COUNTIF('Récap prestation'!E157:E654,A156),"")</f>
        <v/>
      </c>
      <c r="G156" t="str">
        <f>IF(A156&lt;&gt;"",a_cacher!T156,"")</f>
        <v/>
      </c>
    </row>
    <row r="157" spans="5:7" x14ac:dyDescent="0.25">
      <c r="E157" t="str">
        <f>IF(A157&lt;&gt;"",Tableau1[[#This Row],[Nb visiteur par établissement]],"")</f>
        <v/>
      </c>
      <c r="F157" t="str">
        <f>IF(A157&lt;&gt;"",COUNTIF('Récap prestation'!E158:E655,A157),"")</f>
        <v/>
      </c>
      <c r="G157" t="str">
        <f>IF(A157&lt;&gt;"",a_cacher!T157,"")</f>
        <v/>
      </c>
    </row>
    <row r="158" spans="5:7" x14ac:dyDescent="0.25">
      <c r="E158" t="str">
        <f>IF(A158&lt;&gt;"",Tableau1[[#This Row],[Nb visiteur par établissement]],"")</f>
        <v/>
      </c>
      <c r="F158" t="str">
        <f>IF(A158&lt;&gt;"",COUNTIF('Récap prestation'!E159:E656,A158),"")</f>
        <v/>
      </c>
      <c r="G158" t="str">
        <f>IF(A158&lt;&gt;"",a_cacher!T158,"")</f>
        <v/>
      </c>
    </row>
    <row r="159" spans="5:7" x14ac:dyDescent="0.25">
      <c r="E159" t="str">
        <f>IF(A159&lt;&gt;"",Tableau1[[#This Row],[Nb visiteur par établissement]],"")</f>
        <v/>
      </c>
      <c r="F159" t="str">
        <f>IF(A159&lt;&gt;"",COUNTIF('Récap prestation'!E160:E657,A159),"")</f>
        <v/>
      </c>
      <c r="G159" t="str">
        <f>IF(A159&lt;&gt;"",a_cacher!T159,"")</f>
        <v/>
      </c>
    </row>
    <row r="160" spans="5:7" x14ac:dyDescent="0.25">
      <c r="E160" t="str">
        <f>IF(A160&lt;&gt;"",Tableau1[[#This Row],[Nb visiteur par établissement]],"")</f>
        <v/>
      </c>
      <c r="F160" t="str">
        <f>IF(A160&lt;&gt;"",COUNTIF('Récap prestation'!E161:E658,A160),"")</f>
        <v/>
      </c>
      <c r="G160" t="str">
        <f>IF(A160&lt;&gt;"",a_cacher!T160,"")</f>
        <v/>
      </c>
    </row>
    <row r="161" spans="5:7" x14ac:dyDescent="0.25">
      <c r="E161" t="str">
        <f>IF(A161&lt;&gt;"",Tableau1[[#This Row],[Nb visiteur par établissement]],"")</f>
        <v/>
      </c>
      <c r="F161" t="str">
        <f>IF(A161&lt;&gt;"",COUNTIF('Récap prestation'!E162:E659,A161),"")</f>
        <v/>
      </c>
      <c r="G161" t="str">
        <f>IF(A161&lt;&gt;"",a_cacher!T161,"")</f>
        <v/>
      </c>
    </row>
    <row r="162" spans="5:7" x14ac:dyDescent="0.25">
      <c r="E162" t="str">
        <f>IF(A162&lt;&gt;"",Tableau1[[#This Row],[Nb visiteur par établissement]],"")</f>
        <v/>
      </c>
      <c r="F162" t="str">
        <f>IF(A162&lt;&gt;"",COUNTIF('Récap prestation'!E163:E660,A162),"")</f>
        <v/>
      </c>
      <c r="G162" t="str">
        <f>IF(A162&lt;&gt;"",a_cacher!T162,"")</f>
        <v/>
      </c>
    </row>
    <row r="163" spans="5:7" x14ac:dyDescent="0.25">
      <c r="E163" t="str">
        <f>IF(A163&lt;&gt;"",Tableau1[[#This Row],[Nb visiteur par établissement]],"")</f>
        <v/>
      </c>
      <c r="F163" t="str">
        <f>IF(A163&lt;&gt;"",COUNTIF('Récap prestation'!E164:E661,A163),"")</f>
        <v/>
      </c>
      <c r="G163" t="str">
        <f>IF(A163&lt;&gt;"",a_cacher!T163,"")</f>
        <v/>
      </c>
    </row>
    <row r="164" spans="5:7" x14ac:dyDescent="0.25">
      <c r="E164" t="str">
        <f>IF(A164&lt;&gt;"",Tableau1[[#This Row],[Nb visiteur par établissement]],"")</f>
        <v/>
      </c>
      <c r="F164" t="str">
        <f>IF(A164&lt;&gt;"",COUNTIF('Récap prestation'!E165:E662,A164),"")</f>
        <v/>
      </c>
      <c r="G164" t="str">
        <f>IF(A164&lt;&gt;"",a_cacher!T164,"")</f>
        <v/>
      </c>
    </row>
    <row r="165" spans="5:7" x14ac:dyDescent="0.25">
      <c r="E165" t="str">
        <f>IF(A165&lt;&gt;"",Tableau1[[#This Row],[Nb visiteur par établissement]],"")</f>
        <v/>
      </c>
      <c r="F165" t="str">
        <f>IF(A165&lt;&gt;"",COUNTIF('Récap prestation'!E166:E663,A165),"")</f>
        <v/>
      </c>
      <c r="G165" t="str">
        <f>IF(A165&lt;&gt;"",a_cacher!T165,"")</f>
        <v/>
      </c>
    </row>
    <row r="166" spans="5:7" x14ac:dyDescent="0.25">
      <c r="E166" t="str">
        <f>IF(A166&lt;&gt;"",Tableau1[[#This Row],[Nb visiteur par établissement]],"")</f>
        <v/>
      </c>
      <c r="F166" t="str">
        <f>IF(A166&lt;&gt;"",COUNTIF('Récap prestation'!E167:E664,A166),"")</f>
        <v/>
      </c>
      <c r="G166" t="str">
        <f>IF(A166&lt;&gt;"",a_cacher!T166,"")</f>
        <v/>
      </c>
    </row>
    <row r="167" spans="5:7" x14ac:dyDescent="0.25">
      <c r="E167" t="str">
        <f>IF(A167&lt;&gt;"",Tableau1[[#This Row],[Nb visiteur par établissement]],"")</f>
        <v/>
      </c>
      <c r="F167" t="str">
        <f>IF(A167&lt;&gt;"",COUNTIF('Récap prestation'!E168:E665,A167),"")</f>
        <v/>
      </c>
      <c r="G167" t="str">
        <f>IF(A167&lt;&gt;"",a_cacher!T167,"")</f>
        <v/>
      </c>
    </row>
    <row r="168" spans="5:7" x14ac:dyDescent="0.25">
      <c r="E168" t="str">
        <f>IF(A168&lt;&gt;"",Tableau1[[#This Row],[Nb visiteur par établissement]],"")</f>
        <v/>
      </c>
      <c r="F168" t="str">
        <f>IF(A168&lt;&gt;"",COUNTIF('Récap prestation'!E169:E666,A168),"")</f>
        <v/>
      </c>
      <c r="G168" t="str">
        <f>IF(A168&lt;&gt;"",a_cacher!T168,"")</f>
        <v/>
      </c>
    </row>
    <row r="169" spans="5:7" x14ac:dyDescent="0.25">
      <c r="E169" t="str">
        <f>IF(A169&lt;&gt;"",Tableau1[[#This Row],[Nb visiteur par établissement]],"")</f>
        <v/>
      </c>
      <c r="F169" t="str">
        <f>IF(A169&lt;&gt;"",COUNTIF('Récap prestation'!E170:E667,A169),"")</f>
        <v/>
      </c>
      <c r="G169" t="str">
        <f>IF(A169&lt;&gt;"",a_cacher!T169,"")</f>
        <v/>
      </c>
    </row>
    <row r="170" spans="5:7" x14ac:dyDescent="0.25">
      <c r="E170" t="str">
        <f>IF(A170&lt;&gt;"",Tableau1[[#This Row],[Nb visiteur par établissement]],"")</f>
        <v/>
      </c>
      <c r="F170" t="str">
        <f>IF(A170&lt;&gt;"",COUNTIF('Récap prestation'!E171:E668,A170),"")</f>
        <v/>
      </c>
      <c r="G170" t="str">
        <f>IF(A170&lt;&gt;"",a_cacher!T170,"")</f>
        <v/>
      </c>
    </row>
    <row r="171" spans="5:7" x14ac:dyDescent="0.25">
      <c r="E171" t="str">
        <f>IF(A171&lt;&gt;"",Tableau1[[#This Row],[Nb visiteur par établissement]],"")</f>
        <v/>
      </c>
      <c r="F171" t="str">
        <f>IF(A171&lt;&gt;"",COUNTIF('Récap prestation'!E172:E669,A171),"")</f>
        <v/>
      </c>
      <c r="G171" t="str">
        <f>IF(A171&lt;&gt;"",a_cacher!T171,"")</f>
        <v/>
      </c>
    </row>
    <row r="172" spans="5:7" x14ac:dyDescent="0.25">
      <c r="E172" t="str">
        <f>IF(A172&lt;&gt;"",Tableau1[[#This Row],[Nb visiteur par établissement]],"")</f>
        <v/>
      </c>
      <c r="F172" t="str">
        <f>IF(A172&lt;&gt;"",COUNTIF('Récap prestation'!E173:E670,A172),"")</f>
        <v/>
      </c>
      <c r="G172" t="str">
        <f>IF(A172&lt;&gt;"",a_cacher!T172,"")</f>
        <v/>
      </c>
    </row>
    <row r="173" spans="5:7" x14ac:dyDescent="0.25">
      <c r="E173" t="str">
        <f>IF(A173&lt;&gt;"",Tableau1[[#This Row],[Nb visiteur par établissement]],"")</f>
        <v/>
      </c>
      <c r="F173" t="str">
        <f>IF(A173&lt;&gt;"",COUNTIF('Récap prestation'!E174:E671,A173),"")</f>
        <v/>
      </c>
      <c r="G173" t="str">
        <f>IF(A173&lt;&gt;"",a_cacher!T173,"")</f>
        <v/>
      </c>
    </row>
    <row r="174" spans="5:7" x14ac:dyDescent="0.25">
      <c r="E174" t="str">
        <f>IF(A174&lt;&gt;"",Tableau1[[#This Row],[Nb visiteur par établissement]],"")</f>
        <v/>
      </c>
      <c r="F174" t="str">
        <f>IF(A174&lt;&gt;"",COUNTIF('Récap prestation'!E175:E672,A174),"")</f>
        <v/>
      </c>
      <c r="G174" t="str">
        <f>IF(A174&lt;&gt;"",a_cacher!T174,"")</f>
        <v/>
      </c>
    </row>
    <row r="175" spans="5:7" x14ac:dyDescent="0.25">
      <c r="E175" t="str">
        <f>IF(A175&lt;&gt;"",Tableau1[[#This Row],[Nb visiteur par établissement]],"")</f>
        <v/>
      </c>
      <c r="F175" t="str">
        <f>IF(A175&lt;&gt;"",COUNTIF('Récap prestation'!E176:E673,A175),"")</f>
        <v/>
      </c>
      <c r="G175" t="str">
        <f>IF(A175&lt;&gt;"",a_cacher!T175,"")</f>
        <v/>
      </c>
    </row>
    <row r="176" spans="5:7" x14ac:dyDescent="0.25">
      <c r="E176" t="str">
        <f>IF(A176&lt;&gt;"",Tableau1[[#This Row],[Nb visiteur par établissement]],"")</f>
        <v/>
      </c>
      <c r="F176" t="str">
        <f>IF(A176&lt;&gt;"",COUNTIF('Récap prestation'!E177:E674,A176),"")</f>
        <v/>
      </c>
      <c r="G176" t="str">
        <f>IF(A176&lt;&gt;"",a_cacher!T176,"")</f>
        <v/>
      </c>
    </row>
    <row r="177" spans="5:7" x14ac:dyDescent="0.25">
      <c r="E177" t="str">
        <f>IF(A177&lt;&gt;"",Tableau1[[#This Row],[Nb visiteur par établissement]],"")</f>
        <v/>
      </c>
      <c r="F177" t="str">
        <f>IF(A177&lt;&gt;"",COUNTIF('Récap prestation'!E178:E675,A177),"")</f>
        <v/>
      </c>
      <c r="G177" t="str">
        <f>IF(A177&lt;&gt;"",a_cacher!T177,"")</f>
        <v/>
      </c>
    </row>
    <row r="178" spans="5:7" x14ac:dyDescent="0.25">
      <c r="E178" t="str">
        <f>IF(A178&lt;&gt;"",Tableau1[[#This Row],[Nb visiteur par établissement]],"")</f>
        <v/>
      </c>
      <c r="F178" t="str">
        <f>IF(A178&lt;&gt;"",COUNTIF('Récap prestation'!E179:E676,A178),"")</f>
        <v/>
      </c>
      <c r="G178" t="str">
        <f>IF(A178&lt;&gt;"",a_cacher!T178,"")</f>
        <v/>
      </c>
    </row>
    <row r="179" spans="5:7" x14ac:dyDescent="0.25">
      <c r="E179" t="str">
        <f>IF(A179&lt;&gt;"",Tableau1[[#This Row],[Nb visiteur par établissement]],"")</f>
        <v/>
      </c>
      <c r="F179" t="str">
        <f>IF(A179&lt;&gt;"",COUNTIF('Récap prestation'!E180:E677,A179),"")</f>
        <v/>
      </c>
      <c r="G179" t="str">
        <f>IF(A179&lt;&gt;"",a_cacher!T179,"")</f>
        <v/>
      </c>
    </row>
    <row r="180" spans="5:7" x14ac:dyDescent="0.25">
      <c r="E180" t="str">
        <f>IF(A180&lt;&gt;"",Tableau1[[#This Row],[Nb visiteur par établissement]],"")</f>
        <v/>
      </c>
      <c r="F180" t="str">
        <f>IF(A180&lt;&gt;"",COUNTIF('Récap prestation'!E181:E678,A180),"")</f>
        <v/>
      </c>
      <c r="G180" t="str">
        <f>IF(A180&lt;&gt;"",a_cacher!T180,"")</f>
        <v/>
      </c>
    </row>
    <row r="181" spans="5:7" x14ac:dyDescent="0.25">
      <c r="E181" t="str">
        <f>IF(A181&lt;&gt;"",Tableau1[[#This Row],[Nb visiteur par établissement]],"")</f>
        <v/>
      </c>
      <c r="F181" t="str">
        <f>IF(A181&lt;&gt;"",COUNTIF('Récap prestation'!E182:E679,A181),"")</f>
        <v/>
      </c>
      <c r="G181" t="str">
        <f>IF(A181&lt;&gt;"",a_cacher!T181,"")</f>
        <v/>
      </c>
    </row>
    <row r="182" spans="5:7" x14ac:dyDescent="0.25">
      <c r="E182" t="str">
        <f>IF(A182&lt;&gt;"",Tableau1[[#This Row],[Nb visiteur par établissement]],"")</f>
        <v/>
      </c>
      <c r="F182" t="str">
        <f>IF(A182&lt;&gt;"",COUNTIF('Récap prestation'!E183:E680,A182),"")</f>
        <v/>
      </c>
      <c r="G182" t="str">
        <f>IF(A182&lt;&gt;"",a_cacher!T182,"")</f>
        <v/>
      </c>
    </row>
    <row r="183" spans="5:7" x14ac:dyDescent="0.25">
      <c r="E183" t="str">
        <f>IF(A183&lt;&gt;"",Tableau1[[#This Row],[Nb visiteur par établissement]],"")</f>
        <v/>
      </c>
      <c r="F183" t="str">
        <f>IF(A183&lt;&gt;"",COUNTIF('Récap prestation'!E184:E681,A183),"")</f>
        <v/>
      </c>
      <c r="G183" t="str">
        <f>IF(A183&lt;&gt;"",a_cacher!T183,"")</f>
        <v/>
      </c>
    </row>
    <row r="184" spans="5:7" x14ac:dyDescent="0.25">
      <c r="E184" t="str">
        <f>IF(A184&lt;&gt;"",Tableau1[[#This Row],[Nb visiteur par établissement]],"")</f>
        <v/>
      </c>
      <c r="F184" t="str">
        <f>IF(A184&lt;&gt;"",COUNTIF('Récap prestation'!E185:E682,A184),"")</f>
        <v/>
      </c>
      <c r="G184" t="str">
        <f>IF(A184&lt;&gt;"",a_cacher!T184,"")</f>
        <v/>
      </c>
    </row>
    <row r="185" spans="5:7" x14ac:dyDescent="0.25">
      <c r="E185" t="str">
        <f>IF(A185&lt;&gt;"",Tableau1[[#This Row],[Nb visiteur par établissement]],"")</f>
        <v/>
      </c>
      <c r="F185" t="str">
        <f>IF(A185&lt;&gt;"",COUNTIF('Récap prestation'!E186:E683,A185),"")</f>
        <v/>
      </c>
      <c r="G185" t="str">
        <f>IF(A185&lt;&gt;"",a_cacher!T185,"")</f>
        <v/>
      </c>
    </row>
    <row r="186" spans="5:7" x14ac:dyDescent="0.25">
      <c r="E186" t="str">
        <f>IF(A186&lt;&gt;"",Tableau1[[#This Row],[Nb visiteur par établissement]],"")</f>
        <v/>
      </c>
      <c r="F186" t="str">
        <f>IF(A186&lt;&gt;"",COUNTIF('Récap prestation'!E187:E684,A186),"")</f>
        <v/>
      </c>
      <c r="G186" t="str">
        <f>IF(A186&lt;&gt;"",a_cacher!T186,"")</f>
        <v/>
      </c>
    </row>
    <row r="187" spans="5:7" x14ac:dyDescent="0.25">
      <c r="E187" t="str">
        <f>IF(A187&lt;&gt;"",Tableau1[[#This Row],[Nb visiteur par établissement]],"")</f>
        <v/>
      </c>
      <c r="F187" t="str">
        <f>IF(A187&lt;&gt;"",COUNTIF('Récap prestation'!E188:E685,A187),"")</f>
        <v/>
      </c>
      <c r="G187" t="str">
        <f>IF(A187&lt;&gt;"",a_cacher!T187,"")</f>
        <v/>
      </c>
    </row>
    <row r="188" spans="5:7" x14ac:dyDescent="0.25">
      <c r="E188" t="str">
        <f>IF(A188&lt;&gt;"",Tableau1[[#This Row],[Nb visiteur par établissement]],"")</f>
        <v/>
      </c>
      <c r="F188" t="str">
        <f>IF(A188&lt;&gt;"",COUNTIF('Récap prestation'!E189:E686,A188),"")</f>
        <v/>
      </c>
      <c r="G188" t="str">
        <f>IF(A188&lt;&gt;"",a_cacher!T188,"")</f>
        <v/>
      </c>
    </row>
    <row r="189" spans="5:7" x14ac:dyDescent="0.25">
      <c r="E189" t="str">
        <f>IF(A189&lt;&gt;"",Tableau1[[#This Row],[Nb visiteur par établissement]],"")</f>
        <v/>
      </c>
      <c r="F189" t="str">
        <f>IF(A189&lt;&gt;"",COUNTIF('Récap prestation'!E190:E687,A189),"")</f>
        <v/>
      </c>
      <c r="G189" t="str">
        <f>IF(A189&lt;&gt;"",a_cacher!T189,"")</f>
        <v/>
      </c>
    </row>
    <row r="190" spans="5:7" x14ac:dyDescent="0.25">
      <c r="E190" t="str">
        <f>IF(A190&lt;&gt;"",Tableau1[[#This Row],[Nb visiteur par établissement]],"")</f>
        <v/>
      </c>
      <c r="F190" t="str">
        <f>IF(A190&lt;&gt;"",COUNTIF('Récap prestation'!E191:E688,A190),"")</f>
        <v/>
      </c>
      <c r="G190" t="str">
        <f>IF(A190&lt;&gt;"",a_cacher!T190,"")</f>
        <v/>
      </c>
    </row>
    <row r="191" spans="5:7" x14ac:dyDescent="0.25">
      <c r="E191" t="str">
        <f>IF(A191&lt;&gt;"",Tableau1[[#This Row],[Nb visiteur par établissement]],"")</f>
        <v/>
      </c>
      <c r="F191" t="str">
        <f>IF(A191&lt;&gt;"",COUNTIF('Récap prestation'!E192:E689,A191),"")</f>
        <v/>
      </c>
      <c r="G191" t="str">
        <f>IF(A191&lt;&gt;"",a_cacher!T191,"")</f>
        <v/>
      </c>
    </row>
    <row r="192" spans="5:7" x14ac:dyDescent="0.25">
      <c r="E192" t="str">
        <f>IF(A192&lt;&gt;"",Tableau1[[#This Row],[Nb visiteur par établissement]],"")</f>
        <v/>
      </c>
      <c r="F192" t="str">
        <f>IF(A192&lt;&gt;"",COUNTIF('Récap prestation'!E193:E690,A192),"")</f>
        <v/>
      </c>
      <c r="G192" t="str">
        <f>IF(A192&lt;&gt;"",a_cacher!T192,"")</f>
        <v/>
      </c>
    </row>
    <row r="193" spans="5:7" x14ac:dyDescent="0.25">
      <c r="E193" t="str">
        <f>IF(A193&lt;&gt;"",Tableau1[[#This Row],[Nb visiteur par établissement]],"")</f>
        <v/>
      </c>
      <c r="F193" t="str">
        <f>IF(A193&lt;&gt;"",COUNTIF('Récap prestation'!E194:E691,A193),"")</f>
        <v/>
      </c>
      <c r="G193" t="str">
        <f>IF(A193&lt;&gt;"",a_cacher!T193,"")</f>
        <v/>
      </c>
    </row>
    <row r="194" spans="5:7" x14ac:dyDescent="0.25">
      <c r="E194" t="str">
        <f>IF(A194&lt;&gt;"",Tableau1[[#This Row],[Nb visiteur par établissement]],"")</f>
        <v/>
      </c>
      <c r="F194" t="str">
        <f>IF(A194&lt;&gt;"",COUNTIF('Récap prestation'!E195:E692,A194),"")</f>
        <v/>
      </c>
      <c r="G194" t="str">
        <f>IF(A194&lt;&gt;"",a_cacher!T194,"")</f>
        <v/>
      </c>
    </row>
    <row r="195" spans="5:7" x14ac:dyDescent="0.25">
      <c r="E195" t="str">
        <f>IF(A195&lt;&gt;"",Tableau1[[#This Row],[Nb visiteur par établissement]],"")</f>
        <v/>
      </c>
      <c r="F195" t="str">
        <f>IF(A195&lt;&gt;"",COUNTIF('Récap prestation'!E196:E693,A195),"")</f>
        <v/>
      </c>
      <c r="G195" t="str">
        <f>IF(A195&lt;&gt;"",a_cacher!T195,"")</f>
        <v/>
      </c>
    </row>
    <row r="196" spans="5:7" x14ac:dyDescent="0.25">
      <c r="E196" t="str">
        <f>IF(A196&lt;&gt;"",Tableau1[[#This Row],[Nb visiteur par établissement]],"")</f>
        <v/>
      </c>
      <c r="F196" t="str">
        <f>IF(A196&lt;&gt;"",COUNTIF('Récap prestation'!E197:E694,A196),"")</f>
        <v/>
      </c>
      <c r="G196" t="str">
        <f>IF(A196&lt;&gt;"",a_cacher!T196,"")</f>
        <v/>
      </c>
    </row>
    <row r="197" spans="5:7" x14ac:dyDescent="0.25">
      <c r="E197" t="str">
        <f>IF(A197&lt;&gt;"",Tableau1[[#This Row],[Nb visiteur par établissement]],"")</f>
        <v/>
      </c>
      <c r="F197" t="str">
        <f>IF(A197&lt;&gt;"",COUNTIF('Récap prestation'!E198:E695,A197),"")</f>
        <v/>
      </c>
      <c r="G197" t="str">
        <f>IF(A197&lt;&gt;"",a_cacher!T197,"")</f>
        <v/>
      </c>
    </row>
    <row r="198" spans="5:7" x14ac:dyDescent="0.25">
      <c r="E198" t="str">
        <f>IF(A198&lt;&gt;"",Tableau1[[#This Row],[Nb visiteur par établissement]],"")</f>
        <v/>
      </c>
      <c r="F198" t="str">
        <f>IF(A198&lt;&gt;"",COUNTIF('Récap prestation'!E199:E696,A198),"")</f>
        <v/>
      </c>
      <c r="G198" t="str">
        <f>IF(A198&lt;&gt;"",a_cacher!T198,"")</f>
        <v/>
      </c>
    </row>
    <row r="199" spans="5:7" x14ac:dyDescent="0.25">
      <c r="E199" t="str">
        <f>IF(A199&lt;&gt;"",Tableau1[[#This Row],[Nb visiteur par établissement]],"")</f>
        <v/>
      </c>
      <c r="F199" t="str">
        <f>IF(A199&lt;&gt;"",COUNTIF('Récap prestation'!E200:E697,A199),"")</f>
        <v/>
      </c>
      <c r="G199" t="str">
        <f>IF(A199&lt;&gt;"",a_cacher!T199,"")</f>
        <v/>
      </c>
    </row>
    <row r="200" spans="5:7" x14ac:dyDescent="0.25">
      <c r="E200" t="str">
        <f>IF(A200&lt;&gt;"",Tableau1[[#This Row],[Nb visiteur par établissement]],"")</f>
        <v/>
      </c>
      <c r="F200" t="str">
        <f>IF(A200&lt;&gt;"",COUNTIF('Récap prestation'!E201:E698,A200),"")</f>
        <v/>
      </c>
      <c r="G200" t="str">
        <f>IF(A200&lt;&gt;"",a_cacher!T200,"")</f>
        <v/>
      </c>
    </row>
    <row r="201" spans="5:7" x14ac:dyDescent="0.25">
      <c r="E201" t="str">
        <f>IF(A201&lt;&gt;"",Tableau1[[#This Row],[Nb visiteur par établissement]],"")</f>
        <v/>
      </c>
      <c r="F201" t="str">
        <f>IF(A201&lt;&gt;"",COUNTIF('Récap prestation'!E202:E699,A201),"")</f>
        <v/>
      </c>
      <c r="G201" t="str">
        <f>IF(A201&lt;&gt;"",a_cacher!T201,"")</f>
        <v/>
      </c>
    </row>
    <row r="202" spans="5:7" x14ac:dyDescent="0.25">
      <c r="E202" t="str">
        <f>IF(A202&lt;&gt;"",Tableau1[[#This Row],[Nb visiteur par établissement]],"")</f>
        <v/>
      </c>
      <c r="F202" t="str">
        <f>IF(A202&lt;&gt;"",COUNTIF('Récap prestation'!E203:E700,A202),"")</f>
        <v/>
      </c>
      <c r="G202" t="str">
        <f>IF(A202&lt;&gt;"",a_cacher!T202,"")</f>
        <v/>
      </c>
    </row>
    <row r="203" spans="5:7" x14ac:dyDescent="0.25">
      <c r="E203" t="str">
        <f>IF(A203&lt;&gt;"",Tableau1[[#This Row],[Nb visiteur par établissement]],"")</f>
        <v/>
      </c>
      <c r="F203" t="str">
        <f>IF(A203&lt;&gt;"",COUNTIF('Récap prestation'!E204:E701,A203),"")</f>
        <v/>
      </c>
      <c r="G203" t="str">
        <f>IF(A203&lt;&gt;"",a_cacher!T203,"")</f>
        <v/>
      </c>
    </row>
    <row r="204" spans="5:7" x14ac:dyDescent="0.25">
      <c r="E204" t="str">
        <f>IF(A204&lt;&gt;"",Tableau1[[#This Row],[Nb visiteur par établissement]],"")</f>
        <v/>
      </c>
      <c r="F204" t="str">
        <f>IF(A204&lt;&gt;"",COUNTIF('Récap prestation'!E205:E702,A204),"")</f>
        <v/>
      </c>
      <c r="G204" t="str">
        <f>IF(A204&lt;&gt;"",a_cacher!T204,"")</f>
        <v/>
      </c>
    </row>
    <row r="205" spans="5:7" x14ac:dyDescent="0.25">
      <c r="E205" t="str">
        <f>IF(A205&lt;&gt;"",Tableau1[[#This Row],[Nb visiteur par établissement]],"")</f>
        <v/>
      </c>
      <c r="F205" t="str">
        <f>IF(A205&lt;&gt;"",COUNTIF('Récap prestation'!E206:E703,A205),"")</f>
        <v/>
      </c>
      <c r="G205" t="str">
        <f>IF(A205&lt;&gt;"",a_cacher!T205,"")</f>
        <v/>
      </c>
    </row>
    <row r="206" spans="5:7" x14ac:dyDescent="0.25">
      <c r="E206" t="str">
        <f>IF(A206&lt;&gt;"",Tableau1[[#This Row],[Nb visiteur par établissement]],"")</f>
        <v/>
      </c>
      <c r="F206" t="str">
        <f>IF(A206&lt;&gt;"",COUNTIF('Récap prestation'!E207:E704,A206),"")</f>
        <v/>
      </c>
      <c r="G206" t="str">
        <f>IF(A206&lt;&gt;"",a_cacher!T206,"")</f>
        <v/>
      </c>
    </row>
    <row r="207" spans="5:7" x14ac:dyDescent="0.25">
      <c r="E207" t="str">
        <f>IF(A207&lt;&gt;"",Tableau1[[#This Row],[Nb visiteur par établissement]],"")</f>
        <v/>
      </c>
      <c r="F207" t="str">
        <f>IF(A207&lt;&gt;"",COUNTIF('Récap prestation'!E208:E705,A207),"")</f>
        <v/>
      </c>
      <c r="G207" t="str">
        <f>IF(A207&lt;&gt;"",a_cacher!T207,"")</f>
        <v/>
      </c>
    </row>
    <row r="208" spans="5:7" x14ac:dyDescent="0.25">
      <c r="E208" t="str">
        <f>IF(A208&lt;&gt;"",Tableau1[[#This Row],[Nb visiteur par établissement]],"")</f>
        <v/>
      </c>
      <c r="F208" t="str">
        <f>IF(A208&lt;&gt;"",COUNTIF('Récap prestation'!E209:E706,A208),"")</f>
        <v/>
      </c>
      <c r="G208" t="str">
        <f>IF(A208&lt;&gt;"",a_cacher!T208,"")</f>
        <v/>
      </c>
    </row>
    <row r="209" spans="5:7" x14ac:dyDescent="0.25">
      <c r="E209" t="str">
        <f>IF(A209&lt;&gt;"",Tableau1[[#This Row],[Nb visiteur par établissement]],"")</f>
        <v/>
      </c>
      <c r="F209" t="str">
        <f>IF(A209&lt;&gt;"",COUNTIF('Récap prestation'!E210:E707,A209),"")</f>
        <v/>
      </c>
      <c r="G209" t="str">
        <f>IF(A209&lt;&gt;"",a_cacher!T209,"")</f>
        <v/>
      </c>
    </row>
    <row r="210" spans="5:7" x14ac:dyDescent="0.25">
      <c r="E210" t="str">
        <f>IF(A210&lt;&gt;"",Tableau1[[#This Row],[Nb visiteur par établissement]],"")</f>
        <v/>
      </c>
      <c r="F210" t="str">
        <f>IF(A210&lt;&gt;"",COUNTIF('Récap prestation'!E211:E708,A210),"")</f>
        <v/>
      </c>
      <c r="G210" t="str">
        <f>IF(A210&lt;&gt;"",a_cacher!T210,"")</f>
        <v/>
      </c>
    </row>
    <row r="211" spans="5:7" x14ac:dyDescent="0.25">
      <c r="E211" t="str">
        <f>IF(A211&lt;&gt;"",Tableau1[[#This Row],[Nb visiteur par établissement]],"")</f>
        <v/>
      </c>
      <c r="F211" t="str">
        <f>IF(A211&lt;&gt;"",COUNTIF('Récap prestation'!E212:E709,A211),"")</f>
        <v/>
      </c>
      <c r="G211" t="str">
        <f>IF(A211&lt;&gt;"",a_cacher!T211,"")</f>
        <v/>
      </c>
    </row>
    <row r="212" spans="5:7" x14ac:dyDescent="0.25">
      <c r="E212" t="str">
        <f>IF(A212&lt;&gt;"",Tableau1[[#This Row],[Nb visiteur par établissement]],"")</f>
        <v/>
      </c>
      <c r="F212" t="str">
        <f>IF(A212&lt;&gt;"",COUNTIF('Récap prestation'!E213:E710,A212),"")</f>
        <v/>
      </c>
      <c r="G212" t="str">
        <f>IF(A212&lt;&gt;"",a_cacher!T212,"")</f>
        <v/>
      </c>
    </row>
    <row r="213" spans="5:7" x14ac:dyDescent="0.25">
      <c r="E213" t="str">
        <f>IF(A213&lt;&gt;"",Tableau1[[#This Row],[Nb visiteur par établissement]],"")</f>
        <v/>
      </c>
      <c r="F213" t="str">
        <f>IF(A213&lt;&gt;"",COUNTIF('Récap prestation'!E214:E711,A213),"")</f>
        <v/>
      </c>
      <c r="G213" t="str">
        <f>IF(A213&lt;&gt;"",a_cacher!T213,"")</f>
        <v/>
      </c>
    </row>
    <row r="214" spans="5:7" x14ac:dyDescent="0.25">
      <c r="E214" t="str">
        <f>IF(A214&lt;&gt;"",Tableau1[[#This Row],[Nb visiteur par établissement]],"")</f>
        <v/>
      </c>
      <c r="F214" t="str">
        <f>IF(A214&lt;&gt;"",COUNTIF('Récap prestation'!E215:E712,A214),"")</f>
        <v/>
      </c>
      <c r="G214" t="str">
        <f>IF(A214&lt;&gt;"",a_cacher!T214,"")</f>
        <v/>
      </c>
    </row>
    <row r="215" spans="5:7" x14ac:dyDescent="0.25">
      <c r="E215" t="str">
        <f>IF(A215&lt;&gt;"",Tableau1[[#This Row],[Nb visiteur par établissement]],"")</f>
        <v/>
      </c>
      <c r="F215" t="str">
        <f>IF(A215&lt;&gt;"",COUNTIF('Récap prestation'!E216:E713,A215),"")</f>
        <v/>
      </c>
      <c r="G215" t="str">
        <f>IF(A215&lt;&gt;"",a_cacher!T215,"")</f>
        <v/>
      </c>
    </row>
    <row r="216" spans="5:7" x14ac:dyDescent="0.25">
      <c r="E216" t="str">
        <f>IF(A216&lt;&gt;"",Tableau1[[#This Row],[Nb visiteur par établissement]],"")</f>
        <v/>
      </c>
      <c r="F216" t="str">
        <f>IF(A216&lt;&gt;"",COUNTIF('Récap prestation'!E217:E714,A216),"")</f>
        <v/>
      </c>
      <c r="G216" t="str">
        <f>IF(A216&lt;&gt;"",a_cacher!T216,"")</f>
        <v/>
      </c>
    </row>
    <row r="217" spans="5:7" x14ac:dyDescent="0.25">
      <c r="E217" t="str">
        <f>IF(A217&lt;&gt;"",Tableau1[[#This Row],[Nb visiteur par établissement]],"")</f>
        <v/>
      </c>
      <c r="F217" t="str">
        <f>IF(A217&lt;&gt;"",COUNTIF('Récap prestation'!E218:E715,A217),"")</f>
        <v/>
      </c>
      <c r="G217" t="str">
        <f>IF(A217&lt;&gt;"",a_cacher!T217,"")</f>
        <v/>
      </c>
    </row>
    <row r="218" spans="5:7" x14ac:dyDescent="0.25">
      <c r="E218" t="str">
        <f>IF(A218&lt;&gt;"",Tableau1[[#This Row],[Nb visiteur par établissement]],"")</f>
        <v/>
      </c>
      <c r="F218" t="str">
        <f>IF(A218&lt;&gt;"",COUNTIF('Récap prestation'!E219:E716,A218),"")</f>
        <v/>
      </c>
      <c r="G218" t="str">
        <f>IF(A218&lt;&gt;"",a_cacher!T218,"")</f>
        <v/>
      </c>
    </row>
    <row r="219" spans="5:7" x14ac:dyDescent="0.25">
      <c r="E219" t="str">
        <f>IF(A219&lt;&gt;"",Tableau1[[#This Row],[Nb visiteur par établissement]],"")</f>
        <v/>
      </c>
      <c r="F219" t="str">
        <f>IF(A219&lt;&gt;"",COUNTIF('Récap prestation'!E220:E717,A219),"")</f>
        <v/>
      </c>
      <c r="G219" t="str">
        <f>IF(A219&lt;&gt;"",a_cacher!T219,"")</f>
        <v/>
      </c>
    </row>
    <row r="220" spans="5:7" x14ac:dyDescent="0.25">
      <c r="E220" t="str">
        <f>IF(A220&lt;&gt;"",Tableau1[[#This Row],[Nb visiteur par établissement]],"")</f>
        <v/>
      </c>
      <c r="F220" t="str">
        <f>IF(A220&lt;&gt;"",COUNTIF('Récap prestation'!E221:E718,A220),"")</f>
        <v/>
      </c>
      <c r="G220" t="str">
        <f>IF(A220&lt;&gt;"",a_cacher!T220,"")</f>
        <v/>
      </c>
    </row>
    <row r="221" spans="5:7" x14ac:dyDescent="0.25">
      <c r="E221" t="str">
        <f>IF(A221&lt;&gt;"",Tableau1[[#This Row],[Nb visiteur par établissement]],"")</f>
        <v/>
      </c>
      <c r="F221" t="str">
        <f>IF(A221&lt;&gt;"",COUNTIF('Récap prestation'!E222:E719,A221),"")</f>
        <v/>
      </c>
      <c r="G221" t="str">
        <f>IF(A221&lt;&gt;"",a_cacher!T221,"")</f>
        <v/>
      </c>
    </row>
    <row r="222" spans="5:7" x14ac:dyDescent="0.25">
      <c r="E222" t="str">
        <f>IF(A222&lt;&gt;"",Tableau1[[#This Row],[Nb visiteur par établissement]],"")</f>
        <v/>
      </c>
      <c r="F222" t="str">
        <f>IF(A222&lt;&gt;"",COUNTIF('Récap prestation'!E223:E720,A222),"")</f>
        <v/>
      </c>
      <c r="G222" t="str">
        <f>IF(A222&lt;&gt;"",a_cacher!T222,"")</f>
        <v/>
      </c>
    </row>
    <row r="223" spans="5:7" x14ac:dyDescent="0.25">
      <c r="E223" t="str">
        <f>IF(A223&lt;&gt;"",Tableau1[[#This Row],[Nb visiteur par établissement]],"")</f>
        <v/>
      </c>
      <c r="F223" t="str">
        <f>IF(A223&lt;&gt;"",COUNTIF('Récap prestation'!E224:E721,A223),"")</f>
        <v/>
      </c>
      <c r="G223" t="str">
        <f>IF(A223&lt;&gt;"",a_cacher!T223,"")</f>
        <v/>
      </c>
    </row>
    <row r="224" spans="5:7" x14ac:dyDescent="0.25">
      <c r="E224" t="str">
        <f>IF(A224&lt;&gt;"",Tableau1[[#This Row],[Nb visiteur par établissement]],"")</f>
        <v/>
      </c>
      <c r="F224" t="str">
        <f>IF(A224&lt;&gt;"",COUNTIF('Récap prestation'!E225:E722,A224),"")</f>
        <v/>
      </c>
      <c r="G224" t="str">
        <f>IF(A224&lt;&gt;"",a_cacher!T224,"")</f>
        <v/>
      </c>
    </row>
    <row r="225" spans="5:7" x14ac:dyDescent="0.25">
      <c r="E225" t="str">
        <f>IF(A225&lt;&gt;"",Tableau1[[#This Row],[Nb visiteur par établissement]],"")</f>
        <v/>
      </c>
      <c r="F225" t="str">
        <f>IF(A225&lt;&gt;"",COUNTIF('Récap prestation'!E226:E723,A225),"")</f>
        <v/>
      </c>
      <c r="G225" t="str">
        <f>IF(A225&lt;&gt;"",a_cacher!T225,"")</f>
        <v/>
      </c>
    </row>
    <row r="226" spans="5:7" x14ac:dyDescent="0.25">
      <c r="E226" t="str">
        <f>IF(A226&lt;&gt;"",Tableau1[[#This Row],[Nb visiteur par établissement]],"")</f>
        <v/>
      </c>
      <c r="F226" t="str">
        <f>IF(A226&lt;&gt;"",COUNTIF('Récap prestation'!E227:E724,A226),"")</f>
        <v/>
      </c>
      <c r="G226" t="str">
        <f>IF(A226&lt;&gt;"",a_cacher!T226,"")</f>
        <v/>
      </c>
    </row>
    <row r="227" spans="5:7" x14ac:dyDescent="0.25">
      <c r="E227" t="str">
        <f>IF(A227&lt;&gt;"",Tableau1[[#This Row],[Nb visiteur par établissement]],"")</f>
        <v/>
      </c>
      <c r="F227" t="str">
        <f>IF(A227&lt;&gt;"",COUNTIF('Récap prestation'!E228:E725,A227),"")</f>
        <v/>
      </c>
      <c r="G227" t="str">
        <f>IF(A227&lt;&gt;"",a_cacher!T227,"")</f>
        <v/>
      </c>
    </row>
    <row r="228" spans="5:7" x14ac:dyDescent="0.25">
      <c r="E228" t="str">
        <f>IF(A228&lt;&gt;"",Tableau1[[#This Row],[Nb visiteur par établissement]],"")</f>
        <v/>
      </c>
      <c r="F228" t="str">
        <f>IF(A228&lt;&gt;"",COUNTIF('Récap prestation'!E229:E726,A228),"")</f>
        <v/>
      </c>
      <c r="G228" t="str">
        <f>IF(A228&lt;&gt;"",a_cacher!T228,"")</f>
        <v/>
      </c>
    </row>
    <row r="229" spans="5:7" x14ac:dyDescent="0.25">
      <c r="E229" t="str">
        <f>IF(A229&lt;&gt;"",Tableau1[[#This Row],[Nb visiteur par établissement]],"")</f>
        <v/>
      </c>
      <c r="F229" t="str">
        <f>IF(A229&lt;&gt;"",COUNTIF('Récap prestation'!E230:E727,A229),"")</f>
        <v/>
      </c>
      <c r="G229" t="str">
        <f>IF(A229&lt;&gt;"",a_cacher!T229,"")</f>
        <v/>
      </c>
    </row>
    <row r="230" spans="5:7" x14ac:dyDescent="0.25">
      <c r="E230" t="str">
        <f>IF(A230&lt;&gt;"",Tableau1[[#This Row],[Nb visiteur par établissement]],"")</f>
        <v/>
      </c>
      <c r="F230" t="str">
        <f>IF(A230&lt;&gt;"",COUNTIF('Récap prestation'!E231:E728,A230),"")</f>
        <v/>
      </c>
      <c r="G230" t="str">
        <f>IF(A230&lt;&gt;"",a_cacher!T230,"")</f>
        <v/>
      </c>
    </row>
    <row r="231" spans="5:7" x14ac:dyDescent="0.25">
      <c r="E231" t="str">
        <f>IF(A231&lt;&gt;"",Tableau1[[#This Row],[Nb visiteur par établissement]],"")</f>
        <v/>
      </c>
      <c r="F231" t="str">
        <f>IF(A231&lt;&gt;"",COUNTIF('Récap prestation'!E232:E729,A231),"")</f>
        <v/>
      </c>
      <c r="G231" t="str">
        <f>IF(A231&lt;&gt;"",a_cacher!T231,"")</f>
        <v/>
      </c>
    </row>
    <row r="232" spans="5:7" x14ac:dyDescent="0.25">
      <c r="E232" t="str">
        <f>IF(A232&lt;&gt;"",Tableau1[[#This Row],[Nb visiteur par établissement]],"")</f>
        <v/>
      </c>
      <c r="F232" t="str">
        <f>IF(A232&lt;&gt;"",COUNTIF('Récap prestation'!E233:E730,A232),"")</f>
        <v/>
      </c>
      <c r="G232" t="str">
        <f>IF(A232&lt;&gt;"",a_cacher!T232,"")</f>
        <v/>
      </c>
    </row>
    <row r="233" spans="5:7" x14ac:dyDescent="0.25">
      <c r="E233" t="str">
        <f>IF(A233&lt;&gt;"",Tableau1[[#This Row],[Nb visiteur par établissement]],"")</f>
        <v/>
      </c>
      <c r="F233" t="str">
        <f>IF(A233&lt;&gt;"",COUNTIF('Récap prestation'!E234:E731,A233),"")</f>
        <v/>
      </c>
      <c r="G233" t="str">
        <f>IF(A233&lt;&gt;"",a_cacher!T233,"")</f>
        <v/>
      </c>
    </row>
    <row r="234" spans="5:7" x14ac:dyDescent="0.25">
      <c r="E234" t="str">
        <f>IF(A234&lt;&gt;"",Tableau1[[#This Row],[Nb visiteur par établissement]],"")</f>
        <v/>
      </c>
      <c r="F234" t="str">
        <f>IF(A234&lt;&gt;"",COUNTIF('Récap prestation'!E235:E732,A234),"")</f>
        <v/>
      </c>
      <c r="G234" t="str">
        <f>IF(A234&lt;&gt;"",a_cacher!T234,"")</f>
        <v/>
      </c>
    </row>
    <row r="235" spans="5:7" x14ac:dyDescent="0.25">
      <c r="E235" t="str">
        <f>IF(A235&lt;&gt;"",Tableau1[[#This Row],[Nb visiteur par établissement]],"")</f>
        <v/>
      </c>
      <c r="F235" t="str">
        <f>IF(A235&lt;&gt;"",COUNTIF('Récap prestation'!E236:E733,A235),"")</f>
        <v/>
      </c>
      <c r="G235" t="str">
        <f>IF(A235&lt;&gt;"",a_cacher!T235,"")</f>
        <v/>
      </c>
    </row>
    <row r="236" spans="5:7" x14ac:dyDescent="0.25">
      <c r="E236" t="str">
        <f>IF(A236&lt;&gt;"",Tableau1[[#This Row],[Nb visiteur par établissement]],"")</f>
        <v/>
      </c>
      <c r="F236" t="str">
        <f>IF(A236&lt;&gt;"",COUNTIF('Récap prestation'!E237:E734,A236),"")</f>
        <v/>
      </c>
      <c r="G236" t="str">
        <f>IF(A236&lt;&gt;"",a_cacher!T236,"")</f>
        <v/>
      </c>
    </row>
    <row r="237" spans="5:7" x14ac:dyDescent="0.25">
      <c r="E237" t="str">
        <f>IF(A237&lt;&gt;"",Tableau1[[#This Row],[Nb visiteur par établissement]],"")</f>
        <v/>
      </c>
      <c r="F237" t="str">
        <f>IF(A237&lt;&gt;"",COUNTIF('Récap prestation'!E238:E735,A237),"")</f>
        <v/>
      </c>
      <c r="G237" t="str">
        <f>IF(A237&lt;&gt;"",a_cacher!T237,"")</f>
        <v/>
      </c>
    </row>
    <row r="238" spans="5:7" x14ac:dyDescent="0.25">
      <c r="E238" t="str">
        <f>IF(A238&lt;&gt;"",Tableau1[[#This Row],[Nb visiteur par établissement]],"")</f>
        <v/>
      </c>
      <c r="F238" t="str">
        <f>IF(A238&lt;&gt;"",COUNTIF('Récap prestation'!E239:E736,A238),"")</f>
        <v/>
      </c>
      <c r="G238" t="str">
        <f>IF(A238&lt;&gt;"",a_cacher!T238,"")</f>
        <v/>
      </c>
    </row>
    <row r="239" spans="5:7" x14ac:dyDescent="0.25">
      <c r="E239" t="str">
        <f>IF(A239&lt;&gt;"",Tableau1[[#This Row],[Nb visiteur par établissement]],"")</f>
        <v/>
      </c>
      <c r="F239" t="str">
        <f>IF(A239&lt;&gt;"",COUNTIF('Récap prestation'!E240:E737,A239),"")</f>
        <v/>
      </c>
      <c r="G239" t="str">
        <f>IF(A239&lt;&gt;"",a_cacher!T239,"")</f>
        <v/>
      </c>
    </row>
    <row r="240" spans="5:7" x14ac:dyDescent="0.25">
      <c r="E240" t="str">
        <f>IF(A240&lt;&gt;"",Tableau1[[#This Row],[Nb visiteur par établissement]],"")</f>
        <v/>
      </c>
      <c r="F240" t="str">
        <f>IF(A240&lt;&gt;"",COUNTIF('Récap prestation'!E241:E738,A240),"")</f>
        <v/>
      </c>
      <c r="G240" t="str">
        <f>IF(A240&lt;&gt;"",a_cacher!T240,"")</f>
        <v/>
      </c>
    </row>
    <row r="241" spans="5:7" x14ac:dyDescent="0.25">
      <c r="E241" t="str">
        <f>IF(A241&lt;&gt;"",Tableau1[[#This Row],[Nb visiteur par établissement]],"")</f>
        <v/>
      </c>
      <c r="F241" t="str">
        <f>IF(A241&lt;&gt;"",COUNTIF('Récap prestation'!E242:E739,A241),"")</f>
        <v/>
      </c>
      <c r="G241" t="str">
        <f>IF(A241&lt;&gt;"",a_cacher!T241,"")</f>
        <v/>
      </c>
    </row>
    <row r="242" spans="5:7" x14ac:dyDescent="0.25">
      <c r="E242" t="str">
        <f>IF(A242&lt;&gt;"",Tableau1[[#This Row],[Nb visiteur par établissement]],"")</f>
        <v/>
      </c>
      <c r="F242" t="str">
        <f>IF(A242&lt;&gt;"",COUNTIF('Récap prestation'!E243:E740,A242),"")</f>
        <v/>
      </c>
      <c r="G242" t="str">
        <f>IF(A242&lt;&gt;"",a_cacher!T242,"")</f>
        <v/>
      </c>
    </row>
    <row r="243" spans="5:7" x14ac:dyDescent="0.25">
      <c r="E243" t="str">
        <f>IF(A243&lt;&gt;"",Tableau1[[#This Row],[Nb visiteur par établissement]],"")</f>
        <v/>
      </c>
      <c r="F243" t="str">
        <f>IF(A243&lt;&gt;"",COUNTIF('Récap prestation'!E244:E741,A243),"")</f>
        <v/>
      </c>
      <c r="G243" t="str">
        <f>IF(A243&lt;&gt;"",a_cacher!T243,"")</f>
        <v/>
      </c>
    </row>
    <row r="244" spans="5:7" x14ac:dyDescent="0.25">
      <c r="E244" t="str">
        <f>IF(A244&lt;&gt;"",Tableau1[[#This Row],[Nb visiteur par établissement]],"")</f>
        <v/>
      </c>
      <c r="F244" t="str">
        <f>IF(A244&lt;&gt;"",COUNTIF('Récap prestation'!E245:E742,A244),"")</f>
        <v/>
      </c>
      <c r="G244" t="str">
        <f>IF(A244&lt;&gt;"",a_cacher!T244,"")</f>
        <v/>
      </c>
    </row>
    <row r="245" spans="5:7" x14ac:dyDescent="0.25">
      <c r="E245" t="str">
        <f>IF(A245&lt;&gt;"",Tableau1[[#This Row],[Nb visiteur par établissement]],"")</f>
        <v/>
      </c>
      <c r="F245" t="str">
        <f>IF(A245&lt;&gt;"",COUNTIF('Récap prestation'!E246:E743,A245),"")</f>
        <v/>
      </c>
      <c r="G245" t="str">
        <f>IF(A245&lt;&gt;"",a_cacher!T245,"")</f>
        <v/>
      </c>
    </row>
    <row r="246" spans="5:7" x14ac:dyDescent="0.25">
      <c r="E246" t="str">
        <f>IF(A246&lt;&gt;"",Tableau1[[#This Row],[Nb visiteur par établissement]],"")</f>
        <v/>
      </c>
      <c r="F246" t="str">
        <f>IF(A246&lt;&gt;"",COUNTIF('Récap prestation'!E247:E744,A246),"")</f>
        <v/>
      </c>
      <c r="G246" t="str">
        <f>IF(A246&lt;&gt;"",a_cacher!T246,"")</f>
        <v/>
      </c>
    </row>
    <row r="247" spans="5:7" x14ac:dyDescent="0.25">
      <c r="E247" t="str">
        <f>IF(A247&lt;&gt;"",Tableau1[[#This Row],[Nb visiteur par établissement]],"")</f>
        <v/>
      </c>
      <c r="F247" t="str">
        <f>IF(A247&lt;&gt;"",COUNTIF('Récap prestation'!E248:E745,A247),"")</f>
        <v/>
      </c>
      <c r="G247" t="str">
        <f>IF(A247&lt;&gt;"",a_cacher!T247,"")</f>
        <v/>
      </c>
    </row>
    <row r="248" spans="5:7" x14ac:dyDescent="0.25">
      <c r="E248" t="str">
        <f>IF(A248&lt;&gt;"",Tableau1[[#This Row],[Nb visiteur par établissement]],"")</f>
        <v/>
      </c>
      <c r="F248" t="str">
        <f>IF(A248&lt;&gt;"",COUNTIF('Récap prestation'!E249:E746,A248),"")</f>
        <v/>
      </c>
      <c r="G248" t="str">
        <f>IF(A248&lt;&gt;"",a_cacher!T248,"")</f>
        <v/>
      </c>
    </row>
    <row r="249" spans="5:7" x14ac:dyDescent="0.25">
      <c r="E249" t="str">
        <f>IF(A249&lt;&gt;"",Tableau1[[#This Row],[Nb visiteur par établissement]],"")</f>
        <v/>
      </c>
      <c r="F249" t="str">
        <f>IF(A249&lt;&gt;"",COUNTIF('Récap prestation'!E250:E747,A249),"")</f>
        <v/>
      </c>
      <c r="G249" t="str">
        <f>IF(A249&lt;&gt;"",a_cacher!T249,"")</f>
        <v/>
      </c>
    </row>
    <row r="250" spans="5:7" x14ac:dyDescent="0.25">
      <c r="E250" t="str">
        <f>IF(A250&lt;&gt;"",Tableau1[[#This Row],[Nb visiteur par établissement]],"")</f>
        <v/>
      </c>
      <c r="F250" t="str">
        <f>IF(A250&lt;&gt;"",COUNTIF('Récap prestation'!E251:E748,A250),"")</f>
        <v/>
      </c>
      <c r="G250" t="str">
        <f>IF(A250&lt;&gt;"",a_cacher!T250,"")</f>
        <v/>
      </c>
    </row>
    <row r="251" spans="5:7" x14ac:dyDescent="0.25">
      <c r="E251" t="str">
        <f>IF(A251&lt;&gt;"",Tableau1[[#This Row],[Nb visiteur par établissement]],"")</f>
        <v/>
      </c>
      <c r="F251" t="str">
        <f>IF(A251&lt;&gt;"",COUNTIF('Récap prestation'!E252:E749,A251),"")</f>
        <v/>
      </c>
      <c r="G251" t="str">
        <f>IF(A251&lt;&gt;"",a_cacher!T251,"")</f>
        <v/>
      </c>
    </row>
    <row r="252" spans="5:7" x14ac:dyDescent="0.25">
      <c r="E252" t="str">
        <f>IF(A252&lt;&gt;"",Tableau1[[#This Row],[Nb visiteur par établissement]],"")</f>
        <v/>
      </c>
      <c r="F252" t="str">
        <f>IF(A252&lt;&gt;"",COUNTIF('Récap prestation'!E253:E750,A252),"")</f>
        <v/>
      </c>
      <c r="G252" t="str">
        <f>IF(A252&lt;&gt;"",a_cacher!T252,"")</f>
        <v/>
      </c>
    </row>
    <row r="253" spans="5:7" x14ac:dyDescent="0.25">
      <c r="E253" t="str">
        <f>IF(A253&lt;&gt;"",Tableau1[[#This Row],[Nb visiteur par établissement]],"")</f>
        <v/>
      </c>
      <c r="F253" t="str">
        <f>IF(A253&lt;&gt;"",COUNTIF('Récap prestation'!E254:E751,A253),"")</f>
        <v/>
      </c>
      <c r="G253" t="str">
        <f>IF(A253&lt;&gt;"",a_cacher!T253,"")</f>
        <v/>
      </c>
    </row>
    <row r="254" spans="5:7" x14ac:dyDescent="0.25">
      <c r="E254" t="str">
        <f>IF(A254&lt;&gt;"",Tableau1[[#This Row],[Nb visiteur par établissement]],"")</f>
        <v/>
      </c>
      <c r="F254" t="str">
        <f>IF(A254&lt;&gt;"",COUNTIF('Récap prestation'!E255:E752,A254),"")</f>
        <v/>
      </c>
      <c r="G254" t="str">
        <f>IF(A254&lt;&gt;"",a_cacher!T254,"")</f>
        <v/>
      </c>
    </row>
    <row r="255" spans="5:7" x14ac:dyDescent="0.25">
      <c r="E255" t="str">
        <f>IF(A255&lt;&gt;"",Tableau1[[#This Row],[Nb visiteur par établissement]],"")</f>
        <v/>
      </c>
      <c r="F255" t="str">
        <f>IF(A255&lt;&gt;"",COUNTIF('Récap prestation'!E256:E753,A255),"")</f>
        <v/>
      </c>
      <c r="G255" t="str">
        <f>IF(A255&lt;&gt;"",a_cacher!T255,"")</f>
        <v/>
      </c>
    </row>
    <row r="256" spans="5:7" x14ac:dyDescent="0.25">
      <c r="E256" t="str">
        <f>IF(A256&lt;&gt;"",Tableau1[[#This Row],[Nb visiteur par établissement]],"")</f>
        <v/>
      </c>
      <c r="F256" t="str">
        <f>IF(A256&lt;&gt;"",COUNTIF('Récap prestation'!E257:E754,A256),"")</f>
        <v/>
      </c>
      <c r="G256" t="str">
        <f>IF(A256&lt;&gt;"",a_cacher!T256,"")</f>
        <v/>
      </c>
    </row>
    <row r="257" spans="5:7" x14ac:dyDescent="0.25">
      <c r="E257" t="str">
        <f>IF(A257&lt;&gt;"",Tableau1[[#This Row],[Nb visiteur par établissement]],"")</f>
        <v/>
      </c>
      <c r="F257" t="str">
        <f>IF(A257&lt;&gt;"",COUNTIF('Récap prestation'!E258:E755,A257),"")</f>
        <v/>
      </c>
      <c r="G257" t="str">
        <f>IF(A257&lt;&gt;"",a_cacher!T257,"")</f>
        <v/>
      </c>
    </row>
    <row r="258" spans="5:7" x14ac:dyDescent="0.25">
      <c r="E258" t="str">
        <f>IF(A258&lt;&gt;"",Tableau1[[#This Row],[Nb visiteur par établissement]],"")</f>
        <v/>
      </c>
      <c r="F258" t="str">
        <f>IF(A258&lt;&gt;"",COUNTIF('Récap prestation'!E259:E756,A258),"")</f>
        <v/>
      </c>
      <c r="G258" t="str">
        <f>IF(A258&lt;&gt;"",a_cacher!T258,"")</f>
        <v/>
      </c>
    </row>
    <row r="259" spans="5:7" x14ac:dyDescent="0.25">
      <c r="E259" t="str">
        <f>IF(A259&lt;&gt;"",Tableau1[[#This Row],[Nb visiteur par établissement]],"")</f>
        <v/>
      </c>
      <c r="F259" t="str">
        <f>IF(A259&lt;&gt;"",COUNTIF('Récap prestation'!E260:E757,A259),"")</f>
        <v/>
      </c>
      <c r="G259" t="str">
        <f>IF(A259&lt;&gt;"",a_cacher!T259,"")</f>
        <v/>
      </c>
    </row>
    <row r="260" spans="5:7" x14ac:dyDescent="0.25">
      <c r="E260" t="str">
        <f>IF(A260&lt;&gt;"",Tableau1[[#This Row],[Nb visiteur par établissement]],"")</f>
        <v/>
      </c>
      <c r="F260" t="str">
        <f>IF(A260&lt;&gt;"",COUNTIF('Récap prestation'!E261:E758,A260),"")</f>
        <v/>
      </c>
      <c r="G260" t="str">
        <f>IF(A260&lt;&gt;"",a_cacher!T260,"")</f>
        <v/>
      </c>
    </row>
    <row r="261" spans="5:7" x14ac:dyDescent="0.25">
      <c r="E261" t="str">
        <f>IF(A261&lt;&gt;"",Tableau1[[#This Row],[Nb visiteur par établissement]],"")</f>
        <v/>
      </c>
      <c r="F261" t="str">
        <f>IF(A261&lt;&gt;"",COUNTIF('Récap prestation'!E262:E759,A261),"")</f>
        <v/>
      </c>
      <c r="G261" t="str">
        <f>IF(A261&lt;&gt;"",a_cacher!T261,"")</f>
        <v/>
      </c>
    </row>
    <row r="262" spans="5:7" x14ac:dyDescent="0.25">
      <c r="E262" t="str">
        <f>IF(A262&lt;&gt;"",Tableau1[[#This Row],[Nb visiteur par établissement]],"")</f>
        <v/>
      </c>
      <c r="F262" t="str">
        <f>IF(A262&lt;&gt;"",COUNTIF('Récap prestation'!E263:E760,A262),"")</f>
        <v/>
      </c>
      <c r="G262" t="str">
        <f>IF(A262&lt;&gt;"",a_cacher!T262,"")</f>
        <v/>
      </c>
    </row>
    <row r="263" spans="5:7" x14ac:dyDescent="0.25">
      <c r="E263" t="str">
        <f>IF(A263&lt;&gt;"",Tableau1[[#This Row],[Nb visiteur par établissement]],"")</f>
        <v/>
      </c>
      <c r="F263" t="str">
        <f>IF(A263&lt;&gt;"",COUNTIF('Récap prestation'!E264:E761,A263),"")</f>
        <v/>
      </c>
      <c r="G263" t="str">
        <f>IF(A263&lt;&gt;"",a_cacher!T263,"")</f>
        <v/>
      </c>
    </row>
    <row r="264" spans="5:7" x14ac:dyDescent="0.25">
      <c r="E264" t="str">
        <f>IF(A264&lt;&gt;"",Tableau1[[#This Row],[Nb visiteur par établissement]],"")</f>
        <v/>
      </c>
      <c r="F264" t="str">
        <f>IF(A264&lt;&gt;"",COUNTIF('Récap prestation'!E265:E762,A264),"")</f>
        <v/>
      </c>
      <c r="G264" t="str">
        <f>IF(A264&lt;&gt;"",a_cacher!T264,"")</f>
        <v/>
      </c>
    </row>
    <row r="265" spans="5:7" x14ac:dyDescent="0.25">
      <c r="E265" t="str">
        <f>IF(A265&lt;&gt;"",Tableau1[[#This Row],[Nb visiteur par établissement]],"")</f>
        <v/>
      </c>
      <c r="F265" t="str">
        <f>IF(A265&lt;&gt;"",COUNTIF('Récap prestation'!E266:E763,A265),"")</f>
        <v/>
      </c>
      <c r="G265" t="str">
        <f>IF(A265&lt;&gt;"",a_cacher!T265,"")</f>
        <v/>
      </c>
    </row>
    <row r="266" spans="5:7" x14ac:dyDescent="0.25">
      <c r="E266" t="str">
        <f>IF(A266&lt;&gt;"",Tableau1[[#This Row],[Nb visiteur par établissement]],"")</f>
        <v/>
      </c>
      <c r="F266" t="str">
        <f>IF(A266&lt;&gt;"",COUNTIF('Récap prestation'!E267:E764,A266),"")</f>
        <v/>
      </c>
      <c r="G266" t="str">
        <f>IF(A266&lt;&gt;"",a_cacher!T266,"")</f>
        <v/>
      </c>
    </row>
    <row r="267" spans="5:7" x14ac:dyDescent="0.25">
      <c r="E267" t="str">
        <f>IF(A267&lt;&gt;"",Tableau1[[#This Row],[Nb visiteur par établissement]],"")</f>
        <v/>
      </c>
      <c r="F267" t="str">
        <f>IF(A267&lt;&gt;"",COUNTIF('Récap prestation'!E268:E765,A267),"")</f>
        <v/>
      </c>
      <c r="G267" t="str">
        <f>IF(A267&lt;&gt;"",a_cacher!T267,"")</f>
        <v/>
      </c>
    </row>
    <row r="268" spans="5:7" x14ac:dyDescent="0.25">
      <c r="E268" t="str">
        <f>IF(A268&lt;&gt;"",Tableau1[[#This Row],[Nb visiteur par établissement]],"")</f>
        <v/>
      </c>
      <c r="F268" t="str">
        <f>IF(A268&lt;&gt;"",COUNTIF('Récap prestation'!E269:E766,A268),"")</f>
        <v/>
      </c>
      <c r="G268" t="str">
        <f>IF(A268&lt;&gt;"",a_cacher!T268,"")</f>
        <v/>
      </c>
    </row>
    <row r="269" spans="5:7" x14ac:dyDescent="0.25">
      <c r="E269" t="str">
        <f>IF(A269&lt;&gt;"",Tableau1[[#This Row],[Nb visiteur par établissement]],"")</f>
        <v/>
      </c>
      <c r="F269" t="str">
        <f>IF(A269&lt;&gt;"",COUNTIF('Récap prestation'!E270:E767,A269),"")</f>
        <v/>
      </c>
      <c r="G269" t="str">
        <f>IF(A269&lt;&gt;"",a_cacher!T269,"")</f>
        <v/>
      </c>
    </row>
    <row r="270" spans="5:7" x14ac:dyDescent="0.25">
      <c r="E270" t="str">
        <f>IF(A270&lt;&gt;"",Tableau1[[#This Row],[Nb visiteur par établissement]],"")</f>
        <v/>
      </c>
      <c r="F270" t="str">
        <f>IF(A270&lt;&gt;"",COUNTIF('Récap prestation'!E271:E768,A270),"")</f>
        <v/>
      </c>
      <c r="G270" t="str">
        <f>IF(A270&lt;&gt;"",a_cacher!T270,"")</f>
        <v/>
      </c>
    </row>
    <row r="271" spans="5:7" x14ac:dyDescent="0.25">
      <c r="E271" t="str">
        <f>IF(A271&lt;&gt;"",Tableau1[[#This Row],[Nb visiteur par établissement]],"")</f>
        <v/>
      </c>
      <c r="F271" t="str">
        <f>IF(A271&lt;&gt;"",COUNTIF('Récap prestation'!E272:E769,A271),"")</f>
        <v/>
      </c>
      <c r="G271" t="str">
        <f>IF(A271&lt;&gt;"",a_cacher!T271,"")</f>
        <v/>
      </c>
    </row>
    <row r="272" spans="5:7" x14ac:dyDescent="0.25">
      <c r="E272" t="str">
        <f>IF(A272&lt;&gt;"",Tableau1[[#This Row],[Nb visiteur par établissement]],"")</f>
        <v/>
      </c>
      <c r="F272" t="str">
        <f>IF(A272&lt;&gt;"",COUNTIF('Récap prestation'!E273:E770,A272),"")</f>
        <v/>
      </c>
      <c r="G272" t="str">
        <f>IF(A272&lt;&gt;"",a_cacher!T272,"")</f>
        <v/>
      </c>
    </row>
    <row r="273" spans="5:7" x14ac:dyDescent="0.25">
      <c r="E273" t="str">
        <f>IF(A273&lt;&gt;"",Tableau1[[#This Row],[Nb visiteur par établissement]],"")</f>
        <v/>
      </c>
      <c r="F273" t="str">
        <f>IF(A273&lt;&gt;"",COUNTIF('Récap prestation'!E274:E771,A273),"")</f>
        <v/>
      </c>
      <c r="G273" t="str">
        <f>IF(A273&lt;&gt;"",a_cacher!T273,"")</f>
        <v/>
      </c>
    </row>
    <row r="274" spans="5:7" x14ac:dyDescent="0.25">
      <c r="E274" t="str">
        <f>IF(A274&lt;&gt;"",Tableau1[[#This Row],[Nb visiteur par établissement]],"")</f>
        <v/>
      </c>
      <c r="F274" t="str">
        <f>IF(A274&lt;&gt;"",COUNTIF('Récap prestation'!E275:E772,A274),"")</f>
        <v/>
      </c>
      <c r="G274" t="str">
        <f>IF(A274&lt;&gt;"",a_cacher!T274,"")</f>
        <v/>
      </c>
    </row>
    <row r="275" spans="5:7" x14ac:dyDescent="0.25">
      <c r="E275" t="str">
        <f>IF(A275&lt;&gt;"",Tableau1[[#This Row],[Nb visiteur par établissement]],"")</f>
        <v/>
      </c>
      <c r="F275" t="str">
        <f>IF(A275&lt;&gt;"",COUNTIF('Récap prestation'!E276:E773,A275),"")</f>
        <v/>
      </c>
      <c r="G275" t="str">
        <f>IF(A275&lt;&gt;"",a_cacher!T275,"")</f>
        <v/>
      </c>
    </row>
    <row r="276" spans="5:7" x14ac:dyDescent="0.25">
      <c r="E276" t="str">
        <f>IF(A276&lt;&gt;"",Tableau1[[#This Row],[Nb visiteur par établissement]],"")</f>
        <v/>
      </c>
      <c r="F276" t="str">
        <f>IF(A276&lt;&gt;"",COUNTIF('Récap prestation'!E277:E774,A276),"")</f>
        <v/>
      </c>
      <c r="G276" t="str">
        <f>IF(A276&lt;&gt;"",a_cacher!T276,"")</f>
        <v/>
      </c>
    </row>
    <row r="277" spans="5:7" x14ac:dyDescent="0.25">
      <c r="E277" t="str">
        <f>IF(A277&lt;&gt;"",Tableau1[[#This Row],[Nb visiteur par établissement]],"")</f>
        <v/>
      </c>
      <c r="F277" t="str">
        <f>IF(A277&lt;&gt;"",COUNTIF('Récap prestation'!E278:E775,A277),"")</f>
        <v/>
      </c>
      <c r="G277" t="str">
        <f>IF(A277&lt;&gt;"",a_cacher!T277,"")</f>
        <v/>
      </c>
    </row>
    <row r="278" spans="5:7" x14ac:dyDescent="0.25">
      <c r="E278" t="str">
        <f>IF(A278&lt;&gt;"",Tableau1[[#This Row],[Nb visiteur par établissement]],"")</f>
        <v/>
      </c>
      <c r="F278" t="str">
        <f>IF(A278&lt;&gt;"",COUNTIF('Récap prestation'!E279:E776,A278),"")</f>
        <v/>
      </c>
      <c r="G278" t="str">
        <f>IF(A278&lt;&gt;"",a_cacher!T278,"")</f>
        <v/>
      </c>
    </row>
    <row r="279" spans="5:7" x14ac:dyDescent="0.25">
      <c r="E279" t="str">
        <f>IF(A279&lt;&gt;"",Tableau1[[#This Row],[Nb visiteur par établissement]],"")</f>
        <v/>
      </c>
      <c r="F279" t="str">
        <f>IF(A279&lt;&gt;"",COUNTIF('Récap prestation'!E280:E777,A279),"")</f>
        <v/>
      </c>
      <c r="G279" t="str">
        <f>IF(A279&lt;&gt;"",a_cacher!T279,"")</f>
        <v/>
      </c>
    </row>
    <row r="280" spans="5:7" x14ac:dyDescent="0.25">
      <c r="E280" t="str">
        <f>IF(A280&lt;&gt;"",Tableau1[[#This Row],[Nb visiteur par établissement]],"")</f>
        <v/>
      </c>
      <c r="F280" t="str">
        <f>IF(A280&lt;&gt;"",COUNTIF('Récap prestation'!E281:E778,A280),"")</f>
        <v/>
      </c>
      <c r="G280" t="str">
        <f>IF(A280&lt;&gt;"",a_cacher!T280,"")</f>
        <v/>
      </c>
    </row>
    <row r="281" spans="5:7" x14ac:dyDescent="0.25">
      <c r="E281" t="str">
        <f>IF(A281&lt;&gt;"",Tableau1[[#This Row],[Nb visiteur par établissement]],"")</f>
        <v/>
      </c>
      <c r="F281" t="str">
        <f>IF(A281&lt;&gt;"",COUNTIF('Récap prestation'!E282:E779,A281),"")</f>
        <v/>
      </c>
      <c r="G281" t="str">
        <f>IF(A281&lt;&gt;"",a_cacher!T281,"")</f>
        <v/>
      </c>
    </row>
    <row r="282" spans="5:7" x14ac:dyDescent="0.25">
      <c r="E282" t="str">
        <f>IF(A282&lt;&gt;"",Tableau1[[#This Row],[Nb visiteur par établissement]],"")</f>
        <v/>
      </c>
      <c r="F282" t="str">
        <f>IF(A282&lt;&gt;"",COUNTIF('Récap prestation'!E283:E780,A282),"")</f>
        <v/>
      </c>
      <c r="G282" t="str">
        <f>IF(A282&lt;&gt;"",a_cacher!T282,"")</f>
        <v/>
      </c>
    </row>
    <row r="283" spans="5:7" x14ac:dyDescent="0.25">
      <c r="E283" t="str">
        <f>IF(A283&lt;&gt;"",Tableau1[[#This Row],[Nb visiteur par établissement]],"")</f>
        <v/>
      </c>
      <c r="F283" t="str">
        <f>IF(A283&lt;&gt;"",COUNTIF('Récap prestation'!E284:E781,A283),"")</f>
        <v/>
      </c>
      <c r="G283" t="str">
        <f>IF(A283&lt;&gt;"",a_cacher!T283,"")</f>
        <v/>
      </c>
    </row>
    <row r="284" spans="5:7" x14ac:dyDescent="0.25">
      <c r="E284" t="str">
        <f>IF(A284&lt;&gt;"",Tableau1[[#This Row],[Nb visiteur par établissement]],"")</f>
        <v/>
      </c>
      <c r="F284" t="str">
        <f>IF(A284&lt;&gt;"",COUNTIF('Récap prestation'!E285:E782,A284),"")</f>
        <v/>
      </c>
      <c r="G284" t="str">
        <f>IF(A284&lt;&gt;"",a_cacher!T284,"")</f>
        <v/>
      </c>
    </row>
    <row r="285" spans="5:7" x14ac:dyDescent="0.25">
      <c r="E285" t="str">
        <f>IF(A285&lt;&gt;"",Tableau1[[#This Row],[Nb visiteur par établissement]],"")</f>
        <v/>
      </c>
      <c r="F285" t="str">
        <f>IF(A285&lt;&gt;"",COUNTIF('Récap prestation'!E286:E783,A285),"")</f>
        <v/>
      </c>
      <c r="G285" t="str">
        <f>IF(A285&lt;&gt;"",a_cacher!T285,"")</f>
        <v/>
      </c>
    </row>
    <row r="286" spans="5:7" x14ac:dyDescent="0.25">
      <c r="E286" t="str">
        <f>IF(A286&lt;&gt;"",Tableau1[[#This Row],[Nb visiteur par établissement]],"")</f>
        <v/>
      </c>
      <c r="F286" t="str">
        <f>IF(A286&lt;&gt;"",COUNTIF('Récap prestation'!E287:E784,A286),"")</f>
        <v/>
      </c>
      <c r="G286" t="str">
        <f>IF(A286&lt;&gt;"",a_cacher!T286,"")</f>
        <v/>
      </c>
    </row>
    <row r="287" spans="5:7" x14ac:dyDescent="0.25">
      <c r="E287" t="str">
        <f>IF(A287&lt;&gt;"",Tableau1[[#This Row],[Nb visiteur par établissement]],"")</f>
        <v/>
      </c>
      <c r="F287" t="str">
        <f>IF(A287&lt;&gt;"",COUNTIF('Récap prestation'!E288:E785,A287),"")</f>
        <v/>
      </c>
      <c r="G287" t="str">
        <f>IF(A287&lt;&gt;"",a_cacher!T287,"")</f>
        <v/>
      </c>
    </row>
    <row r="288" spans="5:7" x14ac:dyDescent="0.25">
      <c r="E288" t="str">
        <f>IF(A288&lt;&gt;"",Tableau1[[#This Row],[Nb visiteur par établissement]],"")</f>
        <v/>
      </c>
      <c r="F288" t="str">
        <f>IF(A288&lt;&gt;"",COUNTIF('Récap prestation'!E289:E786,A288),"")</f>
        <v/>
      </c>
      <c r="G288" t="str">
        <f>IF(A288&lt;&gt;"",a_cacher!T288,"")</f>
        <v/>
      </c>
    </row>
    <row r="289" spans="5:7" x14ac:dyDescent="0.25">
      <c r="E289" t="str">
        <f>IF(A289&lt;&gt;"",Tableau1[[#This Row],[Nb visiteur par établissement]],"")</f>
        <v/>
      </c>
      <c r="F289" t="str">
        <f>IF(A289&lt;&gt;"",COUNTIF('Récap prestation'!E290:E787,A289),"")</f>
        <v/>
      </c>
      <c r="G289" t="str">
        <f>IF(A289&lt;&gt;"",a_cacher!T289,"")</f>
        <v/>
      </c>
    </row>
    <row r="290" spans="5:7" x14ac:dyDescent="0.25">
      <c r="E290" t="str">
        <f>IF(A290&lt;&gt;"",Tableau1[[#This Row],[Nb visiteur par établissement]],"")</f>
        <v/>
      </c>
      <c r="F290" t="str">
        <f>IF(A290&lt;&gt;"",COUNTIF('Récap prestation'!E291:E788,A290),"")</f>
        <v/>
      </c>
      <c r="G290" t="str">
        <f>IF(A290&lt;&gt;"",a_cacher!T290,"")</f>
        <v/>
      </c>
    </row>
    <row r="291" spans="5:7" x14ac:dyDescent="0.25">
      <c r="E291" t="str">
        <f>IF(A291&lt;&gt;"",Tableau1[[#This Row],[Nb visiteur par établissement]],"")</f>
        <v/>
      </c>
      <c r="F291" t="str">
        <f>IF(A291&lt;&gt;"",COUNTIF('Récap prestation'!E292:E789,A291),"")</f>
        <v/>
      </c>
      <c r="G291" t="str">
        <f>IF(A291&lt;&gt;"",a_cacher!T291,"")</f>
        <v/>
      </c>
    </row>
    <row r="292" spans="5:7" x14ac:dyDescent="0.25">
      <c r="E292" t="str">
        <f>IF(A292&lt;&gt;"",Tableau1[[#This Row],[Nb visiteur par établissement]],"")</f>
        <v/>
      </c>
      <c r="F292" t="str">
        <f>IF(A292&lt;&gt;"",COUNTIF('Récap prestation'!E293:E790,A292),"")</f>
        <v/>
      </c>
      <c r="G292" t="str">
        <f>IF(A292&lt;&gt;"",a_cacher!T292,"")</f>
        <v/>
      </c>
    </row>
    <row r="293" spans="5:7" x14ac:dyDescent="0.25">
      <c r="E293" t="str">
        <f>IF(A293&lt;&gt;"",Tableau1[[#This Row],[Nb visiteur par établissement]],"")</f>
        <v/>
      </c>
      <c r="F293" t="str">
        <f>IF(A293&lt;&gt;"",COUNTIF('Récap prestation'!E294:E791,A293),"")</f>
        <v/>
      </c>
      <c r="G293" t="str">
        <f>IF(A293&lt;&gt;"",a_cacher!T293,"")</f>
        <v/>
      </c>
    </row>
    <row r="294" spans="5:7" x14ac:dyDescent="0.25">
      <c r="E294" t="str">
        <f>IF(A294&lt;&gt;"",Tableau1[[#This Row],[Nb visiteur par établissement]],"")</f>
        <v/>
      </c>
      <c r="F294" t="str">
        <f>IF(A294&lt;&gt;"",COUNTIF('Récap prestation'!E295:E792,A294),"")</f>
        <v/>
      </c>
      <c r="G294" t="str">
        <f>IF(A294&lt;&gt;"",a_cacher!T294,"")</f>
        <v/>
      </c>
    </row>
    <row r="295" spans="5:7" x14ac:dyDescent="0.25">
      <c r="E295" t="str">
        <f>IF(A295&lt;&gt;"",Tableau1[[#This Row],[Nb visiteur par établissement]],"")</f>
        <v/>
      </c>
      <c r="F295" t="str">
        <f>IF(A295&lt;&gt;"",COUNTIF('Récap prestation'!E296:E793,A295),"")</f>
        <v/>
      </c>
      <c r="G295" t="str">
        <f>IF(A295&lt;&gt;"",a_cacher!T295,"")</f>
        <v/>
      </c>
    </row>
    <row r="296" spans="5:7" x14ac:dyDescent="0.25">
      <c r="E296" t="str">
        <f>IF(A296&lt;&gt;"",Tableau1[[#This Row],[Nb visiteur par établissement]],"")</f>
        <v/>
      </c>
      <c r="F296" t="str">
        <f>IF(A296&lt;&gt;"",COUNTIF('Récap prestation'!E297:E794,A296),"")</f>
        <v/>
      </c>
      <c r="G296" t="str">
        <f>IF(A296&lt;&gt;"",a_cacher!T296,"")</f>
        <v/>
      </c>
    </row>
    <row r="297" spans="5:7" x14ac:dyDescent="0.25">
      <c r="E297" t="str">
        <f>IF(A297&lt;&gt;"",Tableau1[[#This Row],[Nb visiteur par établissement]],"")</f>
        <v/>
      </c>
      <c r="F297" t="str">
        <f>IF(A297&lt;&gt;"",COUNTIF('Récap prestation'!E298:E795,A297),"")</f>
        <v/>
      </c>
      <c r="G297" t="str">
        <f>IF(A297&lt;&gt;"",a_cacher!T297,"")</f>
        <v/>
      </c>
    </row>
    <row r="298" spans="5:7" x14ac:dyDescent="0.25">
      <c r="E298" t="str">
        <f>IF(A298&lt;&gt;"",Tableau1[[#This Row],[Nb visiteur par établissement]],"")</f>
        <v/>
      </c>
      <c r="F298" t="str">
        <f>IF(A298&lt;&gt;"",COUNTIF('Récap prestation'!E299:E796,A298),"")</f>
        <v/>
      </c>
      <c r="G298" t="str">
        <f>IF(A298&lt;&gt;"",a_cacher!T298,"")</f>
        <v/>
      </c>
    </row>
    <row r="299" spans="5:7" x14ac:dyDescent="0.25">
      <c r="E299" t="str">
        <f>IF(A299&lt;&gt;"",Tableau1[[#This Row],[Nb visiteur par établissement]],"")</f>
        <v/>
      </c>
      <c r="F299" t="str">
        <f>IF(A299&lt;&gt;"",COUNTIF('Récap prestation'!E300:E797,A299),"")</f>
        <v/>
      </c>
      <c r="G299" t="str">
        <f>IF(A299&lt;&gt;"",a_cacher!T299,"")</f>
        <v/>
      </c>
    </row>
    <row r="300" spans="5:7" x14ac:dyDescent="0.25">
      <c r="E300" t="str">
        <f>IF(A300&lt;&gt;"",Tableau1[[#This Row],[Nb visiteur par établissement]],"")</f>
        <v/>
      </c>
      <c r="F300" t="str">
        <f>IF(A300&lt;&gt;"",COUNTIF('Récap prestation'!E301:E798,A300),"")</f>
        <v/>
      </c>
      <c r="G300" t="str">
        <f>IF(A300&lt;&gt;"",a_cacher!T300,"")</f>
        <v/>
      </c>
    </row>
    <row r="301" spans="5:7" x14ac:dyDescent="0.25">
      <c r="E301" t="str">
        <f>IF(A301&lt;&gt;"",Tableau1[[#This Row],[Nb visiteur par établissement]],"")</f>
        <v/>
      </c>
      <c r="F301" t="str">
        <f>IF(A301&lt;&gt;"",COUNTIF('Récap prestation'!E302:E799,A301),"")</f>
        <v/>
      </c>
      <c r="G301" t="str">
        <f>IF(A301&lt;&gt;"",a_cacher!T301,"")</f>
        <v/>
      </c>
    </row>
    <row r="302" spans="5:7" x14ac:dyDescent="0.25">
      <c r="E302" t="str">
        <f>IF(A302&lt;&gt;"",Tableau1[[#This Row],[Nb visiteur par établissement]],"")</f>
        <v/>
      </c>
      <c r="F302" t="str">
        <f>IF(A302&lt;&gt;"",COUNTIF('Récap prestation'!E303:E800,A302),"")</f>
        <v/>
      </c>
      <c r="G302" t="str">
        <f>IF(A302&lt;&gt;"",a_cacher!T302,"")</f>
        <v/>
      </c>
    </row>
    <row r="303" spans="5:7" x14ac:dyDescent="0.25">
      <c r="E303" t="str">
        <f>IF(A303&lt;&gt;"",Tableau1[[#This Row],[Nb visiteur par établissement]],"")</f>
        <v/>
      </c>
      <c r="F303" t="str">
        <f>IF(A303&lt;&gt;"",COUNTIF('Récap prestation'!E304:E801,A303),"")</f>
        <v/>
      </c>
      <c r="G303" t="str">
        <f>IF(A303&lt;&gt;"",a_cacher!T303,"")</f>
        <v/>
      </c>
    </row>
    <row r="304" spans="5:7" x14ac:dyDescent="0.25">
      <c r="E304" t="str">
        <f>IF(A304&lt;&gt;"",Tableau1[[#This Row],[Nb visiteur par établissement]],"")</f>
        <v/>
      </c>
      <c r="F304" t="str">
        <f>IF(A304&lt;&gt;"",COUNTIF('Récap prestation'!E305:E802,A304),"")</f>
        <v/>
      </c>
      <c r="G304" t="str">
        <f>IF(A304&lt;&gt;"",a_cacher!T304,"")</f>
        <v/>
      </c>
    </row>
    <row r="305" spans="5:7" x14ac:dyDescent="0.25">
      <c r="E305" t="str">
        <f>IF(A305&lt;&gt;"",Tableau1[[#This Row],[Nb visiteur par établissement]],"")</f>
        <v/>
      </c>
      <c r="F305" t="str">
        <f>IF(A305&lt;&gt;"",COUNTIF('Récap prestation'!E306:E803,A305),"")</f>
        <v/>
      </c>
      <c r="G305" t="str">
        <f>IF(A305&lt;&gt;"",a_cacher!T305,"")</f>
        <v/>
      </c>
    </row>
    <row r="306" spans="5:7" x14ac:dyDescent="0.25">
      <c r="E306" t="str">
        <f>IF(A306&lt;&gt;"",Tableau1[[#This Row],[Nb visiteur par établissement]],"")</f>
        <v/>
      </c>
      <c r="F306" t="str">
        <f>IF(A306&lt;&gt;"",COUNTIF('Récap prestation'!E307:E804,A306),"")</f>
        <v/>
      </c>
      <c r="G306" t="str">
        <f>IF(A306&lt;&gt;"",a_cacher!T306,"")</f>
        <v/>
      </c>
    </row>
    <row r="307" spans="5:7" x14ac:dyDescent="0.25">
      <c r="E307" t="str">
        <f>IF(A307&lt;&gt;"",Tableau1[[#This Row],[Nb visiteur par établissement]],"")</f>
        <v/>
      </c>
      <c r="F307" t="str">
        <f>IF(A307&lt;&gt;"",COUNTIF('Récap prestation'!E308:E805,A307),"")</f>
        <v/>
      </c>
      <c r="G307" t="str">
        <f>IF(A307&lt;&gt;"",a_cacher!T307,"")</f>
        <v/>
      </c>
    </row>
    <row r="308" spans="5:7" x14ac:dyDescent="0.25">
      <c r="E308" t="str">
        <f>IF(A308&lt;&gt;"",Tableau1[[#This Row],[Nb visiteur par établissement]],"")</f>
        <v/>
      </c>
      <c r="F308" t="str">
        <f>IF(A308&lt;&gt;"",COUNTIF('Récap prestation'!E309:E806,A308),"")</f>
        <v/>
      </c>
      <c r="G308" t="str">
        <f>IF(A308&lt;&gt;"",a_cacher!T308,"")</f>
        <v/>
      </c>
    </row>
    <row r="309" spans="5:7" x14ac:dyDescent="0.25">
      <c r="E309" t="str">
        <f>IF(A309&lt;&gt;"",Tableau1[[#This Row],[Nb visiteur par établissement]],"")</f>
        <v/>
      </c>
      <c r="F309" t="str">
        <f>IF(A309&lt;&gt;"",COUNTIF('Récap prestation'!E310:E807,A309),"")</f>
        <v/>
      </c>
      <c r="G309" t="str">
        <f>IF(A309&lt;&gt;"",a_cacher!T309,"")</f>
        <v/>
      </c>
    </row>
    <row r="310" spans="5:7" x14ac:dyDescent="0.25">
      <c r="E310" t="str">
        <f>IF(A310&lt;&gt;"",Tableau1[[#This Row],[Nb visiteur par établissement]],"")</f>
        <v/>
      </c>
      <c r="F310" t="str">
        <f>IF(A310&lt;&gt;"",COUNTIF('Récap prestation'!E311:E808,A310),"")</f>
        <v/>
      </c>
      <c r="G310" t="str">
        <f>IF(A310&lt;&gt;"",a_cacher!T310,"")</f>
        <v/>
      </c>
    </row>
    <row r="311" spans="5:7" x14ac:dyDescent="0.25">
      <c r="E311" t="str">
        <f>IF(A311&lt;&gt;"",Tableau1[[#This Row],[Nb visiteur par établissement]],"")</f>
        <v/>
      </c>
      <c r="F311" t="str">
        <f>IF(A311&lt;&gt;"",COUNTIF('Récap prestation'!E312:E809,A311),"")</f>
        <v/>
      </c>
      <c r="G311" t="str">
        <f>IF(A311&lt;&gt;"",a_cacher!T311,"")</f>
        <v/>
      </c>
    </row>
    <row r="312" spans="5:7" x14ac:dyDescent="0.25">
      <c r="E312" t="str">
        <f>IF(A312&lt;&gt;"",Tableau1[[#This Row],[Nb visiteur par établissement]],"")</f>
        <v/>
      </c>
      <c r="F312" t="str">
        <f>IF(A312&lt;&gt;"",COUNTIF('Récap prestation'!E313:E810,A312),"")</f>
        <v/>
      </c>
      <c r="G312" t="str">
        <f>IF(A312&lt;&gt;"",a_cacher!T312,"")</f>
        <v/>
      </c>
    </row>
    <row r="313" spans="5:7" x14ac:dyDescent="0.25">
      <c r="E313" t="str">
        <f>IF(A313&lt;&gt;"",Tableau1[[#This Row],[Nb visiteur par établissement]],"")</f>
        <v/>
      </c>
      <c r="F313" t="str">
        <f>IF(A313&lt;&gt;"",COUNTIF('Récap prestation'!E314:E811,A313),"")</f>
        <v/>
      </c>
      <c r="G313" t="str">
        <f>IF(A313&lt;&gt;"",a_cacher!T313,"")</f>
        <v/>
      </c>
    </row>
    <row r="314" spans="5:7" x14ac:dyDescent="0.25">
      <c r="E314" t="str">
        <f>IF(A314&lt;&gt;"",Tableau1[[#This Row],[Nb visiteur par établissement]],"")</f>
        <v/>
      </c>
      <c r="F314" t="str">
        <f>IF(A314&lt;&gt;"",COUNTIF('Récap prestation'!E315:E812,A314),"")</f>
        <v/>
      </c>
      <c r="G314" t="str">
        <f>IF(A314&lt;&gt;"",a_cacher!T314,"")</f>
        <v/>
      </c>
    </row>
    <row r="315" spans="5:7" x14ac:dyDescent="0.25">
      <c r="E315" t="str">
        <f>IF(A315&lt;&gt;"",Tableau1[[#This Row],[Nb visiteur par établissement]],"")</f>
        <v/>
      </c>
      <c r="F315" t="str">
        <f>IF(A315&lt;&gt;"",COUNTIF('Récap prestation'!E316:E813,A315),"")</f>
        <v/>
      </c>
      <c r="G315" t="str">
        <f>IF(A315&lt;&gt;"",a_cacher!T315,"")</f>
        <v/>
      </c>
    </row>
    <row r="316" spans="5:7" x14ac:dyDescent="0.25">
      <c r="E316" t="str">
        <f>IF(A316&lt;&gt;"",Tableau1[[#This Row],[Nb visiteur par établissement]],"")</f>
        <v/>
      </c>
      <c r="F316" t="str">
        <f>IF(A316&lt;&gt;"",COUNTIF('Récap prestation'!E317:E814,A316),"")</f>
        <v/>
      </c>
      <c r="G316" t="str">
        <f>IF(A316&lt;&gt;"",a_cacher!T316,"")</f>
        <v/>
      </c>
    </row>
    <row r="317" spans="5:7" x14ac:dyDescent="0.25">
      <c r="E317" t="str">
        <f>IF(A317&lt;&gt;"",Tableau1[[#This Row],[Nb visiteur par établissement]],"")</f>
        <v/>
      </c>
      <c r="F317" t="str">
        <f>IF(A317&lt;&gt;"",COUNTIF('Récap prestation'!E318:E815,A317),"")</f>
        <v/>
      </c>
      <c r="G317" t="str">
        <f>IF(A317&lt;&gt;"",a_cacher!T317,"")</f>
        <v/>
      </c>
    </row>
    <row r="318" spans="5:7" x14ac:dyDescent="0.25">
      <c r="E318" t="str">
        <f>IF(A318&lt;&gt;"",Tableau1[[#This Row],[Nb visiteur par établissement]],"")</f>
        <v/>
      </c>
      <c r="F318" t="str">
        <f>IF(A318&lt;&gt;"",COUNTIF('Récap prestation'!E319:E816,A318),"")</f>
        <v/>
      </c>
      <c r="G318" t="str">
        <f>IF(A318&lt;&gt;"",a_cacher!T318,"")</f>
        <v/>
      </c>
    </row>
    <row r="319" spans="5:7" x14ac:dyDescent="0.25">
      <c r="E319" t="str">
        <f>IF(A319&lt;&gt;"",Tableau1[[#This Row],[Nb visiteur par établissement]],"")</f>
        <v/>
      </c>
      <c r="F319" t="str">
        <f>IF(A319&lt;&gt;"",COUNTIF('Récap prestation'!E320:E817,A319),"")</f>
        <v/>
      </c>
      <c r="G319" t="str">
        <f>IF(A319&lt;&gt;"",a_cacher!T319,"")</f>
        <v/>
      </c>
    </row>
    <row r="320" spans="5:7" x14ac:dyDescent="0.25">
      <c r="E320" t="str">
        <f>IF(A320&lt;&gt;"",Tableau1[[#This Row],[Nb visiteur par établissement]],"")</f>
        <v/>
      </c>
      <c r="F320" t="str">
        <f>IF(A320&lt;&gt;"",COUNTIF('Récap prestation'!E321:E818,A320),"")</f>
        <v/>
      </c>
      <c r="G320" t="str">
        <f>IF(A320&lt;&gt;"",a_cacher!T320,"")</f>
        <v/>
      </c>
    </row>
    <row r="321" spans="5:7" x14ac:dyDescent="0.25">
      <c r="E321" t="str">
        <f>IF(A321&lt;&gt;"",Tableau1[[#This Row],[Nb visiteur par établissement]],"")</f>
        <v/>
      </c>
      <c r="F321" t="str">
        <f>IF(A321&lt;&gt;"",COUNTIF('Récap prestation'!E322:E819,A321),"")</f>
        <v/>
      </c>
      <c r="G321" t="str">
        <f>IF(A321&lt;&gt;"",a_cacher!T321,"")</f>
        <v/>
      </c>
    </row>
    <row r="322" spans="5:7" x14ac:dyDescent="0.25">
      <c r="E322" t="str">
        <f>IF(A322&lt;&gt;"",Tableau1[[#This Row],[Nb visiteur par établissement]],"")</f>
        <v/>
      </c>
      <c r="F322" t="str">
        <f>IF(A322&lt;&gt;"",COUNTIF('Récap prestation'!E323:E820,A322),"")</f>
        <v/>
      </c>
      <c r="G322" t="str">
        <f>IF(A322&lt;&gt;"",a_cacher!T322,"")</f>
        <v/>
      </c>
    </row>
    <row r="323" spans="5:7" x14ac:dyDescent="0.25">
      <c r="E323" t="str">
        <f>IF(A323&lt;&gt;"",Tableau1[[#This Row],[Nb visiteur par établissement]],"")</f>
        <v/>
      </c>
      <c r="F323" t="str">
        <f>IF(A323&lt;&gt;"",COUNTIF('Récap prestation'!E324:E821,A323),"")</f>
        <v/>
      </c>
      <c r="G323" t="str">
        <f>IF(A323&lt;&gt;"",a_cacher!T323,"")</f>
        <v/>
      </c>
    </row>
    <row r="324" spans="5:7" x14ac:dyDescent="0.25">
      <c r="E324" t="str">
        <f>IF(A324&lt;&gt;"",Tableau1[[#This Row],[Nb visiteur par établissement]],"")</f>
        <v/>
      </c>
      <c r="F324" t="str">
        <f>IF(A324&lt;&gt;"",COUNTIF('Récap prestation'!E325:E822,A324),"")</f>
        <v/>
      </c>
      <c r="G324" t="str">
        <f>IF(A324&lt;&gt;"",a_cacher!T324,"")</f>
        <v/>
      </c>
    </row>
    <row r="325" spans="5:7" x14ac:dyDescent="0.25">
      <c r="E325" t="str">
        <f>IF(A325&lt;&gt;"",Tableau1[[#This Row],[Nb visiteur par établissement]],"")</f>
        <v/>
      </c>
      <c r="F325" t="str">
        <f>IF(A325&lt;&gt;"",COUNTIF('Récap prestation'!E326:E823,A325),"")</f>
        <v/>
      </c>
      <c r="G325" t="str">
        <f>IF(A325&lt;&gt;"",a_cacher!T325,"")</f>
        <v/>
      </c>
    </row>
    <row r="326" spans="5:7" x14ac:dyDescent="0.25">
      <c r="E326" t="str">
        <f>IF(A326&lt;&gt;"",Tableau1[[#This Row],[Nb visiteur par établissement]],"")</f>
        <v/>
      </c>
      <c r="F326" t="str">
        <f>IF(A326&lt;&gt;"",COUNTIF('Récap prestation'!E327:E824,A326),"")</f>
        <v/>
      </c>
      <c r="G326" t="str">
        <f>IF(A326&lt;&gt;"",a_cacher!T326,"")</f>
        <v/>
      </c>
    </row>
    <row r="327" spans="5:7" x14ac:dyDescent="0.25">
      <c r="E327" t="str">
        <f>IF(A327&lt;&gt;"",Tableau1[[#This Row],[Nb visiteur par établissement]],"")</f>
        <v/>
      </c>
      <c r="F327" t="str">
        <f>IF(A327&lt;&gt;"",COUNTIF('Récap prestation'!E328:E825,A327),"")</f>
        <v/>
      </c>
      <c r="G327" t="str">
        <f>IF(A327&lt;&gt;"",a_cacher!T327,"")</f>
        <v/>
      </c>
    </row>
    <row r="328" spans="5:7" x14ac:dyDescent="0.25">
      <c r="E328" t="str">
        <f>IF(A328&lt;&gt;"",Tableau1[[#This Row],[Nb visiteur par établissement]],"")</f>
        <v/>
      </c>
      <c r="F328" t="str">
        <f>IF(A328&lt;&gt;"",COUNTIF('Récap prestation'!E329:E826,A328),"")</f>
        <v/>
      </c>
      <c r="G328" t="str">
        <f>IF(A328&lt;&gt;"",a_cacher!T328,"")</f>
        <v/>
      </c>
    </row>
    <row r="329" spans="5:7" x14ac:dyDescent="0.25">
      <c r="E329" t="str">
        <f>IF(A329&lt;&gt;"",Tableau1[[#This Row],[Nb visiteur par établissement]],"")</f>
        <v/>
      </c>
      <c r="F329" t="str">
        <f>IF(A329&lt;&gt;"",COUNTIF('Récap prestation'!E330:E827,A329),"")</f>
        <v/>
      </c>
      <c r="G329" t="str">
        <f>IF(A329&lt;&gt;"",a_cacher!T329,"")</f>
        <v/>
      </c>
    </row>
    <row r="330" spans="5:7" x14ac:dyDescent="0.25">
      <c r="E330" t="str">
        <f>IF(A330&lt;&gt;"",Tableau1[[#This Row],[Nb visiteur par établissement]],"")</f>
        <v/>
      </c>
      <c r="F330" t="str">
        <f>IF(A330&lt;&gt;"",COUNTIF('Récap prestation'!E331:E828,A330),"")</f>
        <v/>
      </c>
      <c r="G330" t="str">
        <f>IF(A330&lt;&gt;"",a_cacher!T330,"")</f>
        <v/>
      </c>
    </row>
    <row r="331" spans="5:7" x14ac:dyDescent="0.25">
      <c r="E331" t="str">
        <f>IF(A331&lt;&gt;"",Tableau1[[#This Row],[Nb visiteur par établissement]],"")</f>
        <v/>
      </c>
      <c r="F331" t="str">
        <f>IF(A331&lt;&gt;"",COUNTIF('Récap prestation'!E332:E829,A331),"")</f>
        <v/>
      </c>
      <c r="G331" t="str">
        <f>IF(A331&lt;&gt;"",a_cacher!T331,"")</f>
        <v/>
      </c>
    </row>
    <row r="332" spans="5:7" x14ac:dyDescent="0.25">
      <c r="E332" t="str">
        <f>IF(A332&lt;&gt;"",Tableau1[[#This Row],[Nb visiteur par établissement]],"")</f>
        <v/>
      </c>
      <c r="F332" t="str">
        <f>IF(A332&lt;&gt;"",COUNTIF('Récap prestation'!E333:E830,A332),"")</f>
        <v/>
      </c>
      <c r="G332" t="str">
        <f>IF(A332&lt;&gt;"",a_cacher!T332,"")</f>
        <v/>
      </c>
    </row>
    <row r="333" spans="5:7" x14ac:dyDescent="0.25">
      <c r="E333" t="str">
        <f>IF(A333&lt;&gt;"",Tableau1[[#This Row],[Nb visiteur par établissement]],"")</f>
        <v/>
      </c>
      <c r="F333" t="str">
        <f>IF(A333&lt;&gt;"",COUNTIF('Récap prestation'!E334:E831,A333),"")</f>
        <v/>
      </c>
      <c r="G333" t="str">
        <f>IF(A333&lt;&gt;"",a_cacher!T333,"")</f>
        <v/>
      </c>
    </row>
    <row r="334" spans="5:7" x14ac:dyDescent="0.25">
      <c r="E334" t="str">
        <f>IF(A334&lt;&gt;"",Tableau1[[#This Row],[Nb visiteur par établissement]],"")</f>
        <v/>
      </c>
      <c r="F334" t="str">
        <f>IF(A334&lt;&gt;"",COUNTIF('Récap prestation'!E335:E832,A334),"")</f>
        <v/>
      </c>
      <c r="G334" t="str">
        <f>IF(A334&lt;&gt;"",a_cacher!T334,"")</f>
        <v/>
      </c>
    </row>
    <row r="335" spans="5:7" x14ac:dyDescent="0.25">
      <c r="E335" t="str">
        <f>IF(A335&lt;&gt;"",Tableau1[[#This Row],[Nb visiteur par établissement]],"")</f>
        <v/>
      </c>
      <c r="F335" t="str">
        <f>IF(A335&lt;&gt;"",COUNTIF('Récap prestation'!E336:E833,A335),"")</f>
        <v/>
      </c>
      <c r="G335" t="str">
        <f>IF(A335&lt;&gt;"",a_cacher!T335,"")</f>
        <v/>
      </c>
    </row>
    <row r="336" spans="5:7" x14ac:dyDescent="0.25">
      <c r="E336" t="str">
        <f>IF(A336&lt;&gt;"",Tableau1[[#This Row],[Nb visiteur par établissement]],"")</f>
        <v/>
      </c>
      <c r="F336" t="str">
        <f>IF(A336&lt;&gt;"",COUNTIF('Récap prestation'!E337:E834,A336),"")</f>
        <v/>
      </c>
      <c r="G336" t="str">
        <f>IF(A336&lt;&gt;"",a_cacher!T336,"")</f>
        <v/>
      </c>
    </row>
    <row r="337" spans="5:7" x14ac:dyDescent="0.25">
      <c r="E337" t="str">
        <f>IF(A337&lt;&gt;"",Tableau1[[#This Row],[Nb visiteur par établissement]],"")</f>
        <v/>
      </c>
      <c r="F337" t="str">
        <f>IF(A337&lt;&gt;"",COUNTIF('Récap prestation'!E338:E835,A337),"")</f>
        <v/>
      </c>
      <c r="G337" t="str">
        <f>IF(A337&lt;&gt;"",a_cacher!T337,"")</f>
        <v/>
      </c>
    </row>
    <row r="338" spans="5:7" x14ac:dyDescent="0.25">
      <c r="E338" t="str">
        <f>IF(A338&lt;&gt;"",Tableau1[[#This Row],[Nb visiteur par établissement]],"")</f>
        <v/>
      </c>
      <c r="F338" t="str">
        <f>IF(A338&lt;&gt;"",COUNTIF('Récap prestation'!E339:E836,A338),"")</f>
        <v/>
      </c>
      <c r="G338" t="str">
        <f>IF(A338&lt;&gt;"",a_cacher!T338,"")</f>
        <v/>
      </c>
    </row>
    <row r="339" spans="5:7" x14ac:dyDescent="0.25">
      <c r="E339" t="str">
        <f>IF(A339&lt;&gt;"",Tableau1[[#This Row],[Nb visiteur par établissement]],"")</f>
        <v/>
      </c>
      <c r="F339" t="str">
        <f>IF(A339&lt;&gt;"",COUNTIF('Récap prestation'!E340:E837,A339),"")</f>
        <v/>
      </c>
      <c r="G339" t="str">
        <f>IF(A339&lt;&gt;"",a_cacher!T339,"")</f>
        <v/>
      </c>
    </row>
    <row r="340" spans="5:7" x14ac:dyDescent="0.25">
      <c r="E340" t="str">
        <f>IF(A340&lt;&gt;"",Tableau1[[#This Row],[Nb visiteur par établissement]],"")</f>
        <v/>
      </c>
      <c r="F340" t="str">
        <f>IF(A340&lt;&gt;"",COUNTIF('Récap prestation'!E341:E838,A340),"")</f>
        <v/>
      </c>
      <c r="G340" t="str">
        <f>IF(A340&lt;&gt;"",a_cacher!T340,"")</f>
        <v/>
      </c>
    </row>
    <row r="341" spans="5:7" x14ac:dyDescent="0.25">
      <c r="E341" t="str">
        <f>IF(A341&lt;&gt;"",Tableau1[[#This Row],[Nb visiteur par établissement]],"")</f>
        <v/>
      </c>
      <c r="F341" t="str">
        <f>IF(A341&lt;&gt;"",COUNTIF('Récap prestation'!E342:E839,A341),"")</f>
        <v/>
      </c>
      <c r="G341" t="str">
        <f>IF(A341&lt;&gt;"",a_cacher!T341,"")</f>
        <v/>
      </c>
    </row>
    <row r="342" spans="5:7" x14ac:dyDescent="0.25">
      <c r="E342" t="str">
        <f>IF(A342&lt;&gt;"",Tableau1[[#This Row],[Nb visiteur par établissement]],"")</f>
        <v/>
      </c>
      <c r="F342" t="str">
        <f>IF(A342&lt;&gt;"",COUNTIF('Récap prestation'!E343:E840,A342),"")</f>
        <v/>
      </c>
      <c r="G342" t="str">
        <f>IF(A342&lt;&gt;"",a_cacher!T342,"")</f>
        <v/>
      </c>
    </row>
    <row r="343" spans="5:7" x14ac:dyDescent="0.25">
      <c r="E343" t="str">
        <f>IF(A343&lt;&gt;"",Tableau1[[#This Row],[Nb visiteur par établissement]],"")</f>
        <v/>
      </c>
      <c r="F343" t="str">
        <f>IF(A343&lt;&gt;"",COUNTIF('Récap prestation'!E344:E841,A343),"")</f>
        <v/>
      </c>
      <c r="G343" t="str">
        <f>IF(A343&lt;&gt;"",a_cacher!T343,"")</f>
        <v/>
      </c>
    </row>
    <row r="344" spans="5:7" x14ac:dyDescent="0.25">
      <c r="E344" t="str">
        <f>IF(A344&lt;&gt;"",Tableau1[[#This Row],[Nb visiteur par établissement]],"")</f>
        <v/>
      </c>
      <c r="F344" t="str">
        <f>IF(A344&lt;&gt;"",COUNTIF('Récap prestation'!E345:E842,A344),"")</f>
        <v/>
      </c>
      <c r="G344" t="str">
        <f>IF(A344&lt;&gt;"",a_cacher!T344,"")</f>
        <v/>
      </c>
    </row>
    <row r="345" spans="5:7" x14ac:dyDescent="0.25">
      <c r="E345" t="str">
        <f>IF(A345&lt;&gt;"",Tableau1[[#This Row],[Nb visiteur par établissement]],"")</f>
        <v/>
      </c>
      <c r="F345" t="str">
        <f>IF(A345&lt;&gt;"",COUNTIF('Récap prestation'!E346:E843,A345),"")</f>
        <v/>
      </c>
      <c r="G345" t="str">
        <f>IF(A345&lt;&gt;"",a_cacher!T345,"")</f>
        <v/>
      </c>
    </row>
    <row r="346" spans="5:7" x14ac:dyDescent="0.25">
      <c r="E346" t="str">
        <f>IF(A346&lt;&gt;"",Tableau1[[#This Row],[Nb visiteur par établissement]],"")</f>
        <v/>
      </c>
      <c r="F346" t="str">
        <f>IF(A346&lt;&gt;"",COUNTIF('Récap prestation'!E347:E844,A346),"")</f>
        <v/>
      </c>
      <c r="G346" t="str">
        <f>IF(A346&lt;&gt;"",a_cacher!T346,"")</f>
        <v/>
      </c>
    </row>
    <row r="347" spans="5:7" x14ac:dyDescent="0.25">
      <c r="E347" t="str">
        <f>IF(A347&lt;&gt;"",Tableau1[[#This Row],[Nb visiteur par établissement]],"")</f>
        <v/>
      </c>
      <c r="F347" t="str">
        <f>IF(A347&lt;&gt;"",COUNTIF('Récap prestation'!E348:E845,A347),"")</f>
        <v/>
      </c>
      <c r="G347" t="str">
        <f>IF(A347&lt;&gt;"",a_cacher!T347,"")</f>
        <v/>
      </c>
    </row>
    <row r="348" spans="5:7" x14ac:dyDescent="0.25">
      <c r="E348" t="str">
        <f>IF(A348&lt;&gt;"",Tableau1[[#This Row],[Nb visiteur par établissement]],"")</f>
        <v/>
      </c>
      <c r="F348" t="str">
        <f>IF(A348&lt;&gt;"",COUNTIF('Récap prestation'!E349:E846,A348),"")</f>
        <v/>
      </c>
      <c r="G348" t="str">
        <f>IF(A348&lt;&gt;"",a_cacher!T348,"")</f>
        <v/>
      </c>
    </row>
    <row r="349" spans="5:7" x14ac:dyDescent="0.25">
      <c r="E349" t="str">
        <f>IF(A349&lt;&gt;"",Tableau1[[#This Row],[Nb visiteur par établissement]],"")</f>
        <v/>
      </c>
      <c r="F349" t="str">
        <f>IF(A349&lt;&gt;"",COUNTIF('Récap prestation'!E350:E847,A349),"")</f>
        <v/>
      </c>
      <c r="G349" t="str">
        <f>IF(A349&lt;&gt;"",a_cacher!T349,"")</f>
        <v/>
      </c>
    </row>
    <row r="350" spans="5:7" x14ac:dyDescent="0.25">
      <c r="E350" t="str">
        <f>IF(A350&lt;&gt;"",Tableau1[[#This Row],[Nb visiteur par établissement]],"")</f>
        <v/>
      </c>
      <c r="F350" t="str">
        <f>IF(A350&lt;&gt;"",COUNTIF('Récap prestation'!E351:E848,A350),"")</f>
        <v/>
      </c>
      <c r="G350" t="str">
        <f>IF(A350&lt;&gt;"",a_cacher!T350,"")</f>
        <v/>
      </c>
    </row>
    <row r="351" spans="5:7" x14ac:dyDescent="0.25">
      <c r="E351" t="str">
        <f>IF(A351&lt;&gt;"",Tableau1[[#This Row],[Nb visiteur par établissement]],"")</f>
        <v/>
      </c>
      <c r="F351" t="str">
        <f>IF(A351&lt;&gt;"",COUNTIF('Récap prestation'!E352:E849,A351),"")</f>
        <v/>
      </c>
      <c r="G351" t="str">
        <f>IF(A351&lt;&gt;"",a_cacher!T351,"")</f>
        <v/>
      </c>
    </row>
    <row r="352" spans="5:7" x14ac:dyDescent="0.25">
      <c r="E352" t="str">
        <f>IF(A352&lt;&gt;"",Tableau1[[#This Row],[Nb visiteur par établissement]],"")</f>
        <v/>
      </c>
      <c r="F352" t="str">
        <f>IF(A352&lt;&gt;"",COUNTIF('Récap prestation'!E353:E850,A352),"")</f>
        <v/>
      </c>
      <c r="G352" t="str">
        <f>IF(A352&lt;&gt;"",a_cacher!T352,"")</f>
        <v/>
      </c>
    </row>
    <row r="353" spans="5:7" x14ac:dyDescent="0.25">
      <c r="E353" t="str">
        <f>IF(A353&lt;&gt;"",Tableau1[[#This Row],[Nb visiteur par établissement]],"")</f>
        <v/>
      </c>
      <c r="F353" t="str">
        <f>IF(A353&lt;&gt;"",COUNTIF('Récap prestation'!E354:E851,A353),"")</f>
        <v/>
      </c>
      <c r="G353" t="str">
        <f>IF(A353&lt;&gt;"",a_cacher!T353,"")</f>
        <v/>
      </c>
    </row>
    <row r="354" spans="5:7" x14ac:dyDescent="0.25">
      <c r="E354" t="str">
        <f>IF(A354&lt;&gt;"",Tableau1[[#This Row],[Nb visiteur par établissement]],"")</f>
        <v/>
      </c>
      <c r="F354" t="str">
        <f>IF(A354&lt;&gt;"",COUNTIF('Récap prestation'!E355:E852,A354),"")</f>
        <v/>
      </c>
      <c r="G354" t="str">
        <f>IF(A354&lt;&gt;"",a_cacher!T354,"")</f>
        <v/>
      </c>
    </row>
    <row r="355" spans="5:7" x14ac:dyDescent="0.25">
      <c r="E355" t="str">
        <f>IF(A355&lt;&gt;"",Tableau1[[#This Row],[Nb visiteur par établissement]],"")</f>
        <v/>
      </c>
      <c r="F355" t="str">
        <f>IF(A355&lt;&gt;"",COUNTIF('Récap prestation'!E356:E853,A355),"")</f>
        <v/>
      </c>
      <c r="G355" t="str">
        <f>IF(A355&lt;&gt;"",a_cacher!T355,"")</f>
        <v/>
      </c>
    </row>
    <row r="356" spans="5:7" x14ac:dyDescent="0.25">
      <c r="E356" t="str">
        <f>IF(A356&lt;&gt;"",Tableau1[[#This Row],[Nb visiteur par établissement]],"")</f>
        <v/>
      </c>
      <c r="F356" t="str">
        <f>IF(A356&lt;&gt;"",COUNTIF('Récap prestation'!E357:E854,A356),"")</f>
        <v/>
      </c>
      <c r="G356" t="str">
        <f>IF(A356&lt;&gt;"",a_cacher!T356,"")</f>
        <v/>
      </c>
    </row>
    <row r="357" spans="5:7" x14ac:dyDescent="0.25">
      <c r="E357" t="str">
        <f>IF(A357&lt;&gt;"",Tableau1[[#This Row],[Nb visiteur par établissement]],"")</f>
        <v/>
      </c>
      <c r="F357" t="str">
        <f>IF(A357&lt;&gt;"",COUNTIF('Récap prestation'!E358:E855,A357),"")</f>
        <v/>
      </c>
      <c r="G357" t="str">
        <f>IF(A357&lt;&gt;"",a_cacher!T357,"")</f>
        <v/>
      </c>
    </row>
    <row r="358" spans="5:7" x14ac:dyDescent="0.25">
      <c r="E358" t="str">
        <f>IF(A358&lt;&gt;"",Tableau1[[#This Row],[Nb visiteur par établissement]],"")</f>
        <v/>
      </c>
      <c r="F358" t="str">
        <f>IF(A358&lt;&gt;"",COUNTIF('Récap prestation'!E359:E856,A358),"")</f>
        <v/>
      </c>
      <c r="G358" t="str">
        <f>IF(A358&lt;&gt;"",a_cacher!T358,"")</f>
        <v/>
      </c>
    </row>
    <row r="359" spans="5:7" x14ac:dyDescent="0.25">
      <c r="E359" t="str">
        <f>IF(A359&lt;&gt;"",Tableau1[[#This Row],[Nb visiteur par établissement]],"")</f>
        <v/>
      </c>
      <c r="F359" t="str">
        <f>IF(A359&lt;&gt;"",COUNTIF('Récap prestation'!E360:E857,A359),"")</f>
        <v/>
      </c>
      <c r="G359" t="str">
        <f>IF(A359&lt;&gt;"",a_cacher!T359,"")</f>
        <v/>
      </c>
    </row>
    <row r="360" spans="5:7" x14ac:dyDescent="0.25">
      <c r="E360" t="str">
        <f>IF(A360&lt;&gt;"",Tableau1[[#This Row],[Nb visiteur par établissement]],"")</f>
        <v/>
      </c>
      <c r="F360" t="str">
        <f>IF(A360&lt;&gt;"",COUNTIF('Récap prestation'!E361:E858,A360),"")</f>
        <v/>
      </c>
      <c r="G360" t="str">
        <f>IF(A360&lt;&gt;"",a_cacher!T360,"")</f>
        <v/>
      </c>
    </row>
    <row r="361" spans="5:7" x14ac:dyDescent="0.25">
      <c r="E361" t="str">
        <f>IF(A361&lt;&gt;"",Tableau1[[#This Row],[Nb visiteur par établissement]],"")</f>
        <v/>
      </c>
      <c r="F361" t="str">
        <f>IF(A361&lt;&gt;"",COUNTIF('Récap prestation'!E362:E859,A361),"")</f>
        <v/>
      </c>
      <c r="G361" t="str">
        <f>IF(A361&lt;&gt;"",a_cacher!T361,"")</f>
        <v/>
      </c>
    </row>
    <row r="362" spans="5:7" x14ac:dyDescent="0.25">
      <c r="E362" t="str">
        <f>IF(A362&lt;&gt;"",Tableau1[[#This Row],[Nb visiteur par établissement]],"")</f>
        <v/>
      </c>
      <c r="F362" t="str">
        <f>IF(A362&lt;&gt;"",COUNTIF('Récap prestation'!E363:E860,A362),"")</f>
        <v/>
      </c>
      <c r="G362" t="str">
        <f>IF(A362&lt;&gt;"",a_cacher!T362,"")</f>
        <v/>
      </c>
    </row>
    <row r="363" spans="5:7" x14ac:dyDescent="0.25">
      <c r="E363" t="str">
        <f>IF(A363&lt;&gt;"",Tableau1[[#This Row],[Nb visiteur par établissement]],"")</f>
        <v/>
      </c>
      <c r="F363" t="str">
        <f>IF(A363&lt;&gt;"",COUNTIF('Récap prestation'!E364:E861,A363),"")</f>
        <v/>
      </c>
      <c r="G363" t="str">
        <f>IF(A363&lt;&gt;"",a_cacher!T363,"")</f>
        <v/>
      </c>
    </row>
    <row r="364" spans="5:7" x14ac:dyDescent="0.25">
      <c r="E364" t="str">
        <f>IF(A364&lt;&gt;"",Tableau1[[#This Row],[Nb visiteur par établissement]],"")</f>
        <v/>
      </c>
      <c r="F364" t="str">
        <f>IF(A364&lt;&gt;"",COUNTIF('Récap prestation'!E365:E862,A364),"")</f>
        <v/>
      </c>
      <c r="G364" t="str">
        <f>IF(A364&lt;&gt;"",a_cacher!T364,"")</f>
        <v/>
      </c>
    </row>
    <row r="365" spans="5:7" x14ac:dyDescent="0.25">
      <c r="E365" t="str">
        <f>IF(A365&lt;&gt;"",Tableau1[[#This Row],[Nb visiteur par établissement]],"")</f>
        <v/>
      </c>
      <c r="F365" t="str">
        <f>IF(A365&lt;&gt;"",COUNTIF('Récap prestation'!E366:E863,A365),"")</f>
        <v/>
      </c>
      <c r="G365" t="str">
        <f>IF(A365&lt;&gt;"",a_cacher!T365,"")</f>
        <v/>
      </c>
    </row>
    <row r="366" spans="5:7" x14ac:dyDescent="0.25">
      <c r="E366" t="str">
        <f>IF(A366&lt;&gt;"",Tableau1[[#This Row],[Nb visiteur par établissement]],"")</f>
        <v/>
      </c>
      <c r="F366" t="str">
        <f>IF(A366&lt;&gt;"",COUNTIF('Récap prestation'!E367:E864,A366),"")</f>
        <v/>
      </c>
      <c r="G366" t="str">
        <f>IF(A366&lt;&gt;"",a_cacher!T366,"")</f>
        <v/>
      </c>
    </row>
    <row r="367" spans="5:7" x14ac:dyDescent="0.25">
      <c r="E367" t="str">
        <f>IF(A367&lt;&gt;"",Tableau1[[#This Row],[Nb visiteur par établissement]],"")</f>
        <v/>
      </c>
      <c r="F367" t="str">
        <f>IF(A367&lt;&gt;"",COUNTIF('Récap prestation'!E368:E865,A367),"")</f>
        <v/>
      </c>
      <c r="G367" t="str">
        <f>IF(A367&lt;&gt;"",a_cacher!T367,"")</f>
        <v/>
      </c>
    </row>
    <row r="368" spans="5:7" x14ac:dyDescent="0.25">
      <c r="E368" t="str">
        <f>IF(A368&lt;&gt;"",Tableau1[[#This Row],[Nb visiteur par établissement]],"")</f>
        <v/>
      </c>
      <c r="F368" t="str">
        <f>IF(A368&lt;&gt;"",COUNTIF('Récap prestation'!E369:E866,A368),"")</f>
        <v/>
      </c>
      <c r="G368" t="str">
        <f>IF(A368&lt;&gt;"",a_cacher!T368,"")</f>
        <v/>
      </c>
    </row>
    <row r="369" spans="5:7" x14ac:dyDescent="0.25">
      <c r="E369" t="str">
        <f>IF(A369&lt;&gt;"",Tableau1[[#This Row],[Nb visiteur par établissement]],"")</f>
        <v/>
      </c>
      <c r="F369" t="str">
        <f>IF(A369&lt;&gt;"",COUNTIF('Récap prestation'!E370:E867,A369),"")</f>
        <v/>
      </c>
      <c r="G369" t="str">
        <f>IF(A369&lt;&gt;"",a_cacher!T369,"")</f>
        <v/>
      </c>
    </row>
    <row r="370" spans="5:7" x14ac:dyDescent="0.25">
      <c r="E370" t="str">
        <f>IF(A370&lt;&gt;"",Tableau1[[#This Row],[Nb visiteur par établissement]],"")</f>
        <v/>
      </c>
      <c r="F370" t="str">
        <f>IF(A370&lt;&gt;"",COUNTIF('Récap prestation'!E371:E868,A370),"")</f>
        <v/>
      </c>
      <c r="G370" t="str">
        <f>IF(A370&lt;&gt;"",a_cacher!T370,"")</f>
        <v/>
      </c>
    </row>
    <row r="371" spans="5:7" x14ac:dyDescent="0.25">
      <c r="E371" t="str">
        <f>IF(A371&lt;&gt;"",Tableau1[[#This Row],[Nb visiteur par établissement]],"")</f>
        <v/>
      </c>
      <c r="F371" t="str">
        <f>IF(A371&lt;&gt;"",COUNTIF('Récap prestation'!E372:E869,A371),"")</f>
        <v/>
      </c>
      <c r="G371" t="str">
        <f>IF(A371&lt;&gt;"",a_cacher!T371,"")</f>
        <v/>
      </c>
    </row>
    <row r="372" spans="5:7" x14ac:dyDescent="0.25">
      <c r="E372" t="str">
        <f>IF(A372&lt;&gt;"",Tableau1[[#This Row],[Nb visiteur par établissement]],"")</f>
        <v/>
      </c>
      <c r="F372" t="str">
        <f>IF(A372&lt;&gt;"",COUNTIF('Récap prestation'!E373:E870,A372),"")</f>
        <v/>
      </c>
      <c r="G372" t="str">
        <f>IF(A372&lt;&gt;"",a_cacher!T372,"")</f>
        <v/>
      </c>
    </row>
    <row r="373" spans="5:7" x14ac:dyDescent="0.25">
      <c r="E373" t="str">
        <f>IF(A373&lt;&gt;"",Tableau1[[#This Row],[Nb visiteur par établissement]],"")</f>
        <v/>
      </c>
      <c r="F373" t="str">
        <f>IF(A373&lt;&gt;"",COUNTIF('Récap prestation'!E374:E871,A373),"")</f>
        <v/>
      </c>
      <c r="G373" t="str">
        <f>IF(A373&lt;&gt;"",a_cacher!T373,"")</f>
        <v/>
      </c>
    </row>
    <row r="374" spans="5:7" x14ac:dyDescent="0.25">
      <c r="E374" t="str">
        <f>IF(A374&lt;&gt;"",Tableau1[[#This Row],[Nb visiteur par établissement]],"")</f>
        <v/>
      </c>
      <c r="F374" t="str">
        <f>IF(A374&lt;&gt;"",COUNTIF('Récap prestation'!E375:E872,A374),"")</f>
        <v/>
      </c>
      <c r="G374" t="str">
        <f>IF(A374&lt;&gt;"",a_cacher!T374,"")</f>
        <v/>
      </c>
    </row>
    <row r="375" spans="5:7" x14ac:dyDescent="0.25">
      <c r="E375" t="str">
        <f>IF(A375&lt;&gt;"",Tableau1[[#This Row],[Nb visiteur par établissement]],"")</f>
        <v/>
      </c>
      <c r="F375" t="str">
        <f>IF(A375&lt;&gt;"",COUNTIF('Récap prestation'!E376:E873,A375),"")</f>
        <v/>
      </c>
      <c r="G375" t="str">
        <f>IF(A375&lt;&gt;"",a_cacher!T375,"")</f>
        <v/>
      </c>
    </row>
    <row r="376" spans="5:7" x14ac:dyDescent="0.25">
      <c r="E376" t="str">
        <f>IF(A376&lt;&gt;"",Tableau1[[#This Row],[Nb visiteur par établissement]],"")</f>
        <v/>
      </c>
      <c r="F376" t="str">
        <f>IF(A376&lt;&gt;"",COUNTIF('Récap prestation'!E377:E874,A376),"")</f>
        <v/>
      </c>
      <c r="G376" t="str">
        <f>IF(A376&lt;&gt;"",a_cacher!T376,"")</f>
        <v/>
      </c>
    </row>
    <row r="377" spans="5:7" x14ac:dyDescent="0.25">
      <c r="E377" t="str">
        <f>IF(A377&lt;&gt;"",Tableau1[[#This Row],[Nb visiteur par établissement]],"")</f>
        <v/>
      </c>
      <c r="F377" t="str">
        <f>IF(A377&lt;&gt;"",COUNTIF('Récap prestation'!E378:E875,A377),"")</f>
        <v/>
      </c>
      <c r="G377" t="str">
        <f>IF(A377&lt;&gt;"",a_cacher!T377,"")</f>
        <v/>
      </c>
    </row>
    <row r="378" spans="5:7" x14ac:dyDescent="0.25">
      <c r="E378" t="str">
        <f>IF(A378&lt;&gt;"",Tableau1[[#This Row],[Nb visiteur par établissement]],"")</f>
        <v/>
      </c>
      <c r="F378" t="str">
        <f>IF(A378&lt;&gt;"",COUNTIF('Récap prestation'!E379:E876,A378),"")</f>
        <v/>
      </c>
      <c r="G378" t="str">
        <f>IF(A378&lt;&gt;"",a_cacher!T378,"")</f>
        <v/>
      </c>
    </row>
    <row r="379" spans="5:7" x14ac:dyDescent="0.25">
      <c r="E379" t="str">
        <f>IF(A379&lt;&gt;"",Tableau1[[#This Row],[Nb visiteur par établissement]],"")</f>
        <v/>
      </c>
      <c r="F379" t="str">
        <f>IF(A379&lt;&gt;"",COUNTIF('Récap prestation'!E380:E877,A379),"")</f>
        <v/>
      </c>
      <c r="G379" t="str">
        <f>IF(A379&lt;&gt;"",a_cacher!T379,"")</f>
        <v/>
      </c>
    </row>
    <row r="380" spans="5:7" x14ac:dyDescent="0.25">
      <c r="E380" t="str">
        <f>IF(A380&lt;&gt;"",Tableau1[[#This Row],[Nb visiteur par établissement]],"")</f>
        <v/>
      </c>
      <c r="F380" t="str">
        <f>IF(A380&lt;&gt;"",COUNTIF('Récap prestation'!E381:E878,A380),"")</f>
        <v/>
      </c>
      <c r="G380" t="str">
        <f>IF(A380&lt;&gt;"",a_cacher!T380,"")</f>
        <v/>
      </c>
    </row>
    <row r="381" spans="5:7" x14ac:dyDescent="0.25">
      <c r="E381" t="str">
        <f>IF(A381&lt;&gt;"",Tableau1[[#This Row],[Nb visiteur par établissement]],"")</f>
        <v/>
      </c>
      <c r="F381" t="str">
        <f>IF(A381&lt;&gt;"",COUNTIF('Récap prestation'!E382:E879,A381),"")</f>
        <v/>
      </c>
      <c r="G381" t="str">
        <f>IF(A381&lt;&gt;"",a_cacher!T381,"")</f>
        <v/>
      </c>
    </row>
    <row r="382" spans="5:7" x14ac:dyDescent="0.25">
      <c r="E382" t="str">
        <f>IF(A382&lt;&gt;"",Tableau1[[#This Row],[Nb visiteur par établissement]],"")</f>
        <v/>
      </c>
      <c r="F382" t="str">
        <f>IF(A382&lt;&gt;"",COUNTIF('Récap prestation'!E383:E880,A382),"")</f>
        <v/>
      </c>
      <c r="G382" t="str">
        <f>IF(A382&lt;&gt;"",a_cacher!T382,"")</f>
        <v/>
      </c>
    </row>
    <row r="383" spans="5:7" x14ac:dyDescent="0.25">
      <c r="E383" t="str">
        <f>IF(A383&lt;&gt;"",Tableau1[[#This Row],[Nb visiteur par établissement]],"")</f>
        <v/>
      </c>
      <c r="F383" t="str">
        <f>IF(A383&lt;&gt;"",COUNTIF('Récap prestation'!E384:E881,A383),"")</f>
        <v/>
      </c>
      <c r="G383" t="str">
        <f>IF(A383&lt;&gt;"",a_cacher!T383,"")</f>
        <v/>
      </c>
    </row>
    <row r="384" spans="5:7" x14ac:dyDescent="0.25">
      <c r="E384" t="str">
        <f>IF(A384&lt;&gt;"",Tableau1[[#This Row],[Nb visiteur par établissement]],"")</f>
        <v/>
      </c>
      <c r="F384" t="str">
        <f>IF(A384&lt;&gt;"",COUNTIF('Récap prestation'!E385:E882,A384),"")</f>
        <v/>
      </c>
      <c r="G384" t="str">
        <f>IF(A384&lt;&gt;"",a_cacher!T384,"")</f>
        <v/>
      </c>
    </row>
    <row r="385" spans="5:7" x14ac:dyDescent="0.25">
      <c r="E385" t="str">
        <f>IF(A385&lt;&gt;"",Tableau1[[#This Row],[Nb visiteur par établissement]],"")</f>
        <v/>
      </c>
      <c r="F385" t="str">
        <f>IF(A385&lt;&gt;"",COUNTIF('Récap prestation'!E386:E883,A385),"")</f>
        <v/>
      </c>
      <c r="G385" t="str">
        <f>IF(A385&lt;&gt;"",a_cacher!T385,"")</f>
        <v/>
      </c>
    </row>
    <row r="386" spans="5:7" x14ac:dyDescent="0.25">
      <c r="E386" t="str">
        <f>IF(A386&lt;&gt;"",Tableau1[[#This Row],[Nb visiteur par établissement]],"")</f>
        <v/>
      </c>
      <c r="F386" t="str">
        <f>IF(A386&lt;&gt;"",COUNTIF('Récap prestation'!E387:E884,A386),"")</f>
        <v/>
      </c>
      <c r="G386" t="str">
        <f>IF(A386&lt;&gt;"",a_cacher!T386,"")</f>
        <v/>
      </c>
    </row>
    <row r="387" spans="5:7" x14ac:dyDescent="0.25">
      <c r="E387" t="str">
        <f>IF(A387&lt;&gt;"",Tableau1[[#This Row],[Nb visiteur par établissement]],"")</f>
        <v/>
      </c>
      <c r="F387" t="str">
        <f>IF(A387&lt;&gt;"",COUNTIF('Récap prestation'!E388:E885,A387),"")</f>
        <v/>
      </c>
      <c r="G387" t="str">
        <f>IF(A387&lt;&gt;"",a_cacher!T387,"")</f>
        <v/>
      </c>
    </row>
    <row r="388" spans="5:7" x14ac:dyDescent="0.25">
      <c r="E388" t="str">
        <f>IF(A388&lt;&gt;"",Tableau1[[#This Row],[Nb visiteur par établissement]],"")</f>
        <v/>
      </c>
      <c r="F388" t="str">
        <f>IF(A388&lt;&gt;"",COUNTIF('Récap prestation'!E389:E886,A388),"")</f>
        <v/>
      </c>
      <c r="G388" t="str">
        <f>IF(A388&lt;&gt;"",a_cacher!T388,"")</f>
        <v/>
      </c>
    </row>
    <row r="389" spans="5:7" x14ac:dyDescent="0.25">
      <c r="E389" t="str">
        <f>IF(A389&lt;&gt;"",Tableau1[[#This Row],[Nb visiteur par établissement]],"")</f>
        <v/>
      </c>
      <c r="F389" t="str">
        <f>IF(A389&lt;&gt;"",COUNTIF('Récap prestation'!E390:E887,A389),"")</f>
        <v/>
      </c>
      <c r="G389" t="str">
        <f>IF(A389&lt;&gt;"",a_cacher!T389,"")</f>
        <v/>
      </c>
    </row>
    <row r="390" spans="5:7" x14ac:dyDescent="0.25">
      <c r="E390" t="str">
        <f>IF(A390&lt;&gt;"",Tableau1[[#This Row],[Nb visiteur par établissement]],"")</f>
        <v/>
      </c>
      <c r="F390" t="str">
        <f>IF(A390&lt;&gt;"",COUNTIF('Récap prestation'!E391:E888,A390),"")</f>
        <v/>
      </c>
      <c r="G390" t="str">
        <f>IF(A390&lt;&gt;"",a_cacher!T390,"")</f>
        <v/>
      </c>
    </row>
    <row r="391" spans="5:7" x14ac:dyDescent="0.25">
      <c r="E391" t="str">
        <f>IF(A391&lt;&gt;"",Tableau1[[#This Row],[Nb visiteur par établissement]],"")</f>
        <v/>
      </c>
      <c r="F391" t="str">
        <f>IF(A391&lt;&gt;"",COUNTIF('Récap prestation'!E392:E889,A391),"")</f>
        <v/>
      </c>
      <c r="G391" t="str">
        <f>IF(A391&lt;&gt;"",a_cacher!T391,"")</f>
        <v/>
      </c>
    </row>
    <row r="392" spans="5:7" x14ac:dyDescent="0.25">
      <c r="E392" t="str">
        <f>IF(A392&lt;&gt;"",Tableau1[[#This Row],[Nb visiteur par établissement]],"")</f>
        <v/>
      </c>
      <c r="F392" t="str">
        <f>IF(A392&lt;&gt;"",COUNTIF('Récap prestation'!E393:E890,A392),"")</f>
        <v/>
      </c>
      <c r="G392" t="str">
        <f>IF(A392&lt;&gt;"",a_cacher!T392,"")</f>
        <v/>
      </c>
    </row>
    <row r="393" spans="5:7" x14ac:dyDescent="0.25">
      <c r="E393" t="str">
        <f>IF(A393&lt;&gt;"",Tableau1[[#This Row],[Nb visiteur par établissement]],"")</f>
        <v/>
      </c>
      <c r="F393" t="str">
        <f>IF(A393&lt;&gt;"",COUNTIF('Récap prestation'!E394:E891,A393),"")</f>
        <v/>
      </c>
      <c r="G393" t="str">
        <f>IF(A393&lt;&gt;"",a_cacher!T393,"")</f>
        <v/>
      </c>
    </row>
    <row r="394" spans="5:7" x14ac:dyDescent="0.25">
      <c r="E394" t="str">
        <f>IF(A394&lt;&gt;"",Tableau1[[#This Row],[Nb visiteur par établissement]],"")</f>
        <v/>
      </c>
      <c r="F394" t="str">
        <f>IF(A394&lt;&gt;"",COUNTIF('Récap prestation'!E395:E892,A394),"")</f>
        <v/>
      </c>
      <c r="G394" t="str">
        <f>IF(A394&lt;&gt;"",a_cacher!T394,"")</f>
        <v/>
      </c>
    </row>
    <row r="395" spans="5:7" x14ac:dyDescent="0.25">
      <c r="E395" t="str">
        <f>IF(A395&lt;&gt;"",Tableau1[[#This Row],[Nb visiteur par établissement]],"")</f>
        <v/>
      </c>
      <c r="F395" t="str">
        <f>IF(A395&lt;&gt;"",COUNTIF('Récap prestation'!E396:E893,A395),"")</f>
        <v/>
      </c>
      <c r="G395" t="str">
        <f>IF(A395&lt;&gt;"",a_cacher!T395,"")</f>
        <v/>
      </c>
    </row>
    <row r="396" spans="5:7" x14ac:dyDescent="0.25">
      <c r="E396" t="str">
        <f>IF(A396&lt;&gt;"",Tableau1[[#This Row],[Nb visiteur par établissement]],"")</f>
        <v/>
      </c>
      <c r="F396" t="str">
        <f>IF(A396&lt;&gt;"",COUNTIF('Récap prestation'!E397:E894,A396),"")</f>
        <v/>
      </c>
      <c r="G396" t="str">
        <f>IF(A396&lt;&gt;"",a_cacher!T396,"")</f>
        <v/>
      </c>
    </row>
    <row r="397" spans="5:7" x14ac:dyDescent="0.25">
      <c r="E397" t="str">
        <f>IF(A397&lt;&gt;"",Tableau1[[#This Row],[Nb visiteur par établissement]],"")</f>
        <v/>
      </c>
      <c r="F397" t="str">
        <f>IF(A397&lt;&gt;"",COUNTIF('Récap prestation'!E398:E895,A397),"")</f>
        <v/>
      </c>
      <c r="G397" t="str">
        <f>IF(A397&lt;&gt;"",a_cacher!T397,"")</f>
        <v/>
      </c>
    </row>
    <row r="398" spans="5:7" x14ac:dyDescent="0.25">
      <c r="E398" t="str">
        <f>IF(A398&lt;&gt;"",Tableau1[[#This Row],[Nb visiteur par établissement]],"")</f>
        <v/>
      </c>
      <c r="F398" t="str">
        <f>IF(A398&lt;&gt;"",COUNTIF('Récap prestation'!E399:E896,A398),"")</f>
        <v/>
      </c>
      <c r="G398" t="str">
        <f>IF(A398&lt;&gt;"",a_cacher!T398,"")</f>
        <v/>
      </c>
    </row>
    <row r="399" spans="5:7" x14ac:dyDescent="0.25">
      <c r="E399" t="str">
        <f>IF(A399&lt;&gt;"",Tableau1[[#This Row],[Nb visiteur par établissement]],"")</f>
        <v/>
      </c>
      <c r="F399" t="str">
        <f>IF(A399&lt;&gt;"",COUNTIF('Récap prestation'!E400:E897,A399),"")</f>
        <v/>
      </c>
      <c r="G399" t="str">
        <f>IF(A399&lt;&gt;"",a_cacher!T399,"")</f>
        <v/>
      </c>
    </row>
    <row r="400" spans="5:7" x14ac:dyDescent="0.25">
      <c r="E400" t="str">
        <f>IF(A400&lt;&gt;"",Tableau1[[#This Row],[Nb visiteur par établissement]],"")</f>
        <v/>
      </c>
      <c r="F400" t="str">
        <f>IF(A400&lt;&gt;"",COUNTIF('Récap prestation'!E401:E898,A400),"")</f>
        <v/>
      </c>
      <c r="G400" t="str">
        <f>IF(A400&lt;&gt;"",a_cacher!T400,"")</f>
        <v/>
      </c>
    </row>
    <row r="401" spans="5:7" x14ac:dyDescent="0.25">
      <c r="E401" t="str">
        <f>IF(A401&lt;&gt;"",Tableau1[[#This Row],[Nb visiteur par établissement]],"")</f>
        <v/>
      </c>
      <c r="F401" t="str">
        <f>IF(A401&lt;&gt;"",COUNTIF('Récap prestation'!E402:E899,A401),"")</f>
        <v/>
      </c>
      <c r="G401" t="str">
        <f>IF(A401&lt;&gt;"",a_cacher!T401,"")</f>
        <v/>
      </c>
    </row>
    <row r="402" spans="5:7" x14ac:dyDescent="0.25">
      <c r="E402" t="str">
        <f>IF(A402&lt;&gt;"",Tableau1[[#This Row],[Nb visiteur par établissement]],"")</f>
        <v/>
      </c>
      <c r="F402" t="str">
        <f>IF(A402&lt;&gt;"",COUNTIF('Récap prestation'!E403:E900,A402),"")</f>
        <v/>
      </c>
      <c r="G402" t="str">
        <f>IF(A402&lt;&gt;"",a_cacher!T402,"")</f>
        <v/>
      </c>
    </row>
    <row r="403" spans="5:7" x14ac:dyDescent="0.25">
      <c r="E403" t="str">
        <f>IF(A403&lt;&gt;"",Tableau1[[#This Row],[Nb visiteur par établissement]],"")</f>
        <v/>
      </c>
      <c r="F403" t="str">
        <f>IF(A403&lt;&gt;"",COUNTIF('Récap prestation'!E404:E901,A403),"")</f>
        <v/>
      </c>
      <c r="G403" t="str">
        <f>IF(A403&lt;&gt;"",a_cacher!T403,"")</f>
        <v/>
      </c>
    </row>
    <row r="404" spans="5:7" x14ac:dyDescent="0.25">
      <c r="E404" t="str">
        <f>IF(A404&lt;&gt;"",Tableau1[[#This Row],[Nb visiteur par établissement]],"")</f>
        <v/>
      </c>
      <c r="F404" t="str">
        <f>IF(A404&lt;&gt;"",COUNTIF('Récap prestation'!E405:E902,A404),"")</f>
        <v/>
      </c>
      <c r="G404" t="str">
        <f>IF(A404&lt;&gt;"",a_cacher!T404,"")</f>
        <v/>
      </c>
    </row>
    <row r="405" spans="5:7" x14ac:dyDescent="0.25">
      <c r="E405" t="str">
        <f>IF(A405&lt;&gt;"",Tableau1[[#This Row],[Nb visiteur par établissement]],"")</f>
        <v/>
      </c>
      <c r="F405" t="str">
        <f>IF(A405&lt;&gt;"",COUNTIF('Récap prestation'!E406:E903,A405),"")</f>
        <v/>
      </c>
      <c r="G405" t="str">
        <f>IF(A405&lt;&gt;"",a_cacher!T405,"")</f>
        <v/>
      </c>
    </row>
    <row r="406" spans="5:7" x14ac:dyDescent="0.25">
      <c r="E406" t="str">
        <f>IF(A406&lt;&gt;"",Tableau1[[#This Row],[Nb visiteur par établissement]],"")</f>
        <v/>
      </c>
      <c r="F406" t="str">
        <f>IF(A406&lt;&gt;"",COUNTIF('Récap prestation'!E407:E904,A406),"")</f>
        <v/>
      </c>
      <c r="G406" t="str">
        <f>IF(A406&lt;&gt;"",a_cacher!T406,"")</f>
        <v/>
      </c>
    </row>
    <row r="407" spans="5:7" x14ac:dyDescent="0.25">
      <c r="E407" t="str">
        <f>IF(A407&lt;&gt;"",Tableau1[[#This Row],[Nb visiteur par établissement]],"")</f>
        <v/>
      </c>
      <c r="F407" t="str">
        <f>IF(A407&lt;&gt;"",COUNTIF('Récap prestation'!E408:E905,A407),"")</f>
        <v/>
      </c>
      <c r="G407" t="str">
        <f>IF(A407&lt;&gt;"",a_cacher!T407,"")</f>
        <v/>
      </c>
    </row>
    <row r="408" spans="5:7" x14ac:dyDescent="0.25">
      <c r="E408" t="str">
        <f>IF(A408&lt;&gt;"",Tableau1[[#This Row],[Nb visiteur par établissement]],"")</f>
        <v/>
      </c>
      <c r="F408" t="str">
        <f>IF(A408&lt;&gt;"",COUNTIF('Récap prestation'!E409:E906,A408),"")</f>
        <v/>
      </c>
      <c r="G408" t="str">
        <f>IF(A408&lt;&gt;"",a_cacher!T408,"")</f>
        <v/>
      </c>
    </row>
    <row r="409" spans="5:7" x14ac:dyDescent="0.25">
      <c r="E409" t="str">
        <f>IF(A409&lt;&gt;"",Tableau1[[#This Row],[Nb visiteur par établissement]],"")</f>
        <v/>
      </c>
      <c r="F409" t="str">
        <f>IF(A409&lt;&gt;"",COUNTIF('Récap prestation'!E410:E907,A409),"")</f>
        <v/>
      </c>
      <c r="G409" t="str">
        <f>IF(A409&lt;&gt;"",a_cacher!T409,"")</f>
        <v/>
      </c>
    </row>
    <row r="410" spans="5:7" x14ac:dyDescent="0.25">
      <c r="E410" t="str">
        <f>IF(A410&lt;&gt;"",Tableau1[[#This Row],[Nb visiteur par établissement]],"")</f>
        <v/>
      </c>
      <c r="F410" t="str">
        <f>IF(A410&lt;&gt;"",COUNTIF('Récap prestation'!E411:E908,A410),"")</f>
        <v/>
      </c>
      <c r="G410" t="str">
        <f>IF(A410&lt;&gt;"",a_cacher!T410,"")</f>
        <v/>
      </c>
    </row>
    <row r="411" spans="5:7" x14ac:dyDescent="0.25">
      <c r="E411" t="str">
        <f>IF(A411&lt;&gt;"",Tableau1[[#This Row],[Nb visiteur par établissement]],"")</f>
        <v/>
      </c>
      <c r="F411" t="str">
        <f>IF(A411&lt;&gt;"",COUNTIF('Récap prestation'!E412:E909,A411),"")</f>
        <v/>
      </c>
      <c r="G411" t="str">
        <f>IF(A411&lt;&gt;"",a_cacher!T411,"")</f>
        <v/>
      </c>
    </row>
    <row r="412" spans="5:7" x14ac:dyDescent="0.25">
      <c r="E412" t="str">
        <f>IF(A412&lt;&gt;"",Tableau1[[#This Row],[Nb visiteur par établissement]],"")</f>
        <v/>
      </c>
      <c r="F412" t="str">
        <f>IF(A412&lt;&gt;"",COUNTIF('Récap prestation'!E413:E910,A412),"")</f>
        <v/>
      </c>
      <c r="G412" t="str">
        <f>IF(A412&lt;&gt;"",a_cacher!T412,"")</f>
        <v/>
      </c>
    </row>
    <row r="413" spans="5:7" x14ac:dyDescent="0.25">
      <c r="E413" t="str">
        <f>IF(A413&lt;&gt;"",Tableau1[[#This Row],[Nb visiteur par établissement]],"")</f>
        <v/>
      </c>
      <c r="F413" t="str">
        <f>IF(A413&lt;&gt;"",COUNTIF('Récap prestation'!E414:E911,A413),"")</f>
        <v/>
      </c>
      <c r="G413" t="str">
        <f>IF(A413&lt;&gt;"",a_cacher!T413,"")</f>
        <v/>
      </c>
    </row>
    <row r="414" spans="5:7" x14ac:dyDescent="0.25">
      <c r="E414" t="str">
        <f>IF(A414&lt;&gt;"",Tableau1[[#This Row],[Nb visiteur par établissement]],"")</f>
        <v/>
      </c>
      <c r="F414" t="str">
        <f>IF(A414&lt;&gt;"",COUNTIF('Récap prestation'!E415:E912,A414),"")</f>
        <v/>
      </c>
      <c r="G414" t="str">
        <f>IF(A414&lt;&gt;"",a_cacher!T414,"")</f>
        <v/>
      </c>
    </row>
    <row r="415" spans="5:7" x14ac:dyDescent="0.25">
      <c r="E415" t="str">
        <f>IF(A415&lt;&gt;"",Tableau1[[#This Row],[Nb visiteur par établissement]],"")</f>
        <v/>
      </c>
      <c r="F415" t="str">
        <f>IF(A415&lt;&gt;"",COUNTIF('Récap prestation'!E416:E913,A415),"")</f>
        <v/>
      </c>
      <c r="G415" t="str">
        <f>IF(A415&lt;&gt;"",a_cacher!T415,"")</f>
        <v/>
      </c>
    </row>
    <row r="416" spans="5:7" x14ac:dyDescent="0.25">
      <c r="E416" t="str">
        <f>IF(A416&lt;&gt;"",Tableau1[[#This Row],[Nb visiteur par établissement]],"")</f>
        <v/>
      </c>
      <c r="F416" t="str">
        <f>IF(A416&lt;&gt;"",COUNTIF('Récap prestation'!E417:E914,A416),"")</f>
        <v/>
      </c>
      <c r="G416" t="str">
        <f>IF(A416&lt;&gt;"",a_cacher!T416,"")</f>
        <v/>
      </c>
    </row>
    <row r="417" spans="5:7" x14ac:dyDescent="0.25">
      <c r="E417" t="str">
        <f>IF(A417&lt;&gt;"",Tableau1[[#This Row],[Nb visiteur par établissement]],"")</f>
        <v/>
      </c>
      <c r="F417" t="str">
        <f>IF(A417&lt;&gt;"",COUNTIF('Récap prestation'!E418:E915,A417),"")</f>
        <v/>
      </c>
      <c r="G417" t="str">
        <f>IF(A417&lt;&gt;"",a_cacher!T417,"")</f>
        <v/>
      </c>
    </row>
    <row r="418" spans="5:7" x14ac:dyDescent="0.25">
      <c r="E418" t="str">
        <f>IF(A418&lt;&gt;"",Tableau1[[#This Row],[Nb visiteur par établissement]],"")</f>
        <v/>
      </c>
      <c r="F418" t="str">
        <f>IF(A418&lt;&gt;"",COUNTIF('Récap prestation'!E419:E916,A418),"")</f>
        <v/>
      </c>
      <c r="G418" t="str">
        <f>IF(A418&lt;&gt;"",a_cacher!T418,"")</f>
        <v/>
      </c>
    </row>
    <row r="419" spans="5:7" x14ac:dyDescent="0.25">
      <c r="E419" t="str">
        <f>IF(A419&lt;&gt;"",Tableau1[[#This Row],[Nb visiteur par établissement]],"")</f>
        <v/>
      </c>
      <c r="F419" t="str">
        <f>IF(A419&lt;&gt;"",COUNTIF('Récap prestation'!E420:E917,A419),"")</f>
        <v/>
      </c>
      <c r="G419" t="str">
        <f>IF(A419&lt;&gt;"",a_cacher!T419,"")</f>
        <v/>
      </c>
    </row>
    <row r="420" spans="5:7" x14ac:dyDescent="0.25">
      <c r="E420" t="str">
        <f>IF(A420&lt;&gt;"",Tableau1[[#This Row],[Nb visiteur par établissement]],"")</f>
        <v/>
      </c>
      <c r="F420" t="str">
        <f>IF(A420&lt;&gt;"",COUNTIF('Récap prestation'!E421:E918,A420),"")</f>
        <v/>
      </c>
      <c r="G420" t="str">
        <f>IF(A420&lt;&gt;"",a_cacher!T420,"")</f>
        <v/>
      </c>
    </row>
    <row r="421" spans="5:7" x14ac:dyDescent="0.25">
      <c r="E421" t="str">
        <f>IF(A421&lt;&gt;"",Tableau1[[#This Row],[Nb visiteur par établissement]],"")</f>
        <v/>
      </c>
      <c r="F421" t="str">
        <f>IF(A421&lt;&gt;"",COUNTIF('Récap prestation'!E422:E919,A421),"")</f>
        <v/>
      </c>
      <c r="G421" t="str">
        <f>IF(A421&lt;&gt;"",a_cacher!T421,"")</f>
        <v/>
      </c>
    </row>
    <row r="422" spans="5:7" x14ac:dyDescent="0.25">
      <c r="E422" t="str">
        <f>IF(A422&lt;&gt;"",Tableau1[[#This Row],[Nb visiteur par établissement]],"")</f>
        <v/>
      </c>
      <c r="F422" t="str">
        <f>IF(A422&lt;&gt;"",COUNTIF('Récap prestation'!E423:E920,A422),"")</f>
        <v/>
      </c>
      <c r="G422" t="str">
        <f>IF(A422&lt;&gt;"",a_cacher!T422,"")</f>
        <v/>
      </c>
    </row>
    <row r="423" spans="5:7" x14ac:dyDescent="0.25">
      <c r="E423" t="str">
        <f>IF(A423&lt;&gt;"",Tableau1[[#This Row],[Nb visiteur par établissement]],"")</f>
        <v/>
      </c>
      <c r="F423" t="str">
        <f>IF(A423&lt;&gt;"",COUNTIF('Récap prestation'!E424:E921,A423),"")</f>
        <v/>
      </c>
      <c r="G423" t="str">
        <f>IF(A423&lt;&gt;"",a_cacher!T423,"")</f>
        <v/>
      </c>
    </row>
    <row r="424" spans="5:7" x14ac:dyDescent="0.25">
      <c r="E424" t="str">
        <f>IF(A424&lt;&gt;"",Tableau1[[#This Row],[Nb visiteur par établissement]],"")</f>
        <v/>
      </c>
      <c r="F424" t="str">
        <f>IF(A424&lt;&gt;"",COUNTIF('Récap prestation'!E425:E922,A424),"")</f>
        <v/>
      </c>
      <c r="G424" t="str">
        <f>IF(A424&lt;&gt;"",a_cacher!T424,"")</f>
        <v/>
      </c>
    </row>
    <row r="425" spans="5:7" x14ac:dyDescent="0.25">
      <c r="E425" t="str">
        <f>IF(A425&lt;&gt;"",Tableau1[[#This Row],[Nb visiteur par établissement]],"")</f>
        <v/>
      </c>
      <c r="F425" t="str">
        <f>IF(A425&lt;&gt;"",COUNTIF('Récap prestation'!E426:E923,A425),"")</f>
        <v/>
      </c>
      <c r="G425" t="str">
        <f>IF(A425&lt;&gt;"",a_cacher!T425,"")</f>
        <v/>
      </c>
    </row>
    <row r="426" spans="5:7" x14ac:dyDescent="0.25">
      <c r="E426" t="str">
        <f>IF(A426&lt;&gt;"",Tableau1[[#This Row],[Nb visiteur par établissement]],"")</f>
        <v/>
      </c>
      <c r="F426" t="str">
        <f>IF(A426&lt;&gt;"",COUNTIF('Récap prestation'!E427:E924,A426),"")</f>
        <v/>
      </c>
      <c r="G426" t="str">
        <f>IF(A426&lt;&gt;"",a_cacher!T426,"")</f>
        <v/>
      </c>
    </row>
    <row r="427" spans="5:7" x14ac:dyDescent="0.25">
      <c r="E427" t="str">
        <f>IF(A427&lt;&gt;"",Tableau1[[#This Row],[Nb visiteur par établissement]],"")</f>
        <v/>
      </c>
      <c r="F427" t="str">
        <f>IF(A427&lt;&gt;"",COUNTIF('Récap prestation'!E428:E925,A427),"")</f>
        <v/>
      </c>
      <c r="G427" t="str">
        <f>IF(A427&lt;&gt;"",a_cacher!T427,"")</f>
        <v/>
      </c>
    </row>
    <row r="428" spans="5:7" x14ac:dyDescent="0.25">
      <c r="E428" t="str">
        <f>IF(A428&lt;&gt;"",Tableau1[[#This Row],[Nb visiteur par établissement]],"")</f>
        <v/>
      </c>
      <c r="F428" t="str">
        <f>IF(A428&lt;&gt;"",COUNTIF('Récap prestation'!E429:E926,A428),"")</f>
        <v/>
      </c>
      <c r="G428" t="str">
        <f>IF(A428&lt;&gt;"",a_cacher!T428,"")</f>
        <v/>
      </c>
    </row>
    <row r="429" spans="5:7" x14ac:dyDescent="0.25">
      <c r="E429" t="str">
        <f>IF(A429&lt;&gt;"",Tableau1[[#This Row],[Nb visiteur par établissement]],"")</f>
        <v/>
      </c>
      <c r="F429" t="str">
        <f>IF(A429&lt;&gt;"",COUNTIF('Récap prestation'!E430:E927,A429),"")</f>
        <v/>
      </c>
      <c r="G429" t="str">
        <f>IF(A429&lt;&gt;"",a_cacher!T429,"")</f>
        <v/>
      </c>
    </row>
    <row r="430" spans="5:7" x14ac:dyDescent="0.25">
      <c r="E430" t="str">
        <f>IF(A430&lt;&gt;"",Tableau1[[#This Row],[Nb visiteur par établissement]],"")</f>
        <v/>
      </c>
      <c r="F430" t="str">
        <f>IF(A430&lt;&gt;"",COUNTIF('Récap prestation'!E431:E928,A430),"")</f>
        <v/>
      </c>
      <c r="G430" t="str">
        <f>IF(A430&lt;&gt;"",a_cacher!T430,"")</f>
        <v/>
      </c>
    </row>
    <row r="431" spans="5:7" x14ac:dyDescent="0.25">
      <c r="E431" t="str">
        <f>IF(A431&lt;&gt;"",Tableau1[[#This Row],[Nb visiteur par établissement]],"")</f>
        <v/>
      </c>
      <c r="F431" t="str">
        <f>IF(A431&lt;&gt;"",COUNTIF('Récap prestation'!E432:E929,A431),"")</f>
        <v/>
      </c>
      <c r="G431" t="str">
        <f>IF(A431&lt;&gt;"",a_cacher!T431,"")</f>
        <v/>
      </c>
    </row>
    <row r="432" spans="5:7" x14ac:dyDescent="0.25">
      <c r="E432" t="str">
        <f>IF(A432&lt;&gt;"",Tableau1[[#This Row],[Nb visiteur par établissement]],"")</f>
        <v/>
      </c>
      <c r="F432" t="str">
        <f>IF(A432&lt;&gt;"",COUNTIF('Récap prestation'!E433:E930,A432),"")</f>
        <v/>
      </c>
      <c r="G432" t="str">
        <f>IF(A432&lt;&gt;"",a_cacher!T432,"")</f>
        <v/>
      </c>
    </row>
    <row r="433" spans="5:7" x14ac:dyDescent="0.25">
      <c r="E433" t="str">
        <f>IF(A433&lt;&gt;"",Tableau1[[#This Row],[Nb visiteur par établissement]],"")</f>
        <v/>
      </c>
      <c r="F433" t="str">
        <f>IF(A433&lt;&gt;"",COUNTIF('Récap prestation'!E434:E931,A433),"")</f>
        <v/>
      </c>
      <c r="G433" t="str">
        <f>IF(A433&lt;&gt;"",a_cacher!T433,"")</f>
        <v/>
      </c>
    </row>
    <row r="434" spans="5:7" x14ac:dyDescent="0.25">
      <c r="E434" t="str">
        <f>IF(A434&lt;&gt;"",Tableau1[[#This Row],[Nb visiteur par établissement]],"")</f>
        <v/>
      </c>
      <c r="F434" t="str">
        <f>IF(A434&lt;&gt;"",COUNTIF('Récap prestation'!E435:E932,A434),"")</f>
        <v/>
      </c>
      <c r="G434" t="str">
        <f>IF(A434&lt;&gt;"",a_cacher!T434,"")</f>
        <v/>
      </c>
    </row>
    <row r="435" spans="5:7" x14ac:dyDescent="0.25">
      <c r="E435" t="str">
        <f>IF(A435&lt;&gt;"",Tableau1[[#This Row],[Nb visiteur par établissement]],"")</f>
        <v/>
      </c>
      <c r="F435" t="str">
        <f>IF(A435&lt;&gt;"",COUNTIF('Récap prestation'!E436:E933,A435),"")</f>
        <v/>
      </c>
      <c r="G435" t="str">
        <f>IF(A435&lt;&gt;"",a_cacher!T435,"")</f>
        <v/>
      </c>
    </row>
    <row r="436" spans="5:7" x14ac:dyDescent="0.25">
      <c r="E436" t="str">
        <f>IF(A436&lt;&gt;"",Tableau1[[#This Row],[Nb visiteur par établissement]],"")</f>
        <v/>
      </c>
      <c r="F436" t="str">
        <f>IF(A436&lt;&gt;"",COUNTIF('Récap prestation'!E437:E934,A436),"")</f>
        <v/>
      </c>
      <c r="G436" t="str">
        <f>IF(A436&lt;&gt;"",a_cacher!T436,"")</f>
        <v/>
      </c>
    </row>
    <row r="437" spans="5:7" x14ac:dyDescent="0.25">
      <c r="E437" t="str">
        <f>IF(A437&lt;&gt;"",Tableau1[[#This Row],[Nb visiteur par établissement]],"")</f>
        <v/>
      </c>
      <c r="F437" t="str">
        <f>IF(A437&lt;&gt;"",COUNTIF('Récap prestation'!E438:E935,A437),"")</f>
        <v/>
      </c>
      <c r="G437" t="str">
        <f>IF(A437&lt;&gt;"",a_cacher!T437,"")</f>
        <v/>
      </c>
    </row>
    <row r="438" spans="5:7" x14ac:dyDescent="0.25">
      <c r="E438" t="str">
        <f>IF(A438&lt;&gt;"",Tableau1[[#This Row],[Nb visiteur par établissement]],"")</f>
        <v/>
      </c>
      <c r="F438" t="str">
        <f>IF(A438&lt;&gt;"",COUNTIF('Récap prestation'!E439:E936,A438),"")</f>
        <v/>
      </c>
      <c r="G438" t="str">
        <f>IF(A438&lt;&gt;"",a_cacher!T438,"")</f>
        <v/>
      </c>
    </row>
    <row r="439" spans="5:7" x14ac:dyDescent="0.25">
      <c r="E439" t="str">
        <f>IF(A439&lt;&gt;"",Tableau1[[#This Row],[Nb visiteur par établissement]],"")</f>
        <v/>
      </c>
      <c r="F439" t="str">
        <f>IF(A439&lt;&gt;"",COUNTIF('Récap prestation'!E440:E937,A439),"")</f>
        <v/>
      </c>
      <c r="G439" t="str">
        <f>IF(A439&lt;&gt;"",a_cacher!T439,"")</f>
        <v/>
      </c>
    </row>
    <row r="440" spans="5:7" x14ac:dyDescent="0.25">
      <c r="E440" t="str">
        <f>IF(A440&lt;&gt;"",Tableau1[[#This Row],[Nb visiteur par établissement]],"")</f>
        <v/>
      </c>
      <c r="F440" t="str">
        <f>IF(A440&lt;&gt;"",COUNTIF('Récap prestation'!E441:E938,A440),"")</f>
        <v/>
      </c>
      <c r="G440" t="str">
        <f>IF(A440&lt;&gt;"",a_cacher!T440,"")</f>
        <v/>
      </c>
    </row>
    <row r="441" spans="5:7" x14ac:dyDescent="0.25">
      <c r="E441" t="str">
        <f>IF(A441&lt;&gt;"",Tableau1[[#This Row],[Nb visiteur par établissement]],"")</f>
        <v/>
      </c>
      <c r="F441" t="str">
        <f>IF(A441&lt;&gt;"",COUNTIF('Récap prestation'!E442:E939,A441),"")</f>
        <v/>
      </c>
      <c r="G441" t="str">
        <f>IF(A441&lt;&gt;"",a_cacher!T441,"")</f>
        <v/>
      </c>
    </row>
    <row r="442" spans="5:7" x14ac:dyDescent="0.25">
      <c r="E442" t="str">
        <f>IF(A442&lt;&gt;"",Tableau1[[#This Row],[Nb visiteur par établissement]],"")</f>
        <v/>
      </c>
      <c r="F442" t="str">
        <f>IF(A442&lt;&gt;"",COUNTIF('Récap prestation'!E443:E940,A442),"")</f>
        <v/>
      </c>
      <c r="G442" t="str">
        <f>IF(A442&lt;&gt;"",a_cacher!T442,"")</f>
        <v/>
      </c>
    </row>
    <row r="443" spans="5:7" x14ac:dyDescent="0.25">
      <c r="E443" t="str">
        <f>IF(A443&lt;&gt;"",Tableau1[[#This Row],[Nb visiteur par établissement]],"")</f>
        <v/>
      </c>
      <c r="F443" t="str">
        <f>IF(A443&lt;&gt;"",COUNTIF('Récap prestation'!E444:E941,A443),"")</f>
        <v/>
      </c>
      <c r="G443" t="str">
        <f>IF(A443&lt;&gt;"",a_cacher!T443,"")</f>
        <v/>
      </c>
    </row>
    <row r="444" spans="5:7" x14ac:dyDescent="0.25">
      <c r="E444" t="str">
        <f>IF(A444&lt;&gt;"",Tableau1[[#This Row],[Nb visiteur par établissement]],"")</f>
        <v/>
      </c>
      <c r="F444" t="str">
        <f>IF(A444&lt;&gt;"",COUNTIF('Récap prestation'!E445:E942,A444),"")</f>
        <v/>
      </c>
      <c r="G444" t="str">
        <f>IF(A444&lt;&gt;"",a_cacher!T444,"")</f>
        <v/>
      </c>
    </row>
    <row r="445" spans="5:7" x14ac:dyDescent="0.25">
      <c r="E445" t="str">
        <f>IF(A445&lt;&gt;"",Tableau1[[#This Row],[Nb visiteur par établissement]],"")</f>
        <v/>
      </c>
      <c r="F445" t="str">
        <f>IF(A445&lt;&gt;"",COUNTIF('Récap prestation'!E446:E943,A445),"")</f>
        <v/>
      </c>
      <c r="G445" t="str">
        <f>IF(A445&lt;&gt;"",a_cacher!T445,"")</f>
        <v/>
      </c>
    </row>
    <row r="446" spans="5:7" x14ac:dyDescent="0.25">
      <c r="E446" t="str">
        <f>IF(A446&lt;&gt;"",Tableau1[[#This Row],[Nb visiteur par établissement]],"")</f>
        <v/>
      </c>
      <c r="F446" t="str">
        <f>IF(A446&lt;&gt;"",COUNTIF('Récap prestation'!E447:E944,A446),"")</f>
        <v/>
      </c>
      <c r="G446" t="str">
        <f>IF(A446&lt;&gt;"",a_cacher!T446,"")</f>
        <v/>
      </c>
    </row>
    <row r="447" spans="5:7" x14ac:dyDescent="0.25">
      <c r="E447" t="str">
        <f>IF(A447&lt;&gt;"",Tableau1[[#This Row],[Nb visiteur par établissement]],"")</f>
        <v/>
      </c>
      <c r="F447" t="str">
        <f>IF(A447&lt;&gt;"",COUNTIF('Récap prestation'!E448:E945,A447),"")</f>
        <v/>
      </c>
      <c r="G447" t="str">
        <f>IF(A447&lt;&gt;"",a_cacher!T447,"")</f>
        <v/>
      </c>
    </row>
    <row r="448" spans="5:7" x14ac:dyDescent="0.25">
      <c r="E448" t="str">
        <f>IF(A448&lt;&gt;"",Tableau1[[#This Row],[Nb visiteur par établissement]],"")</f>
        <v/>
      </c>
      <c r="F448" t="str">
        <f>IF(A448&lt;&gt;"",COUNTIF('Récap prestation'!E449:E946,A448),"")</f>
        <v/>
      </c>
      <c r="G448" t="str">
        <f>IF(A448&lt;&gt;"",a_cacher!T448,"")</f>
        <v/>
      </c>
    </row>
    <row r="449" spans="5:7" x14ac:dyDescent="0.25">
      <c r="E449" t="str">
        <f>IF(A449&lt;&gt;"",Tableau1[[#This Row],[Nb visiteur par établissement]],"")</f>
        <v/>
      </c>
      <c r="F449" t="str">
        <f>IF(A449&lt;&gt;"",COUNTIF('Récap prestation'!E450:E947,A449),"")</f>
        <v/>
      </c>
      <c r="G449" t="str">
        <f>IF(A449&lt;&gt;"",a_cacher!T449,"")</f>
        <v/>
      </c>
    </row>
    <row r="450" spans="5:7" x14ac:dyDescent="0.25">
      <c r="E450" t="str">
        <f>IF(A450&lt;&gt;"",Tableau1[[#This Row],[Nb visiteur par établissement]],"")</f>
        <v/>
      </c>
      <c r="F450" t="str">
        <f>IF(A450&lt;&gt;"",COUNTIF('Récap prestation'!E451:E948,A450),"")</f>
        <v/>
      </c>
      <c r="G450" t="str">
        <f>IF(A450&lt;&gt;"",a_cacher!T450,"")</f>
        <v/>
      </c>
    </row>
    <row r="451" spans="5:7" x14ac:dyDescent="0.25">
      <c r="E451" t="str">
        <f>IF(A451&lt;&gt;"",Tableau1[[#This Row],[Nb visiteur par établissement]],"")</f>
        <v/>
      </c>
      <c r="F451" t="str">
        <f>IF(A451&lt;&gt;"",COUNTIF('Récap prestation'!E452:E949,A451),"")</f>
        <v/>
      </c>
      <c r="G451" t="str">
        <f>IF(A451&lt;&gt;"",a_cacher!T451,"")</f>
        <v/>
      </c>
    </row>
    <row r="452" spans="5:7" x14ac:dyDescent="0.25">
      <c r="E452" t="str">
        <f>IF(A452&lt;&gt;"",Tableau1[[#This Row],[Nb visiteur par établissement]],"")</f>
        <v/>
      </c>
      <c r="F452" t="str">
        <f>IF(A452&lt;&gt;"",COUNTIF('Récap prestation'!E453:E950,A452),"")</f>
        <v/>
      </c>
      <c r="G452" t="str">
        <f>IF(A452&lt;&gt;"",a_cacher!T452,"")</f>
        <v/>
      </c>
    </row>
    <row r="453" spans="5:7" x14ac:dyDescent="0.25">
      <c r="E453" t="str">
        <f>IF(A453&lt;&gt;"",Tableau1[[#This Row],[Nb visiteur par établissement]],"")</f>
        <v/>
      </c>
      <c r="F453" t="str">
        <f>IF(A453&lt;&gt;"",COUNTIF('Récap prestation'!E454:E951,A453),"")</f>
        <v/>
      </c>
      <c r="G453" t="str">
        <f>IF(A453&lt;&gt;"",a_cacher!T453,"")</f>
        <v/>
      </c>
    </row>
    <row r="454" spans="5:7" x14ac:dyDescent="0.25">
      <c r="E454" t="str">
        <f>IF(A454&lt;&gt;"",Tableau1[[#This Row],[Nb visiteur par établissement]],"")</f>
        <v/>
      </c>
      <c r="F454" t="str">
        <f>IF(A454&lt;&gt;"",COUNTIF('Récap prestation'!E455:E952,A454),"")</f>
        <v/>
      </c>
      <c r="G454" t="str">
        <f>IF(A454&lt;&gt;"",a_cacher!T454,"")</f>
        <v/>
      </c>
    </row>
    <row r="455" spans="5:7" x14ac:dyDescent="0.25">
      <c r="E455" t="str">
        <f>IF(A455&lt;&gt;"",Tableau1[[#This Row],[Nb visiteur par établissement]],"")</f>
        <v/>
      </c>
      <c r="F455" t="str">
        <f>IF(A455&lt;&gt;"",COUNTIF('Récap prestation'!E456:E953,A455),"")</f>
        <v/>
      </c>
      <c r="G455" t="str">
        <f>IF(A455&lt;&gt;"",a_cacher!T455,"")</f>
        <v/>
      </c>
    </row>
    <row r="456" spans="5:7" x14ac:dyDescent="0.25">
      <c r="E456" t="str">
        <f>IF(A456&lt;&gt;"",Tableau1[[#This Row],[Nb visiteur par établissement]],"")</f>
        <v/>
      </c>
      <c r="F456" t="str">
        <f>IF(A456&lt;&gt;"",COUNTIF('Récap prestation'!E457:E954,A456),"")</f>
        <v/>
      </c>
      <c r="G456" t="str">
        <f>IF(A456&lt;&gt;"",a_cacher!T456,"")</f>
        <v/>
      </c>
    </row>
    <row r="457" spans="5:7" x14ac:dyDescent="0.25">
      <c r="E457" t="str">
        <f>IF(A457&lt;&gt;"",Tableau1[[#This Row],[Nb visiteur par établissement]],"")</f>
        <v/>
      </c>
      <c r="F457" t="str">
        <f>IF(A457&lt;&gt;"",COUNTIF('Récap prestation'!E458:E955,A457),"")</f>
        <v/>
      </c>
      <c r="G457" t="str">
        <f>IF(A457&lt;&gt;"",a_cacher!T457,"")</f>
        <v/>
      </c>
    </row>
    <row r="458" spans="5:7" x14ac:dyDescent="0.25">
      <c r="E458" t="str">
        <f>IF(A458&lt;&gt;"",Tableau1[[#This Row],[Nb visiteur par établissement]],"")</f>
        <v/>
      </c>
      <c r="F458" t="str">
        <f>IF(A458&lt;&gt;"",COUNTIF('Récap prestation'!E459:E956,A458),"")</f>
        <v/>
      </c>
      <c r="G458" t="str">
        <f>IF(A458&lt;&gt;"",a_cacher!T458,"")</f>
        <v/>
      </c>
    </row>
    <row r="459" spans="5:7" x14ac:dyDescent="0.25">
      <c r="E459" t="str">
        <f>IF(A459&lt;&gt;"",Tableau1[[#This Row],[Nb visiteur par établissement]],"")</f>
        <v/>
      </c>
      <c r="F459" t="str">
        <f>IF(A459&lt;&gt;"",COUNTIF('Récap prestation'!E460:E957,A459),"")</f>
        <v/>
      </c>
      <c r="G459" t="str">
        <f>IF(A459&lt;&gt;"",a_cacher!T459,"")</f>
        <v/>
      </c>
    </row>
    <row r="460" spans="5:7" x14ac:dyDescent="0.25">
      <c r="E460" t="str">
        <f>IF(A460&lt;&gt;"",Tableau1[[#This Row],[Nb visiteur par établissement]],"")</f>
        <v/>
      </c>
      <c r="F460" t="str">
        <f>IF(A460&lt;&gt;"",COUNTIF('Récap prestation'!E461:E958,A460),"")</f>
        <v/>
      </c>
      <c r="G460" t="str">
        <f>IF(A460&lt;&gt;"",a_cacher!T460,"")</f>
        <v/>
      </c>
    </row>
    <row r="461" spans="5:7" x14ac:dyDescent="0.25">
      <c r="E461" t="str">
        <f>IF(A461&lt;&gt;"",Tableau1[[#This Row],[Nb visiteur par établissement]],"")</f>
        <v/>
      </c>
      <c r="F461" t="str">
        <f>IF(A461&lt;&gt;"",COUNTIF('Récap prestation'!E462:E959,A461),"")</f>
        <v/>
      </c>
      <c r="G461" t="str">
        <f>IF(A461&lt;&gt;"",a_cacher!T461,"")</f>
        <v/>
      </c>
    </row>
    <row r="462" spans="5:7" x14ac:dyDescent="0.25">
      <c r="E462" t="str">
        <f>IF(A462&lt;&gt;"",Tableau1[[#This Row],[Nb visiteur par établissement]],"")</f>
        <v/>
      </c>
      <c r="F462" t="str">
        <f>IF(A462&lt;&gt;"",COUNTIF('Récap prestation'!E463:E960,A462),"")</f>
        <v/>
      </c>
      <c r="G462" t="str">
        <f>IF(A462&lt;&gt;"",a_cacher!T462,"")</f>
        <v/>
      </c>
    </row>
    <row r="463" spans="5:7" x14ac:dyDescent="0.25">
      <c r="E463" t="str">
        <f>IF(A463&lt;&gt;"",Tableau1[[#This Row],[Nb visiteur par établissement]],"")</f>
        <v/>
      </c>
      <c r="F463" t="str">
        <f>IF(A463&lt;&gt;"",COUNTIF('Récap prestation'!E464:E961,A463),"")</f>
        <v/>
      </c>
      <c r="G463" t="str">
        <f>IF(A463&lt;&gt;"",a_cacher!T463,"")</f>
        <v/>
      </c>
    </row>
    <row r="464" spans="5:7" x14ac:dyDescent="0.25">
      <c r="E464" t="str">
        <f>IF(A464&lt;&gt;"",Tableau1[[#This Row],[Nb visiteur par établissement]],"")</f>
        <v/>
      </c>
      <c r="F464" t="str">
        <f>IF(A464&lt;&gt;"",COUNTIF('Récap prestation'!E465:E962,A464),"")</f>
        <v/>
      </c>
      <c r="G464" t="str">
        <f>IF(A464&lt;&gt;"",a_cacher!T464,"")</f>
        <v/>
      </c>
    </row>
    <row r="465" spans="5:7" x14ac:dyDescent="0.25">
      <c r="E465" t="str">
        <f>IF(A465&lt;&gt;"",Tableau1[[#This Row],[Nb visiteur par établissement]],"")</f>
        <v/>
      </c>
      <c r="F465" t="str">
        <f>IF(A465&lt;&gt;"",COUNTIF('Récap prestation'!E466:E963,A465),"")</f>
        <v/>
      </c>
      <c r="G465" t="str">
        <f>IF(A465&lt;&gt;"",a_cacher!T465,"")</f>
        <v/>
      </c>
    </row>
    <row r="466" spans="5:7" x14ac:dyDescent="0.25">
      <c r="E466" t="str">
        <f>IF(A466&lt;&gt;"",Tableau1[[#This Row],[Nb visiteur par établissement]],"")</f>
        <v/>
      </c>
      <c r="F466" t="str">
        <f>IF(A466&lt;&gt;"",COUNTIF('Récap prestation'!E467:E964,A466),"")</f>
        <v/>
      </c>
      <c r="G466" t="str">
        <f>IF(A466&lt;&gt;"",a_cacher!T466,"")</f>
        <v/>
      </c>
    </row>
    <row r="467" spans="5:7" x14ac:dyDescent="0.25">
      <c r="E467" t="str">
        <f>IF(A467&lt;&gt;"",Tableau1[[#This Row],[Nb visiteur par établissement]],"")</f>
        <v/>
      </c>
      <c r="F467" t="str">
        <f>IF(A467&lt;&gt;"",COUNTIF('Récap prestation'!E468:E965,A467),"")</f>
        <v/>
      </c>
      <c r="G467" t="str">
        <f>IF(A467&lt;&gt;"",a_cacher!T467,"")</f>
        <v/>
      </c>
    </row>
    <row r="468" spans="5:7" x14ac:dyDescent="0.25">
      <c r="E468" t="str">
        <f>IF(A468&lt;&gt;"",Tableau1[[#This Row],[Nb visiteur par établissement]],"")</f>
        <v/>
      </c>
      <c r="F468" t="str">
        <f>IF(A468&lt;&gt;"",COUNTIF('Récap prestation'!E469:E966,A468),"")</f>
        <v/>
      </c>
      <c r="G468" t="str">
        <f>IF(A468&lt;&gt;"",a_cacher!T468,"")</f>
        <v/>
      </c>
    </row>
    <row r="469" spans="5:7" x14ac:dyDescent="0.25">
      <c r="E469" t="str">
        <f>IF(A469&lt;&gt;"",Tableau1[[#This Row],[Nb visiteur par établissement]],"")</f>
        <v/>
      </c>
      <c r="F469" t="str">
        <f>IF(A469&lt;&gt;"",COUNTIF('Récap prestation'!E470:E967,A469),"")</f>
        <v/>
      </c>
      <c r="G469" t="str">
        <f>IF(A469&lt;&gt;"",a_cacher!T469,"")</f>
        <v/>
      </c>
    </row>
    <row r="470" spans="5:7" x14ac:dyDescent="0.25">
      <c r="E470" t="str">
        <f>IF(A470&lt;&gt;"",Tableau1[[#This Row],[Nb visiteur par établissement]],"")</f>
        <v/>
      </c>
      <c r="F470" t="str">
        <f>IF(A470&lt;&gt;"",COUNTIF('Récap prestation'!E471:E968,A470),"")</f>
        <v/>
      </c>
      <c r="G470" t="str">
        <f>IF(A470&lt;&gt;"",a_cacher!T470,"")</f>
        <v/>
      </c>
    </row>
    <row r="471" spans="5:7" x14ac:dyDescent="0.25">
      <c r="E471" t="str">
        <f>IF(A471&lt;&gt;"",Tableau1[[#This Row],[Nb visiteur par établissement]],"")</f>
        <v/>
      </c>
      <c r="F471" t="str">
        <f>IF(A471&lt;&gt;"",COUNTIF('Récap prestation'!E472:E969,A471),"")</f>
        <v/>
      </c>
      <c r="G471" t="str">
        <f>IF(A471&lt;&gt;"",a_cacher!T471,"")</f>
        <v/>
      </c>
    </row>
    <row r="472" spans="5:7" x14ac:dyDescent="0.25">
      <c r="E472" t="str">
        <f>IF(A472&lt;&gt;"",Tableau1[[#This Row],[Nb visiteur par établissement]],"")</f>
        <v/>
      </c>
      <c r="F472" t="str">
        <f>IF(A472&lt;&gt;"",COUNTIF('Récap prestation'!E473:E970,A472),"")</f>
        <v/>
      </c>
      <c r="G472" t="str">
        <f>IF(A472&lt;&gt;"",a_cacher!T472,"")</f>
        <v/>
      </c>
    </row>
    <row r="473" spans="5:7" x14ac:dyDescent="0.25">
      <c r="E473" t="str">
        <f>IF(A473&lt;&gt;"",Tableau1[[#This Row],[Nb visiteur par établissement]],"")</f>
        <v/>
      </c>
      <c r="F473" t="str">
        <f>IF(A473&lt;&gt;"",COUNTIF('Récap prestation'!E474:E971,A473),"")</f>
        <v/>
      </c>
      <c r="G473" t="str">
        <f>IF(A473&lt;&gt;"",a_cacher!T473,"")</f>
        <v/>
      </c>
    </row>
    <row r="474" spans="5:7" x14ac:dyDescent="0.25">
      <c r="E474" t="str">
        <f>IF(A474&lt;&gt;"",Tableau1[[#This Row],[Nb visiteur par établissement]],"")</f>
        <v/>
      </c>
      <c r="F474" t="str">
        <f>IF(A474&lt;&gt;"",COUNTIF('Récap prestation'!E475:E972,A474),"")</f>
        <v/>
      </c>
      <c r="G474" t="str">
        <f>IF(A474&lt;&gt;"",a_cacher!T474,"")</f>
        <v/>
      </c>
    </row>
    <row r="475" spans="5:7" x14ac:dyDescent="0.25">
      <c r="E475" t="str">
        <f>IF(A475&lt;&gt;"",Tableau1[[#This Row],[Nb visiteur par établissement]],"")</f>
        <v/>
      </c>
      <c r="F475" t="str">
        <f>IF(A475&lt;&gt;"",COUNTIF('Récap prestation'!E476:E973,A475),"")</f>
        <v/>
      </c>
      <c r="G475" t="str">
        <f>IF(A475&lt;&gt;"",a_cacher!T475,"")</f>
        <v/>
      </c>
    </row>
    <row r="476" spans="5:7" x14ac:dyDescent="0.25">
      <c r="E476" t="str">
        <f>IF(A476&lt;&gt;"",Tableau1[[#This Row],[Nb visiteur par établissement]],"")</f>
        <v/>
      </c>
      <c r="F476" t="str">
        <f>IF(A476&lt;&gt;"",COUNTIF('Récap prestation'!E477:E974,A476),"")</f>
        <v/>
      </c>
      <c r="G476" t="str">
        <f>IF(A476&lt;&gt;"",a_cacher!T476,"")</f>
        <v/>
      </c>
    </row>
    <row r="477" spans="5:7" x14ac:dyDescent="0.25">
      <c r="E477" t="str">
        <f>IF(A477&lt;&gt;"",Tableau1[[#This Row],[Nb visiteur par établissement]],"")</f>
        <v/>
      </c>
      <c r="F477" t="str">
        <f>IF(A477&lt;&gt;"",COUNTIF('Récap prestation'!E478:E975,A477),"")</f>
        <v/>
      </c>
      <c r="G477" t="str">
        <f>IF(A477&lt;&gt;"",a_cacher!T477,"")</f>
        <v/>
      </c>
    </row>
    <row r="478" spans="5:7" x14ac:dyDescent="0.25">
      <c r="E478" t="str">
        <f>IF(A478&lt;&gt;"",Tableau1[[#This Row],[Nb visiteur par établissement]],"")</f>
        <v/>
      </c>
      <c r="F478" t="str">
        <f>IF(A478&lt;&gt;"",COUNTIF('Récap prestation'!E479:E976,A478),"")</f>
        <v/>
      </c>
      <c r="G478" t="str">
        <f>IF(A478&lt;&gt;"",a_cacher!T478,"")</f>
        <v/>
      </c>
    </row>
    <row r="479" spans="5:7" x14ac:dyDescent="0.25">
      <c r="E479" t="str">
        <f>IF(A479&lt;&gt;"",Tableau1[[#This Row],[Nb visiteur par établissement]],"")</f>
        <v/>
      </c>
      <c r="F479" t="str">
        <f>IF(A479&lt;&gt;"",COUNTIF('Récap prestation'!E480:E977,A479),"")</f>
        <v/>
      </c>
      <c r="G479" t="str">
        <f>IF(A479&lt;&gt;"",a_cacher!T479,"")</f>
        <v/>
      </c>
    </row>
    <row r="480" spans="5:7" x14ac:dyDescent="0.25">
      <c r="E480" t="str">
        <f>IF(A480&lt;&gt;"",Tableau1[[#This Row],[Nb visiteur par établissement]],"")</f>
        <v/>
      </c>
      <c r="F480" t="str">
        <f>IF(A480&lt;&gt;"",COUNTIF('Récap prestation'!E481:E978,A480),"")</f>
        <v/>
      </c>
      <c r="G480" t="str">
        <f>IF(A480&lt;&gt;"",a_cacher!T480,"")</f>
        <v/>
      </c>
    </row>
    <row r="481" spans="5:7" x14ac:dyDescent="0.25">
      <c r="E481" t="str">
        <f>IF(A481&lt;&gt;"",Tableau1[[#This Row],[Nb visiteur par établissement]],"")</f>
        <v/>
      </c>
      <c r="F481" t="str">
        <f>IF(A481&lt;&gt;"",COUNTIF('Récap prestation'!E482:E979,A481),"")</f>
        <v/>
      </c>
      <c r="G481" t="str">
        <f>IF(A481&lt;&gt;"",a_cacher!T481,"")</f>
        <v/>
      </c>
    </row>
    <row r="482" spans="5:7" x14ac:dyDescent="0.25">
      <c r="E482" t="str">
        <f>IF(A482&lt;&gt;"",Tableau1[[#This Row],[Nb visiteur par établissement]],"")</f>
        <v/>
      </c>
      <c r="F482" t="str">
        <f>IF(A482&lt;&gt;"",COUNTIF('Récap prestation'!E483:E980,A482),"")</f>
        <v/>
      </c>
      <c r="G482" t="str">
        <f>IF(A482&lt;&gt;"",a_cacher!T482,"")</f>
        <v/>
      </c>
    </row>
    <row r="483" spans="5:7" x14ac:dyDescent="0.25">
      <c r="E483" t="str">
        <f>IF(A483&lt;&gt;"",Tableau1[[#This Row],[Nb visiteur par établissement]],"")</f>
        <v/>
      </c>
      <c r="F483" t="str">
        <f>IF(A483&lt;&gt;"",COUNTIF('Récap prestation'!E484:E981,A483),"")</f>
        <v/>
      </c>
      <c r="G483" t="str">
        <f>IF(A483&lt;&gt;"",a_cacher!T483,"")</f>
        <v/>
      </c>
    </row>
    <row r="484" spans="5:7" x14ac:dyDescent="0.25">
      <c r="E484" t="str">
        <f>IF(A484&lt;&gt;"",Tableau1[[#This Row],[Nb visiteur par établissement]],"")</f>
        <v/>
      </c>
      <c r="F484" t="str">
        <f>IF(A484&lt;&gt;"",COUNTIF('Récap prestation'!E485:E982,A484),"")</f>
        <v/>
      </c>
      <c r="G484" t="str">
        <f>IF(A484&lt;&gt;"",a_cacher!T484,"")</f>
        <v/>
      </c>
    </row>
    <row r="485" spans="5:7" x14ac:dyDescent="0.25">
      <c r="E485" t="str">
        <f>IF(A485&lt;&gt;"",Tableau1[[#This Row],[Nb visiteur par établissement]],"")</f>
        <v/>
      </c>
      <c r="F485" t="str">
        <f>IF(A485&lt;&gt;"",COUNTIF('Récap prestation'!E486:E983,A485),"")</f>
        <v/>
      </c>
      <c r="G485" t="str">
        <f>IF(A485&lt;&gt;"",a_cacher!T485,"")</f>
        <v/>
      </c>
    </row>
    <row r="486" spans="5:7" x14ac:dyDescent="0.25">
      <c r="E486" t="str">
        <f>IF(A486&lt;&gt;"",Tableau1[[#This Row],[Nb visiteur par établissement]],"")</f>
        <v/>
      </c>
      <c r="F486" t="str">
        <f>IF(A486&lt;&gt;"",COUNTIF('Récap prestation'!E487:E984,A486),"")</f>
        <v/>
      </c>
      <c r="G486" t="str">
        <f>IF(A486&lt;&gt;"",a_cacher!T486,"")</f>
        <v/>
      </c>
    </row>
    <row r="487" spans="5:7" x14ac:dyDescent="0.25">
      <c r="E487" t="str">
        <f>IF(A487&lt;&gt;"",Tableau1[[#This Row],[Nb visiteur par établissement]],"")</f>
        <v/>
      </c>
      <c r="F487" t="str">
        <f>IF(A487&lt;&gt;"",COUNTIF('Récap prestation'!E488:E985,A487),"")</f>
        <v/>
      </c>
      <c r="G487" t="str">
        <f>IF(A487&lt;&gt;"",a_cacher!T487,"")</f>
        <v/>
      </c>
    </row>
    <row r="488" spans="5:7" x14ac:dyDescent="0.25">
      <c r="E488" t="str">
        <f>IF(A488&lt;&gt;"",Tableau1[[#This Row],[Nb visiteur par établissement]],"")</f>
        <v/>
      </c>
      <c r="F488" t="str">
        <f>IF(A488&lt;&gt;"",COUNTIF('Récap prestation'!E489:E986,A488),"")</f>
        <v/>
      </c>
      <c r="G488" t="str">
        <f>IF(A488&lt;&gt;"",a_cacher!T488,"")</f>
        <v/>
      </c>
    </row>
    <row r="489" spans="5:7" x14ac:dyDescent="0.25">
      <c r="E489" t="str">
        <f>IF(A489&lt;&gt;"",Tableau1[[#This Row],[Nb visiteur par établissement]],"")</f>
        <v/>
      </c>
      <c r="F489" t="str">
        <f>IF(A489&lt;&gt;"",COUNTIF('Récap prestation'!E490:E987,A489),"")</f>
        <v/>
      </c>
      <c r="G489" t="str">
        <f>IF(A489&lt;&gt;"",a_cacher!T489,"")</f>
        <v/>
      </c>
    </row>
    <row r="490" spans="5:7" x14ac:dyDescent="0.25">
      <c r="E490" t="str">
        <f>IF(A490&lt;&gt;"",Tableau1[[#This Row],[Nb visiteur par établissement]],"")</f>
        <v/>
      </c>
      <c r="F490" t="str">
        <f>IF(A490&lt;&gt;"",COUNTIF('Récap prestation'!E491:E988,A490),"")</f>
        <v/>
      </c>
      <c r="G490" t="str">
        <f>IF(A490&lt;&gt;"",a_cacher!T490,"")</f>
        <v/>
      </c>
    </row>
    <row r="491" spans="5:7" x14ac:dyDescent="0.25">
      <c r="E491" t="str">
        <f>IF(A491&lt;&gt;"",Tableau1[[#This Row],[Nb visiteur par établissement]],"")</f>
        <v/>
      </c>
      <c r="F491" t="str">
        <f>IF(A491&lt;&gt;"",COUNTIF('Récap prestation'!E492:E989,A491),"")</f>
        <v/>
      </c>
      <c r="G491" t="str">
        <f>IF(A491&lt;&gt;"",a_cacher!T491,"")</f>
        <v/>
      </c>
    </row>
    <row r="492" spans="5:7" x14ac:dyDescent="0.25">
      <c r="E492" t="str">
        <f>IF(A492&lt;&gt;"",Tableau1[[#This Row],[Nb visiteur par établissement]],"")</f>
        <v/>
      </c>
      <c r="F492" t="str">
        <f>IF(A492&lt;&gt;"",COUNTIF('Récap prestation'!E493:E990,A492),"")</f>
        <v/>
      </c>
      <c r="G492" t="str">
        <f>IF(A492&lt;&gt;"",a_cacher!T492,"")</f>
        <v/>
      </c>
    </row>
    <row r="493" spans="5:7" x14ac:dyDescent="0.25">
      <c r="E493" t="str">
        <f>IF(A493&lt;&gt;"",Tableau1[[#This Row],[Nb visiteur par établissement]],"")</f>
        <v/>
      </c>
      <c r="F493" t="str">
        <f>IF(A493&lt;&gt;"",COUNTIF('Récap prestation'!E494:E991,A493),"")</f>
        <v/>
      </c>
      <c r="G493" t="str">
        <f>IF(A493&lt;&gt;"",a_cacher!T493,"")</f>
        <v/>
      </c>
    </row>
    <row r="494" spans="5:7" x14ac:dyDescent="0.25">
      <c r="E494" t="str">
        <f>IF(A494&lt;&gt;"",Tableau1[[#This Row],[Nb visiteur par établissement]],"")</f>
        <v/>
      </c>
      <c r="F494" t="str">
        <f>IF(A494&lt;&gt;"",COUNTIF('Récap prestation'!E495:E992,A494),"")</f>
        <v/>
      </c>
      <c r="G494" t="str">
        <f>IF(A494&lt;&gt;"",a_cacher!T494,"")</f>
        <v/>
      </c>
    </row>
    <row r="495" spans="5:7" x14ac:dyDescent="0.25">
      <c r="E495" t="str">
        <f>IF(A495&lt;&gt;"",Tableau1[[#This Row],[Nb visiteur par établissement]],"")</f>
        <v/>
      </c>
      <c r="F495" t="str">
        <f>IF(A495&lt;&gt;"",COUNTIF('Récap prestation'!E496:E993,A495),"")</f>
        <v/>
      </c>
      <c r="G495" t="str">
        <f>IF(A495&lt;&gt;"",a_cacher!T495,"")</f>
        <v/>
      </c>
    </row>
    <row r="496" spans="5:7" x14ac:dyDescent="0.25">
      <c r="E496" t="str">
        <f>IF(A496&lt;&gt;"",Tableau1[[#This Row],[Nb visiteur par établissement]],"")</f>
        <v/>
      </c>
      <c r="F496" t="str">
        <f>IF(A496&lt;&gt;"",COUNTIF('Récap prestation'!E497:E994,A496),"")</f>
        <v/>
      </c>
      <c r="G496" t="str">
        <f>IF(A496&lt;&gt;"",a_cacher!T496,"")</f>
        <v/>
      </c>
    </row>
    <row r="497" spans="5:7" x14ac:dyDescent="0.25">
      <c r="E497" t="str">
        <f>IF(A497&lt;&gt;"",Tableau1[[#This Row],[Nb visiteur par établissement]],"")</f>
        <v/>
      </c>
      <c r="F497" t="str">
        <f>IF(A497&lt;&gt;"",COUNTIF('Récap prestation'!E498:E995,A497),"")</f>
        <v/>
      </c>
      <c r="G497" t="str">
        <f>IF(A497&lt;&gt;"",a_cacher!T497,"")</f>
        <v/>
      </c>
    </row>
    <row r="498" spans="5:7" x14ac:dyDescent="0.25">
      <c r="E498" t="str">
        <f>IF(A498&lt;&gt;"",Tableau1[[#This Row],[Nb visiteur par établissement]],"")</f>
        <v/>
      </c>
      <c r="F498" t="str">
        <f>IF(A498&lt;&gt;"",COUNTIF('Récap prestation'!E499:E996,A498),"")</f>
        <v/>
      </c>
      <c r="G498" t="str">
        <f>IF(A498&lt;&gt;"",a_cacher!T498,"")</f>
        <v/>
      </c>
    </row>
    <row r="499" spans="5:7" x14ac:dyDescent="0.25">
      <c r="E499" t="str">
        <f>IF(A499&lt;&gt;"",Tableau1[[#This Row],[Nb visiteur par établissement]],"")</f>
        <v/>
      </c>
      <c r="F499" t="str">
        <f>IF(A499&lt;&gt;"",COUNTIF('Récap prestation'!E500:E997,A499),"")</f>
        <v/>
      </c>
      <c r="G499" t="str">
        <f>IF(A499&lt;&gt;"",a_cacher!T499,"")</f>
        <v/>
      </c>
    </row>
    <row r="500" spans="5:7" x14ac:dyDescent="0.25">
      <c r="E500" t="str">
        <f>IF(A500&lt;&gt;"",Tableau1[[#This Row],[Nb visiteur par établissement]],"")</f>
        <v/>
      </c>
      <c r="F500" t="str">
        <f>IF(A500&lt;&gt;"",COUNTIF('Récap prestation'!E501:E998,A500),"")</f>
        <v/>
      </c>
      <c r="G500" t="str">
        <f>IF(A500&lt;&gt;"",a_cacher!T500,"")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C00000"/>
  </sheetPr>
  <dimension ref="A1:H335"/>
  <sheetViews>
    <sheetView workbookViewId="0">
      <selection activeCell="F2" sqref="F2"/>
    </sheetView>
  </sheetViews>
  <sheetFormatPr baseColWidth="10" defaultRowHeight="13.8" x14ac:dyDescent="0.25"/>
  <cols>
    <col min="1" max="1" width="15" style="12" customWidth="1"/>
    <col min="2" max="2" width="19.3984375" style="12" customWidth="1"/>
    <col min="3" max="4" width="11.19921875" style="12"/>
    <col min="5" max="5" width="15.69921875" style="12" customWidth="1"/>
    <col min="6" max="9" width="11.19921875" style="12"/>
    <col min="10" max="10" width="15" style="12" bestFit="1" customWidth="1"/>
    <col min="11" max="16384" width="11.19921875" style="12"/>
  </cols>
  <sheetData>
    <row r="1" spans="1:8" x14ac:dyDescent="0.25">
      <c r="A1" s="12" t="s">
        <v>74</v>
      </c>
      <c r="B1" s="12" t="s">
        <v>63</v>
      </c>
      <c r="C1" s="12" t="s">
        <v>75</v>
      </c>
      <c r="D1" s="12" t="s">
        <v>76</v>
      </c>
      <c r="E1" s="12" t="s">
        <v>77</v>
      </c>
      <c r="F1" s="12" t="s">
        <v>37</v>
      </c>
    </row>
    <row r="2" spans="1:8" x14ac:dyDescent="0.25">
      <c r="A2" s="12" t="str">
        <f ca="1">a_cacher!Z2</f>
        <v>1 septembre 2018</v>
      </c>
      <c r="B2" s="12" t="str">
        <f t="shared" ref="B2:B65" ca="1" si="0">IF(D2&lt;&gt;"",A2,"")</f>
        <v/>
      </c>
      <c r="C2" s="12">
        <f ca="1">a_cacher!AA2</f>
        <v>1</v>
      </c>
      <c r="D2" s="12" t="str">
        <f ca="1">a_cacher!AB2</f>
        <v/>
      </c>
      <c r="E2" s="12" t="str">
        <f t="array" aca="1" ref="E2" ca="1">IFERROR(INDEX(Tableau17[Colonne1],SMALL(IF(Tableau17[nb activités]&lt;&gt;"",ROW(Tableau17[Colonne1])-1,""),ROW(1:1))),"")</f>
        <v>13 septembre 2018</v>
      </c>
      <c r="F2" s="12">
        <f t="array" aca="1" ref="F2" ca="1">INDEX($B$2:$D$335,MATCH(E2,$B$2:$B$335,0),3)</f>
        <v>5</v>
      </c>
      <c r="H2" s="12" t="e">
        <f t="array" aca="1" ref="H2" ca="1">INDEX(Tableau17[[Colonne1]:[nb activités]],MATCH(E2,Tableau17[[Colonne1]:[nb activités]],0),2)</f>
        <v>#N/A</v>
      </c>
    </row>
    <row r="3" spans="1:8" x14ac:dyDescent="0.25">
      <c r="A3" s="12" t="str">
        <f ca="1">a_cacher!Z3</f>
        <v>2 septembre 2018</v>
      </c>
      <c r="B3" s="12" t="str">
        <f t="shared" ca="1" si="0"/>
        <v/>
      </c>
      <c r="C3" s="12">
        <f ca="1">a_cacher!AA3</f>
        <v>1</v>
      </c>
      <c r="D3" s="12" t="str">
        <f ca="1">a_cacher!AB3</f>
        <v/>
      </c>
      <c r="E3" s="12" t="str">
        <f t="array" aca="1" ref="E3" ca="1">IFERROR(INDEX(Tableau17[Colonne1],SMALL(IF(Tableau17[nb activités]&lt;&gt;"",ROW(Tableau17[Colonne1])-1,""),ROW(2:2))),"")</f>
        <v>10 octobre 2018</v>
      </c>
      <c r="F3" s="12">
        <f t="array" aca="1" ref="F3" ca="1">INDEX($B$2:$D$335,MATCH(E3,$B$2:$B$335,0),3)</f>
        <v>2</v>
      </c>
    </row>
    <row r="4" spans="1:8" x14ac:dyDescent="0.25">
      <c r="A4" s="12" t="str">
        <f ca="1">a_cacher!Z4</f>
        <v>3 septembre 2018</v>
      </c>
      <c r="B4" s="12" t="str">
        <f t="shared" ca="1" si="0"/>
        <v/>
      </c>
      <c r="C4" s="12">
        <f ca="1">a_cacher!AA4</f>
        <v>1</v>
      </c>
      <c r="D4" s="12" t="str">
        <f ca="1">a_cacher!AB4</f>
        <v/>
      </c>
      <c r="E4" s="12" t="str">
        <f t="array" aca="1" ref="E4" ca="1">IFERROR(INDEX(Tableau17[Colonne1],SMALL(IF(Tableau17[nb activités]&lt;&gt;"",ROW(Tableau17[Colonne1])-1,""),ROW(3:3))),"")</f>
        <v>6 novembre 2018</v>
      </c>
      <c r="F4" s="12">
        <f t="array" aca="1" ref="F4" ca="1">INDEX($B$2:$D$335,MATCH(E4,$B$2:$B$335,0),3)</f>
        <v>1</v>
      </c>
    </row>
    <row r="5" spans="1:8" x14ac:dyDescent="0.25">
      <c r="A5" s="12" t="str">
        <f ca="1">a_cacher!Z5</f>
        <v>4 septembre 2018</v>
      </c>
      <c r="B5" s="12" t="str">
        <f t="shared" ca="1" si="0"/>
        <v/>
      </c>
      <c r="C5" s="12">
        <f ca="1">a_cacher!AA5</f>
        <v>1</v>
      </c>
      <c r="D5" s="12" t="str">
        <f ca="1">a_cacher!AB5</f>
        <v/>
      </c>
      <c r="E5" s="12" t="str">
        <f t="array" aca="1" ref="E5" ca="1">IFERROR(INDEX(Tableau17[Colonne1],SMALL(IF(Tableau17[nb activités]&lt;&gt;"",ROW(Tableau17[Colonne1])-1,""),ROW(4:4))),"")</f>
        <v>18 novembre 2018</v>
      </c>
      <c r="F5" s="12">
        <f t="array" aca="1" ref="F5" ca="1">INDEX($B$2:$D$335,MATCH(E5,$B$2:$B$335,0),3)</f>
        <v>3</v>
      </c>
    </row>
    <row r="6" spans="1:8" x14ac:dyDescent="0.25">
      <c r="A6" s="12" t="str">
        <f ca="1">a_cacher!Z6</f>
        <v>5 septembre 2018</v>
      </c>
      <c r="B6" s="12" t="str">
        <f t="shared" ca="1" si="0"/>
        <v/>
      </c>
      <c r="C6" s="12">
        <f ca="1">a_cacher!AA6</f>
        <v>1</v>
      </c>
      <c r="D6" s="12" t="str">
        <f ca="1">a_cacher!AB6</f>
        <v/>
      </c>
      <c r="E6" s="12" t="str">
        <f t="array" aca="1" ref="E6" ca="1">IFERROR(INDEX(Tableau17[Colonne1],SMALL(IF(Tableau17[nb activités]&lt;&gt;"",ROW(Tableau17[Colonne1])-1,""),ROW(5:5))),"")</f>
        <v>11 décembre 2018</v>
      </c>
      <c r="F6" s="12">
        <f t="array" aca="1" ref="F6" ca="1">INDEX($B$2:$D$335,MATCH(E6,$B$2:$B$335,0),3)</f>
        <v>2</v>
      </c>
    </row>
    <row r="7" spans="1:8" x14ac:dyDescent="0.25">
      <c r="A7" s="12" t="str">
        <f ca="1">a_cacher!Z7</f>
        <v>6 septembre 2018</v>
      </c>
      <c r="B7" s="12" t="str">
        <f t="shared" ca="1" si="0"/>
        <v/>
      </c>
      <c r="C7" s="12">
        <f ca="1">a_cacher!AA7</f>
        <v>1</v>
      </c>
      <c r="D7" s="12" t="str">
        <f ca="1">a_cacher!AB7</f>
        <v/>
      </c>
      <c r="E7" s="12" t="str">
        <f t="array" aca="1" ref="E7" ca="1">IFERROR(INDEX(Tableau17[Colonne1],SMALL(IF(Tableau17[nb activités]&lt;&gt;"",ROW(Tableau17[Colonne1])-1,""),ROW(6:6))),"")</f>
        <v>4 février 2019</v>
      </c>
      <c r="F7" s="12">
        <f t="array" aca="1" ref="F7" ca="1">INDEX($B$2:$D$335,MATCH(E7,$B$2:$B$335,0),3)</f>
        <v>1</v>
      </c>
    </row>
    <row r="8" spans="1:8" x14ac:dyDescent="0.25">
      <c r="A8" s="12" t="str">
        <f ca="1">a_cacher!Z8</f>
        <v>7 septembre 2018</v>
      </c>
      <c r="B8" s="12" t="str">
        <f t="shared" ca="1" si="0"/>
        <v/>
      </c>
      <c r="C8" s="12">
        <f ca="1">a_cacher!AA8</f>
        <v>1</v>
      </c>
      <c r="D8" s="12" t="str">
        <f ca="1">a_cacher!AB8</f>
        <v/>
      </c>
      <c r="E8" s="12" t="str">
        <f t="array" aca="1" ref="E8" ca="1">IFERROR(INDEX(Tableau17[Colonne1],SMALL(IF(Tableau17[nb activités]&lt;&gt;"",ROW(Tableau17[Colonne1])-1,""),ROW(7:7))),"")</f>
        <v>13 mars 2019</v>
      </c>
      <c r="F8" s="12">
        <f t="array" aca="1" ref="F8" ca="1">INDEX($B$2:$D$335,MATCH(E8,$B$2:$B$335,0),3)</f>
        <v>2</v>
      </c>
    </row>
    <row r="9" spans="1:8" x14ac:dyDescent="0.25">
      <c r="A9" s="12" t="str">
        <f ca="1">a_cacher!Z9</f>
        <v>8 septembre 2018</v>
      </c>
      <c r="B9" s="12" t="str">
        <f t="shared" ca="1" si="0"/>
        <v/>
      </c>
      <c r="C9" s="12">
        <f ca="1">a_cacher!AA9</f>
        <v>1</v>
      </c>
      <c r="D9" s="12" t="str">
        <f ca="1">a_cacher!AB9</f>
        <v/>
      </c>
      <c r="E9" s="12" t="str">
        <f t="array" aca="1" ref="E9" ca="1">IFERROR(INDEX(Tableau17[Colonne1],SMALL(IF(Tableau17[nb activités]&lt;&gt;"",ROW(Tableau17[Colonne1])-1,""),ROW(8:8))),"")</f>
        <v>26 mars 2019</v>
      </c>
      <c r="F9" s="12">
        <f t="array" aca="1" ref="F9" ca="1">INDEX($B$2:$D$335,MATCH(E9,$B$2:$B$335,0),3)</f>
        <v>2</v>
      </c>
    </row>
    <row r="10" spans="1:8" x14ac:dyDescent="0.25">
      <c r="A10" s="12" t="str">
        <f ca="1">a_cacher!Z10</f>
        <v>9 septembre 2018</v>
      </c>
      <c r="B10" s="12" t="str">
        <f t="shared" ca="1" si="0"/>
        <v/>
      </c>
      <c r="C10" s="12">
        <f ca="1">a_cacher!AA10</f>
        <v>1</v>
      </c>
      <c r="D10" s="12" t="str">
        <f ca="1">a_cacher!AB10</f>
        <v/>
      </c>
      <c r="E10" s="12" t="str">
        <f t="array" aca="1" ref="E10" ca="1">IFERROR(INDEX(Tableau17[Colonne1],SMALL(IF(Tableau17[nb activités]&lt;&gt;"",ROW(Tableau17[Colonne1])-1,""),ROW(9:9))),"")</f>
        <v/>
      </c>
      <c r="F10" s="12" t="str">
        <f t="array" aca="1" ref="F10" ca="1">INDEX($B$2:$D$335,MATCH(E10,$B$2:$B$335,0),3)</f>
        <v/>
      </c>
    </row>
    <row r="11" spans="1:8" x14ac:dyDescent="0.25">
      <c r="A11" s="12" t="str">
        <f ca="1">a_cacher!Z11</f>
        <v>10 septembre 2018</v>
      </c>
      <c r="B11" s="12" t="str">
        <f t="shared" ca="1" si="0"/>
        <v/>
      </c>
      <c r="C11" s="12">
        <f ca="1">a_cacher!AA11</f>
        <v>1</v>
      </c>
      <c r="D11" s="12" t="str">
        <f ca="1">a_cacher!AB11</f>
        <v/>
      </c>
      <c r="E11" s="12" t="str">
        <f t="array" aca="1" ref="E11" ca="1">IFERROR(INDEX(Tableau17[Colonne1],SMALL(IF(Tableau17[nb activités]&lt;&gt;"",ROW(Tableau17[Colonne1])-1,""),ROW(10:10))),"")</f>
        <v/>
      </c>
      <c r="F11" s="12" t="str">
        <f t="array" aca="1" ref="F11" ca="1">INDEX($B$2:$D$335,MATCH(E11,$B$2:$B$335,0),3)</f>
        <v/>
      </c>
    </row>
    <row r="12" spans="1:8" x14ac:dyDescent="0.25">
      <c r="A12" s="12" t="str">
        <f ca="1">a_cacher!Z12</f>
        <v>11 septembre 2018</v>
      </c>
      <c r="B12" s="12" t="str">
        <f t="shared" ca="1" si="0"/>
        <v/>
      </c>
      <c r="C12" s="12">
        <f ca="1">a_cacher!AA12</f>
        <v>1</v>
      </c>
      <c r="D12" s="12" t="str">
        <f ca="1">a_cacher!AB12</f>
        <v/>
      </c>
      <c r="E12" s="12" t="str">
        <f t="array" aca="1" ref="E12" ca="1">IFERROR(INDEX(Tableau17[Colonne1],SMALL(IF(Tableau17[nb activités]&lt;&gt;"",ROW(Tableau17[Colonne1])-1,""),ROW(11:11))),"")</f>
        <v/>
      </c>
      <c r="F12" s="12" t="str">
        <f t="array" aca="1" ref="F12" ca="1">INDEX($B$2:$D$335,MATCH(E12,$B$2:$B$335,0),3)</f>
        <v/>
      </c>
    </row>
    <row r="13" spans="1:8" x14ac:dyDescent="0.25">
      <c r="A13" s="12" t="str">
        <f ca="1">a_cacher!Z13</f>
        <v>12 septembre 2018</v>
      </c>
      <c r="B13" s="12" t="str">
        <f t="shared" ca="1" si="0"/>
        <v/>
      </c>
      <c r="C13" s="12">
        <f ca="1">a_cacher!AA13</f>
        <v>1</v>
      </c>
      <c r="D13" s="12" t="str">
        <f ca="1">a_cacher!AB13</f>
        <v/>
      </c>
      <c r="E13" s="12" t="str">
        <f t="array" aca="1" ref="E13" ca="1">IFERROR(INDEX(Tableau17[Colonne1],SMALL(IF(Tableau17[nb activités]&lt;&gt;"",ROW(Tableau17[Colonne1])-1,""),ROW(12:12))),"")</f>
        <v/>
      </c>
      <c r="F13" s="12" t="str">
        <f t="array" aca="1" ref="F13" ca="1">INDEX($B$2:$D$335,MATCH(E13,$B$2:$B$335,0),3)</f>
        <v/>
      </c>
    </row>
    <row r="14" spans="1:8" x14ac:dyDescent="0.25">
      <c r="A14" s="12" t="str">
        <f ca="1">a_cacher!Z14</f>
        <v>13 septembre 2018</v>
      </c>
      <c r="B14" s="12" t="str">
        <f t="shared" ca="1" si="0"/>
        <v>13 septembre 2018</v>
      </c>
      <c r="C14" s="12">
        <f ca="1">a_cacher!AA14</f>
        <v>5</v>
      </c>
      <c r="D14" s="12">
        <f ca="1">a_cacher!AB14</f>
        <v>5</v>
      </c>
      <c r="E14" s="12" t="str">
        <f t="array" aca="1" ref="E14" ca="1">IFERROR(INDEX(Tableau17[Colonne1],SMALL(IF(Tableau17[nb activités]&lt;&gt;"",ROW(Tableau17[Colonne1])-1,""),ROW(13:13))),"")</f>
        <v/>
      </c>
      <c r="F14" s="12" t="str">
        <f t="array" aca="1" ref="F14" ca="1">INDEX($B$2:$D$335,MATCH(E14,$B$2:$B$335,0),3)</f>
        <v/>
      </c>
    </row>
    <row r="15" spans="1:8" x14ac:dyDescent="0.25">
      <c r="A15" s="12" t="str">
        <f ca="1">a_cacher!Z15</f>
        <v>14 septembre 2018</v>
      </c>
      <c r="B15" s="12" t="str">
        <f t="shared" ca="1" si="0"/>
        <v/>
      </c>
      <c r="C15" s="12">
        <f ca="1">a_cacher!AA15</f>
        <v>1</v>
      </c>
      <c r="D15" s="12" t="str">
        <f ca="1">a_cacher!AB15</f>
        <v/>
      </c>
      <c r="E15" s="12" t="str">
        <f t="array" aca="1" ref="E15" ca="1">IFERROR(INDEX(Tableau17[Colonne1],SMALL(IF(Tableau17[nb activités]&lt;&gt;"",ROW(Tableau17[Colonne1])-1,""),ROW(14:14))),"")</f>
        <v/>
      </c>
      <c r="F15" s="12" t="str">
        <f t="array" aca="1" ref="F15" ca="1">INDEX($B$2:$D$335,MATCH(E15,$B$2:$B$335,0),3)</f>
        <v/>
      </c>
    </row>
    <row r="16" spans="1:8" x14ac:dyDescent="0.25">
      <c r="A16" s="12" t="str">
        <f ca="1">a_cacher!Z16</f>
        <v>15 septembre 2018</v>
      </c>
      <c r="B16" s="12" t="str">
        <f t="shared" ca="1" si="0"/>
        <v/>
      </c>
      <c r="C16" s="12">
        <f ca="1">a_cacher!AA16</f>
        <v>1</v>
      </c>
      <c r="D16" s="12" t="str">
        <f ca="1">a_cacher!AB16</f>
        <v/>
      </c>
      <c r="E16" s="12" t="str">
        <f t="array" aca="1" ref="E16" ca="1">IFERROR(INDEX(Tableau17[Colonne1],SMALL(IF(Tableau17[nb activités]&lt;&gt;"",ROW(Tableau17[Colonne1])-1,""),ROW(15:15))),"")</f>
        <v/>
      </c>
      <c r="F16" s="12" t="str">
        <f t="array" aca="1" ref="F16" ca="1">INDEX($B$2:$D$335,MATCH(E16,$B$2:$B$335,0),3)</f>
        <v/>
      </c>
    </row>
    <row r="17" spans="1:6" x14ac:dyDescent="0.25">
      <c r="A17" s="12" t="str">
        <f ca="1">a_cacher!Z17</f>
        <v>16 septembre 2018</v>
      </c>
      <c r="B17" s="12" t="str">
        <f t="shared" ca="1" si="0"/>
        <v/>
      </c>
      <c r="C17" s="12">
        <f ca="1">a_cacher!AA17</f>
        <v>1</v>
      </c>
      <c r="D17" s="12" t="str">
        <f ca="1">a_cacher!AB17</f>
        <v/>
      </c>
      <c r="E17" s="12" t="str">
        <f t="array" aca="1" ref="E17" ca="1">IFERROR(INDEX(Tableau17[Colonne1],SMALL(IF(Tableau17[nb activités]&lt;&gt;"",ROW(Tableau17[Colonne1])-1,""),ROW(16:16))),"")</f>
        <v/>
      </c>
      <c r="F17" s="12" t="str">
        <f t="array" aca="1" ref="F17" ca="1">INDEX($B$2:$D$335,MATCH(E17,$B$2:$B$335,0),3)</f>
        <v/>
      </c>
    </row>
    <row r="18" spans="1:6" x14ac:dyDescent="0.25">
      <c r="A18" s="12" t="str">
        <f ca="1">a_cacher!Z18</f>
        <v>17 septembre 2018</v>
      </c>
      <c r="B18" s="12" t="str">
        <f t="shared" ca="1" si="0"/>
        <v/>
      </c>
      <c r="C18" s="12">
        <f ca="1">a_cacher!AA18</f>
        <v>1</v>
      </c>
      <c r="D18" s="12" t="str">
        <f ca="1">a_cacher!AB18</f>
        <v/>
      </c>
      <c r="E18" s="12" t="str">
        <f t="array" aca="1" ref="E18" ca="1">IFERROR(INDEX(Tableau17[Colonne1],SMALL(IF(Tableau17[nb activités]&lt;&gt;"",ROW(Tableau17[Colonne1])-1,""),ROW(17:17))),"")</f>
        <v/>
      </c>
      <c r="F18" s="12" t="str">
        <f t="array" aca="1" ref="F18" ca="1">INDEX($B$2:$D$335,MATCH(E18,$B$2:$B$335,0),3)</f>
        <v/>
      </c>
    </row>
    <row r="19" spans="1:6" x14ac:dyDescent="0.25">
      <c r="A19" s="12" t="str">
        <f ca="1">a_cacher!Z19</f>
        <v>18 septembre 2018</v>
      </c>
      <c r="B19" s="12" t="str">
        <f t="shared" ca="1" si="0"/>
        <v/>
      </c>
      <c r="C19" s="12">
        <f ca="1">a_cacher!AA19</f>
        <v>1</v>
      </c>
      <c r="D19" s="12" t="str">
        <f ca="1">a_cacher!AB19</f>
        <v/>
      </c>
      <c r="E19" s="12" t="str">
        <f t="array" aca="1" ref="E19" ca="1">IFERROR(INDEX(Tableau17[Colonne1],SMALL(IF(Tableau17[nb activités]&lt;&gt;"",ROW(Tableau17[Colonne1])-1,""),ROW(18:18))),"")</f>
        <v/>
      </c>
      <c r="F19" s="12" t="str">
        <f t="array" aca="1" ref="F19" ca="1">INDEX($B$2:$D$335,MATCH(E19,$B$2:$B$335,0),3)</f>
        <v/>
      </c>
    </row>
    <row r="20" spans="1:6" x14ac:dyDescent="0.25">
      <c r="A20" s="12" t="str">
        <f ca="1">a_cacher!Z20</f>
        <v>19 septembre 2018</v>
      </c>
      <c r="B20" s="12" t="str">
        <f t="shared" ca="1" si="0"/>
        <v/>
      </c>
      <c r="C20" s="12">
        <f ca="1">a_cacher!AA20</f>
        <v>1</v>
      </c>
      <c r="D20" s="12" t="str">
        <f ca="1">a_cacher!AB20</f>
        <v/>
      </c>
      <c r="E20" s="12" t="str">
        <f t="array" aca="1" ref="E20" ca="1">IFERROR(INDEX(Tableau17[Colonne1],SMALL(IF(Tableau17[nb activités]&lt;&gt;"",ROW(Tableau17[Colonne1])-1,""),ROW(19:19))),"")</f>
        <v/>
      </c>
      <c r="F20" s="12" t="str">
        <f t="array" aca="1" ref="F20" ca="1">INDEX($B$2:$D$335,MATCH(E20,$B$2:$B$335,0),3)</f>
        <v/>
      </c>
    </row>
    <row r="21" spans="1:6" x14ac:dyDescent="0.25">
      <c r="A21" s="12" t="str">
        <f ca="1">a_cacher!Z21</f>
        <v>20 septembre 2018</v>
      </c>
      <c r="B21" s="12" t="str">
        <f t="shared" ca="1" si="0"/>
        <v/>
      </c>
      <c r="C21" s="12">
        <f ca="1">a_cacher!AA21</f>
        <v>1</v>
      </c>
      <c r="D21" s="12" t="str">
        <f ca="1">a_cacher!AB21</f>
        <v/>
      </c>
      <c r="E21" s="12" t="str">
        <f t="array" aca="1" ref="E21" ca="1">IFERROR(INDEX(Tableau17[Colonne1],SMALL(IF(Tableau17[nb activités]&lt;&gt;"",ROW(Tableau17[Colonne1])-1,""),ROW(20:20))),"")</f>
        <v/>
      </c>
      <c r="F21" s="12" t="str">
        <f t="array" aca="1" ref="F21" ca="1">INDEX($B$2:$D$335,MATCH(E21,$B$2:$B$335,0),3)</f>
        <v/>
      </c>
    </row>
    <row r="22" spans="1:6" x14ac:dyDescent="0.25">
      <c r="A22" s="12" t="str">
        <f ca="1">a_cacher!Z22</f>
        <v>21 septembre 2018</v>
      </c>
      <c r="B22" s="12" t="str">
        <f t="shared" ca="1" si="0"/>
        <v/>
      </c>
      <c r="C22" s="12">
        <f ca="1">a_cacher!AA22</f>
        <v>1</v>
      </c>
      <c r="D22" s="12" t="str">
        <f ca="1">a_cacher!AB22</f>
        <v/>
      </c>
      <c r="E22" s="12" t="str">
        <f t="array" aca="1" ref="E22" ca="1">IFERROR(INDEX(Tableau17[Colonne1],SMALL(IF(Tableau17[nb activités]&lt;&gt;"",ROW(Tableau17[Colonne1])-1,""),ROW(21:21))),"")</f>
        <v/>
      </c>
      <c r="F22" s="12" t="str">
        <f t="array" aca="1" ref="F22" ca="1">INDEX($B$2:$D$335,MATCH(E22,$B$2:$B$335,0),3)</f>
        <v/>
      </c>
    </row>
    <row r="23" spans="1:6" x14ac:dyDescent="0.25">
      <c r="A23" s="12" t="str">
        <f ca="1">a_cacher!Z23</f>
        <v>22 septembre 2018</v>
      </c>
      <c r="B23" s="12" t="str">
        <f t="shared" ca="1" si="0"/>
        <v/>
      </c>
      <c r="C23" s="12">
        <f ca="1">a_cacher!AA23</f>
        <v>1</v>
      </c>
      <c r="D23" s="12" t="str">
        <f ca="1">a_cacher!AB23</f>
        <v/>
      </c>
      <c r="E23" s="12" t="str">
        <f t="array" aca="1" ref="E23" ca="1">IFERROR(INDEX(Tableau17[Colonne1],SMALL(IF(Tableau17[nb activités]&lt;&gt;"",ROW(Tableau17[Colonne1])-1,""),ROW(22:22))),"")</f>
        <v/>
      </c>
      <c r="F23" s="12" t="str">
        <f t="array" aca="1" ref="F23" ca="1">INDEX($B$2:$D$335,MATCH(E23,$B$2:$B$335,0),3)</f>
        <v/>
      </c>
    </row>
    <row r="24" spans="1:6" x14ac:dyDescent="0.25">
      <c r="A24" s="12" t="str">
        <f ca="1">a_cacher!Z24</f>
        <v>23 septembre 2018</v>
      </c>
      <c r="B24" s="12" t="str">
        <f t="shared" ca="1" si="0"/>
        <v/>
      </c>
      <c r="C24" s="12">
        <f ca="1">a_cacher!AA24</f>
        <v>1</v>
      </c>
      <c r="D24" s="12" t="str">
        <f ca="1">a_cacher!AB24</f>
        <v/>
      </c>
      <c r="E24" s="12" t="str">
        <f t="array" aca="1" ref="E24" ca="1">IFERROR(INDEX(Tableau17[Colonne1],SMALL(IF(Tableau17[nb activités]&lt;&gt;"",ROW(Tableau17[Colonne1])-1,""),ROW(23:23))),"")</f>
        <v/>
      </c>
      <c r="F24" s="12" t="str">
        <f t="array" aca="1" ref="F24" ca="1">INDEX($B$2:$D$335,MATCH(E24,$B$2:$B$335,0),3)</f>
        <v/>
      </c>
    </row>
    <row r="25" spans="1:6" x14ac:dyDescent="0.25">
      <c r="A25" s="12" t="str">
        <f ca="1">a_cacher!Z25</f>
        <v>24 septembre 2018</v>
      </c>
      <c r="B25" s="12" t="str">
        <f t="shared" ca="1" si="0"/>
        <v/>
      </c>
      <c r="C25" s="12">
        <f ca="1">a_cacher!AA25</f>
        <v>1</v>
      </c>
      <c r="D25" s="12" t="str">
        <f ca="1">a_cacher!AB25</f>
        <v/>
      </c>
      <c r="E25" s="12" t="str">
        <f t="array" aca="1" ref="E25" ca="1">IFERROR(INDEX(Tableau17[Colonne1],SMALL(IF(Tableau17[nb activités]&lt;&gt;"",ROW(Tableau17[Colonne1])-1,""),ROW(24:24))),"")</f>
        <v/>
      </c>
      <c r="F25" s="12" t="str">
        <f t="array" aca="1" ref="F25" ca="1">INDEX($B$2:$D$335,MATCH(E25,$B$2:$B$335,0),3)</f>
        <v/>
      </c>
    </row>
    <row r="26" spans="1:6" x14ac:dyDescent="0.25">
      <c r="A26" s="12" t="str">
        <f ca="1">a_cacher!Z26</f>
        <v>25 septembre 2018</v>
      </c>
      <c r="B26" s="12" t="str">
        <f t="shared" ca="1" si="0"/>
        <v/>
      </c>
      <c r="C26" s="12">
        <f ca="1">a_cacher!AA26</f>
        <v>1</v>
      </c>
      <c r="D26" s="12" t="str">
        <f ca="1">a_cacher!AB26</f>
        <v/>
      </c>
      <c r="E26" s="12" t="str">
        <f t="array" aca="1" ref="E26" ca="1">IFERROR(INDEX(Tableau17[Colonne1],SMALL(IF(Tableau17[nb activités]&lt;&gt;"",ROW(Tableau17[Colonne1])-1,""),ROW(25:25))),"")</f>
        <v/>
      </c>
      <c r="F26" s="12" t="str">
        <f t="array" aca="1" ref="F26" ca="1">INDEX($B$2:$D$335,MATCH(E26,$B$2:$B$335,0),3)</f>
        <v/>
      </c>
    </row>
    <row r="27" spans="1:6" x14ac:dyDescent="0.25">
      <c r="A27" s="12" t="str">
        <f ca="1">a_cacher!Z27</f>
        <v>26 septembre 2018</v>
      </c>
      <c r="B27" s="12" t="str">
        <f t="shared" ca="1" si="0"/>
        <v/>
      </c>
      <c r="C27" s="12">
        <f ca="1">a_cacher!AA27</f>
        <v>1</v>
      </c>
      <c r="D27" s="12" t="str">
        <f ca="1">a_cacher!AB27</f>
        <v/>
      </c>
      <c r="E27" s="12" t="str">
        <f t="array" aca="1" ref="E27" ca="1">IFERROR(INDEX(Tableau17[Colonne1],SMALL(IF(Tableau17[nb activités]&lt;&gt;"",ROW(Tableau17[Colonne1])-1,""),ROW(26:26))),"")</f>
        <v/>
      </c>
      <c r="F27" s="12" t="str">
        <f t="array" aca="1" ref="F27" ca="1">INDEX($B$2:$D$335,MATCH(E27,$B$2:$B$335,0),3)</f>
        <v/>
      </c>
    </row>
    <row r="28" spans="1:6" x14ac:dyDescent="0.25">
      <c r="A28" s="12" t="str">
        <f ca="1">a_cacher!Z28</f>
        <v>27 septembre 2018</v>
      </c>
      <c r="B28" s="12" t="str">
        <f t="shared" ca="1" si="0"/>
        <v/>
      </c>
      <c r="C28" s="12">
        <f ca="1">a_cacher!AA28</f>
        <v>1</v>
      </c>
      <c r="D28" s="12" t="str">
        <f ca="1">a_cacher!AB28</f>
        <v/>
      </c>
      <c r="E28" s="12" t="str">
        <f t="array" aca="1" ref="E28" ca="1">IFERROR(INDEX(Tableau17[Colonne1],SMALL(IF(Tableau17[nb activités]&lt;&gt;"",ROW(Tableau17[Colonne1])-1,""),ROW(27:27))),"")</f>
        <v/>
      </c>
      <c r="F28" s="12" t="str">
        <f t="array" aca="1" ref="F28" ca="1">INDEX($B$2:$D$335,MATCH(E28,$B$2:$B$335,0),3)</f>
        <v/>
      </c>
    </row>
    <row r="29" spans="1:6" x14ac:dyDescent="0.25">
      <c r="A29" s="12" t="str">
        <f ca="1">a_cacher!Z29</f>
        <v>28 septembre 2018</v>
      </c>
      <c r="B29" s="12" t="str">
        <f t="shared" ca="1" si="0"/>
        <v/>
      </c>
      <c r="C29" s="12">
        <f ca="1">a_cacher!AA29</f>
        <v>1</v>
      </c>
      <c r="D29" s="12" t="str">
        <f ca="1">a_cacher!AB29</f>
        <v/>
      </c>
      <c r="E29" s="12" t="str">
        <f t="array" aca="1" ref="E29" ca="1">IFERROR(INDEX(Tableau17[Colonne1],SMALL(IF(Tableau17[nb activités]&lt;&gt;"",ROW(Tableau17[Colonne1])-1,""),ROW(28:28))),"")</f>
        <v/>
      </c>
      <c r="F29" s="12" t="str">
        <f t="array" aca="1" ref="F29" ca="1">INDEX($B$2:$D$335,MATCH(E29,$B$2:$B$335,0),3)</f>
        <v/>
      </c>
    </row>
    <row r="30" spans="1:6" x14ac:dyDescent="0.25">
      <c r="A30" s="12" t="str">
        <f ca="1">a_cacher!Z30</f>
        <v>29 septembre 2018</v>
      </c>
      <c r="B30" s="12" t="str">
        <f t="shared" ca="1" si="0"/>
        <v/>
      </c>
      <c r="C30" s="12">
        <f ca="1">a_cacher!AA30</f>
        <v>1</v>
      </c>
      <c r="D30" s="12" t="str">
        <f ca="1">a_cacher!AB30</f>
        <v/>
      </c>
      <c r="E30" s="12" t="str">
        <f t="array" aca="1" ref="E30" ca="1">IFERROR(INDEX(Tableau17[Colonne1],SMALL(IF(Tableau17[nb activités]&lt;&gt;"",ROW(Tableau17[Colonne1])-1,""),ROW(29:29))),"")</f>
        <v/>
      </c>
      <c r="F30" s="12" t="str">
        <f t="array" aca="1" ref="F30" ca="1">INDEX($B$2:$D$335,MATCH(E30,$B$2:$B$335,0),3)</f>
        <v/>
      </c>
    </row>
    <row r="31" spans="1:6" x14ac:dyDescent="0.25">
      <c r="A31" s="12" t="str">
        <f ca="1">a_cacher!Z31</f>
        <v>30 septembre 2018</v>
      </c>
      <c r="B31" s="12" t="str">
        <f t="shared" ca="1" si="0"/>
        <v/>
      </c>
      <c r="C31" s="12">
        <f ca="1">a_cacher!AA31</f>
        <v>1</v>
      </c>
      <c r="D31" s="12" t="str">
        <f ca="1">a_cacher!AB31</f>
        <v/>
      </c>
      <c r="E31" s="12" t="str">
        <f t="array" aca="1" ref="E31" ca="1">IFERROR(INDEX(Tableau17[Colonne1],SMALL(IF(Tableau17[nb activités]&lt;&gt;"",ROW(Tableau17[Colonne1])-1,""),ROW(30:30))),"")</f>
        <v/>
      </c>
      <c r="F31" s="12" t="str">
        <f t="array" aca="1" ref="F31" ca="1">INDEX($B$2:$D$335,MATCH(E31,$B$2:$B$335,0),3)</f>
        <v/>
      </c>
    </row>
    <row r="32" spans="1:6" x14ac:dyDescent="0.25">
      <c r="A32" s="12" t="str">
        <f ca="1">a_cacher!Z32</f>
        <v>1 octobre 2018</v>
      </c>
      <c r="B32" s="12" t="str">
        <f t="shared" ca="1" si="0"/>
        <v/>
      </c>
      <c r="C32" s="12">
        <f ca="1">a_cacher!AA32</f>
        <v>1</v>
      </c>
      <c r="D32" s="12" t="str">
        <f ca="1">a_cacher!AB32</f>
        <v/>
      </c>
      <c r="E32" s="12" t="str">
        <f t="array" aca="1" ref="E32" ca="1">IFERROR(INDEX(Tableau17[Colonne1],SMALL(IF(Tableau17[nb activités]&lt;&gt;"",ROW(Tableau17[Colonne1])-1,""),ROW(31:31))),"")</f>
        <v/>
      </c>
      <c r="F32" s="12" t="str">
        <f t="array" aca="1" ref="F32" ca="1">INDEX($B$2:$D$335,MATCH(E32,$B$2:$B$335,0),3)</f>
        <v/>
      </c>
    </row>
    <row r="33" spans="1:6" x14ac:dyDescent="0.25">
      <c r="A33" s="12" t="str">
        <f ca="1">a_cacher!Z33</f>
        <v>2 octobre 2018</v>
      </c>
      <c r="B33" s="12" t="str">
        <f t="shared" ca="1" si="0"/>
        <v/>
      </c>
      <c r="C33" s="12">
        <f ca="1">a_cacher!AA33</f>
        <v>1</v>
      </c>
      <c r="D33" s="12" t="str">
        <f ca="1">a_cacher!AB33</f>
        <v/>
      </c>
      <c r="E33" s="12" t="str">
        <f t="array" aca="1" ref="E33" ca="1">IFERROR(INDEX(Tableau17[Colonne1],SMALL(IF(Tableau17[nb activités]&lt;&gt;"",ROW(Tableau17[Colonne1])-1,""),ROW(32:32))),"")</f>
        <v/>
      </c>
      <c r="F33" s="12" t="str">
        <f t="array" aca="1" ref="F33" ca="1">INDEX($B$2:$D$335,MATCH(E33,$B$2:$B$335,0),3)</f>
        <v/>
      </c>
    </row>
    <row r="34" spans="1:6" x14ac:dyDescent="0.25">
      <c r="A34" s="12" t="str">
        <f ca="1">a_cacher!Z34</f>
        <v>3 octobre 2018</v>
      </c>
      <c r="B34" s="12" t="str">
        <f t="shared" ca="1" si="0"/>
        <v/>
      </c>
      <c r="C34" s="12">
        <f ca="1">a_cacher!AA34</f>
        <v>1</v>
      </c>
      <c r="D34" s="12" t="str">
        <f ca="1">a_cacher!AB34</f>
        <v/>
      </c>
      <c r="E34" s="12" t="str">
        <f t="array" aca="1" ref="E34" ca="1">IFERROR(INDEX(Tableau17[Colonne1],SMALL(IF(Tableau17[nb activités]&lt;&gt;"",ROW(Tableau17[Colonne1])-1,""),ROW(33:33))),"")</f>
        <v/>
      </c>
      <c r="F34" s="12" t="str">
        <f t="array" aca="1" ref="F34" ca="1">INDEX($B$2:$D$335,MATCH(E34,$B$2:$B$335,0),3)</f>
        <v/>
      </c>
    </row>
    <row r="35" spans="1:6" x14ac:dyDescent="0.25">
      <c r="A35" s="12" t="str">
        <f ca="1">a_cacher!Z35</f>
        <v>4 octobre 2018</v>
      </c>
      <c r="B35" s="12" t="str">
        <f t="shared" ca="1" si="0"/>
        <v/>
      </c>
      <c r="C35" s="12">
        <f ca="1">a_cacher!AA35</f>
        <v>1</v>
      </c>
      <c r="D35" s="12" t="str">
        <f ca="1">a_cacher!AB35</f>
        <v/>
      </c>
      <c r="E35" s="12" t="str">
        <f t="array" aca="1" ref="E35" ca="1">IFERROR(INDEX(Tableau17[Colonne1],SMALL(IF(Tableau17[nb activités]&lt;&gt;"",ROW(Tableau17[Colonne1])-1,""),ROW(34:34))),"")</f>
        <v/>
      </c>
      <c r="F35" s="12" t="str">
        <f t="array" aca="1" ref="F35" ca="1">INDEX($B$2:$D$335,MATCH(E35,$B$2:$B$335,0),3)</f>
        <v/>
      </c>
    </row>
    <row r="36" spans="1:6" x14ac:dyDescent="0.25">
      <c r="A36" s="12" t="str">
        <f ca="1">a_cacher!Z36</f>
        <v>5 octobre 2018</v>
      </c>
      <c r="B36" s="12" t="str">
        <f t="shared" ca="1" si="0"/>
        <v/>
      </c>
      <c r="C36" s="12">
        <f ca="1">a_cacher!AA36</f>
        <v>1</v>
      </c>
      <c r="D36" s="12" t="str">
        <f ca="1">a_cacher!AB36</f>
        <v/>
      </c>
      <c r="E36" s="12" t="str">
        <f t="array" aca="1" ref="E36" ca="1">IFERROR(INDEX(Tableau17[Colonne1],SMALL(IF(Tableau17[nb activités]&lt;&gt;"",ROW(Tableau17[Colonne1])-1,""),ROW(35:35))),"")</f>
        <v/>
      </c>
      <c r="F36" s="12" t="str">
        <f t="array" aca="1" ref="F36" ca="1">INDEX($B$2:$D$335,MATCH(E36,$B$2:$B$335,0),3)</f>
        <v/>
      </c>
    </row>
    <row r="37" spans="1:6" x14ac:dyDescent="0.25">
      <c r="A37" s="12" t="str">
        <f ca="1">a_cacher!Z37</f>
        <v>6 octobre 2018</v>
      </c>
      <c r="B37" s="12" t="str">
        <f t="shared" ca="1" si="0"/>
        <v/>
      </c>
      <c r="C37" s="12">
        <f ca="1">a_cacher!AA37</f>
        <v>1</v>
      </c>
      <c r="D37" s="12" t="str">
        <f ca="1">a_cacher!AB37</f>
        <v/>
      </c>
      <c r="E37" s="12" t="str">
        <f t="array" aca="1" ref="E37" ca="1">IFERROR(INDEX(Tableau17[Colonne1],SMALL(IF(Tableau17[nb activités]&lt;&gt;"",ROW(Tableau17[Colonne1])-1,""),ROW(36:36))),"")</f>
        <v/>
      </c>
      <c r="F37" s="12" t="str">
        <f t="array" aca="1" ref="F37" ca="1">INDEX($B$2:$D$335,MATCH(E37,$B$2:$B$335,0),3)</f>
        <v/>
      </c>
    </row>
    <row r="38" spans="1:6" x14ac:dyDescent="0.25">
      <c r="A38" s="12" t="str">
        <f ca="1">a_cacher!Z38</f>
        <v>7 octobre 2018</v>
      </c>
      <c r="B38" s="12" t="str">
        <f t="shared" ca="1" si="0"/>
        <v/>
      </c>
      <c r="C38" s="12">
        <f ca="1">a_cacher!AA38</f>
        <v>1</v>
      </c>
      <c r="D38" s="12" t="str">
        <f ca="1">a_cacher!AB38</f>
        <v/>
      </c>
      <c r="E38" s="12" t="str">
        <f t="array" aca="1" ref="E38" ca="1">IFERROR(INDEX(Tableau17[Colonne1],SMALL(IF(Tableau17[nb activités]&lt;&gt;"",ROW(Tableau17[Colonne1])-1,""),ROW(37:37))),"")</f>
        <v/>
      </c>
      <c r="F38" s="12" t="str">
        <f t="array" aca="1" ref="F38" ca="1">INDEX($B$2:$D$335,MATCH(E38,$B$2:$B$335,0),3)</f>
        <v/>
      </c>
    </row>
    <row r="39" spans="1:6" x14ac:dyDescent="0.25">
      <c r="A39" s="12" t="str">
        <f ca="1">a_cacher!Z39</f>
        <v>8 octobre 2018</v>
      </c>
      <c r="B39" s="12" t="str">
        <f t="shared" ca="1" si="0"/>
        <v/>
      </c>
      <c r="C39" s="12">
        <f ca="1">a_cacher!AA39</f>
        <v>1</v>
      </c>
      <c r="D39" s="12" t="str">
        <f ca="1">a_cacher!AB39</f>
        <v/>
      </c>
      <c r="E39" s="12" t="str">
        <f t="array" aca="1" ref="E39" ca="1">IFERROR(INDEX(Tableau17[Colonne1],SMALL(IF(Tableau17[nb activités]&lt;&gt;"",ROW(Tableau17[Colonne1])-1,""),ROW(38:38))),"")</f>
        <v/>
      </c>
      <c r="F39" s="12" t="str">
        <f t="array" aca="1" ref="F39" ca="1">INDEX($B$2:$D$335,MATCH(E39,$B$2:$B$335,0),3)</f>
        <v/>
      </c>
    </row>
    <row r="40" spans="1:6" x14ac:dyDescent="0.25">
      <c r="A40" s="12" t="str">
        <f ca="1">a_cacher!Z40</f>
        <v>9 octobre 2018</v>
      </c>
      <c r="B40" s="12" t="str">
        <f t="shared" ca="1" si="0"/>
        <v/>
      </c>
      <c r="C40" s="12">
        <f ca="1">a_cacher!AA40</f>
        <v>1</v>
      </c>
      <c r="D40" s="12" t="str">
        <f ca="1">a_cacher!AB40</f>
        <v/>
      </c>
      <c r="E40" s="12" t="str">
        <f t="array" aca="1" ref="E40" ca="1">IFERROR(INDEX(Tableau17[Colonne1],SMALL(IF(Tableau17[nb activités]&lt;&gt;"",ROW(Tableau17[Colonne1])-1,""),ROW(39:39))),"")</f>
        <v/>
      </c>
      <c r="F40" s="12" t="str">
        <f t="array" aca="1" ref="F40" ca="1">INDEX($B$2:$D$335,MATCH(E40,$B$2:$B$335,0),3)</f>
        <v/>
      </c>
    </row>
    <row r="41" spans="1:6" x14ac:dyDescent="0.25">
      <c r="A41" s="12" t="str">
        <f ca="1">a_cacher!Z41</f>
        <v>10 octobre 2018</v>
      </c>
      <c r="B41" s="12" t="str">
        <f t="shared" ca="1" si="0"/>
        <v>10 octobre 2018</v>
      </c>
      <c r="C41" s="12">
        <f ca="1">a_cacher!AA41</f>
        <v>2</v>
      </c>
      <c r="D41" s="12">
        <f ca="1">a_cacher!AB41</f>
        <v>2</v>
      </c>
      <c r="E41" s="12" t="str">
        <f t="array" aca="1" ref="E41" ca="1">IFERROR(INDEX(Tableau17[Colonne1],SMALL(IF(Tableau17[nb activités]&lt;&gt;"",ROW(Tableau17[Colonne1])-1,""),ROW(40:40))),"")</f>
        <v/>
      </c>
      <c r="F41" s="12" t="str">
        <f t="array" aca="1" ref="F41" ca="1">INDEX($B$2:$D$335,MATCH(E41,$B$2:$B$335,0),3)</f>
        <v/>
      </c>
    </row>
    <row r="42" spans="1:6" x14ac:dyDescent="0.25">
      <c r="A42" s="12" t="str">
        <f ca="1">a_cacher!Z42</f>
        <v>11 octobre 2018</v>
      </c>
      <c r="B42" s="12" t="str">
        <f t="shared" ca="1" si="0"/>
        <v/>
      </c>
      <c r="C42" s="12">
        <f ca="1">a_cacher!AA42</f>
        <v>1</v>
      </c>
      <c r="D42" s="12" t="str">
        <f ca="1">a_cacher!AB42</f>
        <v/>
      </c>
      <c r="E42" s="12" t="str">
        <f t="array" aca="1" ref="E42" ca="1">IFERROR(INDEX(Tableau17[Colonne1],SMALL(IF(Tableau17[nb activités]&lt;&gt;"",ROW(Tableau17[Colonne1])-1,""),ROW(41:41))),"")</f>
        <v/>
      </c>
      <c r="F42" s="12" t="str">
        <f t="array" aca="1" ref="F42" ca="1">INDEX($B$2:$D$335,MATCH(E42,$B$2:$B$335,0),3)</f>
        <v/>
      </c>
    </row>
    <row r="43" spans="1:6" x14ac:dyDescent="0.25">
      <c r="A43" s="12" t="str">
        <f ca="1">a_cacher!Z43</f>
        <v>12 octobre 2018</v>
      </c>
      <c r="B43" s="12" t="str">
        <f t="shared" ca="1" si="0"/>
        <v/>
      </c>
      <c r="C43" s="12">
        <f ca="1">a_cacher!AA43</f>
        <v>1</v>
      </c>
      <c r="D43" s="12" t="str">
        <f ca="1">a_cacher!AB43</f>
        <v/>
      </c>
      <c r="E43" s="12" t="str">
        <f t="array" aca="1" ref="E43" ca="1">IFERROR(INDEX(Tableau17[Colonne1],SMALL(IF(Tableau17[nb activités]&lt;&gt;"",ROW(Tableau17[Colonne1])-1,""),ROW(42:42))),"")</f>
        <v/>
      </c>
      <c r="F43" s="12" t="str">
        <f t="array" aca="1" ref="F43" ca="1">INDEX($B$2:$D$335,MATCH(E43,$B$2:$B$335,0),3)</f>
        <v/>
      </c>
    </row>
    <row r="44" spans="1:6" x14ac:dyDescent="0.25">
      <c r="A44" s="12" t="str">
        <f ca="1">a_cacher!Z44</f>
        <v>13 octobre 2018</v>
      </c>
      <c r="B44" s="12" t="str">
        <f t="shared" ca="1" si="0"/>
        <v/>
      </c>
      <c r="C44" s="12">
        <f ca="1">a_cacher!AA44</f>
        <v>1</v>
      </c>
      <c r="D44" s="12" t="str">
        <f ca="1">a_cacher!AB44</f>
        <v/>
      </c>
      <c r="E44" s="12" t="str">
        <f t="array" aca="1" ref="E44" ca="1">IFERROR(INDEX(Tableau17[Colonne1],SMALL(IF(Tableau17[nb activités]&lt;&gt;"",ROW(Tableau17[Colonne1])-1,""),ROW(43:43))),"")</f>
        <v/>
      </c>
      <c r="F44" s="12" t="str">
        <f t="array" aca="1" ref="F44" ca="1">INDEX($B$2:$D$335,MATCH(E44,$B$2:$B$335,0),3)</f>
        <v/>
      </c>
    </row>
    <row r="45" spans="1:6" x14ac:dyDescent="0.25">
      <c r="A45" s="12" t="str">
        <f ca="1">a_cacher!Z45</f>
        <v>14 octobre 2018</v>
      </c>
      <c r="B45" s="12" t="str">
        <f t="shared" ca="1" si="0"/>
        <v/>
      </c>
      <c r="C45" s="12">
        <f ca="1">a_cacher!AA45</f>
        <v>1</v>
      </c>
      <c r="D45" s="12" t="str">
        <f ca="1">a_cacher!AB45</f>
        <v/>
      </c>
      <c r="E45" s="12" t="str">
        <f t="array" aca="1" ref="E45" ca="1">IFERROR(INDEX(Tableau17[Colonne1],SMALL(IF(Tableau17[nb activités]&lt;&gt;"",ROW(Tableau17[Colonne1])-1,""),ROW(44:44))),"")</f>
        <v/>
      </c>
      <c r="F45" s="12" t="str">
        <f t="array" aca="1" ref="F45" ca="1">INDEX($B$2:$D$335,MATCH(E45,$B$2:$B$335,0),3)</f>
        <v/>
      </c>
    </row>
    <row r="46" spans="1:6" x14ac:dyDescent="0.25">
      <c r="A46" s="12" t="str">
        <f ca="1">a_cacher!Z46</f>
        <v>15 octobre 2018</v>
      </c>
      <c r="B46" s="12" t="str">
        <f t="shared" ca="1" si="0"/>
        <v/>
      </c>
      <c r="C46" s="12">
        <f ca="1">a_cacher!AA46</f>
        <v>1</v>
      </c>
      <c r="D46" s="12" t="str">
        <f ca="1">a_cacher!AB46</f>
        <v/>
      </c>
      <c r="E46" s="12" t="str">
        <f t="array" aca="1" ref="E46" ca="1">IFERROR(INDEX(Tableau17[Colonne1],SMALL(IF(Tableau17[nb activités]&lt;&gt;"",ROW(Tableau17[Colonne1])-1,""),ROW(45:45))),"")</f>
        <v/>
      </c>
      <c r="F46" s="12" t="str">
        <f t="array" aca="1" ref="F46" ca="1">INDEX($B$2:$D$335,MATCH(E46,$B$2:$B$335,0),3)</f>
        <v/>
      </c>
    </row>
    <row r="47" spans="1:6" x14ac:dyDescent="0.25">
      <c r="A47" s="12" t="str">
        <f ca="1">a_cacher!Z47</f>
        <v>16 octobre 2018</v>
      </c>
      <c r="B47" s="12" t="str">
        <f t="shared" ca="1" si="0"/>
        <v/>
      </c>
      <c r="C47" s="12">
        <f ca="1">a_cacher!AA47</f>
        <v>1</v>
      </c>
      <c r="D47" s="12" t="str">
        <f ca="1">a_cacher!AB47</f>
        <v/>
      </c>
      <c r="E47" s="12" t="str">
        <f t="array" aca="1" ref="E47" ca="1">IFERROR(INDEX(Tableau17[Colonne1],SMALL(IF(Tableau17[nb activités]&lt;&gt;"",ROW(Tableau17[Colonne1])-1,""),ROW(46:46))),"")</f>
        <v/>
      </c>
      <c r="F47" s="12" t="str">
        <f t="array" aca="1" ref="F47" ca="1">INDEX($B$2:$D$335,MATCH(E47,$B$2:$B$335,0),3)</f>
        <v/>
      </c>
    </row>
    <row r="48" spans="1:6" x14ac:dyDescent="0.25">
      <c r="A48" s="12" t="str">
        <f ca="1">a_cacher!Z48</f>
        <v>17 octobre 2018</v>
      </c>
      <c r="B48" s="12" t="str">
        <f t="shared" ca="1" si="0"/>
        <v/>
      </c>
      <c r="C48" s="12">
        <f ca="1">a_cacher!AA48</f>
        <v>1</v>
      </c>
      <c r="D48" s="12" t="str">
        <f ca="1">a_cacher!AB48</f>
        <v/>
      </c>
      <c r="E48" s="12" t="str">
        <f t="array" aca="1" ref="E48" ca="1">IFERROR(INDEX(Tableau17[Colonne1],SMALL(IF(Tableau17[nb activités]&lt;&gt;"",ROW(Tableau17[Colonne1])-1,""),ROW(47:47))),"")</f>
        <v/>
      </c>
      <c r="F48" s="12" t="str">
        <f t="array" aca="1" ref="F48" ca="1">INDEX($B$2:$D$335,MATCH(E48,$B$2:$B$335,0),3)</f>
        <v/>
      </c>
    </row>
    <row r="49" spans="1:6" x14ac:dyDescent="0.25">
      <c r="A49" s="12" t="str">
        <f ca="1">a_cacher!Z49</f>
        <v>18 octobre 2018</v>
      </c>
      <c r="B49" s="12" t="str">
        <f t="shared" ca="1" si="0"/>
        <v/>
      </c>
      <c r="C49" s="12">
        <f ca="1">a_cacher!AA49</f>
        <v>1</v>
      </c>
      <c r="D49" s="12" t="str">
        <f ca="1">a_cacher!AB49</f>
        <v/>
      </c>
      <c r="E49" s="12" t="str">
        <f t="array" aca="1" ref="E49" ca="1">IFERROR(INDEX(Tableau17[Colonne1],SMALL(IF(Tableau17[nb activités]&lt;&gt;"",ROW(Tableau17[Colonne1])-1,""),ROW(48:48))),"")</f>
        <v/>
      </c>
      <c r="F49" s="12" t="str">
        <f t="array" aca="1" ref="F49" ca="1">INDEX($B$2:$D$335,MATCH(E49,$B$2:$B$335,0),3)</f>
        <v/>
      </c>
    </row>
    <row r="50" spans="1:6" x14ac:dyDescent="0.25">
      <c r="A50" s="12" t="str">
        <f ca="1">a_cacher!Z50</f>
        <v>19 octobre 2018</v>
      </c>
      <c r="B50" s="12" t="str">
        <f t="shared" ca="1" si="0"/>
        <v/>
      </c>
      <c r="C50" s="12">
        <f ca="1">a_cacher!AA50</f>
        <v>1</v>
      </c>
      <c r="D50" s="12" t="str">
        <f ca="1">a_cacher!AB50</f>
        <v/>
      </c>
      <c r="E50" s="12" t="str">
        <f t="array" aca="1" ref="E50" ca="1">IFERROR(INDEX(Tableau17[Colonne1],SMALL(IF(Tableau17[nb activités]&lt;&gt;"",ROW(Tableau17[Colonne1])-1,""),ROW(49:49))),"")</f>
        <v/>
      </c>
      <c r="F50" s="12" t="str">
        <f t="array" aca="1" ref="F50" ca="1">INDEX($B$2:$D$335,MATCH(E50,$B$2:$B$335,0),3)</f>
        <v/>
      </c>
    </row>
    <row r="51" spans="1:6" x14ac:dyDescent="0.25">
      <c r="A51" s="12" t="str">
        <f ca="1">a_cacher!Z51</f>
        <v>20 octobre 2018</v>
      </c>
      <c r="B51" s="12" t="str">
        <f t="shared" ca="1" si="0"/>
        <v/>
      </c>
      <c r="C51" s="12">
        <f ca="1">a_cacher!AA51</f>
        <v>1</v>
      </c>
      <c r="D51" s="12" t="str">
        <f ca="1">a_cacher!AB51</f>
        <v/>
      </c>
      <c r="E51" s="12" t="str">
        <f t="array" aca="1" ref="E51" ca="1">IFERROR(INDEX(Tableau17[Colonne1],SMALL(IF(Tableau17[nb activités]&lt;&gt;"",ROW(Tableau17[Colonne1])-1,""),ROW(50:50))),"")</f>
        <v/>
      </c>
      <c r="F51" s="12" t="str">
        <f t="array" aca="1" ref="F51" ca="1">INDEX($B$2:$D$335,MATCH(E51,$B$2:$B$335,0),3)</f>
        <v/>
      </c>
    </row>
    <row r="52" spans="1:6" x14ac:dyDescent="0.25">
      <c r="A52" s="12" t="str">
        <f ca="1">a_cacher!Z52</f>
        <v>21 octobre 2018</v>
      </c>
      <c r="B52" s="12" t="str">
        <f t="shared" ca="1" si="0"/>
        <v/>
      </c>
      <c r="C52" s="12">
        <f ca="1">a_cacher!AA52</f>
        <v>1</v>
      </c>
      <c r="D52" s="12" t="str">
        <f ca="1">a_cacher!AB52</f>
        <v/>
      </c>
      <c r="E52" s="12" t="str">
        <f t="array" aca="1" ref="E52" ca="1">IFERROR(INDEX(Tableau17[Colonne1],SMALL(IF(Tableau17[nb activités]&lt;&gt;"",ROW(Tableau17[Colonne1])-1,""),ROW(51:51))),"")</f>
        <v/>
      </c>
      <c r="F52" s="12" t="str">
        <f t="array" aca="1" ref="F52" ca="1">INDEX($B$2:$D$335,MATCH(E52,$B$2:$B$335,0),3)</f>
        <v/>
      </c>
    </row>
    <row r="53" spans="1:6" x14ac:dyDescent="0.25">
      <c r="A53" s="12" t="str">
        <f ca="1">a_cacher!Z53</f>
        <v>22 octobre 2018</v>
      </c>
      <c r="B53" s="12" t="str">
        <f t="shared" ca="1" si="0"/>
        <v/>
      </c>
      <c r="C53" s="12">
        <f ca="1">a_cacher!AA53</f>
        <v>1</v>
      </c>
      <c r="D53" s="12" t="str">
        <f ca="1">a_cacher!AB53</f>
        <v/>
      </c>
      <c r="E53" s="12" t="str">
        <f t="array" aca="1" ref="E53" ca="1">IFERROR(INDEX(Tableau17[Colonne1],SMALL(IF(Tableau17[nb activités]&lt;&gt;"",ROW(Tableau17[Colonne1])-1,""),ROW(52:52))),"")</f>
        <v/>
      </c>
      <c r="F53" s="12" t="str">
        <f t="array" aca="1" ref="F53" ca="1">INDEX($B$2:$D$335,MATCH(E53,$B$2:$B$335,0),3)</f>
        <v/>
      </c>
    </row>
    <row r="54" spans="1:6" x14ac:dyDescent="0.25">
      <c r="A54" s="12" t="str">
        <f ca="1">a_cacher!Z54</f>
        <v>23 octobre 2018</v>
      </c>
      <c r="B54" s="12" t="str">
        <f t="shared" ca="1" si="0"/>
        <v/>
      </c>
      <c r="C54" s="12">
        <f ca="1">a_cacher!AA54</f>
        <v>1</v>
      </c>
      <c r="D54" s="12" t="str">
        <f ca="1">a_cacher!AB54</f>
        <v/>
      </c>
      <c r="E54" s="12" t="str">
        <f t="array" aca="1" ref="E54" ca="1">IFERROR(INDEX(Tableau17[Colonne1],SMALL(IF(Tableau17[nb activités]&lt;&gt;"",ROW(Tableau17[Colonne1])-1,""),ROW(53:53))),"")</f>
        <v/>
      </c>
      <c r="F54" s="12" t="str">
        <f t="array" aca="1" ref="F54" ca="1">INDEX($B$2:$D$335,MATCH(E54,$B$2:$B$335,0),3)</f>
        <v/>
      </c>
    </row>
    <row r="55" spans="1:6" x14ac:dyDescent="0.25">
      <c r="A55" s="12" t="str">
        <f ca="1">a_cacher!Z55</f>
        <v>24 octobre 2018</v>
      </c>
      <c r="B55" s="12" t="str">
        <f t="shared" ca="1" si="0"/>
        <v/>
      </c>
      <c r="C55" s="12">
        <f ca="1">a_cacher!AA55</f>
        <v>1</v>
      </c>
      <c r="D55" s="12" t="str">
        <f ca="1">a_cacher!AB55</f>
        <v/>
      </c>
      <c r="E55" s="12" t="str">
        <f t="array" aca="1" ref="E55" ca="1">IFERROR(INDEX(Tableau17[Colonne1],SMALL(IF(Tableau17[nb activités]&lt;&gt;"",ROW(Tableau17[Colonne1])-1,""),ROW(54:54))),"")</f>
        <v/>
      </c>
      <c r="F55" s="12" t="str">
        <f t="array" aca="1" ref="F55" ca="1">INDEX($B$2:$D$335,MATCH(E55,$B$2:$B$335,0),3)</f>
        <v/>
      </c>
    </row>
    <row r="56" spans="1:6" x14ac:dyDescent="0.25">
      <c r="A56" s="12" t="str">
        <f ca="1">a_cacher!Z56</f>
        <v>25 octobre 2018</v>
      </c>
      <c r="B56" s="12" t="str">
        <f t="shared" ca="1" si="0"/>
        <v/>
      </c>
      <c r="C56" s="12">
        <f ca="1">a_cacher!AA56</f>
        <v>1</v>
      </c>
      <c r="D56" s="12" t="str">
        <f ca="1">a_cacher!AB56</f>
        <v/>
      </c>
      <c r="E56" s="12" t="str">
        <f t="array" aca="1" ref="E56" ca="1">IFERROR(INDEX(Tableau17[Colonne1],SMALL(IF(Tableau17[nb activités]&lt;&gt;"",ROW(Tableau17[Colonne1])-1,""),ROW(55:55))),"")</f>
        <v/>
      </c>
      <c r="F56" s="12" t="str">
        <f t="array" aca="1" ref="F56" ca="1">INDEX($B$2:$D$335,MATCH(E56,$B$2:$B$335,0),3)</f>
        <v/>
      </c>
    </row>
    <row r="57" spans="1:6" x14ac:dyDescent="0.25">
      <c r="A57" s="12" t="str">
        <f ca="1">a_cacher!Z57</f>
        <v>26 octobre 2018</v>
      </c>
      <c r="B57" s="12" t="str">
        <f t="shared" ca="1" si="0"/>
        <v/>
      </c>
      <c r="C57" s="12">
        <f ca="1">a_cacher!AA57</f>
        <v>1</v>
      </c>
      <c r="D57" s="12" t="str">
        <f ca="1">a_cacher!AB57</f>
        <v/>
      </c>
      <c r="E57" s="12" t="str">
        <f t="array" aca="1" ref="E57" ca="1">IFERROR(INDEX(Tableau17[Colonne1],SMALL(IF(Tableau17[nb activités]&lt;&gt;"",ROW(Tableau17[Colonne1])-1,""),ROW(56:56))),"")</f>
        <v/>
      </c>
      <c r="F57" s="12" t="str">
        <f t="array" aca="1" ref="F57" ca="1">INDEX($B$2:$D$335,MATCH(E57,$B$2:$B$335,0),3)</f>
        <v/>
      </c>
    </row>
    <row r="58" spans="1:6" x14ac:dyDescent="0.25">
      <c r="A58" s="12" t="str">
        <f ca="1">a_cacher!Z58</f>
        <v>27 octobre 2018</v>
      </c>
      <c r="B58" s="12" t="str">
        <f t="shared" ca="1" si="0"/>
        <v/>
      </c>
      <c r="C58" s="12">
        <f ca="1">a_cacher!AA58</f>
        <v>1</v>
      </c>
      <c r="D58" s="12" t="str">
        <f ca="1">a_cacher!AB58</f>
        <v/>
      </c>
      <c r="E58" s="12" t="str">
        <f t="array" aca="1" ref="E58" ca="1">IFERROR(INDEX(Tableau17[Colonne1],SMALL(IF(Tableau17[nb activités]&lt;&gt;"",ROW(Tableau17[Colonne1])-1,""),ROW(57:57))),"")</f>
        <v/>
      </c>
      <c r="F58" s="12" t="str">
        <f t="array" aca="1" ref="F58" ca="1">INDEX($B$2:$D$335,MATCH(E58,$B$2:$B$335,0),3)</f>
        <v/>
      </c>
    </row>
    <row r="59" spans="1:6" x14ac:dyDescent="0.25">
      <c r="A59" s="12" t="str">
        <f ca="1">a_cacher!Z59</f>
        <v>28 octobre 2018</v>
      </c>
      <c r="B59" s="12" t="str">
        <f t="shared" ca="1" si="0"/>
        <v/>
      </c>
      <c r="C59" s="12">
        <f ca="1">a_cacher!AA59</f>
        <v>1</v>
      </c>
      <c r="D59" s="12" t="str">
        <f ca="1">a_cacher!AB59</f>
        <v/>
      </c>
      <c r="E59" s="12" t="str">
        <f t="array" aca="1" ref="E59" ca="1">IFERROR(INDEX(Tableau17[Colonne1],SMALL(IF(Tableau17[nb activités]&lt;&gt;"",ROW(Tableau17[Colonne1])-1,""),ROW(58:58))),"")</f>
        <v/>
      </c>
      <c r="F59" s="12" t="str">
        <f t="array" aca="1" ref="F59" ca="1">INDEX($B$2:$D$335,MATCH(E59,$B$2:$B$335,0),3)</f>
        <v/>
      </c>
    </row>
    <row r="60" spans="1:6" x14ac:dyDescent="0.25">
      <c r="A60" s="12" t="str">
        <f ca="1">a_cacher!Z60</f>
        <v>29 octobre 2018</v>
      </c>
      <c r="B60" s="12" t="str">
        <f t="shared" ca="1" si="0"/>
        <v/>
      </c>
      <c r="C60" s="12">
        <f ca="1">a_cacher!AA60</f>
        <v>1</v>
      </c>
      <c r="D60" s="12" t="str">
        <f ca="1">a_cacher!AB60</f>
        <v/>
      </c>
      <c r="E60" s="12" t="str">
        <f t="array" aca="1" ref="E60" ca="1">IFERROR(INDEX(Tableau17[Colonne1],SMALL(IF(Tableau17[nb activités]&lt;&gt;"",ROW(Tableau17[Colonne1])-1,""),ROW(59:59))),"")</f>
        <v/>
      </c>
      <c r="F60" s="12" t="str">
        <f t="array" aca="1" ref="F60" ca="1">INDEX($B$2:$D$335,MATCH(E60,$B$2:$B$335,0),3)</f>
        <v/>
      </c>
    </row>
    <row r="61" spans="1:6" x14ac:dyDescent="0.25">
      <c r="A61" s="12" t="str">
        <f ca="1">a_cacher!Z61</f>
        <v>30 octobre 2018</v>
      </c>
      <c r="B61" s="12" t="str">
        <f t="shared" ca="1" si="0"/>
        <v/>
      </c>
      <c r="C61" s="12">
        <f ca="1">a_cacher!AA61</f>
        <v>1</v>
      </c>
      <c r="D61" s="12" t="str">
        <f ca="1">a_cacher!AB61</f>
        <v/>
      </c>
      <c r="E61" s="12" t="str">
        <f t="array" aca="1" ref="E61" ca="1">IFERROR(INDEX(Tableau17[Colonne1],SMALL(IF(Tableau17[nb activités]&lt;&gt;"",ROW(Tableau17[Colonne1])-1,""),ROW(60:60))),"")</f>
        <v/>
      </c>
      <c r="F61" s="12" t="str">
        <f t="array" aca="1" ref="F61" ca="1">INDEX($B$2:$D$335,MATCH(E61,$B$2:$B$335,0),3)</f>
        <v/>
      </c>
    </row>
    <row r="62" spans="1:6" x14ac:dyDescent="0.25">
      <c r="A62" s="12" t="str">
        <f ca="1">a_cacher!Z62</f>
        <v>31 octobre 2018</v>
      </c>
      <c r="B62" s="12" t="str">
        <f t="shared" ca="1" si="0"/>
        <v/>
      </c>
      <c r="C62" s="12">
        <f ca="1">a_cacher!AA62</f>
        <v>1</v>
      </c>
      <c r="D62" s="12" t="str">
        <f ca="1">a_cacher!AB62</f>
        <v/>
      </c>
      <c r="E62" s="12" t="str">
        <f t="array" aca="1" ref="E62" ca="1">IFERROR(INDEX(Tableau17[Colonne1],SMALL(IF(Tableau17[nb activités]&lt;&gt;"",ROW(Tableau17[Colonne1])-1,""),ROW(61:61))),"")</f>
        <v/>
      </c>
      <c r="F62" s="12" t="str">
        <f t="array" aca="1" ref="F62" ca="1">INDEX($B$2:$D$335,MATCH(E62,$B$2:$B$335,0),3)</f>
        <v/>
      </c>
    </row>
    <row r="63" spans="1:6" x14ac:dyDescent="0.25">
      <c r="A63" s="12" t="str">
        <f ca="1">a_cacher!Z63</f>
        <v>1 novembre 2018</v>
      </c>
      <c r="B63" s="12" t="str">
        <f t="shared" ca="1" si="0"/>
        <v/>
      </c>
      <c r="C63" s="12">
        <f ca="1">a_cacher!AA63</f>
        <v>1</v>
      </c>
      <c r="D63" s="12" t="str">
        <f ca="1">a_cacher!AB63</f>
        <v/>
      </c>
      <c r="E63" s="12" t="str">
        <f t="array" aca="1" ref="E63" ca="1">IFERROR(INDEX(Tableau17[Colonne1],SMALL(IF(Tableau17[nb activités]&lt;&gt;"",ROW(Tableau17[Colonne1])-1,""),ROW(62:62))),"")</f>
        <v/>
      </c>
      <c r="F63" s="12" t="str">
        <f t="array" aca="1" ref="F63" ca="1">INDEX($B$2:$D$335,MATCH(E63,$B$2:$B$335,0),3)</f>
        <v/>
      </c>
    </row>
    <row r="64" spans="1:6" x14ac:dyDescent="0.25">
      <c r="A64" s="12" t="str">
        <f ca="1">a_cacher!Z64</f>
        <v>2 novembre 2018</v>
      </c>
      <c r="B64" s="12" t="str">
        <f t="shared" ca="1" si="0"/>
        <v/>
      </c>
      <c r="C64" s="12">
        <f ca="1">a_cacher!AA64</f>
        <v>1</v>
      </c>
      <c r="D64" s="12" t="str">
        <f ca="1">a_cacher!AB64</f>
        <v/>
      </c>
      <c r="E64" s="12" t="str">
        <f t="array" aca="1" ref="E64" ca="1">IFERROR(INDEX(Tableau17[Colonne1],SMALL(IF(Tableau17[nb activités]&lt;&gt;"",ROW(Tableau17[Colonne1])-1,""),ROW(63:63))),"")</f>
        <v/>
      </c>
      <c r="F64" s="12" t="str">
        <f t="array" aca="1" ref="F64" ca="1">INDEX($B$2:$D$335,MATCH(E64,$B$2:$B$335,0),3)</f>
        <v/>
      </c>
    </row>
    <row r="65" spans="1:6" x14ac:dyDescent="0.25">
      <c r="A65" s="12" t="str">
        <f ca="1">a_cacher!Z65</f>
        <v>3 novembre 2018</v>
      </c>
      <c r="B65" s="12" t="str">
        <f t="shared" ca="1" si="0"/>
        <v/>
      </c>
      <c r="C65" s="12">
        <f ca="1">a_cacher!AA65</f>
        <v>1</v>
      </c>
      <c r="D65" s="12" t="str">
        <f ca="1">a_cacher!AB65</f>
        <v/>
      </c>
      <c r="E65" s="12" t="str">
        <f t="array" aca="1" ref="E65" ca="1">IFERROR(INDEX(Tableau17[Colonne1],SMALL(IF(Tableau17[nb activités]&lt;&gt;"",ROW(Tableau17[Colonne1])-1,""),ROW(64:64))),"")</f>
        <v/>
      </c>
      <c r="F65" s="12" t="str">
        <f t="array" aca="1" ref="F65" ca="1">INDEX($B$2:$D$335,MATCH(E65,$B$2:$B$335,0),3)</f>
        <v/>
      </c>
    </row>
    <row r="66" spans="1:6" x14ac:dyDescent="0.25">
      <c r="A66" s="12" t="str">
        <f ca="1">a_cacher!Z66</f>
        <v>4 novembre 2018</v>
      </c>
      <c r="B66" s="12" t="str">
        <f t="shared" ref="B66:B129" ca="1" si="1">IF(D66&lt;&gt;"",A66,"")</f>
        <v/>
      </c>
      <c r="C66" s="12">
        <f ca="1">a_cacher!AA66</f>
        <v>1</v>
      </c>
      <c r="D66" s="12" t="str">
        <f ca="1">a_cacher!AB66</f>
        <v/>
      </c>
      <c r="E66" s="12" t="str">
        <f t="array" aca="1" ref="E66" ca="1">IFERROR(INDEX(Tableau17[Colonne1],SMALL(IF(Tableau17[nb activités]&lt;&gt;"",ROW(Tableau17[Colonne1])-1,""),ROW(65:65))),"")</f>
        <v/>
      </c>
      <c r="F66" s="12" t="str">
        <f t="array" aca="1" ref="F66" ca="1">INDEX($B$2:$D$335,MATCH(E66,$B$2:$B$335,0),3)</f>
        <v/>
      </c>
    </row>
    <row r="67" spans="1:6" x14ac:dyDescent="0.25">
      <c r="A67" s="12" t="str">
        <f ca="1">a_cacher!Z67</f>
        <v>5 novembre 2018</v>
      </c>
      <c r="B67" s="12" t="str">
        <f t="shared" ca="1" si="1"/>
        <v/>
      </c>
      <c r="C67" s="12">
        <f ca="1">a_cacher!AA67</f>
        <v>1</v>
      </c>
      <c r="D67" s="12" t="str">
        <f ca="1">a_cacher!AB67</f>
        <v/>
      </c>
      <c r="E67" s="12" t="str">
        <f t="array" aca="1" ref="E67" ca="1">IFERROR(INDEX(Tableau17[Colonne1],SMALL(IF(Tableau17[nb activités]&lt;&gt;"",ROW(Tableau17[Colonne1])-1,""),ROW(66:66))),"")</f>
        <v/>
      </c>
      <c r="F67" s="12" t="str">
        <f t="array" aca="1" ref="F67" ca="1">INDEX($B$2:$D$335,MATCH(E67,$B$2:$B$335,0),3)</f>
        <v/>
      </c>
    </row>
    <row r="68" spans="1:6" x14ac:dyDescent="0.25">
      <c r="A68" s="12" t="str">
        <f ca="1">a_cacher!Z68</f>
        <v>6 novembre 2018</v>
      </c>
      <c r="B68" s="12" t="str">
        <f t="shared" ca="1" si="1"/>
        <v>6 novembre 2018</v>
      </c>
      <c r="C68" s="12">
        <f ca="1">a_cacher!AA68</f>
        <v>1</v>
      </c>
      <c r="D68" s="12">
        <f ca="1">a_cacher!AB68</f>
        <v>1</v>
      </c>
      <c r="E68" s="12" t="str">
        <f t="array" aca="1" ref="E68" ca="1">IFERROR(INDEX(Tableau17[Colonne1],SMALL(IF(Tableau17[nb activités]&lt;&gt;"",ROW(Tableau17[Colonne1])-1,""),ROW(67:67))),"")</f>
        <v/>
      </c>
      <c r="F68" s="12" t="str">
        <f t="array" aca="1" ref="F68" ca="1">INDEX($B$2:$D$335,MATCH(E68,$B$2:$B$335,0),3)</f>
        <v/>
      </c>
    </row>
    <row r="69" spans="1:6" x14ac:dyDescent="0.25">
      <c r="A69" s="12" t="str">
        <f ca="1">a_cacher!Z69</f>
        <v>7 novembre 2018</v>
      </c>
      <c r="B69" s="12" t="str">
        <f t="shared" ca="1" si="1"/>
        <v/>
      </c>
      <c r="C69" s="12">
        <f ca="1">a_cacher!AA69</f>
        <v>1</v>
      </c>
      <c r="D69" s="12" t="str">
        <f ca="1">a_cacher!AB69</f>
        <v/>
      </c>
      <c r="E69" s="12" t="str">
        <f t="array" aca="1" ref="E69" ca="1">IFERROR(INDEX(Tableau17[Colonne1],SMALL(IF(Tableau17[nb activités]&lt;&gt;"",ROW(Tableau17[Colonne1])-1,""),ROW(68:68))),"")</f>
        <v/>
      </c>
      <c r="F69" s="12" t="str">
        <f t="array" aca="1" ref="F69" ca="1">INDEX($B$2:$D$335,MATCH(E69,$B$2:$B$335,0),3)</f>
        <v/>
      </c>
    </row>
    <row r="70" spans="1:6" x14ac:dyDescent="0.25">
      <c r="A70" s="12" t="str">
        <f ca="1">a_cacher!Z70</f>
        <v>8 novembre 2018</v>
      </c>
      <c r="B70" s="12" t="str">
        <f t="shared" ca="1" si="1"/>
        <v/>
      </c>
      <c r="C70" s="12">
        <f ca="1">a_cacher!AA70</f>
        <v>1</v>
      </c>
      <c r="D70" s="12" t="str">
        <f ca="1">a_cacher!AB70</f>
        <v/>
      </c>
      <c r="E70" s="12" t="str">
        <f t="array" aca="1" ref="E70" ca="1">IFERROR(INDEX(Tableau17[Colonne1],SMALL(IF(Tableau17[nb activités]&lt;&gt;"",ROW(Tableau17[Colonne1])-1,""),ROW(69:69))),"")</f>
        <v/>
      </c>
      <c r="F70" s="12" t="str">
        <f t="array" aca="1" ref="F70" ca="1">INDEX($B$2:$D$335,MATCH(E70,$B$2:$B$335,0),3)</f>
        <v/>
      </c>
    </row>
    <row r="71" spans="1:6" x14ac:dyDescent="0.25">
      <c r="A71" s="12" t="str">
        <f ca="1">a_cacher!Z71</f>
        <v>9 novembre 2018</v>
      </c>
      <c r="B71" s="12" t="str">
        <f t="shared" ca="1" si="1"/>
        <v/>
      </c>
      <c r="C71" s="12">
        <f ca="1">a_cacher!AA71</f>
        <v>1</v>
      </c>
      <c r="D71" s="12" t="str">
        <f ca="1">a_cacher!AB71</f>
        <v/>
      </c>
      <c r="E71" s="12" t="str">
        <f t="array" aca="1" ref="E71" ca="1">IFERROR(INDEX(Tableau17[Colonne1],SMALL(IF(Tableau17[nb activités]&lt;&gt;"",ROW(Tableau17[Colonne1])-1,""),ROW(70:70))),"")</f>
        <v/>
      </c>
      <c r="F71" s="12" t="str">
        <f t="array" aca="1" ref="F71" ca="1">INDEX($B$2:$D$335,MATCH(E71,$B$2:$B$335,0),3)</f>
        <v/>
      </c>
    </row>
    <row r="72" spans="1:6" x14ac:dyDescent="0.25">
      <c r="A72" s="12" t="str">
        <f ca="1">a_cacher!Z72</f>
        <v>10 novembre 2018</v>
      </c>
      <c r="B72" s="12" t="str">
        <f t="shared" ca="1" si="1"/>
        <v/>
      </c>
      <c r="C72" s="12">
        <f ca="1">a_cacher!AA72</f>
        <v>1</v>
      </c>
      <c r="D72" s="12" t="str">
        <f ca="1">a_cacher!AB72</f>
        <v/>
      </c>
      <c r="E72" s="12" t="str">
        <f t="array" aca="1" ref="E72" ca="1">IFERROR(INDEX(Tableau17[Colonne1],SMALL(IF(Tableau17[nb activités]&lt;&gt;"",ROW(Tableau17[Colonne1])-1,""),ROW(71:71))),"")</f>
        <v/>
      </c>
      <c r="F72" s="12" t="str">
        <f t="array" aca="1" ref="F72" ca="1">INDEX($B$2:$D$335,MATCH(E72,$B$2:$B$335,0),3)</f>
        <v/>
      </c>
    </row>
    <row r="73" spans="1:6" x14ac:dyDescent="0.25">
      <c r="A73" s="12" t="str">
        <f ca="1">a_cacher!Z73</f>
        <v>11 novembre 2018</v>
      </c>
      <c r="B73" s="12" t="str">
        <f t="shared" ca="1" si="1"/>
        <v/>
      </c>
      <c r="C73" s="12">
        <f ca="1">a_cacher!AA73</f>
        <v>1</v>
      </c>
      <c r="D73" s="12" t="str">
        <f ca="1">a_cacher!AB73</f>
        <v/>
      </c>
      <c r="E73" s="12" t="str">
        <f t="array" aca="1" ref="E73" ca="1">IFERROR(INDEX(Tableau17[Colonne1],SMALL(IF(Tableau17[nb activités]&lt;&gt;"",ROW(Tableau17[Colonne1])-1,""),ROW(72:72))),"")</f>
        <v/>
      </c>
      <c r="F73" s="12" t="str">
        <f t="array" aca="1" ref="F73" ca="1">INDEX($B$2:$D$335,MATCH(E73,$B$2:$B$335,0),3)</f>
        <v/>
      </c>
    </row>
    <row r="74" spans="1:6" x14ac:dyDescent="0.25">
      <c r="A74" s="12" t="str">
        <f ca="1">a_cacher!Z74</f>
        <v>12 novembre 2018</v>
      </c>
      <c r="B74" s="12" t="str">
        <f t="shared" ca="1" si="1"/>
        <v/>
      </c>
      <c r="C74" s="12">
        <f ca="1">a_cacher!AA74</f>
        <v>1</v>
      </c>
      <c r="D74" s="12" t="str">
        <f ca="1">a_cacher!AB74</f>
        <v/>
      </c>
      <c r="E74" s="12" t="str">
        <f t="array" aca="1" ref="E74" ca="1">IFERROR(INDEX(Tableau17[Colonne1],SMALL(IF(Tableau17[nb activités]&lt;&gt;"",ROW(Tableau17[Colonne1])-1,""),ROW(73:73))),"")</f>
        <v/>
      </c>
      <c r="F74" s="12" t="str">
        <f t="array" aca="1" ref="F74" ca="1">INDEX($B$2:$D$335,MATCH(E74,$B$2:$B$335,0),3)</f>
        <v/>
      </c>
    </row>
    <row r="75" spans="1:6" x14ac:dyDescent="0.25">
      <c r="A75" s="12" t="str">
        <f ca="1">a_cacher!Z75</f>
        <v>13 novembre 2018</v>
      </c>
      <c r="B75" s="12" t="str">
        <f t="shared" ca="1" si="1"/>
        <v/>
      </c>
      <c r="C75" s="12">
        <f ca="1">a_cacher!AA75</f>
        <v>1</v>
      </c>
      <c r="D75" s="12" t="str">
        <f ca="1">a_cacher!AB75</f>
        <v/>
      </c>
      <c r="E75" s="12" t="str">
        <f t="array" aca="1" ref="E75" ca="1">IFERROR(INDEX(Tableau17[Colonne1],SMALL(IF(Tableau17[nb activités]&lt;&gt;"",ROW(Tableau17[Colonne1])-1,""),ROW(74:74))),"")</f>
        <v/>
      </c>
      <c r="F75" s="12" t="str">
        <f t="array" aca="1" ref="F75" ca="1">INDEX($B$2:$D$335,MATCH(E75,$B$2:$B$335,0),3)</f>
        <v/>
      </c>
    </row>
    <row r="76" spans="1:6" x14ac:dyDescent="0.25">
      <c r="A76" s="12" t="str">
        <f ca="1">a_cacher!Z76</f>
        <v>14 novembre 2018</v>
      </c>
      <c r="B76" s="12" t="str">
        <f t="shared" ca="1" si="1"/>
        <v/>
      </c>
      <c r="C76" s="12">
        <f ca="1">a_cacher!AA76</f>
        <v>1</v>
      </c>
      <c r="D76" s="12" t="str">
        <f ca="1">a_cacher!AB76</f>
        <v/>
      </c>
      <c r="E76" s="12" t="str">
        <f t="array" aca="1" ref="E76" ca="1">IFERROR(INDEX(Tableau17[Colonne1],SMALL(IF(Tableau17[nb activités]&lt;&gt;"",ROW(Tableau17[Colonne1])-1,""),ROW(75:75))),"")</f>
        <v/>
      </c>
      <c r="F76" s="12" t="str">
        <f t="array" aca="1" ref="F76" ca="1">INDEX($B$2:$D$335,MATCH(E76,$B$2:$B$335,0),3)</f>
        <v/>
      </c>
    </row>
    <row r="77" spans="1:6" x14ac:dyDescent="0.25">
      <c r="A77" s="12" t="str">
        <f ca="1">a_cacher!Z77</f>
        <v>15 novembre 2018</v>
      </c>
      <c r="B77" s="12" t="str">
        <f t="shared" ca="1" si="1"/>
        <v/>
      </c>
      <c r="C77" s="12">
        <f ca="1">a_cacher!AA77</f>
        <v>1</v>
      </c>
      <c r="D77" s="12" t="str">
        <f ca="1">a_cacher!AB77</f>
        <v/>
      </c>
      <c r="E77" s="12" t="str">
        <f t="array" aca="1" ref="E77" ca="1">IFERROR(INDEX(Tableau17[Colonne1],SMALL(IF(Tableau17[nb activités]&lt;&gt;"",ROW(Tableau17[Colonne1])-1,""),ROW(76:76))),"")</f>
        <v/>
      </c>
      <c r="F77" s="12" t="str">
        <f t="array" aca="1" ref="F77" ca="1">INDEX($B$2:$D$335,MATCH(E77,$B$2:$B$335,0),3)</f>
        <v/>
      </c>
    </row>
    <row r="78" spans="1:6" x14ac:dyDescent="0.25">
      <c r="A78" s="12" t="str">
        <f ca="1">a_cacher!Z78</f>
        <v>16 novembre 2018</v>
      </c>
      <c r="B78" s="12" t="str">
        <f t="shared" ca="1" si="1"/>
        <v/>
      </c>
      <c r="C78" s="12">
        <f ca="1">a_cacher!AA78</f>
        <v>1</v>
      </c>
      <c r="D78" s="12" t="str">
        <f ca="1">a_cacher!AB78</f>
        <v/>
      </c>
      <c r="E78" s="12" t="str">
        <f t="array" aca="1" ref="E78" ca="1">IFERROR(INDEX(Tableau17[Colonne1],SMALL(IF(Tableau17[nb activités]&lt;&gt;"",ROW(Tableau17[Colonne1])-1,""),ROW(77:77))),"")</f>
        <v/>
      </c>
      <c r="F78" s="12" t="str">
        <f t="array" aca="1" ref="F78" ca="1">INDEX($B$2:$D$335,MATCH(E78,$B$2:$B$335,0),3)</f>
        <v/>
      </c>
    </row>
    <row r="79" spans="1:6" x14ac:dyDescent="0.25">
      <c r="A79" s="12" t="str">
        <f ca="1">a_cacher!Z79</f>
        <v>17 novembre 2018</v>
      </c>
      <c r="B79" s="12" t="str">
        <f t="shared" ca="1" si="1"/>
        <v/>
      </c>
      <c r="C79" s="12">
        <f ca="1">a_cacher!AA79</f>
        <v>1</v>
      </c>
      <c r="D79" s="12" t="str">
        <f ca="1">a_cacher!AB79</f>
        <v/>
      </c>
      <c r="E79" s="12" t="str">
        <f t="array" aca="1" ref="E79" ca="1">IFERROR(INDEX(Tableau17[Colonne1],SMALL(IF(Tableau17[nb activités]&lt;&gt;"",ROW(Tableau17[Colonne1])-1,""),ROW(78:78))),"")</f>
        <v/>
      </c>
      <c r="F79" s="12" t="str">
        <f t="array" aca="1" ref="F79" ca="1">INDEX($B$2:$D$335,MATCH(E79,$B$2:$B$335,0),3)</f>
        <v/>
      </c>
    </row>
    <row r="80" spans="1:6" x14ac:dyDescent="0.25">
      <c r="A80" s="12" t="str">
        <f ca="1">a_cacher!Z80</f>
        <v>18 novembre 2018</v>
      </c>
      <c r="B80" s="12" t="str">
        <f t="shared" ca="1" si="1"/>
        <v>18 novembre 2018</v>
      </c>
      <c r="C80" s="12">
        <f ca="1">a_cacher!AA80</f>
        <v>3</v>
      </c>
      <c r="D80" s="12">
        <f ca="1">a_cacher!AB80</f>
        <v>3</v>
      </c>
      <c r="E80" s="12" t="str">
        <f t="array" aca="1" ref="E80" ca="1">IFERROR(INDEX(Tableau17[Colonne1],SMALL(IF(Tableau17[nb activités]&lt;&gt;"",ROW(Tableau17[Colonne1])-1,""),ROW(79:79))),"")</f>
        <v/>
      </c>
      <c r="F80" s="12" t="str">
        <f t="array" aca="1" ref="F80" ca="1">INDEX($B$2:$D$335,MATCH(E80,$B$2:$B$335,0),3)</f>
        <v/>
      </c>
    </row>
    <row r="81" spans="1:6" x14ac:dyDescent="0.25">
      <c r="A81" s="12" t="str">
        <f ca="1">a_cacher!Z81</f>
        <v>19 novembre 2018</v>
      </c>
      <c r="B81" s="12" t="str">
        <f t="shared" ca="1" si="1"/>
        <v/>
      </c>
      <c r="C81" s="12">
        <f ca="1">a_cacher!AA81</f>
        <v>1</v>
      </c>
      <c r="D81" s="12" t="str">
        <f ca="1">a_cacher!AB81</f>
        <v/>
      </c>
      <c r="E81" s="12" t="str">
        <f t="array" aca="1" ref="E81" ca="1">IFERROR(INDEX(Tableau17[Colonne1],SMALL(IF(Tableau17[nb activités]&lt;&gt;"",ROW(Tableau17[Colonne1])-1,""),ROW(80:80))),"")</f>
        <v/>
      </c>
      <c r="F81" s="12" t="str">
        <f t="array" aca="1" ref="F81" ca="1">INDEX($B$2:$D$335,MATCH(E81,$B$2:$B$335,0),3)</f>
        <v/>
      </c>
    </row>
    <row r="82" spans="1:6" x14ac:dyDescent="0.25">
      <c r="A82" s="12" t="str">
        <f ca="1">a_cacher!Z82</f>
        <v>20 novembre 2018</v>
      </c>
      <c r="B82" s="12" t="str">
        <f t="shared" ca="1" si="1"/>
        <v/>
      </c>
      <c r="C82" s="12">
        <f ca="1">a_cacher!AA82</f>
        <v>1</v>
      </c>
      <c r="D82" s="12" t="str">
        <f ca="1">a_cacher!AB82</f>
        <v/>
      </c>
      <c r="E82" s="12" t="str">
        <f t="array" aca="1" ref="E82" ca="1">IFERROR(INDEX(Tableau17[Colonne1],SMALL(IF(Tableau17[nb activités]&lt;&gt;"",ROW(Tableau17[Colonne1])-1,""),ROW(81:81))),"")</f>
        <v/>
      </c>
      <c r="F82" s="12" t="str">
        <f t="array" aca="1" ref="F82" ca="1">INDEX($B$2:$D$335,MATCH(E82,$B$2:$B$335,0),3)</f>
        <v/>
      </c>
    </row>
    <row r="83" spans="1:6" x14ac:dyDescent="0.25">
      <c r="A83" s="12" t="str">
        <f ca="1">a_cacher!Z83</f>
        <v>21 novembre 2018</v>
      </c>
      <c r="B83" s="12" t="str">
        <f t="shared" ca="1" si="1"/>
        <v/>
      </c>
      <c r="C83" s="12">
        <f ca="1">a_cacher!AA83</f>
        <v>1</v>
      </c>
      <c r="D83" s="12" t="str">
        <f ca="1">a_cacher!AB83</f>
        <v/>
      </c>
      <c r="E83" s="12" t="str">
        <f t="array" aca="1" ref="E83" ca="1">IFERROR(INDEX(Tableau17[Colonne1],SMALL(IF(Tableau17[nb activités]&lt;&gt;"",ROW(Tableau17[Colonne1])-1,""),ROW(82:82))),"")</f>
        <v/>
      </c>
      <c r="F83" s="12" t="str">
        <f t="array" aca="1" ref="F83" ca="1">INDEX($B$2:$D$335,MATCH(E83,$B$2:$B$335,0),3)</f>
        <v/>
      </c>
    </row>
    <row r="84" spans="1:6" x14ac:dyDescent="0.25">
      <c r="A84" s="12" t="str">
        <f ca="1">a_cacher!Z84</f>
        <v>22 novembre 2018</v>
      </c>
      <c r="B84" s="12" t="str">
        <f t="shared" ca="1" si="1"/>
        <v/>
      </c>
      <c r="C84" s="12">
        <f ca="1">a_cacher!AA84</f>
        <v>1</v>
      </c>
      <c r="D84" s="12" t="str">
        <f ca="1">a_cacher!AB84</f>
        <v/>
      </c>
      <c r="E84" s="12" t="str">
        <f t="array" aca="1" ref="E84" ca="1">IFERROR(INDEX(Tableau17[Colonne1],SMALL(IF(Tableau17[nb activités]&lt;&gt;"",ROW(Tableau17[Colonne1])-1,""),ROW(83:83))),"")</f>
        <v/>
      </c>
      <c r="F84" s="12" t="str">
        <f t="array" aca="1" ref="F84" ca="1">INDEX($B$2:$D$335,MATCH(E84,$B$2:$B$335,0),3)</f>
        <v/>
      </c>
    </row>
    <row r="85" spans="1:6" x14ac:dyDescent="0.25">
      <c r="A85" s="12" t="str">
        <f ca="1">a_cacher!Z85</f>
        <v>23 novembre 2018</v>
      </c>
      <c r="B85" s="12" t="str">
        <f t="shared" ca="1" si="1"/>
        <v/>
      </c>
      <c r="C85" s="12">
        <f ca="1">a_cacher!AA85</f>
        <v>1</v>
      </c>
      <c r="D85" s="12" t="str">
        <f ca="1">a_cacher!AB85</f>
        <v/>
      </c>
      <c r="E85" s="12" t="str">
        <f t="array" aca="1" ref="E85" ca="1">IFERROR(INDEX(Tableau17[Colonne1],SMALL(IF(Tableau17[nb activités]&lt;&gt;"",ROW(Tableau17[Colonne1])-1,""),ROW(84:84))),"")</f>
        <v/>
      </c>
      <c r="F85" s="12" t="str">
        <f t="array" aca="1" ref="F85" ca="1">INDEX($B$2:$D$335,MATCH(E85,$B$2:$B$335,0),3)</f>
        <v/>
      </c>
    </row>
    <row r="86" spans="1:6" x14ac:dyDescent="0.25">
      <c r="A86" s="12" t="str">
        <f ca="1">a_cacher!Z86</f>
        <v>24 novembre 2018</v>
      </c>
      <c r="B86" s="12" t="str">
        <f t="shared" ca="1" si="1"/>
        <v/>
      </c>
      <c r="C86" s="12">
        <f ca="1">a_cacher!AA86</f>
        <v>1</v>
      </c>
      <c r="D86" s="12" t="str">
        <f ca="1">a_cacher!AB86</f>
        <v/>
      </c>
      <c r="E86" s="12" t="str">
        <f t="array" aca="1" ref="E86" ca="1">IFERROR(INDEX(Tableau17[Colonne1],SMALL(IF(Tableau17[nb activités]&lt;&gt;"",ROW(Tableau17[Colonne1])-1,""),ROW(85:85))),"")</f>
        <v/>
      </c>
      <c r="F86" s="12" t="str">
        <f t="array" aca="1" ref="F86" ca="1">INDEX($B$2:$D$335,MATCH(E86,$B$2:$B$335,0),3)</f>
        <v/>
      </c>
    </row>
    <row r="87" spans="1:6" x14ac:dyDescent="0.25">
      <c r="A87" s="12" t="str">
        <f ca="1">a_cacher!Z87</f>
        <v>25 novembre 2018</v>
      </c>
      <c r="B87" s="12" t="str">
        <f t="shared" ca="1" si="1"/>
        <v/>
      </c>
      <c r="C87" s="12">
        <f ca="1">a_cacher!AA87</f>
        <v>1</v>
      </c>
      <c r="D87" s="12" t="str">
        <f ca="1">a_cacher!AB87</f>
        <v/>
      </c>
      <c r="E87" s="12" t="str">
        <f t="array" aca="1" ref="E87" ca="1">IFERROR(INDEX(Tableau17[Colonne1],SMALL(IF(Tableau17[nb activités]&lt;&gt;"",ROW(Tableau17[Colonne1])-1,""),ROW(86:86))),"")</f>
        <v/>
      </c>
      <c r="F87" s="12" t="str">
        <f t="array" aca="1" ref="F87" ca="1">INDEX($B$2:$D$335,MATCH(E87,$B$2:$B$335,0),3)</f>
        <v/>
      </c>
    </row>
    <row r="88" spans="1:6" x14ac:dyDescent="0.25">
      <c r="A88" s="12" t="str">
        <f ca="1">a_cacher!Z88</f>
        <v>26 novembre 2018</v>
      </c>
      <c r="B88" s="12" t="str">
        <f t="shared" ca="1" si="1"/>
        <v/>
      </c>
      <c r="C88" s="12">
        <f ca="1">a_cacher!AA88</f>
        <v>1</v>
      </c>
      <c r="D88" s="12" t="str">
        <f ca="1">a_cacher!AB88</f>
        <v/>
      </c>
      <c r="E88" s="12" t="str">
        <f t="array" aca="1" ref="E88" ca="1">IFERROR(INDEX(Tableau17[Colonne1],SMALL(IF(Tableau17[nb activités]&lt;&gt;"",ROW(Tableau17[Colonne1])-1,""),ROW(87:87))),"")</f>
        <v/>
      </c>
      <c r="F88" s="12" t="str">
        <f t="array" aca="1" ref="F88" ca="1">INDEX($B$2:$D$335,MATCH(E88,$B$2:$B$335,0),3)</f>
        <v/>
      </c>
    </row>
    <row r="89" spans="1:6" x14ac:dyDescent="0.25">
      <c r="A89" s="12" t="str">
        <f ca="1">a_cacher!Z89</f>
        <v>27 novembre 2018</v>
      </c>
      <c r="B89" s="12" t="str">
        <f t="shared" ca="1" si="1"/>
        <v/>
      </c>
      <c r="C89" s="12">
        <f ca="1">a_cacher!AA89</f>
        <v>1</v>
      </c>
      <c r="D89" s="12" t="str">
        <f ca="1">a_cacher!AB89</f>
        <v/>
      </c>
      <c r="E89" s="12" t="str">
        <f t="array" aca="1" ref="E89" ca="1">IFERROR(INDEX(Tableau17[Colonne1],SMALL(IF(Tableau17[nb activités]&lt;&gt;"",ROW(Tableau17[Colonne1])-1,""),ROW(88:88))),"")</f>
        <v/>
      </c>
      <c r="F89" s="12" t="str">
        <f t="array" aca="1" ref="F89" ca="1">INDEX($B$2:$D$335,MATCH(E89,$B$2:$B$335,0),3)</f>
        <v/>
      </c>
    </row>
    <row r="90" spans="1:6" x14ac:dyDescent="0.25">
      <c r="A90" s="12" t="str">
        <f ca="1">a_cacher!Z90</f>
        <v>28 novembre 2018</v>
      </c>
      <c r="B90" s="12" t="str">
        <f t="shared" ca="1" si="1"/>
        <v/>
      </c>
      <c r="C90" s="12">
        <f ca="1">a_cacher!AA90</f>
        <v>1</v>
      </c>
      <c r="D90" s="12" t="str">
        <f ca="1">a_cacher!AB90</f>
        <v/>
      </c>
      <c r="E90" s="12" t="str">
        <f t="array" aca="1" ref="E90" ca="1">IFERROR(INDEX(Tableau17[Colonne1],SMALL(IF(Tableau17[nb activités]&lt;&gt;"",ROW(Tableau17[Colonne1])-1,""),ROW(89:89))),"")</f>
        <v/>
      </c>
      <c r="F90" s="12" t="str">
        <f t="array" aca="1" ref="F90" ca="1">INDEX($B$2:$D$335,MATCH(E90,$B$2:$B$335,0),3)</f>
        <v/>
      </c>
    </row>
    <row r="91" spans="1:6" x14ac:dyDescent="0.25">
      <c r="A91" s="12" t="str">
        <f ca="1">a_cacher!Z91</f>
        <v>29 novembre 2018</v>
      </c>
      <c r="B91" s="12" t="str">
        <f t="shared" ca="1" si="1"/>
        <v/>
      </c>
      <c r="C91" s="12">
        <f ca="1">a_cacher!AA91</f>
        <v>1</v>
      </c>
      <c r="D91" s="12" t="str">
        <f ca="1">a_cacher!AB91</f>
        <v/>
      </c>
      <c r="E91" s="12" t="str">
        <f t="array" aca="1" ref="E91" ca="1">IFERROR(INDEX(Tableau17[Colonne1],SMALL(IF(Tableau17[nb activités]&lt;&gt;"",ROW(Tableau17[Colonne1])-1,""),ROW(90:90))),"")</f>
        <v/>
      </c>
      <c r="F91" s="12" t="str">
        <f t="array" aca="1" ref="F91" ca="1">INDEX($B$2:$D$335,MATCH(E91,$B$2:$B$335,0),3)</f>
        <v/>
      </c>
    </row>
    <row r="92" spans="1:6" x14ac:dyDescent="0.25">
      <c r="A92" s="12" t="str">
        <f ca="1">a_cacher!Z92</f>
        <v>30 novembre 2018</v>
      </c>
      <c r="B92" s="12" t="str">
        <f t="shared" ca="1" si="1"/>
        <v/>
      </c>
      <c r="C92" s="12">
        <f ca="1">a_cacher!AA92</f>
        <v>1</v>
      </c>
      <c r="D92" s="12" t="str">
        <f ca="1">a_cacher!AB92</f>
        <v/>
      </c>
      <c r="E92" s="12" t="str">
        <f t="array" aca="1" ref="E92" ca="1">IFERROR(INDEX(Tableau17[Colonne1],SMALL(IF(Tableau17[nb activités]&lt;&gt;"",ROW(Tableau17[Colonne1])-1,""),ROW(91:91))),"")</f>
        <v/>
      </c>
      <c r="F92" s="12" t="str">
        <f t="array" aca="1" ref="F92" ca="1">INDEX($B$2:$D$335,MATCH(E92,$B$2:$B$335,0),3)</f>
        <v/>
      </c>
    </row>
    <row r="93" spans="1:6" x14ac:dyDescent="0.25">
      <c r="A93" s="12" t="str">
        <f ca="1">a_cacher!Z93</f>
        <v>1 décembre 2018</v>
      </c>
      <c r="B93" s="12" t="str">
        <f t="shared" ca="1" si="1"/>
        <v/>
      </c>
      <c r="C93" s="12">
        <f ca="1">a_cacher!AA93</f>
        <v>1</v>
      </c>
      <c r="D93" s="12" t="str">
        <f ca="1">a_cacher!AB93</f>
        <v/>
      </c>
      <c r="E93" s="12" t="str">
        <f t="array" aca="1" ref="E93" ca="1">IFERROR(INDEX(Tableau17[Colonne1],SMALL(IF(Tableau17[nb activités]&lt;&gt;"",ROW(Tableau17[Colonne1])-1,""),ROW(92:92))),"")</f>
        <v/>
      </c>
      <c r="F93" s="12" t="str">
        <f t="array" aca="1" ref="F93" ca="1">INDEX($B$2:$D$335,MATCH(E93,$B$2:$B$335,0),3)</f>
        <v/>
      </c>
    </row>
    <row r="94" spans="1:6" x14ac:dyDescent="0.25">
      <c r="A94" s="12" t="str">
        <f ca="1">a_cacher!Z94</f>
        <v>2 décembre 2018</v>
      </c>
      <c r="B94" s="12" t="str">
        <f t="shared" ca="1" si="1"/>
        <v/>
      </c>
      <c r="C94" s="12">
        <f ca="1">a_cacher!AA94</f>
        <v>1</v>
      </c>
      <c r="D94" s="12" t="str">
        <f ca="1">a_cacher!AB94</f>
        <v/>
      </c>
      <c r="E94" s="12" t="str">
        <f t="array" aca="1" ref="E94" ca="1">IFERROR(INDEX(Tableau17[Colonne1],SMALL(IF(Tableau17[nb activités]&lt;&gt;"",ROW(Tableau17[Colonne1])-1,""),ROW(93:93))),"")</f>
        <v/>
      </c>
      <c r="F94" s="12" t="str">
        <f t="array" aca="1" ref="F94" ca="1">INDEX($B$2:$D$335,MATCH(E94,$B$2:$B$335,0),3)</f>
        <v/>
      </c>
    </row>
    <row r="95" spans="1:6" x14ac:dyDescent="0.25">
      <c r="A95" s="12" t="str">
        <f ca="1">a_cacher!Z95</f>
        <v>3 décembre 2018</v>
      </c>
      <c r="B95" s="12" t="str">
        <f t="shared" ca="1" si="1"/>
        <v/>
      </c>
      <c r="C95" s="12">
        <f ca="1">a_cacher!AA95</f>
        <v>1</v>
      </c>
      <c r="D95" s="12" t="str">
        <f ca="1">a_cacher!AB95</f>
        <v/>
      </c>
      <c r="E95" s="12" t="str">
        <f t="array" aca="1" ref="E95" ca="1">IFERROR(INDEX(Tableau17[Colonne1],SMALL(IF(Tableau17[nb activités]&lt;&gt;"",ROW(Tableau17[Colonne1])-1,""),ROW(94:94))),"")</f>
        <v/>
      </c>
      <c r="F95" s="12" t="str">
        <f t="array" aca="1" ref="F95" ca="1">INDEX($B$2:$D$335,MATCH(E95,$B$2:$B$335,0),3)</f>
        <v/>
      </c>
    </row>
    <row r="96" spans="1:6" x14ac:dyDescent="0.25">
      <c r="A96" s="12" t="str">
        <f ca="1">a_cacher!Z96</f>
        <v>4 décembre 2018</v>
      </c>
      <c r="B96" s="12" t="str">
        <f t="shared" ca="1" si="1"/>
        <v/>
      </c>
      <c r="C96" s="12">
        <f ca="1">a_cacher!AA96</f>
        <v>1</v>
      </c>
      <c r="D96" s="12" t="str">
        <f ca="1">a_cacher!AB96</f>
        <v/>
      </c>
      <c r="E96" s="12" t="str">
        <f t="array" aca="1" ref="E96" ca="1">IFERROR(INDEX(Tableau17[Colonne1],SMALL(IF(Tableau17[nb activités]&lt;&gt;"",ROW(Tableau17[Colonne1])-1,""),ROW(95:95))),"")</f>
        <v/>
      </c>
      <c r="F96" s="12" t="str">
        <f t="array" aca="1" ref="F96" ca="1">INDEX($B$2:$D$335,MATCH(E96,$B$2:$B$335,0),3)</f>
        <v/>
      </c>
    </row>
    <row r="97" spans="1:6" x14ac:dyDescent="0.25">
      <c r="A97" s="12" t="str">
        <f ca="1">a_cacher!Z97</f>
        <v>5 décembre 2018</v>
      </c>
      <c r="B97" s="12" t="str">
        <f t="shared" ca="1" si="1"/>
        <v/>
      </c>
      <c r="C97" s="12">
        <f ca="1">a_cacher!AA97</f>
        <v>1</v>
      </c>
      <c r="D97" s="12" t="str">
        <f ca="1">a_cacher!AB97</f>
        <v/>
      </c>
      <c r="E97" s="12" t="str">
        <f t="array" aca="1" ref="E97" ca="1">IFERROR(INDEX(Tableau17[Colonne1],SMALL(IF(Tableau17[nb activités]&lt;&gt;"",ROW(Tableau17[Colonne1])-1,""),ROW(96:96))),"")</f>
        <v/>
      </c>
      <c r="F97" s="12" t="str">
        <f t="array" aca="1" ref="F97" ca="1">INDEX($B$2:$D$335,MATCH(E97,$B$2:$B$335,0),3)</f>
        <v/>
      </c>
    </row>
    <row r="98" spans="1:6" x14ac:dyDescent="0.25">
      <c r="A98" s="12" t="str">
        <f ca="1">a_cacher!Z98</f>
        <v>6 décembre 2018</v>
      </c>
      <c r="B98" s="12" t="str">
        <f t="shared" ca="1" si="1"/>
        <v/>
      </c>
      <c r="C98" s="12">
        <f ca="1">a_cacher!AA98</f>
        <v>1</v>
      </c>
      <c r="D98" s="12" t="str">
        <f ca="1">a_cacher!AB98</f>
        <v/>
      </c>
      <c r="E98" s="12" t="str">
        <f t="array" aca="1" ref="E98" ca="1">IFERROR(INDEX(Tableau17[Colonne1],SMALL(IF(Tableau17[nb activités]&lt;&gt;"",ROW(Tableau17[Colonne1])-1,""),ROW(97:97))),"")</f>
        <v/>
      </c>
      <c r="F98" s="12" t="str">
        <f t="array" aca="1" ref="F98" ca="1">INDEX($B$2:$D$335,MATCH(E98,$B$2:$B$335,0),3)</f>
        <v/>
      </c>
    </row>
    <row r="99" spans="1:6" x14ac:dyDescent="0.25">
      <c r="A99" s="12" t="str">
        <f ca="1">a_cacher!Z99</f>
        <v>7 décembre 2018</v>
      </c>
      <c r="B99" s="12" t="str">
        <f t="shared" ca="1" si="1"/>
        <v/>
      </c>
      <c r="C99" s="12">
        <f ca="1">a_cacher!AA99</f>
        <v>1</v>
      </c>
      <c r="D99" s="12" t="str">
        <f ca="1">a_cacher!AB99</f>
        <v/>
      </c>
      <c r="E99" s="12" t="str">
        <f t="array" aca="1" ref="E99" ca="1">IFERROR(INDEX(Tableau17[Colonne1],SMALL(IF(Tableau17[nb activités]&lt;&gt;"",ROW(Tableau17[Colonne1])-1,""),ROW(98:98))),"")</f>
        <v/>
      </c>
      <c r="F99" s="12" t="str">
        <f t="array" aca="1" ref="F99" ca="1">INDEX($B$2:$D$335,MATCH(E99,$B$2:$B$335,0),3)</f>
        <v/>
      </c>
    </row>
    <row r="100" spans="1:6" x14ac:dyDescent="0.25">
      <c r="A100" s="12" t="str">
        <f ca="1">a_cacher!Z100</f>
        <v>8 décembre 2018</v>
      </c>
      <c r="B100" s="12" t="str">
        <f t="shared" ca="1" si="1"/>
        <v/>
      </c>
      <c r="C100" s="12">
        <f ca="1">a_cacher!AA100</f>
        <v>1</v>
      </c>
      <c r="D100" s="12" t="str">
        <f ca="1">a_cacher!AB100</f>
        <v/>
      </c>
      <c r="E100" s="12" t="str">
        <f t="array" aca="1" ref="E100" ca="1">IFERROR(INDEX(Tableau17[Colonne1],SMALL(IF(Tableau17[nb activités]&lt;&gt;"",ROW(Tableau17[Colonne1])-1,""),ROW(99:99))),"")</f>
        <v/>
      </c>
      <c r="F100" s="12" t="str">
        <f t="array" aca="1" ref="F100" ca="1">INDEX($B$2:$D$335,MATCH(E100,$B$2:$B$335,0),3)</f>
        <v/>
      </c>
    </row>
    <row r="101" spans="1:6" x14ac:dyDescent="0.25">
      <c r="A101" s="12" t="str">
        <f ca="1">a_cacher!Z101</f>
        <v>9 décembre 2018</v>
      </c>
      <c r="B101" s="12" t="str">
        <f t="shared" ca="1" si="1"/>
        <v/>
      </c>
      <c r="C101" s="12">
        <f ca="1">a_cacher!AA101</f>
        <v>1</v>
      </c>
      <c r="D101" s="12" t="str">
        <f ca="1">a_cacher!AB101</f>
        <v/>
      </c>
      <c r="E101" s="12" t="str">
        <f t="array" aca="1" ref="E101" ca="1">IFERROR(INDEX(Tableau17[Colonne1],SMALL(IF(Tableau17[nb activités]&lt;&gt;"",ROW(Tableau17[Colonne1])-1,""),ROW(100:100))),"")</f>
        <v/>
      </c>
      <c r="F101" s="12" t="str">
        <f t="array" aca="1" ref="F101" ca="1">INDEX($B$2:$D$335,MATCH(E101,$B$2:$B$335,0),3)</f>
        <v/>
      </c>
    </row>
    <row r="102" spans="1:6" x14ac:dyDescent="0.25">
      <c r="A102" s="12" t="str">
        <f ca="1">a_cacher!Z102</f>
        <v>10 décembre 2018</v>
      </c>
      <c r="B102" s="12" t="str">
        <f t="shared" ca="1" si="1"/>
        <v/>
      </c>
      <c r="C102" s="12">
        <f ca="1">a_cacher!AA102</f>
        <v>1</v>
      </c>
      <c r="D102" s="12" t="str">
        <f ca="1">a_cacher!AB102</f>
        <v/>
      </c>
      <c r="E102" s="12" t="str">
        <f t="array" aca="1" ref="E102" ca="1">IFERROR(INDEX(Tableau17[Colonne1],SMALL(IF(Tableau17[nb activités]&lt;&gt;"",ROW(Tableau17[Colonne1])-1,""),ROW(101:101))),"")</f>
        <v/>
      </c>
      <c r="F102" s="12" t="str">
        <f t="array" aca="1" ref="F102" ca="1">INDEX($B$2:$D$335,MATCH(E102,$B$2:$B$335,0),3)</f>
        <v/>
      </c>
    </row>
    <row r="103" spans="1:6" x14ac:dyDescent="0.25">
      <c r="A103" s="12" t="str">
        <f ca="1">a_cacher!Z103</f>
        <v>11 décembre 2018</v>
      </c>
      <c r="B103" s="12" t="str">
        <f t="shared" ca="1" si="1"/>
        <v>11 décembre 2018</v>
      </c>
      <c r="C103" s="12">
        <f ca="1">a_cacher!AA103</f>
        <v>2</v>
      </c>
      <c r="D103" s="12">
        <f ca="1">a_cacher!AB103</f>
        <v>2</v>
      </c>
      <c r="E103" s="12" t="str">
        <f t="array" aca="1" ref="E103" ca="1">IFERROR(INDEX(Tableau17[Colonne1],SMALL(IF(Tableau17[nb activités]&lt;&gt;"",ROW(Tableau17[Colonne1])-1,""),ROW(102:102))),"")</f>
        <v/>
      </c>
      <c r="F103" s="12" t="str">
        <f t="array" aca="1" ref="F103" ca="1">INDEX($B$2:$D$335,MATCH(E103,$B$2:$B$335,0),3)</f>
        <v/>
      </c>
    </row>
    <row r="104" spans="1:6" x14ac:dyDescent="0.25">
      <c r="A104" s="12" t="str">
        <f ca="1">a_cacher!Z104</f>
        <v>12 décembre 2018</v>
      </c>
      <c r="B104" s="12" t="str">
        <f t="shared" ca="1" si="1"/>
        <v/>
      </c>
      <c r="C104" s="12">
        <f ca="1">a_cacher!AA104</f>
        <v>1</v>
      </c>
      <c r="D104" s="12" t="str">
        <f ca="1">a_cacher!AB104</f>
        <v/>
      </c>
      <c r="E104" s="12" t="str">
        <f t="array" aca="1" ref="E104" ca="1">IFERROR(INDEX(Tableau17[Colonne1],SMALL(IF(Tableau17[nb activités]&lt;&gt;"",ROW(Tableau17[Colonne1])-1,""),ROW(103:103))),"")</f>
        <v/>
      </c>
      <c r="F104" s="12" t="str">
        <f t="array" aca="1" ref="F104" ca="1">INDEX($B$2:$D$335,MATCH(E104,$B$2:$B$335,0),3)</f>
        <v/>
      </c>
    </row>
    <row r="105" spans="1:6" x14ac:dyDescent="0.25">
      <c r="A105" s="12" t="str">
        <f ca="1">a_cacher!Z105</f>
        <v>13 décembre 2018</v>
      </c>
      <c r="B105" s="12" t="str">
        <f t="shared" ca="1" si="1"/>
        <v/>
      </c>
      <c r="C105" s="12">
        <f ca="1">a_cacher!AA105</f>
        <v>1</v>
      </c>
      <c r="D105" s="12" t="str">
        <f ca="1">a_cacher!AB105</f>
        <v/>
      </c>
      <c r="E105" s="12" t="str">
        <f t="array" aca="1" ref="E105" ca="1">IFERROR(INDEX(Tableau17[Colonne1],SMALL(IF(Tableau17[nb activités]&lt;&gt;"",ROW(Tableau17[Colonne1])-1,""),ROW(104:104))),"")</f>
        <v/>
      </c>
      <c r="F105" s="12" t="str">
        <f t="array" aca="1" ref="F105" ca="1">INDEX($B$2:$D$335,MATCH(E105,$B$2:$B$335,0),3)</f>
        <v/>
      </c>
    </row>
    <row r="106" spans="1:6" x14ac:dyDescent="0.25">
      <c r="A106" s="12" t="str">
        <f ca="1">a_cacher!Z106</f>
        <v>14 décembre 2018</v>
      </c>
      <c r="B106" s="12" t="str">
        <f t="shared" ca="1" si="1"/>
        <v/>
      </c>
      <c r="C106" s="12">
        <f ca="1">a_cacher!AA106</f>
        <v>1</v>
      </c>
      <c r="D106" s="12" t="str">
        <f ca="1">a_cacher!AB106</f>
        <v/>
      </c>
      <c r="E106" s="12" t="str">
        <f t="array" aca="1" ref="E106" ca="1">IFERROR(INDEX(Tableau17[Colonne1],SMALL(IF(Tableau17[nb activités]&lt;&gt;"",ROW(Tableau17[Colonne1])-1,""),ROW(105:105))),"")</f>
        <v/>
      </c>
      <c r="F106" s="12" t="str">
        <f t="array" aca="1" ref="F106" ca="1">INDEX($B$2:$D$335,MATCH(E106,$B$2:$B$335,0),3)</f>
        <v/>
      </c>
    </row>
    <row r="107" spans="1:6" x14ac:dyDescent="0.25">
      <c r="A107" s="12" t="str">
        <f ca="1">a_cacher!Z107</f>
        <v>15 décembre 2018</v>
      </c>
      <c r="B107" s="12" t="str">
        <f t="shared" ca="1" si="1"/>
        <v/>
      </c>
      <c r="C107" s="12">
        <f ca="1">a_cacher!AA107</f>
        <v>1</v>
      </c>
      <c r="D107" s="12" t="str">
        <f ca="1">a_cacher!AB107</f>
        <v/>
      </c>
      <c r="E107" s="12" t="str">
        <f t="array" aca="1" ref="E107" ca="1">IFERROR(INDEX(Tableau17[Colonne1],SMALL(IF(Tableau17[nb activités]&lt;&gt;"",ROW(Tableau17[Colonne1])-1,""),ROW(106:106))),"")</f>
        <v/>
      </c>
      <c r="F107" s="12" t="str">
        <f t="array" aca="1" ref="F107" ca="1">INDEX($B$2:$D$335,MATCH(E107,$B$2:$B$335,0),3)</f>
        <v/>
      </c>
    </row>
    <row r="108" spans="1:6" x14ac:dyDescent="0.25">
      <c r="A108" s="12" t="str">
        <f ca="1">a_cacher!Z108</f>
        <v>16 décembre 2018</v>
      </c>
      <c r="B108" s="12" t="str">
        <f t="shared" ca="1" si="1"/>
        <v/>
      </c>
      <c r="C108" s="12">
        <f ca="1">a_cacher!AA108</f>
        <v>1</v>
      </c>
      <c r="D108" s="12" t="str">
        <f ca="1">a_cacher!AB108</f>
        <v/>
      </c>
      <c r="E108" s="12" t="str">
        <f t="array" aca="1" ref="E108" ca="1">IFERROR(INDEX(Tableau17[Colonne1],SMALL(IF(Tableau17[nb activités]&lt;&gt;"",ROW(Tableau17[Colonne1])-1,""),ROW(107:107))),"")</f>
        <v/>
      </c>
      <c r="F108" s="12" t="str">
        <f t="array" aca="1" ref="F108" ca="1">INDEX($B$2:$D$335,MATCH(E108,$B$2:$B$335,0),3)</f>
        <v/>
      </c>
    </row>
    <row r="109" spans="1:6" x14ac:dyDescent="0.25">
      <c r="A109" s="12" t="str">
        <f ca="1">a_cacher!Z109</f>
        <v>17 décembre 2018</v>
      </c>
      <c r="B109" s="12" t="str">
        <f t="shared" ca="1" si="1"/>
        <v/>
      </c>
      <c r="C109" s="12">
        <f ca="1">a_cacher!AA109</f>
        <v>1</v>
      </c>
      <c r="D109" s="12" t="str">
        <f ca="1">a_cacher!AB109</f>
        <v/>
      </c>
      <c r="E109" s="12" t="str">
        <f t="array" aca="1" ref="E109" ca="1">IFERROR(INDEX(Tableau17[Colonne1],SMALL(IF(Tableau17[nb activités]&lt;&gt;"",ROW(Tableau17[Colonne1])-1,""),ROW(108:108))),"")</f>
        <v/>
      </c>
      <c r="F109" s="12" t="str">
        <f t="array" aca="1" ref="F109" ca="1">INDEX($B$2:$D$335,MATCH(E109,$B$2:$B$335,0),3)</f>
        <v/>
      </c>
    </row>
    <row r="110" spans="1:6" x14ac:dyDescent="0.25">
      <c r="A110" s="12" t="str">
        <f ca="1">a_cacher!Z110</f>
        <v>18 décembre 2018</v>
      </c>
      <c r="B110" s="12" t="str">
        <f t="shared" ca="1" si="1"/>
        <v/>
      </c>
      <c r="C110" s="12">
        <f ca="1">a_cacher!AA110</f>
        <v>1</v>
      </c>
      <c r="D110" s="12" t="str">
        <f ca="1">a_cacher!AB110</f>
        <v/>
      </c>
      <c r="E110" s="12" t="str">
        <f t="array" aca="1" ref="E110" ca="1">IFERROR(INDEX(Tableau17[Colonne1],SMALL(IF(Tableau17[nb activités]&lt;&gt;"",ROW(Tableau17[Colonne1])-1,""),ROW(109:109))),"")</f>
        <v/>
      </c>
      <c r="F110" s="12" t="str">
        <f t="array" aca="1" ref="F110" ca="1">INDEX($B$2:$D$335,MATCH(E110,$B$2:$B$335,0),3)</f>
        <v/>
      </c>
    </row>
    <row r="111" spans="1:6" x14ac:dyDescent="0.25">
      <c r="A111" s="12" t="str">
        <f ca="1">a_cacher!Z111</f>
        <v>19 décembre 2018</v>
      </c>
      <c r="B111" s="12" t="str">
        <f t="shared" ca="1" si="1"/>
        <v/>
      </c>
      <c r="C111" s="12">
        <f ca="1">a_cacher!AA111</f>
        <v>1</v>
      </c>
      <c r="D111" s="12" t="str">
        <f ca="1">a_cacher!AB111</f>
        <v/>
      </c>
      <c r="E111" s="12" t="str">
        <f t="array" aca="1" ref="E111" ca="1">IFERROR(INDEX(Tableau17[Colonne1],SMALL(IF(Tableau17[nb activités]&lt;&gt;"",ROW(Tableau17[Colonne1])-1,""),ROW(110:110))),"")</f>
        <v/>
      </c>
      <c r="F111" s="12" t="str">
        <f t="array" aca="1" ref="F111" ca="1">INDEX($B$2:$D$335,MATCH(E111,$B$2:$B$335,0),3)</f>
        <v/>
      </c>
    </row>
    <row r="112" spans="1:6" x14ac:dyDescent="0.25">
      <c r="A112" s="12" t="str">
        <f ca="1">a_cacher!Z112</f>
        <v>20 décembre 2018</v>
      </c>
      <c r="B112" s="12" t="str">
        <f t="shared" ca="1" si="1"/>
        <v/>
      </c>
      <c r="C112" s="12">
        <f ca="1">a_cacher!AA112</f>
        <v>1</v>
      </c>
      <c r="D112" s="12" t="str">
        <f ca="1">a_cacher!AB112</f>
        <v/>
      </c>
      <c r="E112" s="12" t="str">
        <f t="array" aca="1" ref="E112" ca="1">IFERROR(INDEX(Tableau17[Colonne1],SMALL(IF(Tableau17[nb activités]&lt;&gt;"",ROW(Tableau17[Colonne1])-1,""),ROW(111:111))),"")</f>
        <v/>
      </c>
      <c r="F112" s="12" t="str">
        <f t="array" aca="1" ref="F112" ca="1">INDEX($B$2:$D$335,MATCH(E112,$B$2:$B$335,0),3)</f>
        <v/>
      </c>
    </row>
    <row r="113" spans="1:6" x14ac:dyDescent="0.25">
      <c r="A113" s="12" t="str">
        <f ca="1">a_cacher!Z113</f>
        <v>21 décembre 2018</v>
      </c>
      <c r="B113" s="12" t="str">
        <f t="shared" ca="1" si="1"/>
        <v/>
      </c>
      <c r="C113" s="12">
        <f ca="1">a_cacher!AA113</f>
        <v>1</v>
      </c>
      <c r="D113" s="12" t="str">
        <f ca="1">a_cacher!AB113</f>
        <v/>
      </c>
      <c r="E113" s="12" t="str">
        <f t="array" aca="1" ref="E113" ca="1">IFERROR(INDEX(Tableau17[Colonne1],SMALL(IF(Tableau17[nb activités]&lt;&gt;"",ROW(Tableau17[Colonne1])-1,""),ROW(112:112))),"")</f>
        <v/>
      </c>
      <c r="F113" s="12" t="str">
        <f t="array" aca="1" ref="F113" ca="1">INDEX($B$2:$D$335,MATCH(E113,$B$2:$B$335,0),3)</f>
        <v/>
      </c>
    </row>
    <row r="114" spans="1:6" x14ac:dyDescent="0.25">
      <c r="A114" s="12" t="str">
        <f ca="1">a_cacher!Z114</f>
        <v>22 décembre 2018</v>
      </c>
      <c r="B114" s="12" t="str">
        <f t="shared" ca="1" si="1"/>
        <v/>
      </c>
      <c r="C114" s="12">
        <f ca="1">a_cacher!AA114</f>
        <v>1</v>
      </c>
      <c r="D114" s="12" t="str">
        <f ca="1">a_cacher!AB114</f>
        <v/>
      </c>
      <c r="E114" s="12" t="str">
        <f t="array" aca="1" ref="E114" ca="1">IFERROR(INDEX(Tableau17[Colonne1],SMALL(IF(Tableau17[nb activités]&lt;&gt;"",ROW(Tableau17[Colonne1])-1,""),ROW(113:113))),"")</f>
        <v/>
      </c>
      <c r="F114" s="12" t="str">
        <f t="array" aca="1" ref="F114" ca="1">INDEX($B$2:$D$335,MATCH(E114,$B$2:$B$335,0),3)</f>
        <v/>
      </c>
    </row>
    <row r="115" spans="1:6" x14ac:dyDescent="0.25">
      <c r="A115" s="12" t="str">
        <f ca="1">a_cacher!Z115</f>
        <v>23 décembre 2018</v>
      </c>
      <c r="B115" s="12" t="str">
        <f t="shared" ca="1" si="1"/>
        <v/>
      </c>
      <c r="C115" s="12">
        <f ca="1">a_cacher!AA115</f>
        <v>1</v>
      </c>
      <c r="D115" s="12" t="str">
        <f ca="1">a_cacher!AB115</f>
        <v/>
      </c>
      <c r="E115" s="12" t="str">
        <f t="array" aca="1" ref="E115" ca="1">IFERROR(INDEX(Tableau17[Colonne1],SMALL(IF(Tableau17[nb activités]&lt;&gt;"",ROW(Tableau17[Colonne1])-1,""),ROW(114:114))),"")</f>
        <v/>
      </c>
      <c r="F115" s="12" t="str">
        <f t="array" aca="1" ref="F115" ca="1">INDEX($B$2:$D$335,MATCH(E115,$B$2:$B$335,0),3)</f>
        <v/>
      </c>
    </row>
    <row r="116" spans="1:6" x14ac:dyDescent="0.25">
      <c r="A116" s="12" t="str">
        <f ca="1">a_cacher!Z116</f>
        <v>24 décembre 2018</v>
      </c>
      <c r="B116" s="12" t="str">
        <f t="shared" ca="1" si="1"/>
        <v/>
      </c>
      <c r="C116" s="12">
        <f ca="1">a_cacher!AA116</f>
        <v>1</v>
      </c>
      <c r="D116" s="12" t="str">
        <f ca="1">a_cacher!AB116</f>
        <v/>
      </c>
      <c r="E116" s="12" t="str">
        <f t="array" aca="1" ref="E116" ca="1">IFERROR(INDEX(Tableau17[Colonne1],SMALL(IF(Tableau17[nb activités]&lt;&gt;"",ROW(Tableau17[Colonne1])-1,""),ROW(115:115))),"")</f>
        <v/>
      </c>
      <c r="F116" s="12" t="str">
        <f t="array" aca="1" ref="F116" ca="1">INDEX($B$2:$D$335,MATCH(E116,$B$2:$B$335,0),3)</f>
        <v/>
      </c>
    </row>
    <row r="117" spans="1:6" x14ac:dyDescent="0.25">
      <c r="A117" s="12" t="str">
        <f ca="1">a_cacher!Z117</f>
        <v>25 décembre 2018</v>
      </c>
      <c r="B117" s="12" t="str">
        <f t="shared" ca="1" si="1"/>
        <v/>
      </c>
      <c r="C117" s="12">
        <f ca="1">a_cacher!AA117</f>
        <v>1</v>
      </c>
      <c r="D117" s="12" t="str">
        <f ca="1">a_cacher!AB117</f>
        <v/>
      </c>
      <c r="E117" s="12" t="str">
        <f t="array" aca="1" ref="E117" ca="1">IFERROR(INDEX(Tableau17[Colonne1],SMALL(IF(Tableau17[nb activités]&lt;&gt;"",ROW(Tableau17[Colonne1])-1,""),ROW(116:116))),"")</f>
        <v/>
      </c>
      <c r="F117" s="12" t="str">
        <f t="array" aca="1" ref="F117" ca="1">INDEX($B$2:$D$335,MATCH(E117,$B$2:$B$335,0),3)</f>
        <v/>
      </c>
    </row>
    <row r="118" spans="1:6" x14ac:dyDescent="0.25">
      <c r="A118" s="12" t="str">
        <f ca="1">a_cacher!Z118</f>
        <v>26 décembre 2018</v>
      </c>
      <c r="B118" s="12" t="str">
        <f t="shared" ca="1" si="1"/>
        <v/>
      </c>
      <c r="C118" s="12">
        <f ca="1">a_cacher!AA118</f>
        <v>1</v>
      </c>
      <c r="D118" s="12" t="str">
        <f ca="1">a_cacher!AB118</f>
        <v/>
      </c>
      <c r="E118" s="12" t="str">
        <f t="array" aca="1" ref="E118" ca="1">IFERROR(INDEX(Tableau17[Colonne1],SMALL(IF(Tableau17[nb activités]&lt;&gt;"",ROW(Tableau17[Colonne1])-1,""),ROW(117:117))),"")</f>
        <v/>
      </c>
      <c r="F118" s="12" t="str">
        <f t="array" aca="1" ref="F118" ca="1">INDEX($B$2:$D$335,MATCH(E118,$B$2:$B$335,0),3)</f>
        <v/>
      </c>
    </row>
    <row r="119" spans="1:6" x14ac:dyDescent="0.25">
      <c r="A119" s="12" t="str">
        <f ca="1">a_cacher!Z119</f>
        <v>27 décembre 2018</v>
      </c>
      <c r="B119" s="12" t="str">
        <f t="shared" ca="1" si="1"/>
        <v/>
      </c>
      <c r="C119" s="12">
        <f ca="1">a_cacher!AA119</f>
        <v>1</v>
      </c>
      <c r="D119" s="12" t="str">
        <f ca="1">a_cacher!AB119</f>
        <v/>
      </c>
      <c r="E119" s="12" t="str">
        <f t="array" aca="1" ref="E119" ca="1">IFERROR(INDEX(Tableau17[Colonne1],SMALL(IF(Tableau17[nb activités]&lt;&gt;"",ROW(Tableau17[Colonne1])-1,""),ROW(118:118))),"")</f>
        <v/>
      </c>
      <c r="F119" s="12" t="str">
        <f t="array" aca="1" ref="F119" ca="1">INDEX($B$2:$D$335,MATCH(E119,$B$2:$B$335,0),3)</f>
        <v/>
      </c>
    </row>
    <row r="120" spans="1:6" x14ac:dyDescent="0.25">
      <c r="A120" s="12" t="str">
        <f ca="1">a_cacher!Z120</f>
        <v>28 décembre 2018</v>
      </c>
      <c r="B120" s="12" t="str">
        <f t="shared" ca="1" si="1"/>
        <v/>
      </c>
      <c r="C120" s="12">
        <f ca="1">a_cacher!AA120</f>
        <v>1</v>
      </c>
      <c r="D120" s="12" t="str">
        <f ca="1">a_cacher!AB120</f>
        <v/>
      </c>
      <c r="E120" s="12" t="str">
        <f t="array" aca="1" ref="E120" ca="1">IFERROR(INDEX(Tableau17[Colonne1],SMALL(IF(Tableau17[nb activités]&lt;&gt;"",ROW(Tableau17[Colonne1])-1,""),ROW(119:119))),"")</f>
        <v/>
      </c>
      <c r="F120" s="12" t="str">
        <f t="array" aca="1" ref="F120" ca="1">INDEX($B$2:$D$335,MATCH(E120,$B$2:$B$335,0),3)</f>
        <v/>
      </c>
    </row>
    <row r="121" spans="1:6" x14ac:dyDescent="0.25">
      <c r="A121" s="12" t="str">
        <f ca="1">a_cacher!Z121</f>
        <v>29 décembre 2018</v>
      </c>
      <c r="B121" s="12" t="str">
        <f t="shared" ca="1" si="1"/>
        <v/>
      </c>
      <c r="C121" s="12">
        <f ca="1">a_cacher!AA121</f>
        <v>1</v>
      </c>
      <c r="D121" s="12" t="str">
        <f ca="1">a_cacher!AB121</f>
        <v/>
      </c>
      <c r="E121" s="12" t="str">
        <f t="array" aca="1" ref="E121" ca="1">IFERROR(INDEX(Tableau17[Colonne1],SMALL(IF(Tableau17[nb activités]&lt;&gt;"",ROW(Tableau17[Colonne1])-1,""),ROW(120:120))),"")</f>
        <v/>
      </c>
      <c r="F121" s="12" t="str">
        <f t="array" aca="1" ref="F121" ca="1">INDEX($B$2:$D$335,MATCH(E121,$B$2:$B$335,0),3)</f>
        <v/>
      </c>
    </row>
    <row r="122" spans="1:6" x14ac:dyDescent="0.25">
      <c r="A122" s="12" t="str">
        <f ca="1">a_cacher!Z122</f>
        <v>30 décembre 2018</v>
      </c>
      <c r="B122" s="12" t="str">
        <f t="shared" ca="1" si="1"/>
        <v/>
      </c>
      <c r="C122" s="12">
        <f ca="1">a_cacher!AA122</f>
        <v>1</v>
      </c>
      <c r="D122" s="12" t="str">
        <f ca="1">a_cacher!AB122</f>
        <v/>
      </c>
      <c r="E122" s="12" t="str">
        <f t="array" aca="1" ref="E122" ca="1">IFERROR(INDEX(Tableau17[Colonne1],SMALL(IF(Tableau17[nb activités]&lt;&gt;"",ROW(Tableau17[Colonne1])-1,""),ROW(121:121))),"")</f>
        <v/>
      </c>
      <c r="F122" s="12" t="str">
        <f t="array" aca="1" ref="F122" ca="1">INDEX($B$2:$D$335,MATCH(E122,$B$2:$B$335,0),3)</f>
        <v/>
      </c>
    </row>
    <row r="123" spans="1:6" x14ac:dyDescent="0.25">
      <c r="A123" s="12" t="str">
        <f ca="1">a_cacher!Z123</f>
        <v>31 décembre 2018</v>
      </c>
      <c r="B123" s="12" t="str">
        <f t="shared" ca="1" si="1"/>
        <v/>
      </c>
      <c r="C123" s="12">
        <f ca="1">a_cacher!AA123</f>
        <v>1</v>
      </c>
      <c r="D123" s="12" t="str">
        <f ca="1">a_cacher!AB123</f>
        <v/>
      </c>
      <c r="E123" s="12" t="str">
        <f t="array" aca="1" ref="E123" ca="1">IFERROR(INDEX(Tableau17[Colonne1],SMALL(IF(Tableau17[nb activités]&lt;&gt;"",ROW(Tableau17[Colonne1])-1,""),ROW(122:122))),"")</f>
        <v/>
      </c>
      <c r="F123" s="12" t="str">
        <f t="array" aca="1" ref="F123" ca="1">INDEX($B$2:$D$335,MATCH(E123,$B$2:$B$335,0),3)</f>
        <v/>
      </c>
    </row>
    <row r="124" spans="1:6" x14ac:dyDescent="0.25">
      <c r="A124" s="12" t="str">
        <f ca="1">a_cacher!Z124</f>
        <v>1 janvier 2019</v>
      </c>
      <c r="B124" s="12" t="str">
        <f t="shared" ca="1" si="1"/>
        <v/>
      </c>
      <c r="C124" s="12">
        <f ca="1">a_cacher!AA124</f>
        <v>1</v>
      </c>
      <c r="D124" s="12" t="str">
        <f ca="1">a_cacher!AB124</f>
        <v/>
      </c>
      <c r="E124" s="12" t="str">
        <f t="array" aca="1" ref="E124" ca="1">IFERROR(INDEX(Tableau17[Colonne1],SMALL(IF(Tableau17[nb activités]&lt;&gt;"",ROW(Tableau17[Colonne1])-1,""),ROW(123:123))),"")</f>
        <v/>
      </c>
      <c r="F124" s="12" t="str">
        <f t="array" aca="1" ref="F124" ca="1">INDEX($B$2:$D$335,MATCH(E124,$B$2:$B$335,0),3)</f>
        <v/>
      </c>
    </row>
    <row r="125" spans="1:6" x14ac:dyDescent="0.25">
      <c r="A125" s="12" t="str">
        <f ca="1">a_cacher!Z125</f>
        <v>2 janvier 2019</v>
      </c>
      <c r="B125" s="12" t="str">
        <f t="shared" ca="1" si="1"/>
        <v/>
      </c>
      <c r="C125" s="12">
        <f ca="1">a_cacher!AA125</f>
        <v>1</v>
      </c>
      <c r="D125" s="12" t="str">
        <f ca="1">a_cacher!AB125</f>
        <v/>
      </c>
      <c r="E125" s="12" t="str">
        <f t="array" aca="1" ref="E125" ca="1">IFERROR(INDEX(Tableau17[Colonne1],SMALL(IF(Tableau17[nb activités]&lt;&gt;"",ROW(Tableau17[Colonne1])-1,""),ROW(124:124))),"")</f>
        <v/>
      </c>
      <c r="F125" s="12" t="str">
        <f t="array" aca="1" ref="F125" ca="1">INDEX($B$2:$D$335,MATCH(E125,$B$2:$B$335,0),3)</f>
        <v/>
      </c>
    </row>
    <row r="126" spans="1:6" x14ac:dyDescent="0.25">
      <c r="A126" s="12" t="str">
        <f ca="1">a_cacher!Z126</f>
        <v>3 janvier 2019</v>
      </c>
      <c r="B126" s="12" t="str">
        <f t="shared" ca="1" si="1"/>
        <v/>
      </c>
      <c r="C126" s="12">
        <f ca="1">a_cacher!AA126</f>
        <v>1</v>
      </c>
      <c r="D126" s="12" t="str">
        <f ca="1">a_cacher!AB126</f>
        <v/>
      </c>
      <c r="E126" s="12" t="str">
        <f t="array" aca="1" ref="E126" ca="1">IFERROR(INDEX(Tableau17[Colonne1],SMALL(IF(Tableau17[nb activités]&lt;&gt;"",ROW(Tableau17[Colonne1])-1,""),ROW(125:125))),"")</f>
        <v/>
      </c>
      <c r="F126" s="12" t="str">
        <f t="array" aca="1" ref="F126" ca="1">INDEX($B$2:$D$335,MATCH(E126,$B$2:$B$335,0),3)</f>
        <v/>
      </c>
    </row>
    <row r="127" spans="1:6" x14ac:dyDescent="0.25">
      <c r="A127" s="12" t="str">
        <f ca="1">a_cacher!Z127</f>
        <v>4 janvier 2019</v>
      </c>
      <c r="B127" s="12" t="str">
        <f t="shared" ca="1" si="1"/>
        <v/>
      </c>
      <c r="C127" s="12">
        <f ca="1">a_cacher!AA127</f>
        <v>1</v>
      </c>
      <c r="D127" s="12" t="str">
        <f ca="1">a_cacher!AB127</f>
        <v/>
      </c>
      <c r="E127" s="12" t="str">
        <f t="array" aca="1" ref="E127" ca="1">IFERROR(INDEX(Tableau17[Colonne1],SMALL(IF(Tableau17[nb activités]&lt;&gt;"",ROW(Tableau17[Colonne1])-1,""),ROW(126:126))),"")</f>
        <v/>
      </c>
      <c r="F127" s="12" t="str">
        <f t="array" aca="1" ref="F127" ca="1">INDEX($B$2:$D$335,MATCH(E127,$B$2:$B$335,0),3)</f>
        <v/>
      </c>
    </row>
    <row r="128" spans="1:6" x14ac:dyDescent="0.25">
      <c r="A128" s="12" t="str">
        <f ca="1">a_cacher!Z128</f>
        <v>5 janvier 2019</v>
      </c>
      <c r="B128" s="12" t="str">
        <f t="shared" ca="1" si="1"/>
        <v/>
      </c>
      <c r="C128" s="12">
        <f ca="1">a_cacher!AA128</f>
        <v>1</v>
      </c>
      <c r="D128" s="12" t="str">
        <f ca="1">a_cacher!AB128</f>
        <v/>
      </c>
      <c r="E128" s="12" t="str">
        <f t="array" aca="1" ref="E128" ca="1">IFERROR(INDEX(Tableau17[Colonne1],SMALL(IF(Tableau17[nb activités]&lt;&gt;"",ROW(Tableau17[Colonne1])-1,""),ROW(127:127))),"")</f>
        <v/>
      </c>
      <c r="F128" s="12" t="str">
        <f t="array" aca="1" ref="F128" ca="1">INDEX($B$2:$D$335,MATCH(E128,$B$2:$B$335,0),3)</f>
        <v/>
      </c>
    </row>
    <row r="129" spans="1:6" x14ac:dyDescent="0.25">
      <c r="A129" s="12" t="str">
        <f ca="1">a_cacher!Z129</f>
        <v>6 janvier 2019</v>
      </c>
      <c r="B129" s="12" t="str">
        <f t="shared" ca="1" si="1"/>
        <v/>
      </c>
      <c r="C129" s="12">
        <f ca="1">a_cacher!AA129</f>
        <v>1</v>
      </c>
      <c r="D129" s="12" t="str">
        <f ca="1">a_cacher!AB129</f>
        <v/>
      </c>
      <c r="E129" s="12" t="str">
        <f t="array" aca="1" ref="E129" ca="1">IFERROR(INDEX(Tableau17[Colonne1],SMALL(IF(Tableau17[nb activités]&lt;&gt;"",ROW(Tableau17[Colonne1])-1,""),ROW(128:128))),"")</f>
        <v/>
      </c>
      <c r="F129" s="12" t="str">
        <f t="array" aca="1" ref="F129" ca="1">INDEX($B$2:$D$335,MATCH(E129,$B$2:$B$335,0),3)</f>
        <v/>
      </c>
    </row>
    <row r="130" spans="1:6" x14ac:dyDescent="0.25">
      <c r="A130" s="12" t="str">
        <f ca="1">a_cacher!Z130</f>
        <v>7 janvier 2019</v>
      </c>
      <c r="B130" s="12" t="str">
        <f t="shared" ref="B130:B193" ca="1" si="2">IF(D130&lt;&gt;"",A130,"")</f>
        <v/>
      </c>
      <c r="C130" s="12">
        <f ca="1">a_cacher!AA130</f>
        <v>1</v>
      </c>
      <c r="D130" s="12" t="str">
        <f ca="1">a_cacher!AB130</f>
        <v/>
      </c>
      <c r="E130" s="12" t="str">
        <f t="array" aca="1" ref="E130" ca="1">IFERROR(INDEX(Tableau17[Colonne1],SMALL(IF(Tableau17[nb activités]&lt;&gt;"",ROW(Tableau17[Colonne1])-1,""),ROW(129:129))),"")</f>
        <v/>
      </c>
      <c r="F130" s="12" t="str">
        <f t="array" aca="1" ref="F130" ca="1">INDEX($B$2:$D$335,MATCH(E130,$B$2:$B$335,0),3)</f>
        <v/>
      </c>
    </row>
    <row r="131" spans="1:6" x14ac:dyDescent="0.25">
      <c r="A131" s="12" t="str">
        <f ca="1">a_cacher!Z131</f>
        <v>8 janvier 2019</v>
      </c>
      <c r="B131" s="12" t="str">
        <f t="shared" ca="1" si="2"/>
        <v/>
      </c>
      <c r="C131" s="12">
        <f ca="1">a_cacher!AA131</f>
        <v>1</v>
      </c>
      <c r="D131" s="12" t="str">
        <f ca="1">a_cacher!AB131</f>
        <v/>
      </c>
      <c r="E131" s="12" t="str">
        <f t="array" aca="1" ref="E131" ca="1">IFERROR(INDEX(Tableau17[Colonne1],SMALL(IF(Tableau17[nb activités]&lt;&gt;"",ROW(Tableau17[Colonne1])-1,""),ROW(130:130))),"")</f>
        <v/>
      </c>
      <c r="F131" s="12" t="str">
        <f t="array" aca="1" ref="F131" ca="1">INDEX($B$2:$D$335,MATCH(E131,$B$2:$B$335,0),3)</f>
        <v/>
      </c>
    </row>
    <row r="132" spans="1:6" x14ac:dyDescent="0.25">
      <c r="A132" s="12" t="str">
        <f ca="1">a_cacher!Z132</f>
        <v>9 janvier 2019</v>
      </c>
      <c r="B132" s="12" t="str">
        <f t="shared" ca="1" si="2"/>
        <v/>
      </c>
      <c r="C132" s="12">
        <f ca="1">a_cacher!AA132</f>
        <v>1</v>
      </c>
      <c r="D132" s="12" t="str">
        <f ca="1">a_cacher!AB132</f>
        <v/>
      </c>
      <c r="E132" s="12" t="str">
        <f t="array" aca="1" ref="E132" ca="1">IFERROR(INDEX(Tableau17[Colonne1],SMALL(IF(Tableau17[nb activités]&lt;&gt;"",ROW(Tableau17[Colonne1])-1,""),ROW(131:131))),"")</f>
        <v/>
      </c>
      <c r="F132" s="12" t="str">
        <f t="array" aca="1" ref="F132" ca="1">INDEX($B$2:$D$335,MATCH(E132,$B$2:$B$335,0),3)</f>
        <v/>
      </c>
    </row>
    <row r="133" spans="1:6" x14ac:dyDescent="0.25">
      <c r="A133" s="12" t="str">
        <f ca="1">a_cacher!Z133</f>
        <v>10 janvier 2019</v>
      </c>
      <c r="B133" s="12" t="str">
        <f t="shared" ca="1" si="2"/>
        <v/>
      </c>
      <c r="C133" s="12">
        <f ca="1">a_cacher!AA133</f>
        <v>1</v>
      </c>
      <c r="D133" s="12" t="str">
        <f ca="1">a_cacher!AB133</f>
        <v/>
      </c>
      <c r="E133" s="12" t="str">
        <f t="array" aca="1" ref="E133" ca="1">IFERROR(INDEX(Tableau17[Colonne1],SMALL(IF(Tableau17[nb activités]&lt;&gt;"",ROW(Tableau17[Colonne1])-1,""),ROW(132:132))),"")</f>
        <v/>
      </c>
      <c r="F133" s="12" t="str">
        <f t="array" aca="1" ref="F133" ca="1">INDEX($B$2:$D$335,MATCH(E133,$B$2:$B$335,0),3)</f>
        <v/>
      </c>
    </row>
    <row r="134" spans="1:6" x14ac:dyDescent="0.25">
      <c r="A134" s="12" t="str">
        <f ca="1">a_cacher!Z134</f>
        <v>11 janvier 2019</v>
      </c>
      <c r="B134" s="12" t="str">
        <f t="shared" ca="1" si="2"/>
        <v/>
      </c>
      <c r="C134" s="12">
        <f ca="1">a_cacher!AA134</f>
        <v>1</v>
      </c>
      <c r="D134" s="12" t="str">
        <f ca="1">a_cacher!AB134</f>
        <v/>
      </c>
      <c r="E134" s="12" t="str">
        <f t="array" aca="1" ref="E134" ca="1">IFERROR(INDEX(Tableau17[Colonne1],SMALL(IF(Tableau17[nb activités]&lt;&gt;"",ROW(Tableau17[Colonne1])-1,""),ROW(133:133))),"")</f>
        <v/>
      </c>
      <c r="F134" s="12" t="str">
        <f t="array" aca="1" ref="F134" ca="1">INDEX($B$2:$D$335,MATCH(E134,$B$2:$B$335,0),3)</f>
        <v/>
      </c>
    </row>
    <row r="135" spans="1:6" x14ac:dyDescent="0.25">
      <c r="A135" s="12" t="str">
        <f ca="1">a_cacher!Z135</f>
        <v>12 janvier 2019</v>
      </c>
      <c r="B135" s="12" t="str">
        <f t="shared" ca="1" si="2"/>
        <v/>
      </c>
      <c r="C135" s="12">
        <f ca="1">a_cacher!AA135</f>
        <v>1</v>
      </c>
      <c r="D135" s="12" t="str">
        <f ca="1">a_cacher!AB135</f>
        <v/>
      </c>
      <c r="E135" s="12" t="str">
        <f t="array" aca="1" ref="E135" ca="1">IFERROR(INDEX(Tableau17[Colonne1],SMALL(IF(Tableau17[nb activités]&lt;&gt;"",ROW(Tableau17[Colonne1])-1,""),ROW(134:134))),"")</f>
        <v/>
      </c>
      <c r="F135" s="12" t="str">
        <f t="array" aca="1" ref="F135" ca="1">INDEX($B$2:$D$335,MATCH(E135,$B$2:$B$335,0),3)</f>
        <v/>
      </c>
    </row>
    <row r="136" spans="1:6" x14ac:dyDescent="0.25">
      <c r="A136" s="12" t="str">
        <f ca="1">a_cacher!Z136</f>
        <v>13 janvier 2019</v>
      </c>
      <c r="B136" s="12" t="str">
        <f t="shared" ca="1" si="2"/>
        <v/>
      </c>
      <c r="C136" s="12">
        <f ca="1">a_cacher!AA136</f>
        <v>1</v>
      </c>
      <c r="D136" s="12" t="str">
        <f ca="1">a_cacher!AB136</f>
        <v/>
      </c>
      <c r="E136" s="12" t="str">
        <f t="array" aca="1" ref="E136" ca="1">IFERROR(INDEX(Tableau17[Colonne1],SMALL(IF(Tableau17[nb activités]&lt;&gt;"",ROW(Tableau17[Colonne1])-1,""),ROW(135:135))),"")</f>
        <v/>
      </c>
      <c r="F136" s="12" t="str">
        <f t="array" aca="1" ref="F136" ca="1">INDEX($B$2:$D$335,MATCH(E136,$B$2:$B$335,0),3)</f>
        <v/>
      </c>
    </row>
    <row r="137" spans="1:6" x14ac:dyDescent="0.25">
      <c r="A137" s="12" t="str">
        <f ca="1">a_cacher!Z137</f>
        <v>14 janvier 2019</v>
      </c>
      <c r="B137" s="12" t="str">
        <f t="shared" ca="1" si="2"/>
        <v/>
      </c>
      <c r="C137" s="12">
        <f ca="1">a_cacher!AA137</f>
        <v>1</v>
      </c>
      <c r="D137" s="12" t="str">
        <f ca="1">a_cacher!AB137</f>
        <v/>
      </c>
      <c r="E137" s="12" t="str">
        <f t="array" aca="1" ref="E137" ca="1">IFERROR(INDEX(Tableau17[Colonne1],SMALL(IF(Tableau17[nb activités]&lt;&gt;"",ROW(Tableau17[Colonne1])-1,""),ROW(136:136))),"")</f>
        <v/>
      </c>
      <c r="F137" s="12" t="str">
        <f t="array" aca="1" ref="F137" ca="1">INDEX($B$2:$D$335,MATCH(E137,$B$2:$B$335,0),3)</f>
        <v/>
      </c>
    </row>
    <row r="138" spans="1:6" x14ac:dyDescent="0.25">
      <c r="A138" s="12" t="str">
        <f ca="1">a_cacher!Z138</f>
        <v>15 janvier 2019</v>
      </c>
      <c r="B138" s="12" t="str">
        <f t="shared" ca="1" si="2"/>
        <v/>
      </c>
      <c r="C138" s="12">
        <f ca="1">a_cacher!AA138</f>
        <v>1</v>
      </c>
      <c r="D138" s="12" t="str">
        <f ca="1">a_cacher!AB138</f>
        <v/>
      </c>
      <c r="E138" s="12" t="str">
        <f t="array" aca="1" ref="E138" ca="1">IFERROR(INDEX(Tableau17[Colonne1],SMALL(IF(Tableau17[nb activités]&lt;&gt;"",ROW(Tableau17[Colonne1])-1,""),ROW(137:137))),"")</f>
        <v/>
      </c>
      <c r="F138" s="12" t="str">
        <f t="array" aca="1" ref="F138" ca="1">INDEX($B$2:$D$335,MATCH(E138,$B$2:$B$335,0),3)</f>
        <v/>
      </c>
    </row>
    <row r="139" spans="1:6" x14ac:dyDescent="0.25">
      <c r="A139" s="12" t="str">
        <f ca="1">a_cacher!Z139</f>
        <v>16 janvier 2019</v>
      </c>
      <c r="B139" s="12" t="str">
        <f t="shared" ca="1" si="2"/>
        <v/>
      </c>
      <c r="C139" s="12">
        <f ca="1">a_cacher!AA139</f>
        <v>1</v>
      </c>
      <c r="D139" s="12" t="str">
        <f ca="1">a_cacher!AB139</f>
        <v/>
      </c>
      <c r="E139" s="12" t="str">
        <f t="array" aca="1" ref="E139" ca="1">IFERROR(INDEX(Tableau17[Colonne1],SMALL(IF(Tableau17[nb activités]&lt;&gt;"",ROW(Tableau17[Colonne1])-1,""),ROW(138:138))),"")</f>
        <v/>
      </c>
      <c r="F139" s="12" t="str">
        <f t="array" aca="1" ref="F139" ca="1">INDEX($B$2:$D$335,MATCH(E139,$B$2:$B$335,0),3)</f>
        <v/>
      </c>
    </row>
    <row r="140" spans="1:6" x14ac:dyDescent="0.25">
      <c r="A140" s="12" t="str">
        <f ca="1">a_cacher!Z140</f>
        <v>17 janvier 2019</v>
      </c>
      <c r="B140" s="12" t="str">
        <f t="shared" ca="1" si="2"/>
        <v/>
      </c>
      <c r="C140" s="12">
        <f ca="1">a_cacher!AA140</f>
        <v>1</v>
      </c>
      <c r="D140" s="12" t="str">
        <f ca="1">a_cacher!AB140</f>
        <v/>
      </c>
      <c r="E140" s="12" t="str">
        <f t="array" aca="1" ref="E140" ca="1">IFERROR(INDEX(Tableau17[Colonne1],SMALL(IF(Tableau17[nb activités]&lt;&gt;"",ROW(Tableau17[Colonne1])-1,""),ROW(139:139))),"")</f>
        <v/>
      </c>
      <c r="F140" s="12" t="str">
        <f t="array" aca="1" ref="F140" ca="1">INDEX($B$2:$D$335,MATCH(E140,$B$2:$B$335,0),3)</f>
        <v/>
      </c>
    </row>
    <row r="141" spans="1:6" x14ac:dyDescent="0.25">
      <c r="A141" s="12" t="str">
        <f ca="1">a_cacher!Z141</f>
        <v>18 janvier 2019</v>
      </c>
      <c r="B141" s="12" t="str">
        <f t="shared" ca="1" si="2"/>
        <v/>
      </c>
      <c r="C141" s="12">
        <f ca="1">a_cacher!AA141</f>
        <v>1</v>
      </c>
      <c r="D141" s="12" t="str">
        <f ca="1">a_cacher!AB141</f>
        <v/>
      </c>
      <c r="E141" s="12" t="str">
        <f t="array" aca="1" ref="E141" ca="1">IFERROR(INDEX(Tableau17[Colonne1],SMALL(IF(Tableau17[nb activités]&lt;&gt;"",ROW(Tableau17[Colonne1])-1,""),ROW(140:140))),"")</f>
        <v/>
      </c>
      <c r="F141" s="12" t="str">
        <f t="array" aca="1" ref="F141" ca="1">INDEX($B$2:$D$335,MATCH(E141,$B$2:$B$335,0),3)</f>
        <v/>
      </c>
    </row>
    <row r="142" spans="1:6" x14ac:dyDescent="0.25">
      <c r="A142" s="12" t="str">
        <f ca="1">a_cacher!Z142</f>
        <v>19 janvier 2019</v>
      </c>
      <c r="B142" s="12" t="str">
        <f t="shared" ca="1" si="2"/>
        <v/>
      </c>
      <c r="C142" s="12">
        <f ca="1">a_cacher!AA142</f>
        <v>1</v>
      </c>
      <c r="D142" s="12" t="str">
        <f ca="1">a_cacher!AB142</f>
        <v/>
      </c>
      <c r="E142" s="12" t="str">
        <f t="array" aca="1" ref="E142" ca="1">IFERROR(INDEX(Tableau17[Colonne1],SMALL(IF(Tableau17[nb activités]&lt;&gt;"",ROW(Tableau17[Colonne1])-1,""),ROW(141:141))),"")</f>
        <v/>
      </c>
      <c r="F142" s="12" t="str">
        <f t="array" aca="1" ref="F142" ca="1">INDEX($B$2:$D$335,MATCH(E142,$B$2:$B$335,0),3)</f>
        <v/>
      </c>
    </row>
    <row r="143" spans="1:6" x14ac:dyDescent="0.25">
      <c r="A143" s="12" t="str">
        <f ca="1">a_cacher!Z143</f>
        <v>20 janvier 2019</v>
      </c>
      <c r="B143" s="12" t="str">
        <f t="shared" ca="1" si="2"/>
        <v/>
      </c>
      <c r="C143" s="12">
        <f ca="1">a_cacher!AA143</f>
        <v>1</v>
      </c>
      <c r="D143" s="12" t="str">
        <f ca="1">a_cacher!AB143</f>
        <v/>
      </c>
      <c r="E143" s="12" t="str">
        <f t="array" aca="1" ref="E143" ca="1">IFERROR(INDEX(Tableau17[Colonne1],SMALL(IF(Tableau17[nb activités]&lt;&gt;"",ROW(Tableau17[Colonne1])-1,""),ROW(142:142))),"")</f>
        <v/>
      </c>
      <c r="F143" s="12" t="str">
        <f t="array" aca="1" ref="F143" ca="1">INDEX($B$2:$D$335,MATCH(E143,$B$2:$B$335,0),3)</f>
        <v/>
      </c>
    </row>
    <row r="144" spans="1:6" x14ac:dyDescent="0.25">
      <c r="A144" s="12" t="str">
        <f ca="1">a_cacher!Z144</f>
        <v>21 janvier 2019</v>
      </c>
      <c r="B144" s="12" t="str">
        <f t="shared" ca="1" si="2"/>
        <v/>
      </c>
      <c r="C144" s="12">
        <f ca="1">a_cacher!AA144</f>
        <v>1</v>
      </c>
      <c r="D144" s="12" t="str">
        <f ca="1">a_cacher!AB144</f>
        <v/>
      </c>
      <c r="E144" s="12" t="str">
        <f t="array" aca="1" ref="E144" ca="1">IFERROR(INDEX(Tableau17[Colonne1],SMALL(IF(Tableau17[nb activités]&lt;&gt;"",ROW(Tableau17[Colonne1])-1,""),ROW(143:143))),"")</f>
        <v/>
      </c>
      <c r="F144" s="12" t="str">
        <f t="array" aca="1" ref="F144" ca="1">INDEX($B$2:$D$335,MATCH(E144,$B$2:$B$335,0),3)</f>
        <v/>
      </c>
    </row>
    <row r="145" spans="1:6" x14ac:dyDescent="0.25">
      <c r="A145" s="12" t="str">
        <f ca="1">a_cacher!Z145</f>
        <v>22 janvier 2019</v>
      </c>
      <c r="B145" s="12" t="str">
        <f t="shared" ca="1" si="2"/>
        <v/>
      </c>
      <c r="C145" s="12">
        <f ca="1">a_cacher!AA145</f>
        <v>1</v>
      </c>
      <c r="D145" s="12" t="str">
        <f ca="1">a_cacher!AB145</f>
        <v/>
      </c>
      <c r="E145" s="12" t="str">
        <f t="array" aca="1" ref="E145" ca="1">IFERROR(INDEX(Tableau17[Colonne1],SMALL(IF(Tableau17[nb activités]&lt;&gt;"",ROW(Tableau17[Colonne1])-1,""),ROW(144:144))),"")</f>
        <v/>
      </c>
      <c r="F145" s="12" t="str">
        <f t="array" aca="1" ref="F145" ca="1">INDEX($B$2:$D$335,MATCH(E145,$B$2:$B$335,0),3)</f>
        <v/>
      </c>
    </row>
    <row r="146" spans="1:6" x14ac:dyDescent="0.25">
      <c r="A146" s="12" t="str">
        <f ca="1">a_cacher!Z146</f>
        <v>23 janvier 2019</v>
      </c>
      <c r="B146" s="12" t="str">
        <f t="shared" ca="1" si="2"/>
        <v/>
      </c>
      <c r="C146" s="12">
        <f ca="1">a_cacher!AA146</f>
        <v>1</v>
      </c>
      <c r="D146" s="12" t="str">
        <f ca="1">a_cacher!AB146</f>
        <v/>
      </c>
      <c r="E146" s="12" t="str">
        <f t="array" aca="1" ref="E146" ca="1">IFERROR(INDEX(Tableau17[Colonne1],SMALL(IF(Tableau17[nb activités]&lt;&gt;"",ROW(Tableau17[Colonne1])-1,""),ROW(145:145))),"")</f>
        <v/>
      </c>
      <c r="F146" s="12" t="str">
        <f t="array" aca="1" ref="F146" ca="1">INDEX($B$2:$D$335,MATCH(E146,$B$2:$B$335,0),3)</f>
        <v/>
      </c>
    </row>
    <row r="147" spans="1:6" x14ac:dyDescent="0.25">
      <c r="A147" s="12" t="str">
        <f ca="1">a_cacher!Z147</f>
        <v>24 janvier 2019</v>
      </c>
      <c r="B147" s="12" t="str">
        <f t="shared" ca="1" si="2"/>
        <v/>
      </c>
      <c r="C147" s="12">
        <f ca="1">a_cacher!AA147</f>
        <v>1</v>
      </c>
      <c r="D147" s="12" t="str">
        <f ca="1">a_cacher!AB147</f>
        <v/>
      </c>
      <c r="E147" s="12" t="str">
        <f t="array" aca="1" ref="E147" ca="1">IFERROR(INDEX(Tableau17[Colonne1],SMALL(IF(Tableau17[nb activités]&lt;&gt;"",ROW(Tableau17[Colonne1])-1,""),ROW(146:146))),"")</f>
        <v/>
      </c>
      <c r="F147" s="12" t="str">
        <f t="array" aca="1" ref="F147" ca="1">INDEX($B$2:$D$335,MATCH(E147,$B$2:$B$335,0),3)</f>
        <v/>
      </c>
    </row>
    <row r="148" spans="1:6" x14ac:dyDescent="0.25">
      <c r="A148" s="12" t="str">
        <f ca="1">a_cacher!Z148</f>
        <v>25 janvier 2019</v>
      </c>
      <c r="B148" s="12" t="str">
        <f t="shared" ca="1" si="2"/>
        <v/>
      </c>
      <c r="C148" s="12">
        <f ca="1">a_cacher!AA148</f>
        <v>1</v>
      </c>
      <c r="D148" s="12" t="str">
        <f ca="1">a_cacher!AB148</f>
        <v/>
      </c>
      <c r="E148" s="12" t="str">
        <f t="array" aca="1" ref="E148" ca="1">IFERROR(INDEX(Tableau17[Colonne1],SMALL(IF(Tableau17[nb activités]&lt;&gt;"",ROW(Tableau17[Colonne1])-1,""),ROW(147:147))),"")</f>
        <v/>
      </c>
      <c r="F148" s="12" t="str">
        <f t="array" aca="1" ref="F148" ca="1">INDEX($B$2:$D$335,MATCH(E148,$B$2:$B$335,0),3)</f>
        <v/>
      </c>
    </row>
    <row r="149" spans="1:6" x14ac:dyDescent="0.25">
      <c r="A149" s="12" t="str">
        <f ca="1">a_cacher!Z149</f>
        <v>26 janvier 2019</v>
      </c>
      <c r="B149" s="12" t="str">
        <f t="shared" ca="1" si="2"/>
        <v/>
      </c>
      <c r="C149" s="12">
        <f ca="1">a_cacher!AA149</f>
        <v>1</v>
      </c>
      <c r="D149" s="12" t="str">
        <f ca="1">a_cacher!AB149</f>
        <v/>
      </c>
      <c r="E149" s="12" t="str">
        <f t="array" aca="1" ref="E149" ca="1">IFERROR(INDEX(Tableau17[Colonne1],SMALL(IF(Tableau17[nb activités]&lt;&gt;"",ROW(Tableau17[Colonne1])-1,""),ROW(148:148))),"")</f>
        <v/>
      </c>
      <c r="F149" s="12" t="str">
        <f t="array" aca="1" ref="F149" ca="1">INDEX($B$2:$D$335,MATCH(E149,$B$2:$B$335,0),3)</f>
        <v/>
      </c>
    </row>
    <row r="150" spans="1:6" x14ac:dyDescent="0.25">
      <c r="A150" s="12" t="str">
        <f ca="1">a_cacher!Z150</f>
        <v>27 janvier 2019</v>
      </c>
      <c r="B150" s="12" t="str">
        <f t="shared" ca="1" si="2"/>
        <v/>
      </c>
      <c r="C150" s="12">
        <f ca="1">a_cacher!AA150</f>
        <v>1</v>
      </c>
      <c r="D150" s="12" t="str">
        <f ca="1">a_cacher!AB150</f>
        <v/>
      </c>
      <c r="E150" s="12" t="str">
        <f t="array" aca="1" ref="E150" ca="1">IFERROR(INDEX(Tableau17[Colonne1],SMALL(IF(Tableau17[nb activités]&lt;&gt;"",ROW(Tableau17[Colonne1])-1,""),ROW(149:149))),"")</f>
        <v/>
      </c>
      <c r="F150" s="12" t="str">
        <f t="array" aca="1" ref="F150" ca="1">INDEX($B$2:$D$335,MATCH(E150,$B$2:$B$335,0),3)</f>
        <v/>
      </c>
    </row>
    <row r="151" spans="1:6" x14ac:dyDescent="0.25">
      <c r="A151" s="12" t="str">
        <f ca="1">a_cacher!Z151</f>
        <v>28 janvier 2019</v>
      </c>
      <c r="B151" s="12" t="str">
        <f t="shared" ca="1" si="2"/>
        <v/>
      </c>
      <c r="C151" s="12">
        <f ca="1">a_cacher!AA151</f>
        <v>1</v>
      </c>
      <c r="D151" s="12" t="str">
        <f ca="1">a_cacher!AB151</f>
        <v/>
      </c>
      <c r="E151" s="12" t="str">
        <f t="array" aca="1" ref="E151" ca="1">IFERROR(INDEX(Tableau17[Colonne1],SMALL(IF(Tableau17[nb activités]&lt;&gt;"",ROW(Tableau17[Colonne1])-1,""),ROW(150:150))),"")</f>
        <v/>
      </c>
      <c r="F151" s="12" t="str">
        <f t="array" aca="1" ref="F151" ca="1">INDEX($B$2:$D$335,MATCH(E151,$B$2:$B$335,0),3)</f>
        <v/>
      </c>
    </row>
    <row r="152" spans="1:6" x14ac:dyDescent="0.25">
      <c r="A152" s="12" t="str">
        <f ca="1">a_cacher!Z152</f>
        <v>29 janvier 2019</v>
      </c>
      <c r="B152" s="12" t="str">
        <f t="shared" ca="1" si="2"/>
        <v/>
      </c>
      <c r="C152" s="12">
        <f ca="1">a_cacher!AA152</f>
        <v>1</v>
      </c>
      <c r="D152" s="12" t="str">
        <f ca="1">a_cacher!AB152</f>
        <v/>
      </c>
      <c r="E152" s="12" t="str">
        <f t="array" aca="1" ref="E152" ca="1">IFERROR(INDEX(Tableau17[Colonne1],SMALL(IF(Tableau17[nb activités]&lt;&gt;"",ROW(Tableau17[Colonne1])-1,""),ROW(151:151))),"")</f>
        <v/>
      </c>
      <c r="F152" s="12" t="str">
        <f t="array" aca="1" ref="F152" ca="1">INDEX($B$2:$D$335,MATCH(E152,$B$2:$B$335,0),3)</f>
        <v/>
      </c>
    </row>
    <row r="153" spans="1:6" x14ac:dyDescent="0.25">
      <c r="A153" s="12" t="str">
        <f ca="1">a_cacher!Z153</f>
        <v>30 janvier 2019</v>
      </c>
      <c r="B153" s="12" t="str">
        <f t="shared" ca="1" si="2"/>
        <v/>
      </c>
      <c r="C153" s="12">
        <f ca="1">a_cacher!AA153</f>
        <v>1</v>
      </c>
      <c r="D153" s="12" t="str">
        <f ca="1">a_cacher!AB153</f>
        <v/>
      </c>
      <c r="E153" s="12" t="str">
        <f t="array" aca="1" ref="E153" ca="1">IFERROR(INDEX(Tableau17[Colonne1],SMALL(IF(Tableau17[nb activités]&lt;&gt;"",ROW(Tableau17[Colonne1])-1,""),ROW(152:152))),"")</f>
        <v/>
      </c>
      <c r="F153" s="12" t="str">
        <f t="array" aca="1" ref="F153" ca="1">INDEX($B$2:$D$335,MATCH(E153,$B$2:$B$335,0),3)</f>
        <v/>
      </c>
    </row>
    <row r="154" spans="1:6" x14ac:dyDescent="0.25">
      <c r="A154" s="12" t="str">
        <f ca="1">a_cacher!Z154</f>
        <v>31 janvier 2019</v>
      </c>
      <c r="B154" s="12" t="str">
        <f t="shared" ca="1" si="2"/>
        <v/>
      </c>
      <c r="C154" s="12">
        <f ca="1">a_cacher!AA154</f>
        <v>1</v>
      </c>
      <c r="D154" s="12" t="str">
        <f ca="1">a_cacher!AB154</f>
        <v/>
      </c>
      <c r="E154" s="12" t="str">
        <f t="array" aca="1" ref="E154" ca="1">IFERROR(INDEX(Tableau17[Colonne1],SMALL(IF(Tableau17[nb activités]&lt;&gt;"",ROW(Tableau17[Colonne1])-1,""),ROW(153:153))),"")</f>
        <v/>
      </c>
      <c r="F154" s="12" t="str">
        <f t="array" aca="1" ref="F154" ca="1">INDEX($B$2:$D$335,MATCH(E154,$B$2:$B$335,0),3)</f>
        <v/>
      </c>
    </row>
    <row r="155" spans="1:6" x14ac:dyDescent="0.25">
      <c r="A155" s="12" t="str">
        <f ca="1">a_cacher!Z155</f>
        <v>1 février 2019</v>
      </c>
      <c r="B155" s="12" t="str">
        <f t="shared" ca="1" si="2"/>
        <v/>
      </c>
      <c r="C155" s="12">
        <f ca="1">a_cacher!AA155</f>
        <v>1</v>
      </c>
      <c r="D155" s="12" t="str">
        <f ca="1">a_cacher!AB155</f>
        <v/>
      </c>
      <c r="E155" s="12" t="str">
        <f t="array" aca="1" ref="E155" ca="1">IFERROR(INDEX(Tableau17[Colonne1],SMALL(IF(Tableau17[nb activités]&lt;&gt;"",ROW(Tableau17[Colonne1])-1,""),ROW(154:154))),"")</f>
        <v/>
      </c>
      <c r="F155" s="12" t="str">
        <f t="array" aca="1" ref="F155" ca="1">INDEX($B$2:$D$335,MATCH(E155,$B$2:$B$335,0),3)</f>
        <v/>
      </c>
    </row>
    <row r="156" spans="1:6" x14ac:dyDescent="0.25">
      <c r="A156" s="12" t="str">
        <f ca="1">a_cacher!Z156</f>
        <v>2 février 2019</v>
      </c>
      <c r="B156" s="12" t="str">
        <f t="shared" ca="1" si="2"/>
        <v/>
      </c>
      <c r="C156" s="12">
        <f ca="1">a_cacher!AA156</f>
        <v>1</v>
      </c>
      <c r="D156" s="12" t="str">
        <f ca="1">a_cacher!AB156</f>
        <v/>
      </c>
      <c r="E156" s="12" t="str">
        <f t="array" aca="1" ref="E156" ca="1">IFERROR(INDEX(Tableau17[Colonne1],SMALL(IF(Tableau17[nb activités]&lt;&gt;"",ROW(Tableau17[Colonne1])-1,""),ROW(155:155))),"")</f>
        <v/>
      </c>
      <c r="F156" s="12" t="str">
        <f t="array" aca="1" ref="F156" ca="1">INDEX($B$2:$D$335,MATCH(E156,$B$2:$B$335,0),3)</f>
        <v/>
      </c>
    </row>
    <row r="157" spans="1:6" x14ac:dyDescent="0.25">
      <c r="A157" s="12" t="str">
        <f ca="1">a_cacher!Z157</f>
        <v>3 février 2019</v>
      </c>
      <c r="B157" s="12" t="str">
        <f t="shared" ca="1" si="2"/>
        <v/>
      </c>
      <c r="C157" s="12">
        <f ca="1">a_cacher!AA157</f>
        <v>1</v>
      </c>
      <c r="D157" s="12" t="str">
        <f ca="1">a_cacher!AB157</f>
        <v/>
      </c>
      <c r="E157" s="12" t="str">
        <f t="array" aca="1" ref="E157" ca="1">IFERROR(INDEX(Tableau17[Colonne1],SMALL(IF(Tableau17[nb activités]&lt;&gt;"",ROW(Tableau17[Colonne1])-1,""),ROW(156:156))),"")</f>
        <v/>
      </c>
      <c r="F157" s="12" t="str">
        <f t="array" aca="1" ref="F157" ca="1">INDEX($B$2:$D$335,MATCH(E157,$B$2:$B$335,0),3)</f>
        <v/>
      </c>
    </row>
    <row r="158" spans="1:6" x14ac:dyDescent="0.25">
      <c r="A158" s="12" t="str">
        <f ca="1">a_cacher!Z158</f>
        <v>4 février 2019</v>
      </c>
      <c r="B158" s="12" t="str">
        <f t="shared" ca="1" si="2"/>
        <v>4 février 2019</v>
      </c>
      <c r="C158" s="12">
        <f ca="1">a_cacher!AA158</f>
        <v>1</v>
      </c>
      <c r="D158" s="12">
        <f ca="1">a_cacher!AB158</f>
        <v>1</v>
      </c>
      <c r="E158" s="12" t="str">
        <f t="array" aca="1" ref="E158" ca="1">IFERROR(INDEX(Tableau17[Colonne1],SMALL(IF(Tableau17[nb activités]&lt;&gt;"",ROW(Tableau17[Colonne1])-1,""),ROW(157:157))),"")</f>
        <v/>
      </c>
      <c r="F158" s="12" t="str">
        <f t="array" aca="1" ref="F158" ca="1">INDEX($B$2:$D$335,MATCH(E158,$B$2:$B$335,0),3)</f>
        <v/>
      </c>
    </row>
    <row r="159" spans="1:6" x14ac:dyDescent="0.25">
      <c r="A159" s="12" t="str">
        <f ca="1">a_cacher!Z159</f>
        <v>5 février 2019</v>
      </c>
      <c r="B159" s="12" t="str">
        <f t="shared" ca="1" si="2"/>
        <v/>
      </c>
      <c r="C159" s="12">
        <f ca="1">a_cacher!AA159</f>
        <v>1</v>
      </c>
      <c r="D159" s="12" t="str">
        <f ca="1">a_cacher!AB159</f>
        <v/>
      </c>
      <c r="E159" s="12" t="str">
        <f t="array" aca="1" ref="E159" ca="1">IFERROR(INDEX(Tableau17[Colonne1],SMALL(IF(Tableau17[nb activités]&lt;&gt;"",ROW(Tableau17[Colonne1])-1,""),ROW(158:158))),"")</f>
        <v/>
      </c>
      <c r="F159" s="12" t="str">
        <f t="array" aca="1" ref="F159" ca="1">INDEX($B$2:$D$335,MATCH(E159,$B$2:$B$335,0),3)</f>
        <v/>
      </c>
    </row>
    <row r="160" spans="1:6" x14ac:dyDescent="0.25">
      <c r="A160" s="12" t="str">
        <f ca="1">a_cacher!Z160</f>
        <v>6 février 2019</v>
      </c>
      <c r="B160" s="12" t="str">
        <f t="shared" ca="1" si="2"/>
        <v/>
      </c>
      <c r="C160" s="12">
        <f ca="1">a_cacher!AA160</f>
        <v>1</v>
      </c>
      <c r="D160" s="12" t="str">
        <f ca="1">a_cacher!AB160</f>
        <v/>
      </c>
      <c r="E160" s="12" t="str">
        <f t="array" aca="1" ref="E160" ca="1">IFERROR(INDEX(Tableau17[Colonne1],SMALL(IF(Tableau17[nb activités]&lt;&gt;"",ROW(Tableau17[Colonne1])-1,""),ROW(159:159))),"")</f>
        <v/>
      </c>
      <c r="F160" s="12" t="str">
        <f t="array" aca="1" ref="F160" ca="1">INDEX($B$2:$D$335,MATCH(E160,$B$2:$B$335,0),3)</f>
        <v/>
      </c>
    </row>
    <row r="161" spans="1:6" x14ac:dyDescent="0.25">
      <c r="A161" s="12" t="str">
        <f ca="1">a_cacher!Z161</f>
        <v>7 février 2019</v>
      </c>
      <c r="B161" s="12" t="str">
        <f t="shared" ca="1" si="2"/>
        <v/>
      </c>
      <c r="C161" s="12">
        <f ca="1">a_cacher!AA161</f>
        <v>1</v>
      </c>
      <c r="D161" s="12" t="str">
        <f ca="1">a_cacher!AB161</f>
        <v/>
      </c>
      <c r="E161" s="12" t="str">
        <f t="array" aca="1" ref="E161" ca="1">IFERROR(INDEX(Tableau17[Colonne1],SMALL(IF(Tableau17[nb activités]&lt;&gt;"",ROW(Tableau17[Colonne1])-1,""),ROW(160:160))),"")</f>
        <v/>
      </c>
      <c r="F161" s="12" t="str">
        <f t="array" aca="1" ref="F161" ca="1">INDEX($B$2:$D$335,MATCH(E161,$B$2:$B$335,0),3)</f>
        <v/>
      </c>
    </row>
    <row r="162" spans="1:6" x14ac:dyDescent="0.25">
      <c r="A162" s="12" t="str">
        <f ca="1">a_cacher!Z162</f>
        <v>8 février 2019</v>
      </c>
      <c r="B162" s="12" t="str">
        <f t="shared" ca="1" si="2"/>
        <v/>
      </c>
      <c r="C162" s="12">
        <f ca="1">a_cacher!AA162</f>
        <v>1</v>
      </c>
      <c r="D162" s="12" t="str">
        <f ca="1">a_cacher!AB162</f>
        <v/>
      </c>
      <c r="E162" s="12" t="str">
        <f t="array" aca="1" ref="E162" ca="1">IFERROR(INDEX(Tableau17[Colonne1],SMALL(IF(Tableau17[nb activités]&lt;&gt;"",ROW(Tableau17[Colonne1])-1,""),ROW(161:161))),"")</f>
        <v/>
      </c>
      <c r="F162" s="12" t="str">
        <f t="array" aca="1" ref="F162" ca="1">INDEX($B$2:$D$335,MATCH(E162,$B$2:$B$335,0),3)</f>
        <v/>
      </c>
    </row>
    <row r="163" spans="1:6" x14ac:dyDescent="0.25">
      <c r="A163" s="12" t="str">
        <f ca="1">a_cacher!Z163</f>
        <v>9 février 2019</v>
      </c>
      <c r="B163" s="12" t="str">
        <f t="shared" ca="1" si="2"/>
        <v/>
      </c>
      <c r="C163" s="12">
        <f ca="1">a_cacher!AA163</f>
        <v>1</v>
      </c>
      <c r="D163" s="12" t="str">
        <f ca="1">a_cacher!AB163</f>
        <v/>
      </c>
      <c r="E163" s="12" t="str">
        <f t="array" aca="1" ref="E163" ca="1">IFERROR(INDEX(Tableau17[Colonne1],SMALL(IF(Tableau17[nb activités]&lt;&gt;"",ROW(Tableau17[Colonne1])-1,""),ROW(162:162))),"")</f>
        <v/>
      </c>
      <c r="F163" s="12" t="str">
        <f t="array" aca="1" ref="F163" ca="1">INDEX($B$2:$D$335,MATCH(E163,$B$2:$B$335,0),3)</f>
        <v/>
      </c>
    </row>
    <row r="164" spans="1:6" x14ac:dyDescent="0.25">
      <c r="A164" s="12" t="str">
        <f ca="1">a_cacher!Z164</f>
        <v>10 février 2019</v>
      </c>
      <c r="B164" s="12" t="str">
        <f t="shared" ca="1" si="2"/>
        <v/>
      </c>
      <c r="C164" s="12">
        <f ca="1">a_cacher!AA164</f>
        <v>1</v>
      </c>
      <c r="D164" s="12" t="str">
        <f ca="1">a_cacher!AB164</f>
        <v/>
      </c>
      <c r="E164" s="12" t="str">
        <f t="array" aca="1" ref="E164" ca="1">IFERROR(INDEX(Tableau17[Colonne1],SMALL(IF(Tableau17[nb activités]&lt;&gt;"",ROW(Tableau17[Colonne1])-1,""),ROW(163:163))),"")</f>
        <v/>
      </c>
      <c r="F164" s="12" t="str">
        <f t="array" aca="1" ref="F164" ca="1">INDEX($B$2:$D$335,MATCH(E164,$B$2:$B$335,0),3)</f>
        <v/>
      </c>
    </row>
    <row r="165" spans="1:6" x14ac:dyDescent="0.25">
      <c r="A165" s="12" t="str">
        <f ca="1">a_cacher!Z165</f>
        <v>11 février 2019</v>
      </c>
      <c r="B165" s="12" t="str">
        <f t="shared" ca="1" si="2"/>
        <v/>
      </c>
      <c r="C165" s="12">
        <f ca="1">a_cacher!AA165</f>
        <v>1</v>
      </c>
      <c r="D165" s="12" t="str">
        <f ca="1">a_cacher!AB165</f>
        <v/>
      </c>
      <c r="E165" s="12" t="str">
        <f t="array" aca="1" ref="E165" ca="1">IFERROR(INDEX(Tableau17[Colonne1],SMALL(IF(Tableau17[nb activités]&lt;&gt;"",ROW(Tableau17[Colonne1])-1,""),ROW(164:164))),"")</f>
        <v/>
      </c>
      <c r="F165" s="12" t="str">
        <f t="array" aca="1" ref="F165" ca="1">INDEX($B$2:$D$335,MATCH(E165,$B$2:$B$335,0),3)</f>
        <v/>
      </c>
    </row>
    <row r="166" spans="1:6" x14ac:dyDescent="0.25">
      <c r="A166" s="12" t="str">
        <f ca="1">a_cacher!Z166</f>
        <v>12 février 2019</v>
      </c>
      <c r="B166" s="12" t="str">
        <f t="shared" ca="1" si="2"/>
        <v/>
      </c>
      <c r="C166" s="12">
        <f ca="1">a_cacher!AA166</f>
        <v>1</v>
      </c>
      <c r="D166" s="12" t="str">
        <f ca="1">a_cacher!AB166</f>
        <v/>
      </c>
      <c r="E166" s="12" t="str">
        <f t="array" aca="1" ref="E166" ca="1">IFERROR(INDEX(Tableau17[Colonne1],SMALL(IF(Tableau17[nb activités]&lt;&gt;"",ROW(Tableau17[Colonne1])-1,""),ROW(165:165))),"")</f>
        <v/>
      </c>
      <c r="F166" s="12" t="str">
        <f t="array" aca="1" ref="F166" ca="1">INDEX($B$2:$D$335,MATCH(E166,$B$2:$B$335,0),3)</f>
        <v/>
      </c>
    </row>
    <row r="167" spans="1:6" x14ac:dyDescent="0.25">
      <c r="A167" s="12" t="str">
        <f ca="1">a_cacher!Z167</f>
        <v>13 février 2019</v>
      </c>
      <c r="B167" s="12" t="str">
        <f t="shared" ca="1" si="2"/>
        <v/>
      </c>
      <c r="C167" s="12">
        <f ca="1">a_cacher!AA167</f>
        <v>1</v>
      </c>
      <c r="D167" s="12" t="str">
        <f ca="1">a_cacher!AB167</f>
        <v/>
      </c>
      <c r="E167" s="12" t="str">
        <f t="array" aca="1" ref="E167" ca="1">IFERROR(INDEX(Tableau17[Colonne1],SMALL(IF(Tableau17[nb activités]&lt;&gt;"",ROW(Tableau17[Colonne1])-1,""),ROW(166:166))),"")</f>
        <v/>
      </c>
      <c r="F167" s="12" t="str">
        <f t="array" aca="1" ref="F167" ca="1">INDEX($B$2:$D$335,MATCH(E167,$B$2:$B$335,0),3)</f>
        <v/>
      </c>
    </row>
    <row r="168" spans="1:6" x14ac:dyDescent="0.25">
      <c r="A168" s="12" t="str">
        <f ca="1">a_cacher!Z168</f>
        <v>14 février 2019</v>
      </c>
      <c r="B168" s="12" t="str">
        <f t="shared" ca="1" si="2"/>
        <v/>
      </c>
      <c r="C168" s="12">
        <f ca="1">a_cacher!AA168</f>
        <v>1</v>
      </c>
      <c r="D168" s="12" t="str">
        <f ca="1">a_cacher!AB168</f>
        <v/>
      </c>
      <c r="E168" s="12" t="str">
        <f t="array" aca="1" ref="E168" ca="1">IFERROR(INDEX(Tableau17[Colonne1],SMALL(IF(Tableau17[nb activités]&lt;&gt;"",ROW(Tableau17[Colonne1])-1,""),ROW(167:167))),"")</f>
        <v/>
      </c>
      <c r="F168" s="12" t="str">
        <f t="array" aca="1" ref="F168" ca="1">INDEX($B$2:$D$335,MATCH(E168,$B$2:$B$335,0),3)</f>
        <v/>
      </c>
    </row>
    <row r="169" spans="1:6" x14ac:dyDescent="0.25">
      <c r="A169" s="12" t="str">
        <f ca="1">a_cacher!Z169</f>
        <v>15 février 2019</v>
      </c>
      <c r="B169" s="12" t="str">
        <f t="shared" ca="1" si="2"/>
        <v/>
      </c>
      <c r="C169" s="12">
        <f ca="1">a_cacher!AA169</f>
        <v>1</v>
      </c>
      <c r="D169" s="12" t="str">
        <f ca="1">a_cacher!AB169</f>
        <v/>
      </c>
      <c r="E169" s="12" t="str">
        <f t="array" aca="1" ref="E169" ca="1">IFERROR(INDEX(Tableau17[Colonne1],SMALL(IF(Tableau17[nb activités]&lt;&gt;"",ROW(Tableau17[Colonne1])-1,""),ROW(168:168))),"")</f>
        <v/>
      </c>
      <c r="F169" s="12" t="str">
        <f t="array" aca="1" ref="F169" ca="1">INDEX($B$2:$D$335,MATCH(E169,$B$2:$B$335,0),3)</f>
        <v/>
      </c>
    </row>
    <row r="170" spans="1:6" x14ac:dyDescent="0.25">
      <c r="A170" s="12" t="str">
        <f ca="1">a_cacher!Z170</f>
        <v>16 février 2019</v>
      </c>
      <c r="B170" s="12" t="str">
        <f t="shared" ca="1" si="2"/>
        <v/>
      </c>
      <c r="C170" s="12">
        <f ca="1">a_cacher!AA170</f>
        <v>1</v>
      </c>
      <c r="D170" s="12" t="str">
        <f ca="1">a_cacher!AB170</f>
        <v/>
      </c>
      <c r="E170" s="12" t="str">
        <f t="array" aca="1" ref="E170" ca="1">IFERROR(INDEX(Tableau17[Colonne1],SMALL(IF(Tableau17[nb activités]&lt;&gt;"",ROW(Tableau17[Colonne1])-1,""),ROW(169:169))),"")</f>
        <v/>
      </c>
      <c r="F170" s="12" t="str">
        <f t="array" aca="1" ref="F170" ca="1">INDEX($B$2:$D$335,MATCH(E170,$B$2:$B$335,0),3)</f>
        <v/>
      </c>
    </row>
    <row r="171" spans="1:6" x14ac:dyDescent="0.25">
      <c r="A171" s="12" t="str">
        <f ca="1">a_cacher!Z171</f>
        <v>17 février 2019</v>
      </c>
      <c r="B171" s="12" t="str">
        <f t="shared" ca="1" si="2"/>
        <v/>
      </c>
      <c r="C171" s="12">
        <f ca="1">a_cacher!AA171</f>
        <v>1</v>
      </c>
      <c r="D171" s="12" t="str">
        <f ca="1">a_cacher!AB171</f>
        <v/>
      </c>
      <c r="E171" s="12" t="str">
        <f t="array" aca="1" ref="E171" ca="1">IFERROR(INDEX(Tableau17[Colonne1],SMALL(IF(Tableau17[nb activités]&lt;&gt;"",ROW(Tableau17[Colonne1])-1,""),ROW(170:170))),"")</f>
        <v/>
      </c>
      <c r="F171" s="12" t="str">
        <f t="array" aca="1" ref="F171" ca="1">INDEX($B$2:$D$335,MATCH(E171,$B$2:$B$335,0),3)</f>
        <v/>
      </c>
    </row>
    <row r="172" spans="1:6" x14ac:dyDescent="0.25">
      <c r="A172" s="12" t="str">
        <f ca="1">a_cacher!Z172</f>
        <v>18 février 2019</v>
      </c>
      <c r="B172" s="12" t="str">
        <f t="shared" ca="1" si="2"/>
        <v/>
      </c>
      <c r="C172" s="12">
        <f ca="1">a_cacher!AA172</f>
        <v>1</v>
      </c>
      <c r="D172" s="12" t="str">
        <f ca="1">a_cacher!AB172</f>
        <v/>
      </c>
      <c r="E172" s="12" t="str">
        <f t="array" aca="1" ref="E172" ca="1">IFERROR(INDEX(Tableau17[Colonne1],SMALL(IF(Tableau17[nb activités]&lt;&gt;"",ROW(Tableau17[Colonne1])-1,""),ROW(171:171))),"")</f>
        <v/>
      </c>
      <c r="F172" s="12" t="str">
        <f t="array" aca="1" ref="F172" ca="1">INDEX($B$2:$D$335,MATCH(E172,$B$2:$B$335,0),3)</f>
        <v/>
      </c>
    </row>
    <row r="173" spans="1:6" x14ac:dyDescent="0.25">
      <c r="A173" s="12" t="str">
        <f ca="1">a_cacher!Z173</f>
        <v>19 février 2019</v>
      </c>
      <c r="B173" s="12" t="str">
        <f t="shared" ca="1" si="2"/>
        <v/>
      </c>
      <c r="C173" s="12">
        <f ca="1">a_cacher!AA173</f>
        <v>1</v>
      </c>
      <c r="D173" s="12" t="str">
        <f ca="1">a_cacher!AB173</f>
        <v/>
      </c>
      <c r="E173" s="12" t="str">
        <f t="array" aca="1" ref="E173" ca="1">IFERROR(INDEX(Tableau17[Colonne1],SMALL(IF(Tableau17[nb activités]&lt;&gt;"",ROW(Tableau17[Colonne1])-1,""),ROW(172:172))),"")</f>
        <v/>
      </c>
      <c r="F173" s="12" t="str">
        <f t="array" aca="1" ref="F173" ca="1">INDEX($B$2:$D$335,MATCH(E173,$B$2:$B$335,0),3)</f>
        <v/>
      </c>
    </row>
    <row r="174" spans="1:6" x14ac:dyDescent="0.25">
      <c r="A174" s="12" t="str">
        <f ca="1">a_cacher!Z174</f>
        <v>20 février 2019</v>
      </c>
      <c r="B174" s="12" t="str">
        <f t="shared" ca="1" si="2"/>
        <v/>
      </c>
      <c r="C174" s="12">
        <f ca="1">a_cacher!AA174</f>
        <v>1</v>
      </c>
      <c r="D174" s="12" t="str">
        <f ca="1">a_cacher!AB174</f>
        <v/>
      </c>
      <c r="E174" s="12" t="str">
        <f t="array" aca="1" ref="E174" ca="1">IFERROR(INDEX(Tableau17[Colonne1],SMALL(IF(Tableau17[nb activités]&lt;&gt;"",ROW(Tableau17[Colonne1])-1,""),ROW(173:173))),"")</f>
        <v/>
      </c>
      <c r="F174" s="12" t="str">
        <f t="array" aca="1" ref="F174" ca="1">INDEX($B$2:$D$335,MATCH(E174,$B$2:$B$335,0),3)</f>
        <v/>
      </c>
    </row>
    <row r="175" spans="1:6" x14ac:dyDescent="0.25">
      <c r="A175" s="12" t="str">
        <f ca="1">a_cacher!Z175</f>
        <v>21 février 2019</v>
      </c>
      <c r="B175" s="12" t="str">
        <f t="shared" ca="1" si="2"/>
        <v/>
      </c>
      <c r="C175" s="12">
        <f ca="1">a_cacher!AA175</f>
        <v>1</v>
      </c>
      <c r="D175" s="12" t="str">
        <f ca="1">a_cacher!AB175</f>
        <v/>
      </c>
      <c r="E175" s="12" t="str">
        <f t="array" aca="1" ref="E175" ca="1">IFERROR(INDEX(Tableau17[Colonne1],SMALL(IF(Tableau17[nb activités]&lt;&gt;"",ROW(Tableau17[Colonne1])-1,""),ROW(174:174))),"")</f>
        <v/>
      </c>
      <c r="F175" s="12" t="str">
        <f t="array" aca="1" ref="F175" ca="1">INDEX($B$2:$D$335,MATCH(E175,$B$2:$B$335,0),3)</f>
        <v/>
      </c>
    </row>
    <row r="176" spans="1:6" x14ac:dyDescent="0.25">
      <c r="A176" s="12" t="str">
        <f ca="1">a_cacher!Z176</f>
        <v>22 février 2019</v>
      </c>
      <c r="B176" s="12" t="str">
        <f t="shared" ca="1" si="2"/>
        <v/>
      </c>
      <c r="C176" s="12">
        <f ca="1">a_cacher!AA176</f>
        <v>1</v>
      </c>
      <c r="D176" s="12" t="str">
        <f ca="1">a_cacher!AB176</f>
        <v/>
      </c>
      <c r="E176" s="12" t="str">
        <f t="array" aca="1" ref="E176" ca="1">IFERROR(INDEX(Tableau17[Colonne1],SMALL(IF(Tableau17[nb activités]&lt;&gt;"",ROW(Tableau17[Colonne1])-1,""),ROW(175:175))),"")</f>
        <v/>
      </c>
      <c r="F176" s="12" t="str">
        <f t="array" aca="1" ref="F176" ca="1">INDEX($B$2:$D$335,MATCH(E176,$B$2:$B$335,0),3)</f>
        <v/>
      </c>
    </row>
    <row r="177" spans="1:6" x14ac:dyDescent="0.25">
      <c r="A177" s="12" t="str">
        <f ca="1">a_cacher!Z177</f>
        <v>23 février 2019</v>
      </c>
      <c r="B177" s="12" t="str">
        <f t="shared" ca="1" si="2"/>
        <v/>
      </c>
      <c r="C177" s="12">
        <f ca="1">a_cacher!AA177</f>
        <v>1</v>
      </c>
      <c r="D177" s="12" t="str">
        <f ca="1">a_cacher!AB177</f>
        <v/>
      </c>
      <c r="E177" s="12" t="str">
        <f t="array" aca="1" ref="E177" ca="1">IFERROR(INDEX(Tableau17[Colonne1],SMALL(IF(Tableau17[nb activités]&lt;&gt;"",ROW(Tableau17[Colonne1])-1,""),ROW(176:176))),"")</f>
        <v/>
      </c>
      <c r="F177" s="12" t="str">
        <f t="array" aca="1" ref="F177" ca="1">INDEX($B$2:$D$335,MATCH(E177,$B$2:$B$335,0),3)</f>
        <v/>
      </c>
    </row>
    <row r="178" spans="1:6" x14ac:dyDescent="0.25">
      <c r="A178" s="12" t="str">
        <f ca="1">a_cacher!Z178</f>
        <v>24 février 2019</v>
      </c>
      <c r="B178" s="12" t="str">
        <f t="shared" ca="1" si="2"/>
        <v/>
      </c>
      <c r="C178" s="12">
        <f ca="1">a_cacher!AA178</f>
        <v>1</v>
      </c>
      <c r="D178" s="12" t="str">
        <f ca="1">a_cacher!AB178</f>
        <v/>
      </c>
      <c r="E178" s="12" t="str">
        <f t="array" aca="1" ref="E178" ca="1">IFERROR(INDEX(Tableau17[Colonne1],SMALL(IF(Tableau17[nb activités]&lt;&gt;"",ROW(Tableau17[Colonne1])-1,""),ROW(177:177))),"")</f>
        <v/>
      </c>
      <c r="F178" s="12" t="str">
        <f t="array" aca="1" ref="F178" ca="1">INDEX($B$2:$D$335,MATCH(E178,$B$2:$B$335,0),3)</f>
        <v/>
      </c>
    </row>
    <row r="179" spans="1:6" x14ac:dyDescent="0.25">
      <c r="A179" s="12" t="str">
        <f ca="1">a_cacher!Z179</f>
        <v>25 février 2019</v>
      </c>
      <c r="B179" s="12" t="str">
        <f t="shared" ca="1" si="2"/>
        <v/>
      </c>
      <c r="C179" s="12">
        <f ca="1">a_cacher!AA179</f>
        <v>1</v>
      </c>
      <c r="D179" s="12" t="str">
        <f ca="1">a_cacher!AB179</f>
        <v/>
      </c>
      <c r="E179" s="12" t="str">
        <f t="array" aca="1" ref="E179" ca="1">IFERROR(INDEX(Tableau17[Colonne1],SMALL(IF(Tableau17[nb activités]&lt;&gt;"",ROW(Tableau17[Colonne1])-1,""),ROW(178:178))),"")</f>
        <v/>
      </c>
      <c r="F179" s="12" t="str">
        <f t="array" aca="1" ref="F179" ca="1">INDEX($B$2:$D$335,MATCH(E179,$B$2:$B$335,0),3)</f>
        <v/>
      </c>
    </row>
    <row r="180" spans="1:6" x14ac:dyDescent="0.25">
      <c r="A180" s="12" t="str">
        <f ca="1">a_cacher!Z180</f>
        <v>26 février 2019</v>
      </c>
      <c r="B180" s="12" t="str">
        <f t="shared" ca="1" si="2"/>
        <v/>
      </c>
      <c r="C180" s="12">
        <f ca="1">a_cacher!AA180</f>
        <v>1</v>
      </c>
      <c r="D180" s="12" t="str">
        <f ca="1">a_cacher!AB180</f>
        <v/>
      </c>
      <c r="E180" s="12" t="str">
        <f t="array" aca="1" ref="E180" ca="1">IFERROR(INDEX(Tableau17[Colonne1],SMALL(IF(Tableau17[nb activités]&lt;&gt;"",ROW(Tableau17[Colonne1])-1,""),ROW(179:179))),"")</f>
        <v/>
      </c>
      <c r="F180" s="12" t="str">
        <f t="array" aca="1" ref="F180" ca="1">INDEX($B$2:$D$335,MATCH(E180,$B$2:$B$335,0),3)</f>
        <v/>
      </c>
    </row>
    <row r="181" spans="1:6" x14ac:dyDescent="0.25">
      <c r="A181" s="12" t="str">
        <f ca="1">a_cacher!Z181</f>
        <v>27 février 2019</v>
      </c>
      <c r="B181" s="12" t="str">
        <f t="shared" ca="1" si="2"/>
        <v/>
      </c>
      <c r="C181" s="12">
        <f ca="1">a_cacher!AA181</f>
        <v>1</v>
      </c>
      <c r="D181" s="12" t="str">
        <f ca="1">a_cacher!AB181</f>
        <v/>
      </c>
      <c r="E181" s="12" t="str">
        <f t="array" aca="1" ref="E181" ca="1">IFERROR(INDEX(Tableau17[Colonne1],SMALL(IF(Tableau17[nb activités]&lt;&gt;"",ROW(Tableau17[Colonne1])-1,""),ROW(180:180))),"")</f>
        <v/>
      </c>
      <c r="F181" s="12" t="str">
        <f t="array" aca="1" ref="F181" ca="1">INDEX($B$2:$D$335,MATCH(E181,$B$2:$B$335,0),3)</f>
        <v/>
      </c>
    </row>
    <row r="182" spans="1:6" x14ac:dyDescent="0.25">
      <c r="A182" s="12" t="str">
        <f ca="1">a_cacher!Z182</f>
        <v>28 février 2019</v>
      </c>
      <c r="B182" s="12" t="str">
        <f t="shared" ca="1" si="2"/>
        <v/>
      </c>
      <c r="C182" s="12">
        <f ca="1">a_cacher!AA182</f>
        <v>1</v>
      </c>
      <c r="D182" s="12" t="str">
        <f ca="1">a_cacher!AB182</f>
        <v/>
      </c>
      <c r="E182" s="12" t="str">
        <f t="array" aca="1" ref="E182" ca="1">IFERROR(INDEX(Tableau17[Colonne1],SMALL(IF(Tableau17[nb activités]&lt;&gt;"",ROW(Tableau17[Colonne1])-1,""),ROW(181:181))),"")</f>
        <v/>
      </c>
      <c r="F182" s="12" t="str">
        <f t="array" aca="1" ref="F182" ca="1">INDEX($B$2:$D$335,MATCH(E182,$B$2:$B$335,0),3)</f>
        <v/>
      </c>
    </row>
    <row r="183" spans="1:6" x14ac:dyDescent="0.25">
      <c r="A183" s="12" t="str">
        <f ca="1">a_cacher!Z184</f>
        <v>1 mars 2019</v>
      </c>
      <c r="B183" s="12" t="str">
        <f t="shared" ca="1" si="2"/>
        <v/>
      </c>
      <c r="C183" s="12">
        <f ca="1">a_cacher!AA184</f>
        <v>1</v>
      </c>
      <c r="D183" s="12" t="str">
        <f ca="1">a_cacher!AB184</f>
        <v/>
      </c>
      <c r="E183" s="12" t="str">
        <f t="array" aca="1" ref="E183" ca="1">IFERROR(INDEX(Tableau17[Colonne1],SMALL(IF(Tableau17[nb activités]&lt;&gt;"",ROW(Tableau17[Colonne1])-1,""),ROW(182:182))),"")</f>
        <v/>
      </c>
      <c r="F183" s="12" t="str">
        <f t="array" aca="1" ref="F183" ca="1">INDEX($B$2:$D$335,MATCH(E183,$B$2:$B$335,0),3)</f>
        <v/>
      </c>
    </row>
    <row r="184" spans="1:6" x14ac:dyDescent="0.25">
      <c r="A184" s="12" t="str">
        <f ca="1">a_cacher!Z185</f>
        <v>2 mars 2019</v>
      </c>
      <c r="B184" s="12" t="str">
        <f t="shared" ca="1" si="2"/>
        <v/>
      </c>
      <c r="C184" s="12">
        <f ca="1">a_cacher!AA185</f>
        <v>1</v>
      </c>
      <c r="D184" s="12" t="str">
        <f ca="1">a_cacher!AB185</f>
        <v/>
      </c>
      <c r="E184" s="12" t="str">
        <f t="array" aca="1" ref="E184" ca="1">IFERROR(INDEX(Tableau17[Colonne1],SMALL(IF(Tableau17[nb activités]&lt;&gt;"",ROW(Tableau17[Colonne1])-1,""),ROW(183:183))),"")</f>
        <v/>
      </c>
      <c r="F184" s="12" t="str">
        <f t="array" aca="1" ref="F184" ca="1">INDEX($B$2:$D$335,MATCH(E184,$B$2:$B$335,0),3)</f>
        <v/>
      </c>
    </row>
    <row r="185" spans="1:6" x14ac:dyDescent="0.25">
      <c r="A185" s="12" t="str">
        <f ca="1">a_cacher!Z186</f>
        <v>3 mars 2019</v>
      </c>
      <c r="B185" s="12" t="str">
        <f t="shared" ca="1" si="2"/>
        <v/>
      </c>
      <c r="C185" s="12">
        <f ca="1">a_cacher!AA186</f>
        <v>1</v>
      </c>
      <c r="D185" s="12" t="str">
        <f ca="1">a_cacher!AB186</f>
        <v/>
      </c>
      <c r="E185" s="12" t="str">
        <f t="array" aca="1" ref="E185" ca="1">IFERROR(INDEX(Tableau17[Colonne1],SMALL(IF(Tableau17[nb activités]&lt;&gt;"",ROW(Tableau17[Colonne1])-1,""),ROW(184:184))),"")</f>
        <v/>
      </c>
      <c r="F185" s="12" t="str">
        <f t="array" aca="1" ref="F185" ca="1">INDEX($B$2:$D$335,MATCH(E185,$B$2:$B$335,0),3)</f>
        <v/>
      </c>
    </row>
    <row r="186" spans="1:6" x14ac:dyDescent="0.25">
      <c r="A186" s="12" t="str">
        <f ca="1">a_cacher!Z187</f>
        <v>4 mars 2019</v>
      </c>
      <c r="B186" s="12" t="str">
        <f t="shared" ca="1" si="2"/>
        <v/>
      </c>
      <c r="C186" s="12">
        <f ca="1">a_cacher!AA187</f>
        <v>1</v>
      </c>
      <c r="D186" s="12" t="str">
        <f ca="1">a_cacher!AB187</f>
        <v/>
      </c>
      <c r="E186" s="12" t="str">
        <f t="array" aca="1" ref="E186" ca="1">IFERROR(INDEX(Tableau17[Colonne1],SMALL(IF(Tableau17[nb activités]&lt;&gt;"",ROW(Tableau17[Colonne1])-1,""),ROW(185:185))),"")</f>
        <v/>
      </c>
      <c r="F186" s="12" t="str">
        <f t="array" aca="1" ref="F186" ca="1">INDEX($B$2:$D$335,MATCH(E186,$B$2:$B$335,0),3)</f>
        <v/>
      </c>
    </row>
    <row r="187" spans="1:6" x14ac:dyDescent="0.25">
      <c r="A187" s="12" t="str">
        <f ca="1">a_cacher!Z188</f>
        <v>5 mars 2019</v>
      </c>
      <c r="B187" s="12" t="str">
        <f t="shared" ca="1" si="2"/>
        <v/>
      </c>
      <c r="C187" s="12">
        <f ca="1">a_cacher!AA188</f>
        <v>1</v>
      </c>
      <c r="D187" s="12" t="str">
        <f ca="1">a_cacher!AB188</f>
        <v/>
      </c>
      <c r="E187" s="12" t="str">
        <f t="array" aca="1" ref="E187" ca="1">IFERROR(INDEX(Tableau17[Colonne1],SMALL(IF(Tableau17[nb activités]&lt;&gt;"",ROW(Tableau17[Colonne1])-1,""),ROW(186:186))),"")</f>
        <v/>
      </c>
      <c r="F187" s="12" t="str">
        <f t="array" aca="1" ref="F187" ca="1">INDEX($B$2:$D$335,MATCH(E187,$B$2:$B$335,0),3)</f>
        <v/>
      </c>
    </row>
    <row r="188" spans="1:6" x14ac:dyDescent="0.25">
      <c r="A188" s="12" t="str">
        <f ca="1">a_cacher!Z189</f>
        <v>6 mars 2019</v>
      </c>
      <c r="B188" s="12" t="str">
        <f t="shared" ca="1" si="2"/>
        <v/>
      </c>
      <c r="C188" s="12">
        <f ca="1">a_cacher!AA189</f>
        <v>1</v>
      </c>
      <c r="D188" s="12" t="str">
        <f ca="1">a_cacher!AB189</f>
        <v/>
      </c>
      <c r="E188" s="12" t="str">
        <f t="array" aca="1" ref="E188" ca="1">IFERROR(INDEX(Tableau17[Colonne1],SMALL(IF(Tableau17[nb activités]&lt;&gt;"",ROW(Tableau17[Colonne1])-1,""),ROW(187:187))),"")</f>
        <v/>
      </c>
      <c r="F188" s="12" t="str">
        <f t="array" aca="1" ref="F188" ca="1">INDEX($B$2:$D$335,MATCH(E188,$B$2:$B$335,0),3)</f>
        <v/>
      </c>
    </row>
    <row r="189" spans="1:6" x14ac:dyDescent="0.25">
      <c r="A189" s="12" t="str">
        <f ca="1">a_cacher!Z190</f>
        <v>7 mars 2019</v>
      </c>
      <c r="B189" s="12" t="str">
        <f t="shared" ca="1" si="2"/>
        <v/>
      </c>
      <c r="C189" s="12">
        <f ca="1">a_cacher!AA190</f>
        <v>1</v>
      </c>
      <c r="D189" s="12" t="str">
        <f ca="1">a_cacher!AB190</f>
        <v/>
      </c>
      <c r="E189" s="12" t="str">
        <f t="array" aca="1" ref="E189" ca="1">IFERROR(INDEX(Tableau17[Colonne1],SMALL(IF(Tableau17[nb activités]&lt;&gt;"",ROW(Tableau17[Colonne1])-1,""),ROW(188:188))),"")</f>
        <v/>
      </c>
      <c r="F189" s="12" t="str">
        <f t="array" aca="1" ref="F189" ca="1">INDEX($B$2:$D$335,MATCH(E189,$B$2:$B$335,0),3)</f>
        <v/>
      </c>
    </row>
    <row r="190" spans="1:6" x14ac:dyDescent="0.25">
      <c r="A190" s="12" t="str">
        <f ca="1">a_cacher!Z191</f>
        <v>8 mars 2019</v>
      </c>
      <c r="B190" s="12" t="str">
        <f t="shared" ca="1" si="2"/>
        <v/>
      </c>
      <c r="C190" s="12">
        <f ca="1">a_cacher!AA191</f>
        <v>1</v>
      </c>
      <c r="D190" s="12" t="str">
        <f ca="1">a_cacher!AB191</f>
        <v/>
      </c>
      <c r="E190" s="12" t="str">
        <f t="array" aca="1" ref="E190" ca="1">IFERROR(INDEX(Tableau17[Colonne1],SMALL(IF(Tableau17[nb activités]&lt;&gt;"",ROW(Tableau17[Colonne1])-1,""),ROW(189:189))),"")</f>
        <v/>
      </c>
      <c r="F190" s="12" t="str">
        <f t="array" aca="1" ref="F190" ca="1">INDEX($B$2:$D$335,MATCH(E190,$B$2:$B$335,0),3)</f>
        <v/>
      </c>
    </row>
    <row r="191" spans="1:6" x14ac:dyDescent="0.25">
      <c r="A191" s="12" t="str">
        <f ca="1">a_cacher!Z192</f>
        <v>9 mars 2019</v>
      </c>
      <c r="B191" s="12" t="str">
        <f t="shared" ca="1" si="2"/>
        <v/>
      </c>
      <c r="C191" s="12">
        <f ca="1">a_cacher!AA192</f>
        <v>1</v>
      </c>
      <c r="D191" s="12" t="str">
        <f ca="1">a_cacher!AB192</f>
        <v/>
      </c>
      <c r="E191" s="12" t="str">
        <f t="array" aca="1" ref="E191" ca="1">IFERROR(INDEX(Tableau17[Colonne1],SMALL(IF(Tableau17[nb activités]&lt;&gt;"",ROW(Tableau17[Colonne1])-1,""),ROW(190:190))),"")</f>
        <v/>
      </c>
      <c r="F191" s="12" t="str">
        <f t="array" aca="1" ref="F191" ca="1">INDEX($B$2:$D$335,MATCH(E191,$B$2:$B$335,0),3)</f>
        <v/>
      </c>
    </row>
    <row r="192" spans="1:6" x14ac:dyDescent="0.25">
      <c r="A192" s="12" t="str">
        <f ca="1">a_cacher!Z193</f>
        <v>10 mars 2019</v>
      </c>
      <c r="B192" s="12" t="str">
        <f t="shared" ca="1" si="2"/>
        <v/>
      </c>
      <c r="C192" s="12">
        <f ca="1">a_cacher!AA193</f>
        <v>1</v>
      </c>
      <c r="D192" s="12" t="str">
        <f ca="1">a_cacher!AB193</f>
        <v/>
      </c>
      <c r="E192" s="12" t="str">
        <f t="array" aca="1" ref="E192" ca="1">IFERROR(INDEX(Tableau17[Colonne1],SMALL(IF(Tableau17[nb activités]&lt;&gt;"",ROW(Tableau17[Colonne1])-1,""),ROW(191:191))),"")</f>
        <v/>
      </c>
      <c r="F192" s="12" t="str">
        <f t="array" aca="1" ref="F192" ca="1">INDEX($B$2:$D$335,MATCH(E192,$B$2:$B$335,0),3)</f>
        <v/>
      </c>
    </row>
    <row r="193" spans="1:6" x14ac:dyDescent="0.25">
      <c r="A193" s="12" t="str">
        <f ca="1">a_cacher!Z194</f>
        <v>11 mars 2019</v>
      </c>
      <c r="B193" s="12" t="str">
        <f t="shared" ca="1" si="2"/>
        <v/>
      </c>
      <c r="C193" s="12">
        <f ca="1">a_cacher!AA194</f>
        <v>1</v>
      </c>
      <c r="D193" s="12" t="str">
        <f ca="1">a_cacher!AB194</f>
        <v/>
      </c>
      <c r="E193" s="12" t="str">
        <f t="array" aca="1" ref="E193" ca="1">IFERROR(INDEX(Tableau17[Colonne1],SMALL(IF(Tableau17[nb activités]&lt;&gt;"",ROW(Tableau17[Colonne1])-1,""),ROW(192:192))),"")</f>
        <v/>
      </c>
      <c r="F193" s="12" t="str">
        <f t="array" aca="1" ref="F193" ca="1">INDEX($B$2:$D$335,MATCH(E193,$B$2:$B$335,0),3)</f>
        <v/>
      </c>
    </row>
    <row r="194" spans="1:6" x14ac:dyDescent="0.25">
      <c r="A194" s="12" t="str">
        <f ca="1">a_cacher!Z195</f>
        <v>12 mars 2019</v>
      </c>
      <c r="B194" s="12" t="str">
        <f t="shared" ref="B194:B257" ca="1" si="3">IF(D194&lt;&gt;"",A194,"")</f>
        <v/>
      </c>
      <c r="C194" s="12">
        <f ca="1">a_cacher!AA195</f>
        <v>1</v>
      </c>
      <c r="D194" s="12" t="str">
        <f ca="1">a_cacher!AB195</f>
        <v/>
      </c>
      <c r="E194" s="12" t="str">
        <f t="array" aca="1" ref="E194" ca="1">IFERROR(INDEX(Tableau17[Colonne1],SMALL(IF(Tableau17[nb activités]&lt;&gt;"",ROW(Tableau17[Colonne1])-1,""),ROW(193:193))),"")</f>
        <v/>
      </c>
      <c r="F194" s="12" t="str">
        <f t="array" aca="1" ref="F194" ca="1">INDEX($B$2:$D$335,MATCH(E194,$B$2:$B$335,0),3)</f>
        <v/>
      </c>
    </row>
    <row r="195" spans="1:6" x14ac:dyDescent="0.25">
      <c r="A195" s="12" t="str">
        <f ca="1">a_cacher!Z196</f>
        <v>13 mars 2019</v>
      </c>
      <c r="B195" s="12" t="str">
        <f t="shared" ca="1" si="3"/>
        <v>13 mars 2019</v>
      </c>
      <c r="C195" s="12">
        <f ca="1">a_cacher!AA196</f>
        <v>2</v>
      </c>
      <c r="D195" s="12">
        <f ca="1">a_cacher!AB196</f>
        <v>2</v>
      </c>
      <c r="E195" s="12" t="str">
        <f t="array" aca="1" ref="E195" ca="1">IFERROR(INDEX(Tableau17[Colonne1],SMALL(IF(Tableau17[nb activités]&lt;&gt;"",ROW(Tableau17[Colonne1])-1,""),ROW(194:194))),"")</f>
        <v/>
      </c>
      <c r="F195" s="12" t="str">
        <f t="array" aca="1" ref="F195" ca="1">INDEX($B$2:$D$335,MATCH(E195,$B$2:$B$335,0),3)</f>
        <v/>
      </c>
    </row>
    <row r="196" spans="1:6" x14ac:dyDescent="0.25">
      <c r="A196" s="12" t="str">
        <f ca="1">a_cacher!Z197</f>
        <v>14 mars 2019</v>
      </c>
      <c r="B196" s="12" t="str">
        <f t="shared" ca="1" si="3"/>
        <v/>
      </c>
      <c r="C196" s="12">
        <f ca="1">a_cacher!AA197</f>
        <v>1</v>
      </c>
      <c r="D196" s="12" t="str">
        <f ca="1">a_cacher!AB197</f>
        <v/>
      </c>
      <c r="E196" s="12" t="str">
        <f t="array" aca="1" ref="E196" ca="1">IFERROR(INDEX(Tableau17[Colonne1],SMALL(IF(Tableau17[nb activités]&lt;&gt;"",ROW(Tableau17[Colonne1])-1,""),ROW(195:195))),"")</f>
        <v/>
      </c>
      <c r="F196" s="12" t="str">
        <f t="array" aca="1" ref="F196" ca="1">INDEX($B$2:$D$335,MATCH(E196,$B$2:$B$335,0),3)</f>
        <v/>
      </c>
    </row>
    <row r="197" spans="1:6" x14ac:dyDescent="0.25">
      <c r="A197" s="12" t="str">
        <f ca="1">a_cacher!Z198</f>
        <v>15 mars 2019</v>
      </c>
      <c r="B197" s="12" t="str">
        <f t="shared" ca="1" si="3"/>
        <v/>
      </c>
      <c r="C197" s="12">
        <f ca="1">a_cacher!AA198</f>
        <v>1</v>
      </c>
      <c r="D197" s="12" t="str">
        <f ca="1">a_cacher!AB198</f>
        <v/>
      </c>
      <c r="E197" s="12" t="str">
        <f t="array" aca="1" ref="E197" ca="1">IFERROR(INDEX(Tableau17[Colonne1],SMALL(IF(Tableau17[nb activités]&lt;&gt;"",ROW(Tableau17[Colonne1])-1,""),ROW(196:196))),"")</f>
        <v/>
      </c>
      <c r="F197" s="12" t="str">
        <f t="array" aca="1" ref="F197" ca="1">INDEX($B$2:$D$335,MATCH(E197,$B$2:$B$335,0),3)</f>
        <v/>
      </c>
    </row>
    <row r="198" spans="1:6" x14ac:dyDescent="0.25">
      <c r="A198" s="12" t="str">
        <f ca="1">a_cacher!Z199</f>
        <v>16 mars 2019</v>
      </c>
      <c r="B198" s="12" t="str">
        <f t="shared" ca="1" si="3"/>
        <v/>
      </c>
      <c r="C198" s="12">
        <f ca="1">a_cacher!AA199</f>
        <v>1</v>
      </c>
      <c r="D198" s="12" t="str">
        <f ca="1">a_cacher!AB199</f>
        <v/>
      </c>
      <c r="E198" s="12" t="str">
        <f t="array" aca="1" ref="E198" ca="1">IFERROR(INDEX(Tableau17[Colonne1],SMALL(IF(Tableau17[nb activités]&lt;&gt;"",ROW(Tableau17[Colonne1])-1,""),ROW(197:197))),"")</f>
        <v/>
      </c>
      <c r="F198" s="12" t="str">
        <f t="array" aca="1" ref="F198" ca="1">INDEX($B$2:$D$335,MATCH(E198,$B$2:$B$335,0),3)</f>
        <v/>
      </c>
    </row>
    <row r="199" spans="1:6" x14ac:dyDescent="0.25">
      <c r="A199" s="12" t="str">
        <f ca="1">a_cacher!Z200</f>
        <v>17 mars 2019</v>
      </c>
      <c r="B199" s="12" t="str">
        <f t="shared" ca="1" si="3"/>
        <v/>
      </c>
      <c r="C199" s="12">
        <f ca="1">a_cacher!AA200</f>
        <v>1</v>
      </c>
      <c r="D199" s="12" t="str">
        <f ca="1">a_cacher!AB200</f>
        <v/>
      </c>
      <c r="E199" s="12" t="str">
        <f t="array" aca="1" ref="E199" ca="1">IFERROR(INDEX(Tableau17[Colonne1],SMALL(IF(Tableau17[nb activités]&lt;&gt;"",ROW(Tableau17[Colonne1])-1,""),ROW(198:198))),"")</f>
        <v/>
      </c>
      <c r="F199" s="12" t="str">
        <f t="array" aca="1" ref="F199" ca="1">INDEX($B$2:$D$335,MATCH(E199,$B$2:$B$335,0),3)</f>
        <v/>
      </c>
    </row>
    <row r="200" spans="1:6" x14ac:dyDescent="0.25">
      <c r="A200" s="12" t="str">
        <f ca="1">a_cacher!Z201</f>
        <v>18 mars 2019</v>
      </c>
      <c r="B200" s="12" t="str">
        <f t="shared" ca="1" si="3"/>
        <v/>
      </c>
      <c r="C200" s="12">
        <f ca="1">a_cacher!AA201</f>
        <v>1</v>
      </c>
      <c r="D200" s="12" t="str">
        <f ca="1">a_cacher!AB201</f>
        <v/>
      </c>
      <c r="E200" s="12" t="str">
        <f t="array" aca="1" ref="E200" ca="1">IFERROR(INDEX(Tableau17[Colonne1],SMALL(IF(Tableau17[nb activités]&lt;&gt;"",ROW(Tableau17[Colonne1])-1,""),ROW(199:199))),"")</f>
        <v/>
      </c>
      <c r="F200" s="12" t="str">
        <f t="array" aca="1" ref="F200" ca="1">INDEX($B$2:$D$335,MATCH(E200,$B$2:$B$335,0),3)</f>
        <v/>
      </c>
    </row>
    <row r="201" spans="1:6" x14ac:dyDescent="0.25">
      <c r="A201" s="12" t="str">
        <f ca="1">a_cacher!Z202</f>
        <v>19 mars 2019</v>
      </c>
      <c r="B201" s="12" t="str">
        <f t="shared" ca="1" si="3"/>
        <v/>
      </c>
      <c r="C201" s="12">
        <f ca="1">a_cacher!AA202</f>
        <v>1</v>
      </c>
      <c r="D201" s="12" t="str">
        <f ca="1">a_cacher!AB202</f>
        <v/>
      </c>
      <c r="E201" s="12" t="str">
        <f t="array" aca="1" ref="E201" ca="1">IFERROR(INDEX(Tableau17[Colonne1],SMALL(IF(Tableau17[nb activités]&lt;&gt;"",ROW(Tableau17[Colonne1])-1,""),ROW(200:200))),"")</f>
        <v/>
      </c>
      <c r="F201" s="12" t="str">
        <f t="array" aca="1" ref="F201" ca="1">INDEX($B$2:$D$335,MATCH(E201,$B$2:$B$335,0),3)</f>
        <v/>
      </c>
    </row>
    <row r="202" spans="1:6" x14ac:dyDescent="0.25">
      <c r="A202" s="12" t="str">
        <f ca="1">a_cacher!Z203</f>
        <v>20 mars 2019</v>
      </c>
      <c r="B202" s="12" t="str">
        <f t="shared" ca="1" si="3"/>
        <v/>
      </c>
      <c r="C202" s="12">
        <f ca="1">a_cacher!AA203</f>
        <v>1</v>
      </c>
      <c r="D202" s="12" t="str">
        <f ca="1">a_cacher!AB203</f>
        <v/>
      </c>
      <c r="E202" s="12" t="str">
        <f t="array" aca="1" ref="E202" ca="1">IFERROR(INDEX(Tableau17[Colonne1],SMALL(IF(Tableau17[nb activités]&lt;&gt;"",ROW(Tableau17[Colonne1])-1,""),ROW(201:201))),"")</f>
        <v/>
      </c>
      <c r="F202" s="12" t="str">
        <f t="array" aca="1" ref="F202" ca="1">INDEX($B$2:$D$335,MATCH(E202,$B$2:$B$335,0),3)</f>
        <v/>
      </c>
    </row>
    <row r="203" spans="1:6" x14ac:dyDescent="0.25">
      <c r="A203" s="12" t="str">
        <f ca="1">a_cacher!Z204</f>
        <v>21 mars 2019</v>
      </c>
      <c r="B203" s="12" t="str">
        <f t="shared" ca="1" si="3"/>
        <v/>
      </c>
      <c r="C203" s="12">
        <f ca="1">a_cacher!AA204</f>
        <v>1</v>
      </c>
      <c r="D203" s="12" t="str">
        <f ca="1">a_cacher!AB204</f>
        <v/>
      </c>
      <c r="E203" s="12" t="str">
        <f t="array" aca="1" ref="E203" ca="1">IFERROR(INDEX(Tableau17[Colonne1],SMALL(IF(Tableau17[nb activités]&lt;&gt;"",ROW(Tableau17[Colonne1])-1,""),ROW(202:202))),"")</f>
        <v/>
      </c>
      <c r="F203" s="12" t="str">
        <f t="array" aca="1" ref="F203" ca="1">INDEX($B$2:$D$335,MATCH(E203,$B$2:$B$335,0),3)</f>
        <v/>
      </c>
    </row>
    <row r="204" spans="1:6" x14ac:dyDescent="0.25">
      <c r="A204" s="12" t="str">
        <f ca="1">a_cacher!Z205</f>
        <v>22 mars 2019</v>
      </c>
      <c r="B204" s="12" t="str">
        <f t="shared" ca="1" si="3"/>
        <v/>
      </c>
      <c r="C204" s="12">
        <f ca="1">a_cacher!AA205</f>
        <v>1</v>
      </c>
      <c r="D204" s="12" t="str">
        <f ca="1">a_cacher!AB205</f>
        <v/>
      </c>
      <c r="E204" s="12" t="str">
        <f t="array" aca="1" ref="E204" ca="1">IFERROR(INDEX(Tableau17[Colonne1],SMALL(IF(Tableau17[nb activités]&lt;&gt;"",ROW(Tableau17[Colonne1])-1,""),ROW(203:203))),"")</f>
        <v/>
      </c>
      <c r="F204" s="12" t="str">
        <f t="array" aca="1" ref="F204" ca="1">INDEX($B$2:$D$335,MATCH(E204,$B$2:$B$335,0),3)</f>
        <v/>
      </c>
    </row>
    <row r="205" spans="1:6" x14ac:dyDescent="0.25">
      <c r="A205" s="12" t="str">
        <f ca="1">a_cacher!Z206</f>
        <v>23 mars 2019</v>
      </c>
      <c r="B205" s="12" t="str">
        <f t="shared" ca="1" si="3"/>
        <v/>
      </c>
      <c r="C205" s="12">
        <f ca="1">a_cacher!AA206</f>
        <v>1</v>
      </c>
      <c r="D205" s="12" t="str">
        <f ca="1">a_cacher!AB206</f>
        <v/>
      </c>
      <c r="E205" s="12" t="str">
        <f t="array" aca="1" ref="E205" ca="1">IFERROR(INDEX(Tableau17[Colonne1],SMALL(IF(Tableau17[nb activités]&lt;&gt;"",ROW(Tableau17[Colonne1])-1,""),ROW(204:204))),"")</f>
        <v/>
      </c>
      <c r="F205" s="12" t="str">
        <f t="array" aca="1" ref="F205" ca="1">INDEX($B$2:$D$335,MATCH(E205,$B$2:$B$335,0),3)</f>
        <v/>
      </c>
    </row>
    <row r="206" spans="1:6" x14ac:dyDescent="0.25">
      <c r="A206" s="12" t="str">
        <f ca="1">a_cacher!Z207</f>
        <v>24 mars 2019</v>
      </c>
      <c r="B206" s="12" t="str">
        <f t="shared" ca="1" si="3"/>
        <v/>
      </c>
      <c r="C206" s="12">
        <f ca="1">a_cacher!AA207</f>
        <v>1</v>
      </c>
      <c r="D206" s="12" t="str">
        <f ca="1">a_cacher!AB207</f>
        <v/>
      </c>
      <c r="E206" s="12" t="str">
        <f t="array" aca="1" ref="E206" ca="1">IFERROR(INDEX(Tableau17[Colonne1],SMALL(IF(Tableau17[nb activités]&lt;&gt;"",ROW(Tableau17[Colonne1])-1,""),ROW(205:205))),"")</f>
        <v/>
      </c>
      <c r="F206" s="12" t="str">
        <f t="array" aca="1" ref="F206" ca="1">INDEX($B$2:$D$335,MATCH(E206,$B$2:$B$335,0),3)</f>
        <v/>
      </c>
    </row>
    <row r="207" spans="1:6" x14ac:dyDescent="0.25">
      <c r="A207" s="12" t="str">
        <f ca="1">a_cacher!Z208</f>
        <v>25 mars 2019</v>
      </c>
      <c r="B207" s="12" t="str">
        <f t="shared" ca="1" si="3"/>
        <v/>
      </c>
      <c r="C207" s="12">
        <f ca="1">a_cacher!AA208</f>
        <v>1</v>
      </c>
      <c r="D207" s="12" t="str">
        <f ca="1">a_cacher!AB208</f>
        <v/>
      </c>
      <c r="E207" s="12" t="str">
        <f t="array" aca="1" ref="E207" ca="1">IFERROR(INDEX(Tableau17[Colonne1],SMALL(IF(Tableau17[nb activités]&lt;&gt;"",ROW(Tableau17[Colonne1])-1,""),ROW(206:206))),"")</f>
        <v/>
      </c>
      <c r="F207" s="12" t="str">
        <f t="array" aca="1" ref="F207" ca="1">INDEX($B$2:$D$335,MATCH(E207,$B$2:$B$335,0),3)</f>
        <v/>
      </c>
    </row>
    <row r="208" spans="1:6" x14ac:dyDescent="0.25">
      <c r="A208" s="12" t="str">
        <f ca="1">a_cacher!Z209</f>
        <v>26 mars 2019</v>
      </c>
      <c r="B208" s="12" t="str">
        <f t="shared" ca="1" si="3"/>
        <v>26 mars 2019</v>
      </c>
      <c r="C208" s="12">
        <f ca="1">a_cacher!AA209</f>
        <v>2</v>
      </c>
      <c r="D208" s="12">
        <f ca="1">a_cacher!AB209</f>
        <v>2</v>
      </c>
      <c r="E208" s="12" t="str">
        <f t="array" aca="1" ref="E208" ca="1">IFERROR(INDEX(Tableau17[Colonne1],SMALL(IF(Tableau17[nb activités]&lt;&gt;"",ROW(Tableau17[Colonne1])-1,""),ROW(207:207))),"")</f>
        <v/>
      </c>
      <c r="F208" s="12" t="str">
        <f t="array" aca="1" ref="F208" ca="1">INDEX($B$2:$D$335,MATCH(E208,$B$2:$B$335,0),3)</f>
        <v/>
      </c>
    </row>
    <row r="209" spans="1:6" x14ac:dyDescent="0.25">
      <c r="A209" s="12" t="str">
        <f ca="1">a_cacher!Z210</f>
        <v>27 mars 2019</v>
      </c>
      <c r="B209" s="12" t="str">
        <f t="shared" ca="1" si="3"/>
        <v/>
      </c>
      <c r="C209" s="12">
        <f ca="1">a_cacher!AA210</f>
        <v>1</v>
      </c>
      <c r="D209" s="12" t="str">
        <f ca="1">a_cacher!AB210</f>
        <v/>
      </c>
      <c r="E209" s="12" t="str">
        <f t="array" aca="1" ref="E209" ca="1">IFERROR(INDEX(Tableau17[Colonne1],SMALL(IF(Tableau17[nb activités]&lt;&gt;"",ROW(Tableau17[Colonne1])-1,""),ROW(208:208))),"")</f>
        <v/>
      </c>
      <c r="F209" s="12" t="str">
        <f t="array" aca="1" ref="F209" ca="1">INDEX($B$2:$D$335,MATCH(E209,$B$2:$B$335,0),3)</f>
        <v/>
      </c>
    </row>
    <row r="210" spans="1:6" x14ac:dyDescent="0.25">
      <c r="A210" s="12" t="str">
        <f ca="1">a_cacher!Z211</f>
        <v>28 mars 2019</v>
      </c>
      <c r="B210" s="12" t="str">
        <f t="shared" ca="1" si="3"/>
        <v/>
      </c>
      <c r="C210" s="12">
        <f ca="1">a_cacher!AA211</f>
        <v>1</v>
      </c>
      <c r="D210" s="12" t="str">
        <f ca="1">a_cacher!AB211</f>
        <v/>
      </c>
      <c r="E210" s="12" t="str">
        <f t="array" aca="1" ref="E210" ca="1">IFERROR(INDEX(Tableau17[Colonne1],SMALL(IF(Tableau17[nb activités]&lt;&gt;"",ROW(Tableau17[Colonne1])-1,""),ROW(209:209))),"")</f>
        <v/>
      </c>
      <c r="F210" s="12" t="str">
        <f t="array" aca="1" ref="F210" ca="1">INDEX($B$2:$D$335,MATCH(E210,$B$2:$B$335,0),3)</f>
        <v/>
      </c>
    </row>
    <row r="211" spans="1:6" x14ac:dyDescent="0.25">
      <c r="A211" s="12" t="str">
        <f ca="1">a_cacher!Z212</f>
        <v>29 mars 2019</v>
      </c>
      <c r="B211" s="12" t="str">
        <f t="shared" ca="1" si="3"/>
        <v/>
      </c>
      <c r="C211" s="12">
        <f ca="1">a_cacher!AA212</f>
        <v>1</v>
      </c>
      <c r="D211" s="12" t="str">
        <f ca="1">a_cacher!AB212</f>
        <v/>
      </c>
      <c r="E211" s="12" t="str">
        <f t="array" aca="1" ref="E211" ca="1">IFERROR(INDEX(Tableau17[Colonne1],SMALL(IF(Tableau17[nb activités]&lt;&gt;"",ROW(Tableau17[Colonne1])-1,""),ROW(210:210))),"")</f>
        <v/>
      </c>
      <c r="F211" s="12" t="str">
        <f t="array" aca="1" ref="F211" ca="1">INDEX($B$2:$D$335,MATCH(E211,$B$2:$B$335,0),3)</f>
        <v/>
      </c>
    </row>
    <row r="212" spans="1:6" x14ac:dyDescent="0.25">
      <c r="A212" s="12" t="str">
        <f ca="1">a_cacher!Z213</f>
        <v>30 mars 2019</v>
      </c>
      <c r="B212" s="12" t="str">
        <f t="shared" ca="1" si="3"/>
        <v/>
      </c>
      <c r="C212" s="12">
        <f ca="1">a_cacher!AA213</f>
        <v>1</v>
      </c>
      <c r="D212" s="12" t="str">
        <f ca="1">a_cacher!AB213</f>
        <v/>
      </c>
      <c r="E212" s="12" t="str">
        <f t="array" aca="1" ref="E212" ca="1">IFERROR(INDEX(Tableau17[Colonne1],SMALL(IF(Tableau17[nb activités]&lt;&gt;"",ROW(Tableau17[Colonne1])-1,""),ROW(211:211))),"")</f>
        <v/>
      </c>
      <c r="F212" s="12" t="str">
        <f t="array" aca="1" ref="F212" ca="1">INDEX($B$2:$D$335,MATCH(E212,$B$2:$B$335,0),3)</f>
        <v/>
      </c>
    </row>
    <row r="213" spans="1:6" x14ac:dyDescent="0.25">
      <c r="A213" s="12" t="str">
        <f ca="1">a_cacher!Z214</f>
        <v>31 mars 2019</v>
      </c>
      <c r="B213" s="12" t="str">
        <f t="shared" ca="1" si="3"/>
        <v/>
      </c>
      <c r="C213" s="12">
        <f ca="1">a_cacher!AA214</f>
        <v>1</v>
      </c>
      <c r="D213" s="12" t="str">
        <f ca="1">a_cacher!AB214</f>
        <v/>
      </c>
      <c r="E213" s="12" t="str">
        <f t="array" aca="1" ref="E213" ca="1">IFERROR(INDEX(Tableau17[Colonne1],SMALL(IF(Tableau17[nb activités]&lt;&gt;"",ROW(Tableau17[Colonne1])-1,""),ROW(212:212))),"")</f>
        <v/>
      </c>
      <c r="F213" s="12" t="str">
        <f t="array" aca="1" ref="F213" ca="1">INDEX($B$2:$D$335,MATCH(E213,$B$2:$B$335,0),3)</f>
        <v/>
      </c>
    </row>
    <row r="214" spans="1:6" x14ac:dyDescent="0.25">
      <c r="A214" s="12" t="str">
        <f ca="1">a_cacher!Z215</f>
        <v>1 avril 2019</v>
      </c>
      <c r="B214" s="12" t="str">
        <f t="shared" ca="1" si="3"/>
        <v/>
      </c>
      <c r="C214" s="12">
        <f ca="1">a_cacher!AA215</f>
        <v>1</v>
      </c>
      <c r="D214" s="12" t="str">
        <f ca="1">a_cacher!AB215</f>
        <v/>
      </c>
      <c r="E214" s="12" t="str">
        <f t="array" aca="1" ref="E214" ca="1">IFERROR(INDEX(Tableau17[Colonne1],SMALL(IF(Tableau17[nb activités]&lt;&gt;"",ROW(Tableau17[Colonne1])-1,""),ROW(213:213))),"")</f>
        <v/>
      </c>
      <c r="F214" s="12" t="str">
        <f t="array" aca="1" ref="F214" ca="1">INDEX($B$2:$D$335,MATCH(E214,$B$2:$B$335,0),3)</f>
        <v/>
      </c>
    </row>
    <row r="215" spans="1:6" x14ac:dyDescent="0.25">
      <c r="A215" s="12" t="str">
        <f ca="1">a_cacher!Z216</f>
        <v>2 avril 2019</v>
      </c>
      <c r="B215" s="12" t="str">
        <f t="shared" ca="1" si="3"/>
        <v/>
      </c>
      <c r="C215" s="12">
        <f ca="1">a_cacher!AA216</f>
        <v>1</v>
      </c>
      <c r="D215" s="12" t="str">
        <f ca="1">a_cacher!AB216</f>
        <v/>
      </c>
      <c r="E215" s="12" t="str">
        <f t="array" aca="1" ref="E215" ca="1">IFERROR(INDEX(Tableau17[Colonne1],SMALL(IF(Tableau17[nb activités]&lt;&gt;"",ROW(Tableau17[Colonne1])-1,""),ROW(214:214))),"")</f>
        <v/>
      </c>
      <c r="F215" s="12" t="str">
        <f t="array" aca="1" ref="F215" ca="1">INDEX($B$2:$D$335,MATCH(E215,$B$2:$B$335,0),3)</f>
        <v/>
      </c>
    </row>
    <row r="216" spans="1:6" x14ac:dyDescent="0.25">
      <c r="A216" s="12" t="str">
        <f ca="1">a_cacher!Z217</f>
        <v>3 avril 2019</v>
      </c>
      <c r="B216" s="12" t="str">
        <f t="shared" ca="1" si="3"/>
        <v/>
      </c>
      <c r="C216" s="12">
        <f ca="1">a_cacher!AA217</f>
        <v>1</v>
      </c>
      <c r="D216" s="12" t="str">
        <f ca="1">a_cacher!AB217</f>
        <v/>
      </c>
      <c r="E216" s="12" t="str">
        <f t="array" aca="1" ref="E216" ca="1">IFERROR(INDEX(Tableau17[Colonne1],SMALL(IF(Tableau17[nb activités]&lt;&gt;"",ROW(Tableau17[Colonne1])-1,""),ROW(215:215))),"")</f>
        <v/>
      </c>
      <c r="F216" s="12" t="str">
        <f t="array" aca="1" ref="F216" ca="1">INDEX($B$2:$D$335,MATCH(E216,$B$2:$B$335,0),3)</f>
        <v/>
      </c>
    </row>
    <row r="217" spans="1:6" x14ac:dyDescent="0.25">
      <c r="A217" s="12" t="str">
        <f ca="1">a_cacher!Z218</f>
        <v>4 avril 2019</v>
      </c>
      <c r="B217" s="12" t="str">
        <f t="shared" ca="1" si="3"/>
        <v/>
      </c>
      <c r="C217" s="12">
        <f ca="1">a_cacher!AA218</f>
        <v>1</v>
      </c>
      <c r="D217" s="12" t="str">
        <f ca="1">a_cacher!AB218</f>
        <v/>
      </c>
      <c r="E217" s="12" t="str">
        <f t="array" aca="1" ref="E217" ca="1">IFERROR(INDEX(Tableau17[Colonne1],SMALL(IF(Tableau17[nb activités]&lt;&gt;"",ROW(Tableau17[Colonne1])-1,""),ROW(216:216))),"")</f>
        <v/>
      </c>
      <c r="F217" s="12" t="str">
        <f t="array" aca="1" ref="F217" ca="1">INDEX($B$2:$D$335,MATCH(E217,$B$2:$B$335,0),3)</f>
        <v/>
      </c>
    </row>
    <row r="218" spans="1:6" x14ac:dyDescent="0.25">
      <c r="A218" s="12" t="str">
        <f ca="1">a_cacher!Z219</f>
        <v>5 avril 2019</v>
      </c>
      <c r="B218" s="12" t="str">
        <f t="shared" ca="1" si="3"/>
        <v/>
      </c>
      <c r="C218" s="12">
        <f ca="1">a_cacher!AA219</f>
        <v>1</v>
      </c>
      <c r="D218" s="12" t="str">
        <f ca="1">a_cacher!AB219</f>
        <v/>
      </c>
      <c r="E218" s="12" t="str">
        <f t="array" aca="1" ref="E218" ca="1">IFERROR(INDEX(Tableau17[Colonne1],SMALL(IF(Tableau17[nb activités]&lt;&gt;"",ROW(Tableau17[Colonne1])-1,""),ROW(217:217))),"")</f>
        <v/>
      </c>
      <c r="F218" s="12" t="str">
        <f t="array" aca="1" ref="F218" ca="1">INDEX($B$2:$D$335,MATCH(E218,$B$2:$B$335,0),3)</f>
        <v/>
      </c>
    </row>
    <row r="219" spans="1:6" x14ac:dyDescent="0.25">
      <c r="A219" s="12" t="str">
        <f ca="1">a_cacher!Z220</f>
        <v>6 avril 2019</v>
      </c>
      <c r="B219" s="12" t="str">
        <f t="shared" ca="1" si="3"/>
        <v/>
      </c>
      <c r="C219" s="12">
        <f ca="1">a_cacher!AA220</f>
        <v>1</v>
      </c>
      <c r="D219" s="12" t="str">
        <f ca="1">a_cacher!AB220</f>
        <v/>
      </c>
      <c r="E219" s="12" t="str">
        <f t="array" aca="1" ref="E219" ca="1">IFERROR(INDEX(Tableau17[Colonne1],SMALL(IF(Tableau17[nb activités]&lt;&gt;"",ROW(Tableau17[Colonne1])-1,""),ROW(218:218))),"")</f>
        <v/>
      </c>
      <c r="F219" s="12" t="str">
        <f t="array" aca="1" ref="F219" ca="1">INDEX($B$2:$D$335,MATCH(E219,$B$2:$B$335,0),3)</f>
        <v/>
      </c>
    </row>
    <row r="220" spans="1:6" x14ac:dyDescent="0.25">
      <c r="A220" s="12" t="str">
        <f ca="1">a_cacher!Z221</f>
        <v>7 avril 2019</v>
      </c>
      <c r="B220" s="12" t="str">
        <f t="shared" ca="1" si="3"/>
        <v/>
      </c>
      <c r="C220" s="12">
        <f ca="1">a_cacher!AA221</f>
        <v>1</v>
      </c>
      <c r="D220" s="12" t="str">
        <f ca="1">a_cacher!AB221</f>
        <v/>
      </c>
      <c r="E220" s="12" t="str">
        <f t="array" aca="1" ref="E220" ca="1">IFERROR(INDEX(Tableau17[Colonne1],SMALL(IF(Tableau17[nb activités]&lt;&gt;"",ROW(Tableau17[Colonne1])-1,""),ROW(219:219))),"")</f>
        <v/>
      </c>
      <c r="F220" s="12" t="str">
        <f t="array" aca="1" ref="F220" ca="1">INDEX($B$2:$D$335,MATCH(E220,$B$2:$B$335,0),3)</f>
        <v/>
      </c>
    </row>
    <row r="221" spans="1:6" x14ac:dyDescent="0.25">
      <c r="A221" s="12" t="str">
        <f ca="1">a_cacher!Z222</f>
        <v>8 avril 2019</v>
      </c>
      <c r="B221" s="12" t="str">
        <f t="shared" ca="1" si="3"/>
        <v/>
      </c>
      <c r="C221" s="12">
        <f ca="1">a_cacher!AA222</f>
        <v>1</v>
      </c>
      <c r="D221" s="12" t="str">
        <f ca="1">a_cacher!AB222</f>
        <v/>
      </c>
      <c r="E221" s="12" t="str">
        <f t="array" aca="1" ref="E221" ca="1">IFERROR(INDEX(Tableau17[Colonne1],SMALL(IF(Tableau17[nb activités]&lt;&gt;"",ROW(Tableau17[Colonne1])-1,""),ROW(220:220))),"")</f>
        <v/>
      </c>
      <c r="F221" s="12" t="str">
        <f t="array" aca="1" ref="F221" ca="1">INDEX($B$2:$D$335,MATCH(E221,$B$2:$B$335,0),3)</f>
        <v/>
      </c>
    </row>
    <row r="222" spans="1:6" x14ac:dyDescent="0.25">
      <c r="A222" s="12" t="str">
        <f ca="1">a_cacher!Z223</f>
        <v>9 avril 2019</v>
      </c>
      <c r="B222" s="12" t="str">
        <f t="shared" ca="1" si="3"/>
        <v/>
      </c>
      <c r="C222" s="12">
        <f ca="1">a_cacher!AA223</f>
        <v>1</v>
      </c>
      <c r="D222" s="12" t="str">
        <f ca="1">a_cacher!AB223</f>
        <v/>
      </c>
      <c r="E222" s="12" t="str">
        <f t="array" aca="1" ref="E222" ca="1">IFERROR(INDEX(Tableau17[Colonne1],SMALL(IF(Tableau17[nb activités]&lt;&gt;"",ROW(Tableau17[Colonne1])-1,""),ROW(221:221))),"")</f>
        <v/>
      </c>
      <c r="F222" s="12" t="str">
        <f t="array" aca="1" ref="F222" ca="1">INDEX($B$2:$D$335,MATCH(E222,$B$2:$B$335,0),3)</f>
        <v/>
      </c>
    </row>
    <row r="223" spans="1:6" x14ac:dyDescent="0.25">
      <c r="A223" s="12" t="str">
        <f ca="1">a_cacher!Z224</f>
        <v>10 avril 2019</v>
      </c>
      <c r="B223" s="12" t="str">
        <f t="shared" ca="1" si="3"/>
        <v/>
      </c>
      <c r="C223" s="12">
        <f ca="1">a_cacher!AA224</f>
        <v>1</v>
      </c>
      <c r="D223" s="12" t="str">
        <f ca="1">a_cacher!AB224</f>
        <v/>
      </c>
      <c r="E223" s="12" t="str">
        <f t="array" aca="1" ref="E223" ca="1">IFERROR(INDEX(Tableau17[Colonne1],SMALL(IF(Tableau17[nb activités]&lt;&gt;"",ROW(Tableau17[Colonne1])-1,""),ROW(222:222))),"")</f>
        <v/>
      </c>
      <c r="F223" s="12" t="str">
        <f t="array" aca="1" ref="F223" ca="1">INDEX($B$2:$D$335,MATCH(E223,$B$2:$B$335,0),3)</f>
        <v/>
      </c>
    </row>
    <row r="224" spans="1:6" x14ac:dyDescent="0.25">
      <c r="A224" s="12" t="str">
        <f ca="1">a_cacher!Z225</f>
        <v>11 avril 2019</v>
      </c>
      <c r="B224" s="12" t="str">
        <f t="shared" ca="1" si="3"/>
        <v/>
      </c>
      <c r="C224" s="12">
        <f ca="1">a_cacher!AA225</f>
        <v>1</v>
      </c>
      <c r="D224" s="12" t="str">
        <f ca="1">a_cacher!AB225</f>
        <v/>
      </c>
      <c r="E224" s="12" t="str">
        <f t="array" aca="1" ref="E224" ca="1">IFERROR(INDEX(Tableau17[Colonne1],SMALL(IF(Tableau17[nb activités]&lt;&gt;"",ROW(Tableau17[Colonne1])-1,""),ROW(223:223))),"")</f>
        <v/>
      </c>
      <c r="F224" s="12" t="str">
        <f t="array" aca="1" ref="F224" ca="1">INDEX($B$2:$D$335,MATCH(E224,$B$2:$B$335,0),3)</f>
        <v/>
      </c>
    </row>
    <row r="225" spans="1:6" x14ac:dyDescent="0.25">
      <c r="A225" s="12" t="str">
        <f ca="1">a_cacher!Z226</f>
        <v>12 avril 2019</v>
      </c>
      <c r="B225" s="12" t="str">
        <f t="shared" ca="1" si="3"/>
        <v/>
      </c>
      <c r="C225" s="12">
        <f ca="1">a_cacher!AA226</f>
        <v>1</v>
      </c>
      <c r="D225" s="12" t="str">
        <f ca="1">a_cacher!AB226</f>
        <v/>
      </c>
      <c r="E225" s="12" t="str">
        <f t="array" aca="1" ref="E225" ca="1">IFERROR(INDEX(Tableau17[Colonne1],SMALL(IF(Tableau17[nb activités]&lt;&gt;"",ROW(Tableau17[Colonne1])-1,""),ROW(224:224))),"")</f>
        <v/>
      </c>
      <c r="F225" s="12" t="str">
        <f t="array" aca="1" ref="F225" ca="1">INDEX($B$2:$D$335,MATCH(E225,$B$2:$B$335,0),3)</f>
        <v/>
      </c>
    </row>
    <row r="226" spans="1:6" x14ac:dyDescent="0.25">
      <c r="A226" s="12" t="str">
        <f ca="1">a_cacher!Z227</f>
        <v>13 avril 2019</v>
      </c>
      <c r="B226" s="12" t="str">
        <f t="shared" ca="1" si="3"/>
        <v/>
      </c>
      <c r="C226" s="12">
        <f ca="1">a_cacher!AA227</f>
        <v>1</v>
      </c>
      <c r="D226" s="12" t="str">
        <f ca="1">a_cacher!AB227</f>
        <v/>
      </c>
      <c r="E226" s="12" t="str">
        <f t="array" aca="1" ref="E226" ca="1">IFERROR(INDEX(Tableau17[Colonne1],SMALL(IF(Tableau17[nb activités]&lt;&gt;"",ROW(Tableau17[Colonne1])-1,""),ROW(225:225))),"")</f>
        <v/>
      </c>
      <c r="F226" s="12" t="str">
        <f t="array" aca="1" ref="F226" ca="1">INDEX($B$2:$D$335,MATCH(E226,$B$2:$B$335,0),3)</f>
        <v/>
      </c>
    </row>
    <row r="227" spans="1:6" x14ac:dyDescent="0.25">
      <c r="A227" s="12" t="str">
        <f ca="1">a_cacher!Z228</f>
        <v>14 avril 2019</v>
      </c>
      <c r="B227" s="12" t="str">
        <f t="shared" ca="1" si="3"/>
        <v/>
      </c>
      <c r="C227" s="12">
        <f ca="1">a_cacher!AA228</f>
        <v>1</v>
      </c>
      <c r="D227" s="12" t="str">
        <f ca="1">a_cacher!AB228</f>
        <v/>
      </c>
      <c r="E227" s="12" t="str">
        <f t="array" aca="1" ref="E227" ca="1">IFERROR(INDEX(Tableau17[Colonne1],SMALL(IF(Tableau17[nb activités]&lt;&gt;"",ROW(Tableau17[Colonne1])-1,""),ROW(226:226))),"")</f>
        <v/>
      </c>
      <c r="F227" s="12" t="str">
        <f t="array" aca="1" ref="F227" ca="1">INDEX($B$2:$D$335,MATCH(E227,$B$2:$B$335,0),3)</f>
        <v/>
      </c>
    </row>
    <row r="228" spans="1:6" x14ac:dyDescent="0.25">
      <c r="A228" s="12" t="str">
        <f ca="1">a_cacher!Z229</f>
        <v>15 avril 2019</v>
      </c>
      <c r="B228" s="12" t="str">
        <f t="shared" ca="1" si="3"/>
        <v/>
      </c>
      <c r="C228" s="12">
        <f ca="1">a_cacher!AA229</f>
        <v>1</v>
      </c>
      <c r="D228" s="12" t="str">
        <f ca="1">a_cacher!AB229</f>
        <v/>
      </c>
      <c r="E228" s="12" t="str">
        <f t="array" aca="1" ref="E228" ca="1">IFERROR(INDEX(Tableau17[Colonne1],SMALL(IF(Tableau17[nb activités]&lt;&gt;"",ROW(Tableau17[Colonne1])-1,""),ROW(227:227))),"")</f>
        <v/>
      </c>
      <c r="F228" s="12" t="str">
        <f t="array" aca="1" ref="F228" ca="1">INDEX($B$2:$D$335,MATCH(E228,$B$2:$B$335,0),3)</f>
        <v/>
      </c>
    </row>
    <row r="229" spans="1:6" x14ac:dyDescent="0.25">
      <c r="A229" s="12" t="str">
        <f ca="1">a_cacher!Z230</f>
        <v>16 avril 2019</v>
      </c>
      <c r="B229" s="12" t="str">
        <f t="shared" ca="1" si="3"/>
        <v/>
      </c>
      <c r="C229" s="12">
        <f ca="1">a_cacher!AA230</f>
        <v>1</v>
      </c>
      <c r="D229" s="12" t="str">
        <f ca="1">a_cacher!AB230</f>
        <v/>
      </c>
      <c r="E229" s="12" t="str">
        <f t="array" aca="1" ref="E229" ca="1">IFERROR(INDEX(Tableau17[Colonne1],SMALL(IF(Tableau17[nb activités]&lt;&gt;"",ROW(Tableau17[Colonne1])-1,""),ROW(228:228))),"")</f>
        <v/>
      </c>
      <c r="F229" s="12" t="str">
        <f t="array" aca="1" ref="F229" ca="1">INDEX($B$2:$D$335,MATCH(E229,$B$2:$B$335,0),3)</f>
        <v/>
      </c>
    </row>
    <row r="230" spans="1:6" x14ac:dyDescent="0.25">
      <c r="A230" s="12" t="str">
        <f ca="1">a_cacher!Z231</f>
        <v>17 avril 2019</v>
      </c>
      <c r="B230" s="12" t="str">
        <f t="shared" ca="1" si="3"/>
        <v/>
      </c>
      <c r="C230" s="12">
        <f ca="1">a_cacher!AA231</f>
        <v>1</v>
      </c>
      <c r="D230" s="12" t="str">
        <f ca="1">a_cacher!AB231</f>
        <v/>
      </c>
      <c r="E230" s="12" t="str">
        <f t="array" aca="1" ref="E230" ca="1">IFERROR(INDEX(Tableau17[Colonne1],SMALL(IF(Tableau17[nb activités]&lt;&gt;"",ROW(Tableau17[Colonne1])-1,""),ROW(229:229))),"")</f>
        <v/>
      </c>
      <c r="F230" s="12" t="str">
        <f t="array" aca="1" ref="F230" ca="1">INDEX($B$2:$D$335,MATCH(E230,$B$2:$B$335,0),3)</f>
        <v/>
      </c>
    </row>
    <row r="231" spans="1:6" x14ac:dyDescent="0.25">
      <c r="A231" s="12" t="str">
        <f ca="1">a_cacher!Z232</f>
        <v>18 avril 2019</v>
      </c>
      <c r="B231" s="12" t="str">
        <f t="shared" ca="1" si="3"/>
        <v/>
      </c>
      <c r="C231" s="12">
        <f ca="1">a_cacher!AA232</f>
        <v>1</v>
      </c>
      <c r="D231" s="12" t="str">
        <f ca="1">a_cacher!AB232</f>
        <v/>
      </c>
      <c r="E231" s="12" t="str">
        <f t="array" aca="1" ref="E231" ca="1">IFERROR(INDEX(Tableau17[Colonne1],SMALL(IF(Tableau17[nb activités]&lt;&gt;"",ROW(Tableau17[Colonne1])-1,""),ROW(230:230))),"")</f>
        <v/>
      </c>
      <c r="F231" s="12" t="str">
        <f t="array" aca="1" ref="F231" ca="1">INDEX($B$2:$D$335,MATCH(E231,$B$2:$B$335,0),3)</f>
        <v/>
      </c>
    </row>
    <row r="232" spans="1:6" x14ac:dyDescent="0.25">
      <c r="A232" s="12" t="str">
        <f ca="1">a_cacher!Z233</f>
        <v>19 avril 2019</v>
      </c>
      <c r="B232" s="12" t="str">
        <f t="shared" ca="1" si="3"/>
        <v/>
      </c>
      <c r="C232" s="12">
        <f ca="1">a_cacher!AA233</f>
        <v>1</v>
      </c>
      <c r="D232" s="12" t="str">
        <f ca="1">a_cacher!AB233</f>
        <v/>
      </c>
      <c r="E232" s="12" t="str">
        <f t="array" aca="1" ref="E232" ca="1">IFERROR(INDEX(Tableau17[Colonne1],SMALL(IF(Tableau17[nb activités]&lt;&gt;"",ROW(Tableau17[Colonne1])-1,""),ROW(231:231))),"")</f>
        <v/>
      </c>
      <c r="F232" s="12" t="str">
        <f t="array" aca="1" ref="F232" ca="1">INDEX($B$2:$D$335,MATCH(E232,$B$2:$B$335,0),3)</f>
        <v/>
      </c>
    </row>
    <row r="233" spans="1:6" x14ac:dyDescent="0.25">
      <c r="A233" s="12" t="str">
        <f ca="1">a_cacher!Z234</f>
        <v>20 avril 2019</v>
      </c>
      <c r="B233" s="12" t="str">
        <f t="shared" ca="1" si="3"/>
        <v/>
      </c>
      <c r="C233" s="12">
        <f ca="1">a_cacher!AA234</f>
        <v>1</v>
      </c>
      <c r="D233" s="12" t="str">
        <f ca="1">a_cacher!AB234</f>
        <v/>
      </c>
      <c r="E233" s="12" t="str">
        <f t="array" aca="1" ref="E233" ca="1">IFERROR(INDEX(Tableau17[Colonne1],SMALL(IF(Tableau17[nb activités]&lt;&gt;"",ROW(Tableau17[Colonne1])-1,""),ROW(232:232))),"")</f>
        <v/>
      </c>
      <c r="F233" s="12" t="str">
        <f t="array" aca="1" ref="F233" ca="1">INDEX($B$2:$D$335,MATCH(E233,$B$2:$B$335,0),3)</f>
        <v/>
      </c>
    </row>
    <row r="234" spans="1:6" x14ac:dyDescent="0.25">
      <c r="A234" s="12" t="str">
        <f ca="1">a_cacher!Z235</f>
        <v>21 avril 2019</v>
      </c>
      <c r="B234" s="12" t="str">
        <f t="shared" ca="1" si="3"/>
        <v/>
      </c>
      <c r="C234" s="12">
        <f ca="1">a_cacher!AA235</f>
        <v>1</v>
      </c>
      <c r="D234" s="12" t="str">
        <f ca="1">a_cacher!AB235</f>
        <v/>
      </c>
      <c r="E234" s="12" t="str">
        <f t="array" aca="1" ref="E234" ca="1">IFERROR(INDEX(Tableau17[Colonne1],SMALL(IF(Tableau17[nb activités]&lt;&gt;"",ROW(Tableau17[Colonne1])-1,""),ROW(233:233))),"")</f>
        <v/>
      </c>
      <c r="F234" s="12" t="str">
        <f t="array" aca="1" ref="F234" ca="1">INDEX($B$2:$D$335,MATCH(E234,$B$2:$B$335,0),3)</f>
        <v/>
      </c>
    </row>
    <row r="235" spans="1:6" x14ac:dyDescent="0.25">
      <c r="A235" s="12" t="str">
        <f ca="1">a_cacher!Z236</f>
        <v>22 avril 2019</v>
      </c>
      <c r="B235" s="12" t="str">
        <f t="shared" ca="1" si="3"/>
        <v/>
      </c>
      <c r="C235" s="12">
        <f ca="1">a_cacher!AA236</f>
        <v>1</v>
      </c>
      <c r="D235" s="12" t="str">
        <f ca="1">a_cacher!AB236</f>
        <v/>
      </c>
      <c r="E235" s="12" t="str">
        <f t="array" aca="1" ref="E235" ca="1">IFERROR(INDEX(Tableau17[Colonne1],SMALL(IF(Tableau17[nb activités]&lt;&gt;"",ROW(Tableau17[Colonne1])-1,""),ROW(234:234))),"")</f>
        <v/>
      </c>
      <c r="F235" s="12" t="str">
        <f t="array" aca="1" ref="F235" ca="1">INDEX($B$2:$D$335,MATCH(E235,$B$2:$B$335,0),3)</f>
        <v/>
      </c>
    </row>
    <row r="236" spans="1:6" x14ac:dyDescent="0.25">
      <c r="A236" s="12" t="str">
        <f ca="1">a_cacher!Z237</f>
        <v>23 avril 2019</v>
      </c>
      <c r="B236" s="12" t="str">
        <f t="shared" ca="1" si="3"/>
        <v/>
      </c>
      <c r="C236" s="12">
        <f ca="1">a_cacher!AA237</f>
        <v>1</v>
      </c>
      <c r="D236" s="12" t="str">
        <f ca="1">a_cacher!AB237</f>
        <v/>
      </c>
      <c r="E236" s="12" t="str">
        <f t="array" aca="1" ref="E236" ca="1">IFERROR(INDEX(Tableau17[Colonne1],SMALL(IF(Tableau17[nb activités]&lt;&gt;"",ROW(Tableau17[Colonne1])-1,""),ROW(235:235))),"")</f>
        <v/>
      </c>
      <c r="F236" s="12" t="str">
        <f t="array" aca="1" ref="F236" ca="1">INDEX($B$2:$D$335,MATCH(E236,$B$2:$B$335,0),3)</f>
        <v/>
      </c>
    </row>
    <row r="237" spans="1:6" x14ac:dyDescent="0.25">
      <c r="A237" s="12" t="str">
        <f ca="1">a_cacher!Z238</f>
        <v>24 avril 2019</v>
      </c>
      <c r="B237" s="12" t="str">
        <f t="shared" ca="1" si="3"/>
        <v/>
      </c>
      <c r="C237" s="12">
        <f ca="1">a_cacher!AA238</f>
        <v>1</v>
      </c>
      <c r="D237" s="12" t="str">
        <f ca="1">a_cacher!AB238</f>
        <v/>
      </c>
      <c r="E237" s="12" t="str">
        <f t="array" aca="1" ref="E237" ca="1">IFERROR(INDEX(Tableau17[Colonne1],SMALL(IF(Tableau17[nb activités]&lt;&gt;"",ROW(Tableau17[Colonne1])-1,""),ROW(236:236))),"")</f>
        <v/>
      </c>
      <c r="F237" s="12" t="str">
        <f t="array" aca="1" ref="F237" ca="1">INDEX($B$2:$D$335,MATCH(E237,$B$2:$B$335,0),3)</f>
        <v/>
      </c>
    </row>
    <row r="238" spans="1:6" x14ac:dyDescent="0.25">
      <c r="A238" s="12" t="str">
        <f ca="1">a_cacher!Z239</f>
        <v>25 avril 2019</v>
      </c>
      <c r="B238" s="12" t="str">
        <f t="shared" ca="1" si="3"/>
        <v/>
      </c>
      <c r="C238" s="12">
        <f ca="1">a_cacher!AA239</f>
        <v>1</v>
      </c>
      <c r="D238" s="12" t="str">
        <f ca="1">a_cacher!AB239</f>
        <v/>
      </c>
      <c r="E238" s="12" t="str">
        <f t="array" aca="1" ref="E238" ca="1">IFERROR(INDEX(Tableau17[Colonne1],SMALL(IF(Tableau17[nb activités]&lt;&gt;"",ROW(Tableau17[Colonne1])-1,""),ROW(237:237))),"")</f>
        <v/>
      </c>
      <c r="F238" s="12" t="str">
        <f t="array" aca="1" ref="F238" ca="1">INDEX($B$2:$D$335,MATCH(E238,$B$2:$B$335,0),3)</f>
        <v/>
      </c>
    </row>
    <row r="239" spans="1:6" x14ac:dyDescent="0.25">
      <c r="A239" s="12" t="str">
        <f ca="1">a_cacher!Z240</f>
        <v>26 avril 2019</v>
      </c>
      <c r="B239" s="12" t="str">
        <f t="shared" ca="1" si="3"/>
        <v/>
      </c>
      <c r="C239" s="12">
        <f ca="1">a_cacher!AA240</f>
        <v>1</v>
      </c>
      <c r="D239" s="12" t="str">
        <f ca="1">a_cacher!AB240</f>
        <v/>
      </c>
      <c r="E239" s="12" t="str">
        <f t="array" aca="1" ref="E239" ca="1">IFERROR(INDEX(Tableau17[Colonne1],SMALL(IF(Tableau17[nb activités]&lt;&gt;"",ROW(Tableau17[Colonne1])-1,""),ROW(238:238))),"")</f>
        <v/>
      </c>
      <c r="F239" s="12" t="str">
        <f t="array" aca="1" ref="F239" ca="1">INDEX($B$2:$D$335,MATCH(E239,$B$2:$B$335,0),3)</f>
        <v/>
      </c>
    </row>
    <row r="240" spans="1:6" x14ac:dyDescent="0.25">
      <c r="A240" s="12" t="str">
        <f ca="1">a_cacher!Z241</f>
        <v>27 avril 2019</v>
      </c>
      <c r="B240" s="12" t="str">
        <f t="shared" ca="1" si="3"/>
        <v/>
      </c>
      <c r="C240" s="12">
        <f ca="1">a_cacher!AA241</f>
        <v>1</v>
      </c>
      <c r="D240" s="12" t="str">
        <f ca="1">a_cacher!AB241</f>
        <v/>
      </c>
      <c r="E240" s="12" t="str">
        <f t="array" aca="1" ref="E240" ca="1">IFERROR(INDEX(Tableau17[Colonne1],SMALL(IF(Tableau17[nb activités]&lt;&gt;"",ROW(Tableau17[Colonne1])-1,""),ROW(239:239))),"")</f>
        <v/>
      </c>
      <c r="F240" s="12" t="str">
        <f t="array" aca="1" ref="F240" ca="1">INDEX($B$2:$D$335,MATCH(E240,$B$2:$B$335,0),3)</f>
        <v/>
      </c>
    </row>
    <row r="241" spans="1:6" x14ac:dyDescent="0.25">
      <c r="A241" s="12" t="str">
        <f ca="1">a_cacher!Z242</f>
        <v>28 avril 2019</v>
      </c>
      <c r="B241" s="12" t="str">
        <f t="shared" ca="1" si="3"/>
        <v/>
      </c>
      <c r="C241" s="12">
        <f ca="1">a_cacher!AA242</f>
        <v>1</v>
      </c>
      <c r="D241" s="12" t="str">
        <f ca="1">a_cacher!AB242</f>
        <v/>
      </c>
      <c r="E241" s="12" t="str">
        <f t="array" aca="1" ref="E241" ca="1">IFERROR(INDEX(Tableau17[Colonne1],SMALL(IF(Tableau17[nb activités]&lt;&gt;"",ROW(Tableau17[Colonne1])-1,""),ROW(240:240))),"")</f>
        <v/>
      </c>
      <c r="F241" s="12" t="str">
        <f t="array" aca="1" ref="F241" ca="1">INDEX($B$2:$D$335,MATCH(E241,$B$2:$B$335,0),3)</f>
        <v/>
      </c>
    </row>
    <row r="242" spans="1:6" x14ac:dyDescent="0.25">
      <c r="A242" s="12" t="str">
        <f ca="1">a_cacher!Z243</f>
        <v>29 avril 2019</v>
      </c>
      <c r="B242" s="12" t="str">
        <f t="shared" ca="1" si="3"/>
        <v/>
      </c>
      <c r="C242" s="12">
        <f ca="1">a_cacher!AA243</f>
        <v>1</v>
      </c>
      <c r="D242" s="12" t="str">
        <f ca="1">a_cacher!AB243</f>
        <v/>
      </c>
      <c r="E242" s="12" t="str">
        <f t="array" aca="1" ref="E242" ca="1">IFERROR(INDEX(Tableau17[Colonne1],SMALL(IF(Tableau17[nb activités]&lt;&gt;"",ROW(Tableau17[Colonne1])-1,""),ROW(241:241))),"")</f>
        <v/>
      </c>
      <c r="F242" s="12" t="str">
        <f t="array" aca="1" ref="F242" ca="1">INDEX($B$2:$D$335,MATCH(E242,$B$2:$B$335,0),3)</f>
        <v/>
      </c>
    </row>
    <row r="243" spans="1:6" x14ac:dyDescent="0.25">
      <c r="A243" s="12" t="str">
        <f ca="1">a_cacher!Z244</f>
        <v>30 avril 2019</v>
      </c>
      <c r="B243" s="12" t="str">
        <f t="shared" ca="1" si="3"/>
        <v/>
      </c>
      <c r="C243" s="12">
        <f ca="1">a_cacher!AA244</f>
        <v>1</v>
      </c>
      <c r="D243" s="12" t="str">
        <f ca="1">a_cacher!AB244</f>
        <v/>
      </c>
      <c r="E243" s="12" t="str">
        <f t="array" aca="1" ref="E243" ca="1">IFERROR(INDEX(Tableau17[Colonne1],SMALL(IF(Tableau17[nb activités]&lt;&gt;"",ROW(Tableau17[Colonne1])-1,""),ROW(242:242))),"")</f>
        <v/>
      </c>
      <c r="F243" s="12" t="str">
        <f t="array" aca="1" ref="F243" ca="1">INDEX($B$2:$D$335,MATCH(E243,$B$2:$B$335,0),3)</f>
        <v/>
      </c>
    </row>
    <row r="244" spans="1:6" x14ac:dyDescent="0.25">
      <c r="A244" s="12" t="str">
        <f ca="1">a_cacher!Z245</f>
        <v>1 mai 2019</v>
      </c>
      <c r="B244" s="12" t="str">
        <f t="shared" ca="1" si="3"/>
        <v/>
      </c>
      <c r="C244" s="12">
        <f ca="1">a_cacher!AA245</f>
        <v>1</v>
      </c>
      <c r="D244" s="12" t="str">
        <f ca="1">a_cacher!AB245</f>
        <v/>
      </c>
      <c r="E244" s="12" t="str">
        <f t="array" aca="1" ref="E244" ca="1">IFERROR(INDEX(Tableau17[Colonne1],SMALL(IF(Tableau17[nb activités]&lt;&gt;"",ROW(Tableau17[Colonne1])-1,""),ROW(243:243))),"")</f>
        <v/>
      </c>
      <c r="F244" s="12" t="str">
        <f t="array" aca="1" ref="F244" ca="1">INDEX($B$2:$D$335,MATCH(E244,$B$2:$B$335,0),3)</f>
        <v/>
      </c>
    </row>
    <row r="245" spans="1:6" x14ac:dyDescent="0.25">
      <c r="A245" s="12" t="str">
        <f ca="1">a_cacher!Z246</f>
        <v>2 mai 2019</v>
      </c>
      <c r="B245" s="12" t="str">
        <f t="shared" ca="1" si="3"/>
        <v/>
      </c>
      <c r="C245" s="12">
        <f ca="1">a_cacher!AA246</f>
        <v>1</v>
      </c>
      <c r="D245" s="12" t="str">
        <f ca="1">a_cacher!AB246</f>
        <v/>
      </c>
      <c r="E245" s="12" t="str">
        <f t="array" aca="1" ref="E245" ca="1">IFERROR(INDEX(Tableau17[Colonne1],SMALL(IF(Tableau17[nb activités]&lt;&gt;"",ROW(Tableau17[Colonne1])-1,""),ROW(244:244))),"")</f>
        <v/>
      </c>
      <c r="F245" s="12" t="str">
        <f t="array" aca="1" ref="F245" ca="1">INDEX($B$2:$D$335,MATCH(E245,$B$2:$B$335,0),3)</f>
        <v/>
      </c>
    </row>
    <row r="246" spans="1:6" x14ac:dyDescent="0.25">
      <c r="A246" s="12" t="str">
        <f ca="1">a_cacher!Z247</f>
        <v>3 mai 2019</v>
      </c>
      <c r="B246" s="12" t="str">
        <f t="shared" ca="1" si="3"/>
        <v/>
      </c>
      <c r="C246" s="12">
        <f ca="1">a_cacher!AA247</f>
        <v>1</v>
      </c>
      <c r="D246" s="12" t="str">
        <f ca="1">a_cacher!AB247</f>
        <v/>
      </c>
      <c r="E246" s="12" t="str">
        <f t="array" aca="1" ref="E246" ca="1">IFERROR(INDEX(Tableau17[Colonne1],SMALL(IF(Tableau17[nb activités]&lt;&gt;"",ROW(Tableau17[Colonne1])-1,""),ROW(245:245))),"")</f>
        <v/>
      </c>
      <c r="F246" s="12" t="str">
        <f t="array" aca="1" ref="F246" ca="1">INDEX($B$2:$D$335,MATCH(E246,$B$2:$B$335,0),3)</f>
        <v/>
      </c>
    </row>
    <row r="247" spans="1:6" x14ac:dyDescent="0.25">
      <c r="A247" s="12" t="str">
        <f ca="1">a_cacher!Z248</f>
        <v>4 mai 2019</v>
      </c>
      <c r="B247" s="12" t="str">
        <f t="shared" ca="1" si="3"/>
        <v/>
      </c>
      <c r="C247" s="12">
        <f ca="1">a_cacher!AA248</f>
        <v>1</v>
      </c>
      <c r="D247" s="12" t="str">
        <f ca="1">a_cacher!AB248</f>
        <v/>
      </c>
      <c r="E247" s="12" t="str">
        <f t="array" aca="1" ref="E247" ca="1">IFERROR(INDEX(Tableau17[Colonne1],SMALL(IF(Tableau17[nb activités]&lt;&gt;"",ROW(Tableau17[Colonne1])-1,""),ROW(246:246))),"")</f>
        <v/>
      </c>
      <c r="F247" s="12" t="str">
        <f t="array" aca="1" ref="F247" ca="1">INDEX($B$2:$D$335,MATCH(E247,$B$2:$B$335,0),3)</f>
        <v/>
      </c>
    </row>
    <row r="248" spans="1:6" x14ac:dyDescent="0.25">
      <c r="A248" s="12" t="str">
        <f ca="1">a_cacher!Z249</f>
        <v>5 mai 2019</v>
      </c>
      <c r="B248" s="12" t="str">
        <f t="shared" ca="1" si="3"/>
        <v/>
      </c>
      <c r="C248" s="12">
        <f ca="1">a_cacher!AA249</f>
        <v>1</v>
      </c>
      <c r="D248" s="12" t="str">
        <f ca="1">a_cacher!AB249</f>
        <v/>
      </c>
      <c r="E248" s="12" t="str">
        <f t="array" aca="1" ref="E248" ca="1">IFERROR(INDEX(Tableau17[Colonne1],SMALL(IF(Tableau17[nb activités]&lt;&gt;"",ROW(Tableau17[Colonne1])-1,""),ROW(247:247))),"")</f>
        <v/>
      </c>
      <c r="F248" s="12" t="str">
        <f t="array" aca="1" ref="F248" ca="1">INDEX($B$2:$D$335,MATCH(E248,$B$2:$B$335,0),3)</f>
        <v/>
      </c>
    </row>
    <row r="249" spans="1:6" x14ac:dyDescent="0.25">
      <c r="A249" s="12" t="str">
        <f ca="1">a_cacher!Z250</f>
        <v>6 mai 2019</v>
      </c>
      <c r="B249" s="12" t="str">
        <f t="shared" ca="1" si="3"/>
        <v/>
      </c>
      <c r="C249" s="12">
        <f ca="1">a_cacher!AA250</f>
        <v>1</v>
      </c>
      <c r="D249" s="12" t="str">
        <f ca="1">a_cacher!AB250</f>
        <v/>
      </c>
      <c r="E249" s="12" t="str">
        <f t="array" aca="1" ref="E249" ca="1">IFERROR(INDEX(Tableau17[Colonne1],SMALL(IF(Tableau17[nb activités]&lt;&gt;"",ROW(Tableau17[Colonne1])-1,""),ROW(248:248))),"")</f>
        <v/>
      </c>
      <c r="F249" s="12" t="str">
        <f t="array" aca="1" ref="F249" ca="1">INDEX($B$2:$D$335,MATCH(E249,$B$2:$B$335,0),3)</f>
        <v/>
      </c>
    </row>
    <row r="250" spans="1:6" x14ac:dyDescent="0.25">
      <c r="A250" s="12" t="str">
        <f ca="1">a_cacher!Z251</f>
        <v>7 mai 2019</v>
      </c>
      <c r="B250" s="12" t="str">
        <f t="shared" ca="1" si="3"/>
        <v/>
      </c>
      <c r="C250" s="12">
        <f ca="1">a_cacher!AA251</f>
        <v>1</v>
      </c>
      <c r="D250" s="12" t="str">
        <f ca="1">a_cacher!AB251</f>
        <v/>
      </c>
      <c r="E250" s="12" t="str">
        <f t="array" aca="1" ref="E250" ca="1">IFERROR(INDEX(Tableau17[Colonne1],SMALL(IF(Tableau17[nb activités]&lt;&gt;"",ROW(Tableau17[Colonne1])-1,""),ROW(249:249))),"")</f>
        <v/>
      </c>
      <c r="F250" s="12" t="str">
        <f t="array" aca="1" ref="F250" ca="1">INDEX($B$2:$D$335,MATCH(E250,$B$2:$B$335,0),3)</f>
        <v/>
      </c>
    </row>
    <row r="251" spans="1:6" x14ac:dyDescent="0.25">
      <c r="A251" s="12" t="str">
        <f ca="1">a_cacher!Z252</f>
        <v>8 mai 2019</v>
      </c>
      <c r="B251" s="12" t="str">
        <f t="shared" ca="1" si="3"/>
        <v/>
      </c>
      <c r="C251" s="12">
        <f ca="1">a_cacher!AA252</f>
        <v>1</v>
      </c>
      <c r="D251" s="12" t="str">
        <f ca="1">a_cacher!AB252</f>
        <v/>
      </c>
      <c r="E251" s="12" t="str">
        <f t="array" aca="1" ref="E251" ca="1">IFERROR(INDEX(Tableau17[Colonne1],SMALL(IF(Tableau17[nb activités]&lt;&gt;"",ROW(Tableau17[Colonne1])-1,""),ROW(250:250))),"")</f>
        <v/>
      </c>
      <c r="F251" s="12" t="str">
        <f t="array" aca="1" ref="F251" ca="1">INDEX($B$2:$D$335,MATCH(E251,$B$2:$B$335,0),3)</f>
        <v/>
      </c>
    </row>
    <row r="252" spans="1:6" x14ac:dyDescent="0.25">
      <c r="A252" s="12" t="str">
        <f ca="1">a_cacher!Z253</f>
        <v>9 mai 2019</v>
      </c>
      <c r="B252" s="12" t="str">
        <f t="shared" ca="1" si="3"/>
        <v/>
      </c>
      <c r="C252" s="12">
        <f ca="1">a_cacher!AA253</f>
        <v>1</v>
      </c>
      <c r="D252" s="12" t="str">
        <f ca="1">a_cacher!AB253</f>
        <v/>
      </c>
      <c r="E252" s="12" t="str">
        <f t="array" aca="1" ref="E252" ca="1">IFERROR(INDEX(Tableau17[Colonne1],SMALL(IF(Tableau17[nb activités]&lt;&gt;"",ROW(Tableau17[Colonne1])-1,""),ROW(251:251))),"")</f>
        <v/>
      </c>
      <c r="F252" s="12" t="str">
        <f t="array" aca="1" ref="F252" ca="1">INDEX($B$2:$D$335,MATCH(E252,$B$2:$B$335,0),3)</f>
        <v/>
      </c>
    </row>
    <row r="253" spans="1:6" x14ac:dyDescent="0.25">
      <c r="A253" s="12" t="str">
        <f ca="1">a_cacher!Z254</f>
        <v>10 mai 2019</v>
      </c>
      <c r="B253" s="12" t="str">
        <f t="shared" ca="1" si="3"/>
        <v/>
      </c>
      <c r="C253" s="12">
        <f ca="1">a_cacher!AA254</f>
        <v>1</v>
      </c>
      <c r="D253" s="12" t="str">
        <f ca="1">a_cacher!AB254</f>
        <v/>
      </c>
      <c r="E253" s="12" t="str">
        <f t="array" aca="1" ref="E253" ca="1">IFERROR(INDEX(Tableau17[Colonne1],SMALL(IF(Tableau17[nb activités]&lt;&gt;"",ROW(Tableau17[Colonne1])-1,""),ROW(252:252))),"")</f>
        <v/>
      </c>
      <c r="F253" s="12" t="str">
        <f t="array" aca="1" ref="F253" ca="1">INDEX($B$2:$D$335,MATCH(E253,$B$2:$B$335,0),3)</f>
        <v/>
      </c>
    </row>
    <row r="254" spans="1:6" x14ac:dyDescent="0.25">
      <c r="A254" s="12" t="str">
        <f ca="1">a_cacher!Z255</f>
        <v>11 mai 2019</v>
      </c>
      <c r="B254" s="12" t="str">
        <f t="shared" ca="1" si="3"/>
        <v/>
      </c>
      <c r="C254" s="12">
        <f ca="1">a_cacher!AA255</f>
        <v>1</v>
      </c>
      <c r="D254" s="12" t="str">
        <f ca="1">a_cacher!AB255</f>
        <v/>
      </c>
      <c r="E254" s="12" t="str">
        <f t="array" aca="1" ref="E254" ca="1">IFERROR(INDEX(Tableau17[Colonne1],SMALL(IF(Tableau17[nb activités]&lt;&gt;"",ROW(Tableau17[Colonne1])-1,""),ROW(253:253))),"")</f>
        <v/>
      </c>
      <c r="F254" s="12" t="str">
        <f t="array" aca="1" ref="F254" ca="1">INDEX($B$2:$D$335,MATCH(E254,$B$2:$B$335,0),3)</f>
        <v/>
      </c>
    </row>
    <row r="255" spans="1:6" x14ac:dyDescent="0.25">
      <c r="A255" s="12" t="str">
        <f ca="1">a_cacher!Z256</f>
        <v>12 mai 2019</v>
      </c>
      <c r="B255" s="12" t="str">
        <f t="shared" ca="1" si="3"/>
        <v/>
      </c>
      <c r="C255" s="12">
        <f ca="1">a_cacher!AA256</f>
        <v>1</v>
      </c>
      <c r="D255" s="12" t="str">
        <f ca="1">a_cacher!AB256</f>
        <v/>
      </c>
      <c r="E255" s="12" t="str">
        <f t="array" aca="1" ref="E255" ca="1">IFERROR(INDEX(Tableau17[Colonne1],SMALL(IF(Tableau17[nb activités]&lt;&gt;"",ROW(Tableau17[Colonne1])-1,""),ROW(254:254))),"")</f>
        <v/>
      </c>
      <c r="F255" s="12" t="str">
        <f t="array" aca="1" ref="F255" ca="1">INDEX($B$2:$D$335,MATCH(E255,$B$2:$B$335,0),3)</f>
        <v/>
      </c>
    </row>
    <row r="256" spans="1:6" x14ac:dyDescent="0.25">
      <c r="A256" s="12" t="str">
        <f ca="1">a_cacher!Z257</f>
        <v>13 mai 2019</v>
      </c>
      <c r="B256" s="12" t="str">
        <f t="shared" ca="1" si="3"/>
        <v/>
      </c>
      <c r="C256" s="12">
        <f ca="1">a_cacher!AA257</f>
        <v>1</v>
      </c>
      <c r="D256" s="12" t="str">
        <f ca="1">a_cacher!AB257</f>
        <v/>
      </c>
      <c r="E256" s="12" t="str">
        <f t="array" aca="1" ref="E256" ca="1">IFERROR(INDEX(Tableau17[Colonne1],SMALL(IF(Tableau17[nb activités]&lt;&gt;"",ROW(Tableau17[Colonne1])-1,""),ROW(255:255))),"")</f>
        <v/>
      </c>
      <c r="F256" s="12" t="str">
        <f t="array" aca="1" ref="F256" ca="1">INDEX($B$2:$D$335,MATCH(E256,$B$2:$B$335,0),3)</f>
        <v/>
      </c>
    </row>
    <row r="257" spans="1:6" x14ac:dyDescent="0.25">
      <c r="A257" s="12" t="str">
        <f ca="1">a_cacher!Z258</f>
        <v>14 mai 2019</v>
      </c>
      <c r="B257" s="12" t="str">
        <f t="shared" ca="1" si="3"/>
        <v/>
      </c>
      <c r="C257" s="12">
        <f ca="1">a_cacher!AA258</f>
        <v>1</v>
      </c>
      <c r="D257" s="12" t="str">
        <f ca="1">a_cacher!AB258</f>
        <v/>
      </c>
      <c r="E257" s="12" t="str">
        <f t="array" aca="1" ref="E257" ca="1">IFERROR(INDEX(Tableau17[Colonne1],SMALL(IF(Tableau17[nb activités]&lt;&gt;"",ROW(Tableau17[Colonne1])-1,""),ROW(256:256))),"")</f>
        <v/>
      </c>
      <c r="F257" s="12" t="str">
        <f t="array" aca="1" ref="F257" ca="1">INDEX($B$2:$D$335,MATCH(E257,$B$2:$B$335,0),3)</f>
        <v/>
      </c>
    </row>
    <row r="258" spans="1:6" x14ac:dyDescent="0.25">
      <c r="A258" s="12" t="str">
        <f ca="1">a_cacher!Z259</f>
        <v>15 mai 2019</v>
      </c>
      <c r="B258" s="12" t="str">
        <f t="shared" ref="B258:B321" ca="1" si="4">IF(D258&lt;&gt;"",A258,"")</f>
        <v/>
      </c>
      <c r="C258" s="12">
        <f ca="1">a_cacher!AA259</f>
        <v>1</v>
      </c>
      <c r="D258" s="12" t="str">
        <f ca="1">a_cacher!AB259</f>
        <v/>
      </c>
      <c r="E258" s="12" t="str">
        <f t="array" aca="1" ref="E258" ca="1">IFERROR(INDEX(Tableau17[Colonne1],SMALL(IF(Tableau17[nb activités]&lt;&gt;"",ROW(Tableau17[Colonne1])-1,""),ROW(257:257))),"")</f>
        <v/>
      </c>
      <c r="F258" s="12" t="str">
        <f t="array" aca="1" ref="F258" ca="1">INDEX($B$2:$D$335,MATCH(E258,$B$2:$B$335,0),3)</f>
        <v/>
      </c>
    </row>
    <row r="259" spans="1:6" x14ac:dyDescent="0.25">
      <c r="A259" s="12" t="str">
        <f ca="1">a_cacher!Z260</f>
        <v>16 mai 2019</v>
      </c>
      <c r="B259" s="12" t="str">
        <f t="shared" ca="1" si="4"/>
        <v/>
      </c>
      <c r="C259" s="12">
        <f ca="1">a_cacher!AA260</f>
        <v>1</v>
      </c>
      <c r="D259" s="12" t="str">
        <f ca="1">a_cacher!AB260</f>
        <v/>
      </c>
      <c r="E259" s="12" t="str">
        <f t="array" aca="1" ref="E259" ca="1">IFERROR(INDEX(Tableau17[Colonne1],SMALL(IF(Tableau17[nb activités]&lt;&gt;"",ROW(Tableau17[Colonne1])-1,""),ROW(258:258))),"")</f>
        <v/>
      </c>
      <c r="F259" s="12" t="str">
        <f t="array" aca="1" ref="F259" ca="1">INDEX($B$2:$D$335,MATCH(E259,$B$2:$B$335,0),3)</f>
        <v/>
      </c>
    </row>
    <row r="260" spans="1:6" x14ac:dyDescent="0.25">
      <c r="A260" s="12" t="str">
        <f ca="1">a_cacher!Z261</f>
        <v>17 mai 2019</v>
      </c>
      <c r="B260" s="12" t="str">
        <f t="shared" ca="1" si="4"/>
        <v/>
      </c>
      <c r="C260" s="12">
        <f ca="1">a_cacher!AA261</f>
        <v>1</v>
      </c>
      <c r="D260" s="12" t="str">
        <f ca="1">a_cacher!AB261</f>
        <v/>
      </c>
      <c r="E260" s="12" t="str">
        <f t="array" aca="1" ref="E260" ca="1">IFERROR(INDEX(Tableau17[Colonne1],SMALL(IF(Tableau17[nb activités]&lt;&gt;"",ROW(Tableau17[Colonne1])-1,""),ROW(259:259))),"")</f>
        <v/>
      </c>
      <c r="F260" s="12" t="str">
        <f t="array" aca="1" ref="F260" ca="1">INDEX($B$2:$D$335,MATCH(E260,$B$2:$B$335,0),3)</f>
        <v/>
      </c>
    </row>
    <row r="261" spans="1:6" x14ac:dyDescent="0.25">
      <c r="A261" s="12" t="str">
        <f ca="1">a_cacher!Z262</f>
        <v>18 mai 2019</v>
      </c>
      <c r="B261" s="12" t="str">
        <f t="shared" ca="1" si="4"/>
        <v/>
      </c>
      <c r="C261" s="12">
        <f ca="1">a_cacher!AA262</f>
        <v>1</v>
      </c>
      <c r="D261" s="12" t="str">
        <f ca="1">a_cacher!AB262</f>
        <v/>
      </c>
      <c r="E261" s="12" t="str">
        <f t="array" aca="1" ref="E261" ca="1">IFERROR(INDEX(Tableau17[Colonne1],SMALL(IF(Tableau17[nb activités]&lt;&gt;"",ROW(Tableau17[Colonne1])-1,""),ROW(260:260))),"")</f>
        <v/>
      </c>
      <c r="F261" s="12" t="str">
        <f t="array" aca="1" ref="F261" ca="1">INDEX($B$2:$D$335,MATCH(E261,$B$2:$B$335,0),3)</f>
        <v/>
      </c>
    </row>
    <row r="262" spans="1:6" x14ac:dyDescent="0.25">
      <c r="A262" s="12" t="str">
        <f ca="1">a_cacher!Z263</f>
        <v>19 mai 2019</v>
      </c>
      <c r="B262" s="12" t="str">
        <f t="shared" ca="1" si="4"/>
        <v/>
      </c>
      <c r="C262" s="12">
        <f ca="1">a_cacher!AA263</f>
        <v>1</v>
      </c>
      <c r="D262" s="12" t="str">
        <f ca="1">a_cacher!AB263</f>
        <v/>
      </c>
      <c r="E262" s="12" t="str">
        <f t="array" aca="1" ref="E262" ca="1">IFERROR(INDEX(Tableau17[Colonne1],SMALL(IF(Tableau17[nb activités]&lt;&gt;"",ROW(Tableau17[Colonne1])-1,""),ROW(261:261))),"")</f>
        <v/>
      </c>
      <c r="F262" s="12" t="str">
        <f t="array" aca="1" ref="F262" ca="1">INDEX($B$2:$D$335,MATCH(E262,$B$2:$B$335,0),3)</f>
        <v/>
      </c>
    </row>
    <row r="263" spans="1:6" x14ac:dyDescent="0.25">
      <c r="A263" s="12" t="str">
        <f ca="1">a_cacher!Z264</f>
        <v>20 mai 2019</v>
      </c>
      <c r="B263" s="12" t="str">
        <f t="shared" ca="1" si="4"/>
        <v/>
      </c>
      <c r="C263" s="12">
        <f ca="1">a_cacher!AA264</f>
        <v>1</v>
      </c>
      <c r="D263" s="12" t="str">
        <f ca="1">a_cacher!AB264</f>
        <v/>
      </c>
      <c r="E263" s="12" t="str">
        <f t="array" aca="1" ref="E263" ca="1">IFERROR(INDEX(Tableau17[Colonne1],SMALL(IF(Tableau17[nb activités]&lt;&gt;"",ROW(Tableau17[Colonne1])-1,""),ROW(262:262))),"")</f>
        <v/>
      </c>
      <c r="F263" s="12" t="str">
        <f t="array" aca="1" ref="F263" ca="1">INDEX($B$2:$D$335,MATCH(E263,$B$2:$B$335,0),3)</f>
        <v/>
      </c>
    </row>
    <row r="264" spans="1:6" x14ac:dyDescent="0.25">
      <c r="A264" s="12" t="str">
        <f ca="1">a_cacher!Z265</f>
        <v>21 mai 2019</v>
      </c>
      <c r="B264" s="12" t="str">
        <f t="shared" ca="1" si="4"/>
        <v/>
      </c>
      <c r="C264" s="12">
        <f ca="1">a_cacher!AA265</f>
        <v>1</v>
      </c>
      <c r="D264" s="12" t="str">
        <f ca="1">a_cacher!AB265</f>
        <v/>
      </c>
      <c r="E264" s="12" t="str">
        <f t="array" aca="1" ref="E264" ca="1">IFERROR(INDEX(Tableau17[Colonne1],SMALL(IF(Tableau17[nb activités]&lt;&gt;"",ROW(Tableau17[Colonne1])-1,""),ROW(263:263))),"")</f>
        <v/>
      </c>
      <c r="F264" s="12" t="str">
        <f t="array" aca="1" ref="F264" ca="1">INDEX($B$2:$D$335,MATCH(E264,$B$2:$B$335,0),3)</f>
        <v/>
      </c>
    </row>
    <row r="265" spans="1:6" x14ac:dyDescent="0.25">
      <c r="A265" s="12" t="str">
        <f ca="1">a_cacher!Z266</f>
        <v>22 mai 2019</v>
      </c>
      <c r="B265" s="12" t="str">
        <f t="shared" ca="1" si="4"/>
        <v/>
      </c>
      <c r="C265" s="12">
        <f ca="1">a_cacher!AA266</f>
        <v>1</v>
      </c>
      <c r="D265" s="12" t="str">
        <f ca="1">a_cacher!AB266</f>
        <v/>
      </c>
      <c r="E265" s="12" t="str">
        <f t="array" aca="1" ref="E265" ca="1">IFERROR(INDEX(Tableau17[Colonne1],SMALL(IF(Tableau17[nb activités]&lt;&gt;"",ROW(Tableau17[Colonne1])-1,""),ROW(264:264))),"")</f>
        <v/>
      </c>
      <c r="F265" s="12" t="str">
        <f t="array" aca="1" ref="F265" ca="1">INDEX($B$2:$D$335,MATCH(E265,$B$2:$B$335,0),3)</f>
        <v/>
      </c>
    </row>
    <row r="266" spans="1:6" x14ac:dyDescent="0.25">
      <c r="A266" s="12" t="str">
        <f ca="1">a_cacher!Z267</f>
        <v>23 mai 2019</v>
      </c>
      <c r="B266" s="12" t="str">
        <f t="shared" ca="1" si="4"/>
        <v/>
      </c>
      <c r="C266" s="12">
        <f ca="1">a_cacher!AA267</f>
        <v>1</v>
      </c>
      <c r="D266" s="12" t="str">
        <f ca="1">a_cacher!AB267</f>
        <v/>
      </c>
      <c r="E266" s="12" t="str">
        <f t="array" aca="1" ref="E266" ca="1">IFERROR(INDEX(Tableau17[Colonne1],SMALL(IF(Tableau17[nb activités]&lt;&gt;"",ROW(Tableau17[Colonne1])-1,""),ROW(265:265))),"")</f>
        <v/>
      </c>
      <c r="F266" s="12" t="str">
        <f t="array" aca="1" ref="F266" ca="1">INDEX($B$2:$D$335,MATCH(E266,$B$2:$B$335,0),3)</f>
        <v/>
      </c>
    </row>
    <row r="267" spans="1:6" x14ac:dyDescent="0.25">
      <c r="A267" s="12" t="str">
        <f ca="1">a_cacher!Z268</f>
        <v>24 mai 2019</v>
      </c>
      <c r="B267" s="12" t="str">
        <f t="shared" ca="1" si="4"/>
        <v/>
      </c>
      <c r="C267" s="12">
        <f ca="1">a_cacher!AA268</f>
        <v>1</v>
      </c>
      <c r="D267" s="12" t="str">
        <f ca="1">a_cacher!AB268</f>
        <v/>
      </c>
      <c r="E267" s="12" t="str">
        <f t="array" aca="1" ref="E267" ca="1">IFERROR(INDEX(Tableau17[Colonne1],SMALL(IF(Tableau17[nb activités]&lt;&gt;"",ROW(Tableau17[Colonne1])-1,""),ROW(266:266))),"")</f>
        <v/>
      </c>
      <c r="F267" s="12" t="str">
        <f t="array" aca="1" ref="F267" ca="1">INDEX($B$2:$D$335,MATCH(E267,$B$2:$B$335,0),3)</f>
        <v/>
      </c>
    </row>
    <row r="268" spans="1:6" x14ac:dyDescent="0.25">
      <c r="A268" s="12" t="str">
        <f ca="1">a_cacher!Z269</f>
        <v>25 mai 2019</v>
      </c>
      <c r="B268" s="12" t="str">
        <f t="shared" ca="1" si="4"/>
        <v/>
      </c>
      <c r="C268" s="12">
        <f ca="1">a_cacher!AA269</f>
        <v>1</v>
      </c>
      <c r="D268" s="12" t="str">
        <f ca="1">a_cacher!AB269</f>
        <v/>
      </c>
      <c r="E268" s="12" t="str">
        <f t="array" aca="1" ref="E268" ca="1">IFERROR(INDEX(Tableau17[Colonne1],SMALL(IF(Tableau17[nb activités]&lt;&gt;"",ROW(Tableau17[Colonne1])-1,""),ROW(267:267))),"")</f>
        <v/>
      </c>
      <c r="F268" s="12" t="str">
        <f t="array" aca="1" ref="F268" ca="1">INDEX($B$2:$D$335,MATCH(E268,$B$2:$B$335,0),3)</f>
        <v/>
      </c>
    </row>
    <row r="269" spans="1:6" x14ac:dyDescent="0.25">
      <c r="A269" s="12" t="str">
        <f ca="1">a_cacher!Z270</f>
        <v>26 mai 2019</v>
      </c>
      <c r="B269" s="12" t="str">
        <f t="shared" ca="1" si="4"/>
        <v/>
      </c>
      <c r="C269" s="12">
        <f ca="1">a_cacher!AA270</f>
        <v>1</v>
      </c>
      <c r="D269" s="12" t="str">
        <f ca="1">a_cacher!AB270</f>
        <v/>
      </c>
      <c r="E269" s="12" t="str">
        <f t="array" aca="1" ref="E269" ca="1">IFERROR(INDEX(Tableau17[Colonne1],SMALL(IF(Tableau17[nb activités]&lt;&gt;"",ROW(Tableau17[Colonne1])-1,""),ROW(268:268))),"")</f>
        <v/>
      </c>
      <c r="F269" s="12" t="str">
        <f t="array" aca="1" ref="F269" ca="1">INDEX($B$2:$D$335,MATCH(E269,$B$2:$B$335,0),3)</f>
        <v/>
      </c>
    </row>
    <row r="270" spans="1:6" x14ac:dyDescent="0.25">
      <c r="A270" s="12" t="str">
        <f ca="1">a_cacher!Z271</f>
        <v>27 mai 2019</v>
      </c>
      <c r="B270" s="12" t="str">
        <f t="shared" ca="1" si="4"/>
        <v/>
      </c>
      <c r="C270" s="12">
        <f ca="1">a_cacher!AA271</f>
        <v>1</v>
      </c>
      <c r="D270" s="12" t="str">
        <f ca="1">a_cacher!AB271</f>
        <v/>
      </c>
      <c r="E270" s="12" t="str">
        <f t="array" aca="1" ref="E270" ca="1">IFERROR(INDEX(Tableau17[Colonne1],SMALL(IF(Tableau17[nb activités]&lt;&gt;"",ROW(Tableau17[Colonne1])-1,""),ROW(269:269))),"")</f>
        <v/>
      </c>
      <c r="F270" s="12" t="str">
        <f t="array" aca="1" ref="F270" ca="1">INDEX($B$2:$D$335,MATCH(E270,$B$2:$B$335,0),3)</f>
        <v/>
      </c>
    </row>
    <row r="271" spans="1:6" x14ac:dyDescent="0.25">
      <c r="A271" s="12" t="str">
        <f ca="1">a_cacher!Z272</f>
        <v>28 mai 2019</v>
      </c>
      <c r="B271" s="12" t="str">
        <f t="shared" ca="1" si="4"/>
        <v/>
      </c>
      <c r="C271" s="12">
        <f ca="1">a_cacher!AA272</f>
        <v>1</v>
      </c>
      <c r="D271" s="12" t="str">
        <f ca="1">a_cacher!AB272</f>
        <v/>
      </c>
      <c r="E271" s="12" t="str">
        <f t="array" aca="1" ref="E271" ca="1">IFERROR(INDEX(Tableau17[Colonne1],SMALL(IF(Tableau17[nb activités]&lt;&gt;"",ROW(Tableau17[Colonne1])-1,""),ROW(270:270))),"")</f>
        <v/>
      </c>
      <c r="F271" s="12" t="str">
        <f t="array" aca="1" ref="F271" ca="1">INDEX($B$2:$D$335,MATCH(E271,$B$2:$B$335,0),3)</f>
        <v/>
      </c>
    </row>
    <row r="272" spans="1:6" x14ac:dyDescent="0.25">
      <c r="A272" s="12" t="str">
        <f ca="1">a_cacher!Z273</f>
        <v>29 mai 2019</v>
      </c>
      <c r="B272" s="12" t="str">
        <f t="shared" ca="1" si="4"/>
        <v/>
      </c>
      <c r="C272" s="12">
        <f ca="1">a_cacher!AA273</f>
        <v>1</v>
      </c>
      <c r="D272" s="12" t="str">
        <f ca="1">a_cacher!AB273</f>
        <v/>
      </c>
      <c r="E272" s="12" t="str">
        <f t="array" aca="1" ref="E272" ca="1">IFERROR(INDEX(Tableau17[Colonne1],SMALL(IF(Tableau17[nb activités]&lt;&gt;"",ROW(Tableau17[Colonne1])-1,""),ROW(271:271))),"")</f>
        <v/>
      </c>
      <c r="F272" s="12" t="str">
        <f t="array" aca="1" ref="F272" ca="1">INDEX($B$2:$D$335,MATCH(E272,$B$2:$B$335,0),3)</f>
        <v/>
      </c>
    </row>
    <row r="273" spans="1:6" x14ac:dyDescent="0.25">
      <c r="A273" s="12" t="str">
        <f ca="1">a_cacher!Z274</f>
        <v>30 mai 2019</v>
      </c>
      <c r="B273" s="12" t="str">
        <f t="shared" ca="1" si="4"/>
        <v/>
      </c>
      <c r="C273" s="12">
        <f ca="1">a_cacher!AA274</f>
        <v>1</v>
      </c>
      <c r="D273" s="12" t="str">
        <f ca="1">a_cacher!AB274</f>
        <v/>
      </c>
      <c r="E273" s="12" t="str">
        <f t="array" aca="1" ref="E273" ca="1">IFERROR(INDEX(Tableau17[Colonne1],SMALL(IF(Tableau17[nb activités]&lt;&gt;"",ROW(Tableau17[Colonne1])-1,""),ROW(272:272))),"")</f>
        <v/>
      </c>
      <c r="F273" s="12" t="str">
        <f t="array" aca="1" ref="F273" ca="1">INDEX($B$2:$D$335,MATCH(E273,$B$2:$B$335,0),3)</f>
        <v/>
      </c>
    </row>
    <row r="274" spans="1:6" x14ac:dyDescent="0.25">
      <c r="A274" s="12" t="str">
        <f ca="1">a_cacher!Z275</f>
        <v>31 mai 2019</v>
      </c>
      <c r="B274" s="12" t="str">
        <f t="shared" ca="1" si="4"/>
        <v/>
      </c>
      <c r="C274" s="12">
        <f ca="1">a_cacher!AA275</f>
        <v>1</v>
      </c>
      <c r="D274" s="12" t="str">
        <f ca="1">a_cacher!AB275</f>
        <v/>
      </c>
      <c r="E274" s="12" t="str">
        <f t="array" aca="1" ref="E274" ca="1">IFERROR(INDEX(Tableau17[Colonne1],SMALL(IF(Tableau17[nb activités]&lt;&gt;"",ROW(Tableau17[Colonne1])-1,""),ROW(273:273))),"")</f>
        <v/>
      </c>
      <c r="F274" s="12" t="str">
        <f t="array" aca="1" ref="F274" ca="1">INDEX($B$2:$D$335,MATCH(E274,$B$2:$B$335,0),3)</f>
        <v/>
      </c>
    </row>
    <row r="275" spans="1:6" x14ac:dyDescent="0.25">
      <c r="A275" s="12" t="str">
        <f ca="1">a_cacher!Z276</f>
        <v>1 juin 2019</v>
      </c>
      <c r="B275" s="12" t="str">
        <f t="shared" ca="1" si="4"/>
        <v/>
      </c>
      <c r="C275" s="12">
        <f ca="1">a_cacher!AA276</f>
        <v>1</v>
      </c>
      <c r="D275" s="12" t="str">
        <f ca="1">a_cacher!AB276</f>
        <v/>
      </c>
      <c r="E275" s="12" t="str">
        <f t="array" aca="1" ref="E275" ca="1">IFERROR(INDEX(Tableau17[Colonne1],SMALL(IF(Tableau17[nb activités]&lt;&gt;"",ROW(Tableau17[Colonne1])-1,""),ROW(274:274))),"")</f>
        <v/>
      </c>
      <c r="F275" s="12" t="str">
        <f t="array" aca="1" ref="F275" ca="1">INDEX($B$2:$D$335,MATCH(E275,$B$2:$B$335,0),3)</f>
        <v/>
      </c>
    </row>
    <row r="276" spans="1:6" x14ac:dyDescent="0.25">
      <c r="A276" s="12" t="str">
        <f ca="1">a_cacher!Z277</f>
        <v>2 juin 2019</v>
      </c>
      <c r="B276" s="12" t="str">
        <f t="shared" ca="1" si="4"/>
        <v/>
      </c>
      <c r="C276" s="12">
        <f ca="1">a_cacher!AA277</f>
        <v>1</v>
      </c>
      <c r="D276" s="12" t="str">
        <f ca="1">a_cacher!AB277</f>
        <v/>
      </c>
      <c r="E276" s="12" t="str">
        <f t="array" aca="1" ref="E276" ca="1">IFERROR(INDEX(Tableau17[Colonne1],SMALL(IF(Tableau17[nb activités]&lt;&gt;"",ROW(Tableau17[Colonne1])-1,""),ROW(275:275))),"")</f>
        <v/>
      </c>
      <c r="F276" s="12" t="str">
        <f t="array" aca="1" ref="F276" ca="1">INDEX($B$2:$D$335,MATCH(E276,$B$2:$B$335,0),3)</f>
        <v/>
      </c>
    </row>
    <row r="277" spans="1:6" x14ac:dyDescent="0.25">
      <c r="A277" s="12" t="str">
        <f ca="1">a_cacher!Z278</f>
        <v>3 juin 2019</v>
      </c>
      <c r="B277" s="12" t="str">
        <f t="shared" ca="1" si="4"/>
        <v/>
      </c>
      <c r="C277" s="12">
        <f ca="1">a_cacher!AA278</f>
        <v>1</v>
      </c>
      <c r="D277" s="12" t="str">
        <f ca="1">a_cacher!AB278</f>
        <v/>
      </c>
      <c r="E277" s="12" t="str">
        <f t="array" aca="1" ref="E277" ca="1">IFERROR(INDEX(Tableau17[Colonne1],SMALL(IF(Tableau17[nb activités]&lt;&gt;"",ROW(Tableau17[Colonne1])-1,""),ROW(276:276))),"")</f>
        <v/>
      </c>
      <c r="F277" s="12" t="str">
        <f t="array" aca="1" ref="F277" ca="1">INDEX($B$2:$D$335,MATCH(E277,$B$2:$B$335,0),3)</f>
        <v/>
      </c>
    </row>
    <row r="278" spans="1:6" x14ac:dyDescent="0.25">
      <c r="A278" s="12" t="str">
        <f ca="1">a_cacher!Z279</f>
        <v>4 juin 2019</v>
      </c>
      <c r="B278" s="12" t="str">
        <f t="shared" ca="1" si="4"/>
        <v/>
      </c>
      <c r="C278" s="12">
        <f ca="1">a_cacher!AA279</f>
        <v>1</v>
      </c>
      <c r="D278" s="12" t="str">
        <f ca="1">a_cacher!AB279</f>
        <v/>
      </c>
      <c r="E278" s="12" t="str">
        <f t="array" aca="1" ref="E278" ca="1">IFERROR(INDEX(Tableau17[Colonne1],SMALL(IF(Tableau17[nb activités]&lt;&gt;"",ROW(Tableau17[Colonne1])-1,""),ROW(277:277))),"")</f>
        <v/>
      </c>
      <c r="F278" s="12" t="str">
        <f t="array" aca="1" ref="F278" ca="1">INDEX($B$2:$D$335,MATCH(E278,$B$2:$B$335,0),3)</f>
        <v/>
      </c>
    </row>
    <row r="279" spans="1:6" x14ac:dyDescent="0.25">
      <c r="A279" s="12" t="str">
        <f ca="1">a_cacher!Z280</f>
        <v>5 juin 2019</v>
      </c>
      <c r="B279" s="12" t="str">
        <f t="shared" ca="1" si="4"/>
        <v/>
      </c>
      <c r="C279" s="12">
        <f ca="1">a_cacher!AA280</f>
        <v>1</v>
      </c>
      <c r="D279" s="12" t="str">
        <f ca="1">a_cacher!AB280</f>
        <v/>
      </c>
      <c r="E279" s="12" t="str">
        <f t="array" aca="1" ref="E279" ca="1">IFERROR(INDEX(Tableau17[Colonne1],SMALL(IF(Tableau17[nb activités]&lt;&gt;"",ROW(Tableau17[Colonne1])-1,""),ROW(278:278))),"")</f>
        <v/>
      </c>
      <c r="F279" s="12" t="str">
        <f t="array" aca="1" ref="F279" ca="1">INDEX($B$2:$D$335,MATCH(E279,$B$2:$B$335,0),3)</f>
        <v/>
      </c>
    </row>
    <row r="280" spans="1:6" x14ac:dyDescent="0.25">
      <c r="A280" s="12" t="str">
        <f ca="1">a_cacher!Z281</f>
        <v>6 juin 2019</v>
      </c>
      <c r="B280" s="12" t="str">
        <f t="shared" ca="1" si="4"/>
        <v/>
      </c>
      <c r="C280" s="12">
        <f ca="1">a_cacher!AA281</f>
        <v>1</v>
      </c>
      <c r="D280" s="12" t="str">
        <f ca="1">a_cacher!AB281</f>
        <v/>
      </c>
      <c r="E280" s="12" t="str">
        <f t="array" aca="1" ref="E280" ca="1">IFERROR(INDEX(Tableau17[Colonne1],SMALL(IF(Tableau17[nb activités]&lt;&gt;"",ROW(Tableau17[Colonne1])-1,""),ROW(279:279))),"")</f>
        <v/>
      </c>
      <c r="F280" s="12" t="str">
        <f t="array" aca="1" ref="F280" ca="1">INDEX($B$2:$D$335,MATCH(E280,$B$2:$B$335,0),3)</f>
        <v/>
      </c>
    </row>
    <row r="281" spans="1:6" x14ac:dyDescent="0.25">
      <c r="A281" s="12" t="str">
        <f ca="1">a_cacher!Z282</f>
        <v>7 juin 2019</v>
      </c>
      <c r="B281" s="12" t="str">
        <f t="shared" ca="1" si="4"/>
        <v/>
      </c>
      <c r="C281" s="12">
        <f ca="1">a_cacher!AA282</f>
        <v>1</v>
      </c>
      <c r="D281" s="12" t="str">
        <f ca="1">a_cacher!AB282</f>
        <v/>
      </c>
      <c r="E281" s="12" t="str">
        <f t="array" aca="1" ref="E281" ca="1">IFERROR(INDEX(Tableau17[Colonne1],SMALL(IF(Tableau17[nb activités]&lt;&gt;"",ROW(Tableau17[Colonne1])-1,""),ROW(280:280))),"")</f>
        <v/>
      </c>
      <c r="F281" s="12" t="str">
        <f t="array" aca="1" ref="F281" ca="1">INDEX($B$2:$D$335,MATCH(E281,$B$2:$B$335,0),3)</f>
        <v/>
      </c>
    </row>
    <row r="282" spans="1:6" x14ac:dyDescent="0.25">
      <c r="A282" s="12" t="str">
        <f ca="1">a_cacher!Z283</f>
        <v>8 juin 2019</v>
      </c>
      <c r="B282" s="12" t="str">
        <f t="shared" ca="1" si="4"/>
        <v/>
      </c>
      <c r="C282" s="12">
        <f ca="1">a_cacher!AA283</f>
        <v>1</v>
      </c>
      <c r="D282" s="12" t="str">
        <f ca="1">a_cacher!AB283</f>
        <v/>
      </c>
      <c r="E282" s="12" t="str">
        <f t="array" aca="1" ref="E282" ca="1">IFERROR(INDEX(Tableau17[Colonne1],SMALL(IF(Tableau17[nb activités]&lt;&gt;"",ROW(Tableau17[Colonne1])-1,""),ROW(281:281))),"")</f>
        <v/>
      </c>
      <c r="F282" s="12" t="str">
        <f t="array" aca="1" ref="F282" ca="1">INDEX($B$2:$D$335,MATCH(E282,$B$2:$B$335,0),3)</f>
        <v/>
      </c>
    </row>
    <row r="283" spans="1:6" x14ac:dyDescent="0.25">
      <c r="A283" s="12" t="str">
        <f ca="1">a_cacher!Z284</f>
        <v>9 juin 2019</v>
      </c>
      <c r="B283" s="12" t="str">
        <f t="shared" ca="1" si="4"/>
        <v/>
      </c>
      <c r="C283" s="12">
        <f ca="1">a_cacher!AA284</f>
        <v>1</v>
      </c>
      <c r="D283" s="12" t="str">
        <f ca="1">a_cacher!AB284</f>
        <v/>
      </c>
      <c r="E283" s="12" t="str">
        <f t="array" aca="1" ref="E283" ca="1">IFERROR(INDEX(Tableau17[Colonne1],SMALL(IF(Tableau17[nb activités]&lt;&gt;"",ROW(Tableau17[Colonne1])-1,""),ROW(282:282))),"")</f>
        <v/>
      </c>
      <c r="F283" s="12" t="str">
        <f t="array" aca="1" ref="F283" ca="1">INDEX($B$2:$D$335,MATCH(E283,$B$2:$B$335,0),3)</f>
        <v/>
      </c>
    </row>
    <row r="284" spans="1:6" x14ac:dyDescent="0.25">
      <c r="A284" s="12" t="str">
        <f ca="1">a_cacher!Z285</f>
        <v>10 juin 2019</v>
      </c>
      <c r="B284" s="12" t="str">
        <f t="shared" ca="1" si="4"/>
        <v/>
      </c>
      <c r="C284" s="12">
        <f ca="1">a_cacher!AA285</f>
        <v>1</v>
      </c>
      <c r="D284" s="12" t="str">
        <f ca="1">a_cacher!AB285</f>
        <v/>
      </c>
      <c r="E284" s="12" t="str">
        <f t="array" aca="1" ref="E284" ca="1">IFERROR(INDEX(Tableau17[Colonne1],SMALL(IF(Tableau17[nb activités]&lt;&gt;"",ROW(Tableau17[Colonne1])-1,""),ROW(283:283))),"")</f>
        <v/>
      </c>
      <c r="F284" s="12" t="str">
        <f t="array" aca="1" ref="F284" ca="1">INDEX($B$2:$D$335,MATCH(E284,$B$2:$B$335,0),3)</f>
        <v/>
      </c>
    </row>
    <row r="285" spans="1:6" x14ac:dyDescent="0.25">
      <c r="A285" s="12" t="str">
        <f ca="1">a_cacher!Z286</f>
        <v>11 juin 2019</v>
      </c>
      <c r="B285" s="12" t="str">
        <f t="shared" ca="1" si="4"/>
        <v/>
      </c>
      <c r="C285" s="12">
        <f ca="1">a_cacher!AA286</f>
        <v>1</v>
      </c>
      <c r="D285" s="12" t="str">
        <f ca="1">a_cacher!AB286</f>
        <v/>
      </c>
      <c r="E285" s="12" t="str">
        <f t="array" aca="1" ref="E285" ca="1">IFERROR(INDEX(Tableau17[Colonne1],SMALL(IF(Tableau17[nb activités]&lt;&gt;"",ROW(Tableau17[Colonne1])-1,""),ROW(284:284))),"")</f>
        <v/>
      </c>
      <c r="F285" s="12" t="str">
        <f t="array" aca="1" ref="F285" ca="1">INDEX($B$2:$D$335,MATCH(E285,$B$2:$B$335,0),3)</f>
        <v/>
      </c>
    </row>
    <row r="286" spans="1:6" x14ac:dyDescent="0.25">
      <c r="A286" s="12" t="str">
        <f ca="1">a_cacher!Z287</f>
        <v>12 juin 2019</v>
      </c>
      <c r="B286" s="12" t="str">
        <f t="shared" ca="1" si="4"/>
        <v/>
      </c>
      <c r="C286" s="12">
        <f ca="1">a_cacher!AA287</f>
        <v>1</v>
      </c>
      <c r="D286" s="12" t="str">
        <f ca="1">a_cacher!AB287</f>
        <v/>
      </c>
      <c r="E286" s="12" t="str">
        <f t="array" aca="1" ref="E286" ca="1">IFERROR(INDEX(Tableau17[Colonne1],SMALL(IF(Tableau17[nb activités]&lt;&gt;"",ROW(Tableau17[Colonne1])-1,""),ROW(285:285))),"")</f>
        <v/>
      </c>
      <c r="F286" s="12" t="str">
        <f t="array" aca="1" ref="F286" ca="1">INDEX($B$2:$D$335,MATCH(E286,$B$2:$B$335,0),3)</f>
        <v/>
      </c>
    </row>
    <row r="287" spans="1:6" x14ac:dyDescent="0.25">
      <c r="A287" s="12" t="str">
        <f ca="1">a_cacher!Z288</f>
        <v>13 juin 2019</v>
      </c>
      <c r="B287" s="12" t="str">
        <f t="shared" ca="1" si="4"/>
        <v/>
      </c>
      <c r="C287" s="12">
        <f ca="1">a_cacher!AA288</f>
        <v>1</v>
      </c>
      <c r="D287" s="12" t="str">
        <f ca="1">a_cacher!AB288</f>
        <v/>
      </c>
      <c r="E287" s="12" t="str">
        <f t="array" aca="1" ref="E287" ca="1">IFERROR(INDEX(Tableau17[Colonne1],SMALL(IF(Tableau17[nb activités]&lt;&gt;"",ROW(Tableau17[Colonne1])-1,""),ROW(286:286))),"")</f>
        <v/>
      </c>
      <c r="F287" s="12" t="str">
        <f t="array" aca="1" ref="F287" ca="1">INDEX($B$2:$D$335,MATCH(E287,$B$2:$B$335,0),3)</f>
        <v/>
      </c>
    </row>
    <row r="288" spans="1:6" x14ac:dyDescent="0.25">
      <c r="A288" s="12" t="str">
        <f ca="1">a_cacher!Z289</f>
        <v>14 juin 2019</v>
      </c>
      <c r="B288" s="12" t="str">
        <f t="shared" ca="1" si="4"/>
        <v/>
      </c>
      <c r="C288" s="12">
        <f ca="1">a_cacher!AA289</f>
        <v>1</v>
      </c>
      <c r="D288" s="12" t="str">
        <f ca="1">a_cacher!AB289</f>
        <v/>
      </c>
      <c r="E288" s="12" t="str">
        <f t="array" aca="1" ref="E288" ca="1">IFERROR(INDEX(Tableau17[Colonne1],SMALL(IF(Tableau17[nb activités]&lt;&gt;"",ROW(Tableau17[Colonne1])-1,""),ROW(287:287))),"")</f>
        <v/>
      </c>
      <c r="F288" s="12" t="str">
        <f t="array" aca="1" ref="F288" ca="1">INDEX($B$2:$D$335,MATCH(E288,$B$2:$B$335,0),3)</f>
        <v/>
      </c>
    </row>
    <row r="289" spans="1:6" x14ac:dyDescent="0.25">
      <c r="A289" s="12" t="str">
        <f ca="1">a_cacher!Z290</f>
        <v>15 juin 2019</v>
      </c>
      <c r="B289" s="12" t="str">
        <f t="shared" ca="1" si="4"/>
        <v/>
      </c>
      <c r="C289" s="12">
        <f ca="1">a_cacher!AA290</f>
        <v>1</v>
      </c>
      <c r="D289" s="12" t="str">
        <f ca="1">a_cacher!AB290</f>
        <v/>
      </c>
      <c r="E289" s="12" t="str">
        <f t="array" aca="1" ref="E289" ca="1">IFERROR(INDEX(Tableau17[Colonne1],SMALL(IF(Tableau17[nb activités]&lt;&gt;"",ROW(Tableau17[Colonne1])-1,""),ROW(288:288))),"")</f>
        <v/>
      </c>
      <c r="F289" s="12" t="str">
        <f t="array" aca="1" ref="F289" ca="1">INDEX($B$2:$D$335,MATCH(E289,$B$2:$B$335,0),3)</f>
        <v/>
      </c>
    </row>
    <row r="290" spans="1:6" x14ac:dyDescent="0.25">
      <c r="A290" s="12" t="str">
        <f ca="1">a_cacher!Z291</f>
        <v>16 juin 2019</v>
      </c>
      <c r="B290" s="12" t="str">
        <f t="shared" ca="1" si="4"/>
        <v/>
      </c>
      <c r="C290" s="12">
        <f ca="1">a_cacher!AA291</f>
        <v>1</v>
      </c>
      <c r="D290" s="12" t="str">
        <f ca="1">a_cacher!AB291</f>
        <v/>
      </c>
      <c r="E290" s="12" t="str">
        <f t="array" aca="1" ref="E290" ca="1">IFERROR(INDEX(Tableau17[Colonne1],SMALL(IF(Tableau17[nb activités]&lt;&gt;"",ROW(Tableau17[Colonne1])-1,""),ROW(289:289))),"")</f>
        <v/>
      </c>
      <c r="F290" s="12" t="str">
        <f t="array" aca="1" ref="F290" ca="1">INDEX($B$2:$D$335,MATCH(E290,$B$2:$B$335,0),3)</f>
        <v/>
      </c>
    </row>
    <row r="291" spans="1:6" x14ac:dyDescent="0.25">
      <c r="A291" s="12" t="str">
        <f ca="1">a_cacher!Z292</f>
        <v>17 juin 2019</v>
      </c>
      <c r="B291" s="12" t="str">
        <f t="shared" ca="1" si="4"/>
        <v/>
      </c>
      <c r="C291" s="12">
        <f ca="1">a_cacher!AA292</f>
        <v>1</v>
      </c>
      <c r="D291" s="12" t="str">
        <f ca="1">a_cacher!AB292</f>
        <v/>
      </c>
      <c r="E291" s="12" t="str">
        <f t="array" aca="1" ref="E291" ca="1">IFERROR(INDEX(Tableau17[Colonne1],SMALL(IF(Tableau17[nb activités]&lt;&gt;"",ROW(Tableau17[Colonne1])-1,""),ROW(290:290))),"")</f>
        <v/>
      </c>
      <c r="F291" s="12" t="str">
        <f t="array" aca="1" ref="F291" ca="1">INDEX($B$2:$D$335,MATCH(E291,$B$2:$B$335,0),3)</f>
        <v/>
      </c>
    </row>
    <row r="292" spans="1:6" x14ac:dyDescent="0.25">
      <c r="A292" s="12" t="str">
        <f ca="1">a_cacher!Z293</f>
        <v>18 juin 2019</v>
      </c>
      <c r="B292" s="12" t="str">
        <f t="shared" ca="1" si="4"/>
        <v/>
      </c>
      <c r="C292" s="12">
        <f ca="1">a_cacher!AA293</f>
        <v>1</v>
      </c>
      <c r="D292" s="12" t="str">
        <f ca="1">a_cacher!AB293</f>
        <v/>
      </c>
      <c r="E292" s="12" t="str">
        <f t="array" aca="1" ref="E292" ca="1">IFERROR(INDEX(Tableau17[Colonne1],SMALL(IF(Tableau17[nb activités]&lt;&gt;"",ROW(Tableau17[Colonne1])-1,""),ROW(291:291))),"")</f>
        <v/>
      </c>
      <c r="F292" s="12" t="str">
        <f t="array" aca="1" ref="F292" ca="1">INDEX($B$2:$D$335,MATCH(E292,$B$2:$B$335,0),3)</f>
        <v/>
      </c>
    </row>
    <row r="293" spans="1:6" x14ac:dyDescent="0.25">
      <c r="A293" s="12" t="str">
        <f ca="1">a_cacher!Z294</f>
        <v>19 juin 2019</v>
      </c>
      <c r="B293" s="12" t="str">
        <f t="shared" ca="1" si="4"/>
        <v/>
      </c>
      <c r="C293" s="12">
        <f ca="1">a_cacher!AA294</f>
        <v>1</v>
      </c>
      <c r="D293" s="12" t="str">
        <f ca="1">a_cacher!AB294</f>
        <v/>
      </c>
      <c r="E293" s="12" t="str">
        <f t="array" aca="1" ref="E293" ca="1">IFERROR(INDEX(Tableau17[Colonne1],SMALL(IF(Tableau17[nb activités]&lt;&gt;"",ROW(Tableau17[Colonne1])-1,""),ROW(292:292))),"")</f>
        <v/>
      </c>
      <c r="F293" s="12" t="str">
        <f t="array" aca="1" ref="F293" ca="1">INDEX($B$2:$D$335,MATCH(E293,$B$2:$B$335,0),3)</f>
        <v/>
      </c>
    </row>
    <row r="294" spans="1:6" x14ac:dyDescent="0.25">
      <c r="A294" s="12" t="str">
        <f ca="1">a_cacher!Z295</f>
        <v>20 juin 2019</v>
      </c>
      <c r="B294" s="12" t="str">
        <f t="shared" ca="1" si="4"/>
        <v/>
      </c>
      <c r="C294" s="12">
        <f ca="1">a_cacher!AA295</f>
        <v>1</v>
      </c>
      <c r="D294" s="12" t="str">
        <f ca="1">a_cacher!AB295</f>
        <v/>
      </c>
      <c r="E294" s="12" t="str">
        <f t="array" aca="1" ref="E294" ca="1">IFERROR(INDEX(Tableau17[Colonne1],SMALL(IF(Tableau17[nb activités]&lt;&gt;"",ROW(Tableau17[Colonne1])-1,""),ROW(293:293))),"")</f>
        <v/>
      </c>
      <c r="F294" s="12" t="str">
        <f t="array" aca="1" ref="F294" ca="1">INDEX($B$2:$D$335,MATCH(E294,$B$2:$B$335,0),3)</f>
        <v/>
      </c>
    </row>
    <row r="295" spans="1:6" x14ac:dyDescent="0.25">
      <c r="A295" s="12" t="str">
        <f ca="1">a_cacher!Z296</f>
        <v>21 juin 2019</v>
      </c>
      <c r="B295" s="12" t="str">
        <f t="shared" ca="1" si="4"/>
        <v/>
      </c>
      <c r="C295" s="12">
        <f ca="1">a_cacher!AA296</f>
        <v>1</v>
      </c>
      <c r="D295" s="12" t="str">
        <f ca="1">a_cacher!AB296</f>
        <v/>
      </c>
      <c r="E295" s="12" t="str">
        <f t="array" aca="1" ref="E295" ca="1">IFERROR(INDEX(Tableau17[Colonne1],SMALL(IF(Tableau17[nb activités]&lt;&gt;"",ROW(Tableau17[Colonne1])-1,""),ROW(294:294))),"")</f>
        <v/>
      </c>
      <c r="F295" s="12" t="str">
        <f t="array" aca="1" ref="F295" ca="1">INDEX($B$2:$D$335,MATCH(E295,$B$2:$B$335,0),3)</f>
        <v/>
      </c>
    </row>
    <row r="296" spans="1:6" x14ac:dyDescent="0.25">
      <c r="A296" s="12" t="str">
        <f ca="1">a_cacher!Z297</f>
        <v>22 juin 2019</v>
      </c>
      <c r="B296" s="12" t="str">
        <f t="shared" ca="1" si="4"/>
        <v/>
      </c>
      <c r="C296" s="12">
        <f ca="1">a_cacher!AA297</f>
        <v>1</v>
      </c>
      <c r="D296" s="12" t="str">
        <f ca="1">a_cacher!AB297</f>
        <v/>
      </c>
      <c r="E296" s="12" t="str">
        <f t="array" aca="1" ref="E296" ca="1">IFERROR(INDEX(Tableau17[Colonne1],SMALL(IF(Tableau17[nb activités]&lt;&gt;"",ROW(Tableau17[Colonne1])-1,""),ROW(295:295))),"")</f>
        <v/>
      </c>
      <c r="F296" s="12" t="str">
        <f t="array" aca="1" ref="F296" ca="1">INDEX($B$2:$D$335,MATCH(E296,$B$2:$B$335,0),3)</f>
        <v/>
      </c>
    </row>
    <row r="297" spans="1:6" x14ac:dyDescent="0.25">
      <c r="A297" s="12" t="str">
        <f ca="1">a_cacher!Z298</f>
        <v>23 juin 2019</v>
      </c>
      <c r="B297" s="12" t="str">
        <f t="shared" ca="1" si="4"/>
        <v/>
      </c>
      <c r="C297" s="12">
        <f ca="1">a_cacher!AA298</f>
        <v>1</v>
      </c>
      <c r="D297" s="12" t="str">
        <f ca="1">a_cacher!AB298</f>
        <v/>
      </c>
      <c r="E297" s="12" t="str">
        <f t="array" aca="1" ref="E297" ca="1">IFERROR(INDEX(Tableau17[Colonne1],SMALL(IF(Tableau17[nb activités]&lt;&gt;"",ROW(Tableau17[Colonne1])-1,""),ROW(296:296))),"")</f>
        <v/>
      </c>
      <c r="F297" s="12" t="str">
        <f t="array" aca="1" ref="F297" ca="1">INDEX($B$2:$D$335,MATCH(E297,$B$2:$B$335,0),3)</f>
        <v/>
      </c>
    </row>
    <row r="298" spans="1:6" x14ac:dyDescent="0.25">
      <c r="A298" s="12" t="str">
        <f ca="1">a_cacher!Z299</f>
        <v>24 juin 2019</v>
      </c>
      <c r="B298" s="12" t="str">
        <f t="shared" ca="1" si="4"/>
        <v/>
      </c>
      <c r="C298" s="12">
        <f ca="1">a_cacher!AA299</f>
        <v>1</v>
      </c>
      <c r="D298" s="12" t="str">
        <f ca="1">a_cacher!AB299</f>
        <v/>
      </c>
      <c r="E298" s="12" t="str">
        <f t="array" aca="1" ref="E298" ca="1">IFERROR(INDEX(Tableau17[Colonne1],SMALL(IF(Tableau17[nb activités]&lt;&gt;"",ROW(Tableau17[Colonne1])-1,""),ROW(297:297))),"")</f>
        <v/>
      </c>
      <c r="F298" s="12" t="str">
        <f t="array" aca="1" ref="F298" ca="1">INDEX($B$2:$D$335,MATCH(E298,$B$2:$B$335,0),3)</f>
        <v/>
      </c>
    </row>
    <row r="299" spans="1:6" x14ac:dyDescent="0.25">
      <c r="A299" s="12" t="str">
        <f ca="1">a_cacher!Z300</f>
        <v>25 juin 2019</v>
      </c>
      <c r="B299" s="12" t="str">
        <f t="shared" ca="1" si="4"/>
        <v/>
      </c>
      <c r="C299" s="12">
        <f ca="1">a_cacher!AA300</f>
        <v>1</v>
      </c>
      <c r="D299" s="12" t="str">
        <f ca="1">a_cacher!AB300</f>
        <v/>
      </c>
      <c r="E299" s="12" t="str">
        <f t="array" aca="1" ref="E299" ca="1">IFERROR(INDEX(Tableau17[Colonne1],SMALL(IF(Tableau17[nb activités]&lt;&gt;"",ROW(Tableau17[Colonne1])-1,""),ROW(298:298))),"")</f>
        <v/>
      </c>
      <c r="F299" s="12" t="str">
        <f t="array" aca="1" ref="F299" ca="1">INDEX($B$2:$D$335,MATCH(E299,$B$2:$B$335,0),3)</f>
        <v/>
      </c>
    </row>
    <row r="300" spans="1:6" x14ac:dyDescent="0.25">
      <c r="A300" s="12" t="str">
        <f ca="1">a_cacher!Z301</f>
        <v>26 juin 2019</v>
      </c>
      <c r="B300" s="12" t="str">
        <f t="shared" ca="1" si="4"/>
        <v/>
      </c>
      <c r="C300" s="12">
        <f ca="1">a_cacher!AA301</f>
        <v>1</v>
      </c>
      <c r="D300" s="12" t="str">
        <f ca="1">a_cacher!AB301</f>
        <v/>
      </c>
      <c r="E300" s="12" t="str">
        <f t="array" aca="1" ref="E300" ca="1">IFERROR(INDEX(Tableau17[Colonne1],SMALL(IF(Tableau17[nb activités]&lt;&gt;"",ROW(Tableau17[Colonne1])-1,""),ROW(299:299))),"")</f>
        <v/>
      </c>
      <c r="F300" s="12" t="str">
        <f t="array" aca="1" ref="F300" ca="1">INDEX($B$2:$D$335,MATCH(E300,$B$2:$B$335,0),3)</f>
        <v/>
      </c>
    </row>
    <row r="301" spans="1:6" x14ac:dyDescent="0.25">
      <c r="A301" s="12" t="str">
        <f ca="1">a_cacher!Z302</f>
        <v>27 juin 2019</v>
      </c>
      <c r="B301" s="12" t="str">
        <f t="shared" ca="1" si="4"/>
        <v/>
      </c>
      <c r="C301" s="12">
        <f ca="1">a_cacher!AA302</f>
        <v>1</v>
      </c>
      <c r="D301" s="12" t="str">
        <f ca="1">a_cacher!AB302</f>
        <v/>
      </c>
      <c r="E301" s="12" t="str">
        <f t="array" aca="1" ref="E301" ca="1">IFERROR(INDEX(Tableau17[Colonne1],SMALL(IF(Tableau17[nb activités]&lt;&gt;"",ROW(Tableau17[Colonne1])-1,""),ROW(300:300))),"")</f>
        <v/>
      </c>
      <c r="F301" s="12" t="str">
        <f t="array" aca="1" ref="F301" ca="1">INDEX($B$2:$D$335,MATCH(E301,$B$2:$B$335,0),3)</f>
        <v/>
      </c>
    </row>
    <row r="302" spans="1:6" x14ac:dyDescent="0.25">
      <c r="A302" s="12" t="str">
        <f ca="1">a_cacher!Z303</f>
        <v>28 juin 2019</v>
      </c>
      <c r="B302" s="12" t="str">
        <f t="shared" ca="1" si="4"/>
        <v/>
      </c>
      <c r="C302" s="12">
        <f ca="1">a_cacher!AA303</f>
        <v>1</v>
      </c>
      <c r="D302" s="12" t="str">
        <f ca="1">a_cacher!AB303</f>
        <v/>
      </c>
      <c r="E302" s="12" t="str">
        <f t="array" aca="1" ref="E302" ca="1">IFERROR(INDEX(Tableau17[Colonne1],SMALL(IF(Tableau17[nb activités]&lt;&gt;"",ROW(Tableau17[Colonne1])-1,""),ROW(301:301))),"")</f>
        <v/>
      </c>
      <c r="F302" s="12" t="str">
        <f t="array" aca="1" ref="F302" ca="1">INDEX($B$2:$D$335,MATCH(E302,$B$2:$B$335,0),3)</f>
        <v/>
      </c>
    </row>
    <row r="303" spans="1:6" x14ac:dyDescent="0.25">
      <c r="A303" s="12" t="str">
        <f ca="1">a_cacher!Z304</f>
        <v>29 juin 2019</v>
      </c>
      <c r="B303" s="12" t="str">
        <f t="shared" ca="1" si="4"/>
        <v/>
      </c>
      <c r="C303" s="12">
        <f ca="1">a_cacher!AA304</f>
        <v>1</v>
      </c>
      <c r="D303" s="12" t="str">
        <f ca="1">a_cacher!AB304</f>
        <v/>
      </c>
      <c r="E303" s="12" t="str">
        <f t="array" aca="1" ref="E303" ca="1">IFERROR(INDEX(Tableau17[Colonne1],SMALL(IF(Tableau17[nb activités]&lt;&gt;"",ROW(Tableau17[Colonne1])-1,""),ROW(302:302))),"")</f>
        <v/>
      </c>
      <c r="F303" s="12" t="str">
        <f t="array" aca="1" ref="F303" ca="1">INDEX($B$2:$D$335,MATCH(E303,$B$2:$B$335,0),3)</f>
        <v/>
      </c>
    </row>
    <row r="304" spans="1:6" x14ac:dyDescent="0.25">
      <c r="A304" s="12" t="str">
        <f ca="1">a_cacher!Z305</f>
        <v>30 juin 2019</v>
      </c>
      <c r="B304" s="12" t="str">
        <f t="shared" ca="1" si="4"/>
        <v/>
      </c>
      <c r="C304" s="12">
        <f ca="1">a_cacher!AA305</f>
        <v>1</v>
      </c>
      <c r="D304" s="12" t="str">
        <f ca="1">a_cacher!AB305</f>
        <v/>
      </c>
      <c r="E304" s="12" t="str">
        <f t="array" aca="1" ref="E304" ca="1">IFERROR(INDEX(Tableau17[Colonne1],SMALL(IF(Tableau17[nb activités]&lt;&gt;"",ROW(Tableau17[Colonne1])-1,""),ROW(303:303))),"")</f>
        <v/>
      </c>
      <c r="F304" s="12" t="str">
        <f t="array" aca="1" ref="F304" ca="1">INDEX($B$2:$D$335,MATCH(E304,$B$2:$B$335,0),3)</f>
        <v/>
      </c>
    </row>
    <row r="305" spans="1:6" x14ac:dyDescent="0.25">
      <c r="A305" s="12" t="str">
        <f ca="1">a_cacher!Z306</f>
        <v>1 juillet 2019</v>
      </c>
      <c r="B305" s="12" t="str">
        <f t="shared" ca="1" si="4"/>
        <v/>
      </c>
      <c r="C305" s="12">
        <f ca="1">a_cacher!AA306</f>
        <v>1</v>
      </c>
      <c r="D305" s="12" t="str">
        <f ca="1">a_cacher!AB306</f>
        <v/>
      </c>
      <c r="E305" s="12" t="str">
        <f t="array" aca="1" ref="E305" ca="1">IFERROR(INDEX(Tableau17[Colonne1],SMALL(IF(Tableau17[nb activités]&lt;&gt;"",ROW(Tableau17[Colonne1])-1,""),ROW(304:304))),"")</f>
        <v/>
      </c>
      <c r="F305" s="12" t="str">
        <f t="array" aca="1" ref="F305" ca="1">INDEX($B$2:$D$335,MATCH(E305,$B$2:$B$335,0),3)</f>
        <v/>
      </c>
    </row>
    <row r="306" spans="1:6" x14ac:dyDescent="0.25">
      <c r="A306" s="12" t="str">
        <f ca="1">a_cacher!Z307</f>
        <v>2 juillet 2019</v>
      </c>
      <c r="B306" s="12" t="str">
        <f t="shared" ca="1" si="4"/>
        <v/>
      </c>
      <c r="C306" s="12">
        <f ca="1">a_cacher!AA307</f>
        <v>1</v>
      </c>
      <c r="D306" s="12" t="str">
        <f ca="1">a_cacher!AB307</f>
        <v/>
      </c>
      <c r="E306" s="12" t="str">
        <f t="array" aca="1" ref="E306" ca="1">IFERROR(INDEX(Tableau17[Colonne1],SMALL(IF(Tableau17[nb activités]&lt;&gt;"",ROW(Tableau17[Colonne1])-1,""),ROW(305:305))),"")</f>
        <v/>
      </c>
      <c r="F306" s="12" t="str">
        <f t="array" aca="1" ref="F306" ca="1">INDEX($B$2:$D$335,MATCH(E306,$B$2:$B$335,0),3)</f>
        <v/>
      </c>
    </row>
    <row r="307" spans="1:6" x14ac:dyDescent="0.25">
      <c r="A307" s="12" t="str">
        <f ca="1">a_cacher!Z308</f>
        <v>3 juillet 2019</v>
      </c>
      <c r="B307" s="12" t="str">
        <f t="shared" ca="1" si="4"/>
        <v/>
      </c>
      <c r="C307" s="12">
        <f ca="1">a_cacher!AA308</f>
        <v>1</v>
      </c>
      <c r="D307" s="12" t="str">
        <f ca="1">a_cacher!AB308</f>
        <v/>
      </c>
      <c r="E307" s="12" t="str">
        <f t="array" aca="1" ref="E307" ca="1">IFERROR(INDEX(Tableau17[Colonne1],SMALL(IF(Tableau17[nb activités]&lt;&gt;"",ROW(Tableau17[Colonne1])-1,""),ROW(306:306))),"")</f>
        <v/>
      </c>
      <c r="F307" s="12" t="str">
        <f t="array" aca="1" ref="F307" ca="1">INDEX($B$2:$D$335,MATCH(E307,$B$2:$B$335,0),3)</f>
        <v/>
      </c>
    </row>
    <row r="308" spans="1:6" x14ac:dyDescent="0.25">
      <c r="A308" s="12" t="str">
        <f ca="1">a_cacher!Z309</f>
        <v>4 juillet 2019</v>
      </c>
      <c r="B308" s="12" t="str">
        <f t="shared" ca="1" si="4"/>
        <v/>
      </c>
      <c r="C308" s="12">
        <f ca="1">a_cacher!AA309</f>
        <v>1</v>
      </c>
      <c r="D308" s="12" t="str">
        <f ca="1">a_cacher!AB309</f>
        <v/>
      </c>
      <c r="E308" s="12" t="str">
        <f t="array" aca="1" ref="E308" ca="1">IFERROR(INDEX(Tableau17[Colonne1],SMALL(IF(Tableau17[nb activités]&lt;&gt;"",ROW(Tableau17[Colonne1])-1,""),ROW(307:307))),"")</f>
        <v/>
      </c>
      <c r="F308" s="12" t="str">
        <f t="array" aca="1" ref="F308" ca="1">INDEX($B$2:$D$335,MATCH(E308,$B$2:$B$335,0),3)</f>
        <v/>
      </c>
    </row>
    <row r="309" spans="1:6" x14ac:dyDescent="0.25">
      <c r="A309" s="12" t="str">
        <f ca="1">a_cacher!Z310</f>
        <v>5 juillet 2019</v>
      </c>
      <c r="B309" s="12" t="str">
        <f t="shared" ca="1" si="4"/>
        <v/>
      </c>
      <c r="C309" s="12">
        <f ca="1">a_cacher!AA310</f>
        <v>1</v>
      </c>
      <c r="D309" s="12" t="str">
        <f ca="1">a_cacher!AB310</f>
        <v/>
      </c>
      <c r="E309" s="12" t="str">
        <f t="array" aca="1" ref="E309" ca="1">IFERROR(INDEX(Tableau17[Colonne1],SMALL(IF(Tableau17[nb activités]&lt;&gt;"",ROW(Tableau17[Colonne1])-1,""),ROW(308:308))),"")</f>
        <v/>
      </c>
      <c r="F309" s="12" t="str">
        <f t="array" aca="1" ref="F309" ca="1">INDEX($B$2:$D$335,MATCH(E309,$B$2:$B$335,0),3)</f>
        <v/>
      </c>
    </row>
    <row r="310" spans="1:6" x14ac:dyDescent="0.25">
      <c r="A310" s="12" t="str">
        <f ca="1">a_cacher!Z311</f>
        <v>6 juillet 2019</v>
      </c>
      <c r="B310" s="12" t="str">
        <f t="shared" ca="1" si="4"/>
        <v/>
      </c>
      <c r="C310" s="12">
        <f ca="1">a_cacher!AA311</f>
        <v>1</v>
      </c>
      <c r="D310" s="12" t="str">
        <f ca="1">a_cacher!AB311</f>
        <v/>
      </c>
      <c r="E310" s="12" t="str">
        <f t="array" aca="1" ref="E310" ca="1">IFERROR(INDEX(Tableau17[Colonne1],SMALL(IF(Tableau17[nb activités]&lt;&gt;"",ROW(Tableau17[Colonne1])-1,""),ROW(309:309))),"")</f>
        <v/>
      </c>
      <c r="F310" s="12" t="str">
        <f t="array" aca="1" ref="F310" ca="1">INDEX($B$2:$D$335,MATCH(E310,$B$2:$B$335,0),3)</f>
        <v/>
      </c>
    </row>
    <row r="311" spans="1:6" x14ac:dyDescent="0.25">
      <c r="A311" s="12" t="str">
        <f ca="1">a_cacher!Z312</f>
        <v>7 juillet 2019</v>
      </c>
      <c r="B311" s="12" t="str">
        <f t="shared" ca="1" si="4"/>
        <v/>
      </c>
      <c r="C311" s="12">
        <f ca="1">a_cacher!AA312</f>
        <v>1</v>
      </c>
      <c r="D311" s="12" t="str">
        <f ca="1">a_cacher!AB312</f>
        <v/>
      </c>
      <c r="E311" s="12" t="str">
        <f t="array" aca="1" ref="E311" ca="1">IFERROR(INDEX(Tableau17[Colonne1],SMALL(IF(Tableau17[nb activités]&lt;&gt;"",ROW(Tableau17[Colonne1])-1,""),ROW(310:310))),"")</f>
        <v/>
      </c>
      <c r="F311" s="12" t="str">
        <f t="array" aca="1" ref="F311" ca="1">INDEX($B$2:$D$335,MATCH(E311,$B$2:$B$335,0),3)</f>
        <v/>
      </c>
    </row>
    <row r="312" spans="1:6" x14ac:dyDescent="0.25">
      <c r="A312" s="12" t="str">
        <f ca="1">a_cacher!Z313</f>
        <v>8 juillet 2019</v>
      </c>
      <c r="B312" s="12" t="str">
        <f t="shared" ca="1" si="4"/>
        <v/>
      </c>
      <c r="C312" s="12">
        <f ca="1">a_cacher!AA313</f>
        <v>1</v>
      </c>
      <c r="D312" s="12" t="str">
        <f ca="1">a_cacher!AB313</f>
        <v/>
      </c>
      <c r="E312" s="12" t="str">
        <f t="array" aca="1" ref="E312" ca="1">IFERROR(INDEX(Tableau17[Colonne1],SMALL(IF(Tableau17[nb activités]&lt;&gt;"",ROW(Tableau17[Colonne1])-1,""),ROW(311:311))),"")</f>
        <v/>
      </c>
      <c r="F312" s="12" t="str">
        <f t="array" aca="1" ref="F312" ca="1">INDEX($B$2:$D$335,MATCH(E312,$B$2:$B$335,0),3)</f>
        <v/>
      </c>
    </row>
    <row r="313" spans="1:6" x14ac:dyDescent="0.25">
      <c r="A313" s="12" t="str">
        <f ca="1">a_cacher!Z314</f>
        <v>9 juillet 2019</v>
      </c>
      <c r="B313" s="12" t="str">
        <f t="shared" ca="1" si="4"/>
        <v/>
      </c>
      <c r="C313" s="12">
        <f ca="1">a_cacher!AA314</f>
        <v>1</v>
      </c>
      <c r="D313" s="12" t="str">
        <f ca="1">a_cacher!AB314</f>
        <v/>
      </c>
      <c r="E313" s="12" t="str">
        <f t="array" aca="1" ref="E313" ca="1">IFERROR(INDEX(Tableau17[Colonne1],SMALL(IF(Tableau17[nb activités]&lt;&gt;"",ROW(Tableau17[Colonne1])-1,""),ROW(312:312))),"")</f>
        <v/>
      </c>
      <c r="F313" s="12" t="str">
        <f t="array" aca="1" ref="F313" ca="1">INDEX($B$2:$D$335,MATCH(E313,$B$2:$B$335,0),3)</f>
        <v/>
      </c>
    </row>
    <row r="314" spans="1:6" x14ac:dyDescent="0.25">
      <c r="A314" s="12" t="str">
        <f ca="1">a_cacher!Z315</f>
        <v>10 juillet 2019</v>
      </c>
      <c r="B314" s="12" t="str">
        <f t="shared" ca="1" si="4"/>
        <v/>
      </c>
      <c r="C314" s="12">
        <f ca="1">a_cacher!AA315</f>
        <v>1</v>
      </c>
      <c r="D314" s="12" t="str">
        <f ca="1">a_cacher!AB315</f>
        <v/>
      </c>
      <c r="E314" s="12" t="str">
        <f t="array" aca="1" ref="E314" ca="1">IFERROR(INDEX(Tableau17[Colonne1],SMALL(IF(Tableau17[nb activités]&lt;&gt;"",ROW(Tableau17[Colonne1])-1,""),ROW(313:313))),"")</f>
        <v/>
      </c>
      <c r="F314" s="12" t="str">
        <f t="array" aca="1" ref="F314" ca="1">INDEX($B$2:$D$335,MATCH(E314,$B$2:$B$335,0),3)</f>
        <v/>
      </c>
    </row>
    <row r="315" spans="1:6" x14ac:dyDescent="0.25">
      <c r="A315" s="12" t="str">
        <f ca="1">a_cacher!Z316</f>
        <v>11 juillet 2019</v>
      </c>
      <c r="B315" s="12" t="str">
        <f t="shared" ca="1" si="4"/>
        <v/>
      </c>
      <c r="C315" s="12">
        <f ca="1">a_cacher!AA316</f>
        <v>1</v>
      </c>
      <c r="D315" s="12" t="str">
        <f ca="1">a_cacher!AB316</f>
        <v/>
      </c>
      <c r="E315" s="12" t="str">
        <f t="array" aca="1" ref="E315" ca="1">IFERROR(INDEX(Tableau17[Colonne1],SMALL(IF(Tableau17[nb activités]&lt;&gt;"",ROW(Tableau17[Colonne1])-1,""),ROW(314:314))),"")</f>
        <v/>
      </c>
      <c r="F315" s="12" t="str">
        <f t="array" aca="1" ref="F315" ca="1">INDEX($B$2:$D$335,MATCH(E315,$B$2:$B$335,0),3)</f>
        <v/>
      </c>
    </row>
    <row r="316" spans="1:6" x14ac:dyDescent="0.25">
      <c r="A316" s="12" t="str">
        <f ca="1">a_cacher!Z317</f>
        <v>12 juillet 2019</v>
      </c>
      <c r="B316" s="12" t="str">
        <f t="shared" ca="1" si="4"/>
        <v/>
      </c>
      <c r="C316" s="12">
        <f ca="1">a_cacher!AA317</f>
        <v>1</v>
      </c>
      <c r="D316" s="12" t="str">
        <f ca="1">a_cacher!AB317</f>
        <v/>
      </c>
      <c r="E316" s="12" t="str">
        <f t="array" aca="1" ref="E316" ca="1">IFERROR(INDEX(Tableau17[Colonne1],SMALL(IF(Tableau17[nb activités]&lt;&gt;"",ROW(Tableau17[Colonne1])-1,""),ROW(315:315))),"")</f>
        <v/>
      </c>
      <c r="F316" s="12" t="str">
        <f t="array" aca="1" ref="F316" ca="1">INDEX($B$2:$D$335,MATCH(E316,$B$2:$B$335,0),3)</f>
        <v/>
      </c>
    </row>
    <row r="317" spans="1:6" x14ac:dyDescent="0.25">
      <c r="A317" s="12" t="str">
        <f ca="1">a_cacher!Z318</f>
        <v>13 juillet 2019</v>
      </c>
      <c r="B317" s="12" t="str">
        <f t="shared" ca="1" si="4"/>
        <v/>
      </c>
      <c r="C317" s="12">
        <f ca="1">a_cacher!AA318</f>
        <v>1</v>
      </c>
      <c r="D317" s="12" t="str">
        <f ca="1">a_cacher!AB318</f>
        <v/>
      </c>
      <c r="E317" s="12" t="str">
        <f t="array" aca="1" ref="E317" ca="1">IFERROR(INDEX(Tableau17[Colonne1],SMALL(IF(Tableau17[nb activités]&lt;&gt;"",ROW(Tableau17[Colonne1])-1,""),ROW(316:316))),"")</f>
        <v/>
      </c>
      <c r="F317" s="12" t="str">
        <f t="array" aca="1" ref="F317" ca="1">INDEX($B$2:$D$335,MATCH(E317,$B$2:$B$335,0),3)</f>
        <v/>
      </c>
    </row>
    <row r="318" spans="1:6" x14ac:dyDescent="0.25">
      <c r="A318" s="12" t="str">
        <f ca="1">a_cacher!Z319</f>
        <v>14 juillet 2019</v>
      </c>
      <c r="B318" s="12" t="str">
        <f t="shared" ca="1" si="4"/>
        <v/>
      </c>
      <c r="C318" s="12">
        <f ca="1">a_cacher!AA319</f>
        <v>1</v>
      </c>
      <c r="D318" s="12" t="str">
        <f ca="1">a_cacher!AB319</f>
        <v/>
      </c>
      <c r="E318" s="12" t="str">
        <f t="array" aca="1" ref="E318" ca="1">IFERROR(INDEX(Tableau17[Colonne1],SMALL(IF(Tableau17[nb activités]&lt;&gt;"",ROW(Tableau17[Colonne1])-1,""),ROW(317:317))),"")</f>
        <v/>
      </c>
      <c r="F318" s="12" t="str">
        <f t="array" aca="1" ref="F318" ca="1">INDEX($B$2:$D$335,MATCH(E318,$B$2:$B$335,0),3)</f>
        <v/>
      </c>
    </row>
    <row r="319" spans="1:6" x14ac:dyDescent="0.25">
      <c r="A319" s="12" t="str">
        <f ca="1">a_cacher!Z320</f>
        <v>15 juillet 2019</v>
      </c>
      <c r="B319" s="12" t="str">
        <f t="shared" ca="1" si="4"/>
        <v/>
      </c>
      <c r="C319" s="12">
        <f ca="1">a_cacher!AA320</f>
        <v>1</v>
      </c>
      <c r="D319" s="12" t="str">
        <f ca="1">a_cacher!AB320</f>
        <v/>
      </c>
      <c r="E319" s="12" t="str">
        <f t="array" aca="1" ref="E319" ca="1">IFERROR(INDEX(Tableau17[Colonne1],SMALL(IF(Tableau17[nb activités]&lt;&gt;"",ROW(Tableau17[Colonne1])-1,""),ROW(318:318))),"")</f>
        <v/>
      </c>
      <c r="F319" s="12" t="str">
        <f t="array" aca="1" ref="F319" ca="1">INDEX($B$2:$D$335,MATCH(E319,$B$2:$B$335,0),3)</f>
        <v/>
      </c>
    </row>
    <row r="320" spans="1:6" x14ac:dyDescent="0.25">
      <c r="A320" s="12" t="str">
        <f ca="1">a_cacher!Z321</f>
        <v>16 juillet 2019</v>
      </c>
      <c r="B320" s="12" t="str">
        <f t="shared" ca="1" si="4"/>
        <v/>
      </c>
      <c r="C320" s="12">
        <f ca="1">a_cacher!AA321</f>
        <v>1</v>
      </c>
      <c r="D320" s="12" t="str">
        <f ca="1">a_cacher!AB321</f>
        <v/>
      </c>
      <c r="E320" s="12" t="str">
        <f t="array" aca="1" ref="E320" ca="1">IFERROR(INDEX(Tableau17[Colonne1],SMALL(IF(Tableau17[nb activités]&lt;&gt;"",ROW(Tableau17[Colonne1])-1,""),ROW(319:319))),"")</f>
        <v/>
      </c>
      <c r="F320" s="12" t="str">
        <f t="array" aca="1" ref="F320" ca="1">INDEX($B$2:$D$335,MATCH(E320,$B$2:$B$335,0),3)</f>
        <v/>
      </c>
    </row>
    <row r="321" spans="1:6" x14ac:dyDescent="0.25">
      <c r="A321" s="12" t="str">
        <f ca="1">a_cacher!Z322</f>
        <v>17 juillet 2019</v>
      </c>
      <c r="B321" s="12" t="str">
        <f t="shared" ca="1" si="4"/>
        <v/>
      </c>
      <c r="C321" s="12">
        <f ca="1">a_cacher!AA322</f>
        <v>1</v>
      </c>
      <c r="D321" s="12" t="str">
        <f ca="1">a_cacher!AB322</f>
        <v/>
      </c>
      <c r="E321" s="12" t="str">
        <f t="array" aca="1" ref="E321" ca="1">IFERROR(INDEX(Tableau17[Colonne1],SMALL(IF(Tableau17[nb activités]&lt;&gt;"",ROW(Tableau17[Colonne1])-1,""),ROW(320:320))),"")</f>
        <v/>
      </c>
      <c r="F321" s="12" t="str">
        <f t="array" aca="1" ref="F321" ca="1">INDEX($B$2:$D$335,MATCH(E321,$B$2:$B$335,0),3)</f>
        <v/>
      </c>
    </row>
    <row r="322" spans="1:6" x14ac:dyDescent="0.25">
      <c r="A322" s="12" t="str">
        <f ca="1">a_cacher!Z323</f>
        <v>18 juillet 2019</v>
      </c>
      <c r="B322" s="12" t="str">
        <f t="shared" ref="B322:B335" ca="1" si="5">IF(D322&lt;&gt;"",A322,"")</f>
        <v/>
      </c>
      <c r="C322" s="12">
        <f ca="1">a_cacher!AA323</f>
        <v>1</v>
      </c>
      <c r="D322" s="12" t="str">
        <f ca="1">a_cacher!AB323</f>
        <v/>
      </c>
      <c r="E322" s="12" t="str">
        <f t="array" aca="1" ref="E322" ca="1">IFERROR(INDEX(Tableau17[Colonne1],SMALL(IF(Tableau17[nb activités]&lt;&gt;"",ROW(Tableau17[Colonne1])-1,""),ROW(321:321))),"")</f>
        <v/>
      </c>
      <c r="F322" s="12" t="str">
        <f t="array" aca="1" ref="F322" ca="1">INDEX($B$2:$D$335,MATCH(E322,$B$2:$B$335,0),3)</f>
        <v/>
      </c>
    </row>
    <row r="323" spans="1:6" x14ac:dyDescent="0.25">
      <c r="A323" s="12" t="str">
        <f ca="1">a_cacher!Z324</f>
        <v>19 juillet 2019</v>
      </c>
      <c r="B323" s="12" t="str">
        <f t="shared" ca="1" si="5"/>
        <v/>
      </c>
      <c r="C323" s="12">
        <f ca="1">a_cacher!AA324</f>
        <v>1</v>
      </c>
      <c r="D323" s="12" t="str">
        <f ca="1">a_cacher!AB324</f>
        <v/>
      </c>
      <c r="E323" s="12" t="str">
        <f t="array" aca="1" ref="E323" ca="1">IFERROR(INDEX(Tableau17[Colonne1],SMALL(IF(Tableau17[nb activités]&lt;&gt;"",ROW(Tableau17[Colonne1])-1,""),ROW(322:322))),"")</f>
        <v/>
      </c>
      <c r="F323" s="12" t="str">
        <f t="array" aca="1" ref="F323" ca="1">INDEX($B$2:$D$335,MATCH(E323,$B$2:$B$335,0),3)</f>
        <v/>
      </c>
    </row>
    <row r="324" spans="1:6" x14ac:dyDescent="0.25">
      <c r="A324" s="12" t="str">
        <f ca="1">a_cacher!Z325</f>
        <v>20 juillet 2019</v>
      </c>
      <c r="B324" s="12" t="str">
        <f t="shared" ca="1" si="5"/>
        <v/>
      </c>
      <c r="C324" s="12">
        <f ca="1">a_cacher!AA325</f>
        <v>1</v>
      </c>
      <c r="D324" s="12" t="str">
        <f ca="1">a_cacher!AB325</f>
        <v/>
      </c>
      <c r="E324" s="12" t="str">
        <f t="array" aca="1" ref="E324" ca="1">IFERROR(INDEX(Tableau17[Colonne1],SMALL(IF(Tableau17[nb activités]&lt;&gt;"",ROW(Tableau17[Colonne1])-1,""),ROW(323:323))),"")</f>
        <v/>
      </c>
      <c r="F324" s="12" t="str">
        <f t="array" aca="1" ref="F324" ca="1">INDEX($B$2:$D$335,MATCH(E324,$B$2:$B$335,0),3)</f>
        <v/>
      </c>
    </row>
    <row r="325" spans="1:6" x14ac:dyDescent="0.25">
      <c r="A325" s="12" t="str">
        <f ca="1">a_cacher!Z326</f>
        <v>21 juillet 2019</v>
      </c>
      <c r="B325" s="12" t="str">
        <f t="shared" ca="1" si="5"/>
        <v/>
      </c>
      <c r="C325" s="12">
        <f ca="1">a_cacher!AA326</f>
        <v>1</v>
      </c>
      <c r="D325" s="12" t="str">
        <f ca="1">a_cacher!AB326</f>
        <v/>
      </c>
      <c r="E325" s="12" t="str">
        <f t="array" aca="1" ref="E325" ca="1">IFERROR(INDEX(Tableau17[Colonne1],SMALL(IF(Tableau17[nb activités]&lt;&gt;"",ROW(Tableau17[Colonne1])-1,""),ROW(324:324))),"")</f>
        <v/>
      </c>
      <c r="F325" s="12" t="str">
        <f t="array" aca="1" ref="F325" ca="1">INDEX($B$2:$D$335,MATCH(E325,$B$2:$B$335,0),3)</f>
        <v/>
      </c>
    </row>
    <row r="326" spans="1:6" x14ac:dyDescent="0.25">
      <c r="A326" s="12" t="str">
        <f ca="1">a_cacher!Z327</f>
        <v>22 juillet 2019</v>
      </c>
      <c r="B326" s="12" t="str">
        <f t="shared" ca="1" si="5"/>
        <v/>
      </c>
      <c r="C326" s="12">
        <f ca="1">a_cacher!AA327</f>
        <v>1</v>
      </c>
      <c r="D326" s="12" t="str">
        <f ca="1">a_cacher!AB327</f>
        <v/>
      </c>
      <c r="E326" s="12" t="str">
        <f t="array" aca="1" ref="E326" ca="1">IFERROR(INDEX(Tableau17[Colonne1],SMALL(IF(Tableau17[nb activités]&lt;&gt;"",ROW(Tableau17[Colonne1])-1,""),ROW(325:325))),"")</f>
        <v/>
      </c>
      <c r="F326" s="12" t="str">
        <f t="array" aca="1" ref="F326" ca="1">INDEX($B$2:$D$335,MATCH(E326,$B$2:$B$335,0),3)</f>
        <v/>
      </c>
    </row>
    <row r="327" spans="1:6" x14ac:dyDescent="0.25">
      <c r="A327" s="12" t="str">
        <f ca="1">a_cacher!Z328</f>
        <v>23 juillet 2019</v>
      </c>
      <c r="B327" s="12" t="str">
        <f t="shared" ca="1" si="5"/>
        <v/>
      </c>
      <c r="C327" s="12">
        <f ca="1">a_cacher!AA328</f>
        <v>1</v>
      </c>
      <c r="D327" s="12" t="str">
        <f ca="1">a_cacher!AB328</f>
        <v/>
      </c>
      <c r="E327" s="12" t="str">
        <f t="array" aca="1" ref="E327" ca="1">IFERROR(INDEX(Tableau17[Colonne1],SMALL(IF(Tableau17[nb activités]&lt;&gt;"",ROW(Tableau17[Colonne1])-1,""),ROW(326:326))),"")</f>
        <v/>
      </c>
      <c r="F327" s="12" t="str">
        <f t="array" aca="1" ref="F327" ca="1">INDEX($B$2:$D$335,MATCH(E327,$B$2:$B$335,0),3)</f>
        <v/>
      </c>
    </row>
    <row r="328" spans="1:6" x14ac:dyDescent="0.25">
      <c r="A328" s="12" t="str">
        <f ca="1">a_cacher!Z329</f>
        <v>24 juillet 2019</v>
      </c>
      <c r="B328" s="12" t="str">
        <f t="shared" ca="1" si="5"/>
        <v/>
      </c>
      <c r="C328" s="12">
        <f ca="1">a_cacher!AA329</f>
        <v>1</v>
      </c>
      <c r="D328" s="12" t="str">
        <f ca="1">a_cacher!AB329</f>
        <v/>
      </c>
      <c r="E328" s="12" t="str">
        <f t="array" aca="1" ref="E328" ca="1">IFERROR(INDEX(Tableau17[Colonne1],SMALL(IF(Tableau17[nb activités]&lt;&gt;"",ROW(Tableau17[Colonne1])-1,""),ROW(327:327))),"")</f>
        <v/>
      </c>
      <c r="F328" s="12" t="str">
        <f t="array" aca="1" ref="F328" ca="1">INDEX($B$2:$D$335,MATCH(E328,$B$2:$B$335,0),3)</f>
        <v/>
      </c>
    </row>
    <row r="329" spans="1:6" x14ac:dyDescent="0.25">
      <c r="A329" s="12" t="str">
        <f ca="1">a_cacher!Z330</f>
        <v>25 juillet 2019</v>
      </c>
      <c r="B329" s="12" t="str">
        <f t="shared" ca="1" si="5"/>
        <v/>
      </c>
      <c r="C329" s="12">
        <f ca="1">a_cacher!AA330</f>
        <v>1</v>
      </c>
      <c r="D329" s="12" t="str">
        <f ca="1">a_cacher!AB330</f>
        <v/>
      </c>
      <c r="E329" s="12" t="str">
        <f t="array" aca="1" ref="E329" ca="1">IFERROR(INDEX(Tableau17[Colonne1],SMALL(IF(Tableau17[nb activités]&lt;&gt;"",ROW(Tableau17[Colonne1])-1,""),ROW(328:328))),"")</f>
        <v/>
      </c>
      <c r="F329" s="12" t="str">
        <f t="array" aca="1" ref="F329" ca="1">INDEX($B$2:$D$335,MATCH(E329,$B$2:$B$335,0),3)</f>
        <v/>
      </c>
    </row>
    <row r="330" spans="1:6" x14ac:dyDescent="0.25">
      <c r="A330" s="12" t="str">
        <f ca="1">a_cacher!Z331</f>
        <v>26 juillet 2019</v>
      </c>
      <c r="B330" s="12" t="str">
        <f t="shared" ca="1" si="5"/>
        <v/>
      </c>
      <c r="C330" s="12">
        <f ca="1">a_cacher!AA331</f>
        <v>1</v>
      </c>
      <c r="D330" s="12" t="str">
        <f ca="1">a_cacher!AB331</f>
        <v/>
      </c>
      <c r="E330" s="12" t="str">
        <f t="array" aca="1" ref="E330" ca="1">IFERROR(INDEX(Tableau17[Colonne1],SMALL(IF(Tableau17[nb activités]&lt;&gt;"",ROW(Tableau17[Colonne1])-1,""),ROW(329:329))),"")</f>
        <v/>
      </c>
      <c r="F330" s="12" t="str">
        <f t="array" aca="1" ref="F330" ca="1">INDEX($B$2:$D$335,MATCH(E330,$B$2:$B$335,0),3)</f>
        <v/>
      </c>
    </row>
    <row r="331" spans="1:6" x14ac:dyDescent="0.25">
      <c r="A331" s="12" t="str">
        <f ca="1">a_cacher!Z332</f>
        <v>27 juillet 2019</v>
      </c>
      <c r="B331" s="12" t="str">
        <f t="shared" ca="1" si="5"/>
        <v/>
      </c>
      <c r="C331" s="12">
        <f ca="1">a_cacher!AA332</f>
        <v>1</v>
      </c>
      <c r="D331" s="12" t="str">
        <f ca="1">a_cacher!AB332</f>
        <v/>
      </c>
      <c r="E331" s="12" t="str">
        <f t="array" aca="1" ref="E331" ca="1">IFERROR(INDEX(Tableau17[Colonne1],SMALL(IF(Tableau17[nb activités]&lt;&gt;"",ROW(Tableau17[Colonne1])-1,""),ROW(330:330))),"")</f>
        <v/>
      </c>
      <c r="F331" s="12" t="str">
        <f t="array" aca="1" ref="F331" ca="1">INDEX($B$2:$D$335,MATCH(E331,$B$2:$B$335,0),3)</f>
        <v/>
      </c>
    </row>
    <row r="332" spans="1:6" x14ac:dyDescent="0.25">
      <c r="A332" s="12" t="str">
        <f ca="1">a_cacher!Z333</f>
        <v>28 juillet 2019</v>
      </c>
      <c r="B332" s="12" t="str">
        <f t="shared" ca="1" si="5"/>
        <v/>
      </c>
      <c r="C332" s="12">
        <f ca="1">a_cacher!AA333</f>
        <v>1</v>
      </c>
      <c r="D332" s="12" t="str">
        <f ca="1">a_cacher!AB333</f>
        <v/>
      </c>
      <c r="E332" s="12" t="str">
        <f t="array" aca="1" ref="E332" ca="1">IFERROR(INDEX(Tableau17[Colonne1],SMALL(IF(Tableau17[nb activités]&lt;&gt;"",ROW(Tableau17[Colonne1])-1,""),ROW(331:331))),"")</f>
        <v/>
      </c>
      <c r="F332" s="12" t="str">
        <f t="array" aca="1" ref="F332" ca="1">INDEX($B$2:$D$335,MATCH(E332,$B$2:$B$335,0),3)</f>
        <v/>
      </c>
    </row>
    <row r="333" spans="1:6" x14ac:dyDescent="0.25">
      <c r="A333" s="12" t="str">
        <f ca="1">a_cacher!Z334</f>
        <v>29 juillet 2019</v>
      </c>
      <c r="B333" s="12" t="str">
        <f t="shared" ca="1" si="5"/>
        <v/>
      </c>
      <c r="C333" s="12">
        <f ca="1">a_cacher!AA334</f>
        <v>1</v>
      </c>
      <c r="D333" s="12" t="str">
        <f ca="1">a_cacher!AB334</f>
        <v/>
      </c>
      <c r="E333" s="12" t="str">
        <f t="array" aca="1" ref="E333" ca="1">IFERROR(INDEX(Tableau17[Colonne1],SMALL(IF(Tableau17[nb activités]&lt;&gt;"",ROW(Tableau17[Colonne1])-1,""),ROW(332:332))),"")</f>
        <v/>
      </c>
      <c r="F333" s="12" t="str">
        <f t="array" aca="1" ref="F333" ca="1">INDEX($B$2:$D$335,MATCH(E333,$B$2:$B$335,0),3)</f>
        <v/>
      </c>
    </row>
    <row r="334" spans="1:6" x14ac:dyDescent="0.25">
      <c r="A334" s="12" t="str">
        <f ca="1">a_cacher!Z335</f>
        <v>30 juillet 2019</v>
      </c>
      <c r="B334" s="12" t="str">
        <f t="shared" ca="1" si="5"/>
        <v/>
      </c>
      <c r="C334" s="12">
        <f ca="1">a_cacher!AA335</f>
        <v>1</v>
      </c>
      <c r="D334" s="12" t="str">
        <f ca="1">a_cacher!AB335</f>
        <v/>
      </c>
      <c r="E334" s="12" t="str">
        <f t="array" aca="1" ref="E334" ca="1">IFERROR(INDEX(Tableau17[Colonne1],SMALL(IF(Tableau17[nb activités]&lt;&gt;"",ROW(Tableau17[Colonne1])-1,""),ROW(333:333))),"")</f>
        <v/>
      </c>
      <c r="F334" s="12" t="str">
        <f t="array" aca="1" ref="F334" ca="1">INDEX($B$2:$D$335,MATCH(E334,$B$2:$B$335,0),3)</f>
        <v/>
      </c>
    </row>
    <row r="335" spans="1:6" x14ac:dyDescent="0.25">
      <c r="A335" s="12" t="str">
        <f ca="1">a_cacher!Z336</f>
        <v>31 juillet 2019</v>
      </c>
      <c r="B335" s="12" t="str">
        <f t="shared" ca="1" si="5"/>
        <v/>
      </c>
      <c r="C335" s="12">
        <f ca="1">a_cacher!AA336</f>
        <v>1</v>
      </c>
      <c r="D335" s="12" t="str">
        <f ca="1">a_cacher!AB336</f>
        <v/>
      </c>
      <c r="E335" s="12" t="str">
        <f t="array" aca="1" ref="E335" ca="1">IFERROR(INDEX(Tableau17[Colonne1],SMALL(IF(Tableau17[nb activités]&lt;&gt;"",ROW(Tableau17[Colonne1])-1,""),ROW(334:334))),"")</f>
        <v/>
      </c>
      <c r="F335" s="12" t="str">
        <f t="array" aca="1" ref="F335" ca="1">INDEX($B$2:$D$335,MATCH(E335,$B$2:$B$335,0),3)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AB500"/>
  <sheetViews>
    <sheetView tabSelected="1" workbookViewId="0">
      <selection activeCell="C2" sqref="C2"/>
    </sheetView>
  </sheetViews>
  <sheetFormatPr baseColWidth="10" defaultRowHeight="13.8" x14ac:dyDescent="0.25"/>
  <cols>
    <col min="1" max="1" width="31.5" customWidth="1"/>
    <col min="4" max="4" width="17.8984375" customWidth="1"/>
    <col min="5" max="5" width="9.3984375" style="12" customWidth="1"/>
    <col min="6" max="6" width="22.09765625" style="12" customWidth="1"/>
    <col min="7" max="7" width="11.19921875" style="14"/>
    <col min="8" max="8" width="22" style="14" customWidth="1"/>
    <col min="9" max="9" width="22" style="2" customWidth="1"/>
    <col min="11" max="13" width="16.69921875" customWidth="1"/>
    <col min="14" max="14" width="16.69921875" style="10" customWidth="1"/>
    <col min="15" max="15" width="15.19921875" customWidth="1"/>
    <col min="16" max="20" width="11.296875" customWidth="1"/>
    <col min="21" max="21" width="21.19921875" customWidth="1"/>
    <col min="22" max="22" width="11.19921875" customWidth="1"/>
    <col min="24" max="24" width="16.59765625" customWidth="1"/>
    <col min="26" max="26" width="15.59765625" customWidth="1"/>
  </cols>
  <sheetData>
    <row r="1" spans="1:28" ht="46.2" x14ac:dyDescent="0.25">
      <c r="A1" s="2" t="s">
        <v>13</v>
      </c>
      <c r="B1" s="2" t="s">
        <v>14</v>
      </c>
      <c r="C1" s="2" t="s">
        <v>15</v>
      </c>
      <c r="D1" s="11" t="s">
        <v>16</v>
      </c>
      <c r="E1" s="13" t="s">
        <v>32</v>
      </c>
      <c r="F1" s="13" t="s">
        <v>33</v>
      </c>
      <c r="G1" s="13" t="s">
        <v>34</v>
      </c>
      <c r="H1" s="2" t="s">
        <v>24</v>
      </c>
      <c r="I1" s="2" t="s">
        <v>21</v>
      </c>
      <c r="J1" s="2" t="s">
        <v>22</v>
      </c>
      <c r="K1" s="2" t="s">
        <v>3</v>
      </c>
      <c r="L1" s="2" t="s">
        <v>44</v>
      </c>
      <c r="M1" s="9" t="s">
        <v>17</v>
      </c>
      <c r="N1" s="2" t="s">
        <v>18</v>
      </c>
      <c r="O1" s="2" t="s">
        <v>23</v>
      </c>
      <c r="P1" s="16" t="s">
        <v>35</v>
      </c>
      <c r="Q1" s="16" t="s">
        <v>36</v>
      </c>
      <c r="R1" s="16" t="s">
        <v>41</v>
      </c>
      <c r="S1" s="16" t="s">
        <v>42</v>
      </c>
      <c r="T1" s="16" t="s">
        <v>43</v>
      </c>
      <c r="U1" s="2" t="s">
        <v>27</v>
      </c>
      <c r="V1" s="2" t="s">
        <v>28</v>
      </c>
      <c r="W1" s="2" t="s">
        <v>29</v>
      </c>
      <c r="X1" s="2" t="s">
        <v>26</v>
      </c>
    </row>
    <row r="2" spans="1:28" x14ac:dyDescent="0.25">
      <c r="A2" s="3">
        <f>'Récap prestation'!N3</f>
        <v>0</v>
      </c>
      <c r="B2">
        <f t="array" ref="B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doublon])-ROW($A$2)+1),ROWS(B$2:B2)))</f>
        <v>0</v>
      </c>
      <c r="C2">
        <f t="shared" ref="C2:C65" si="0">IF(ISERROR(B2),"",B2)</f>
        <v>0</v>
      </c>
      <c r="D2" s="12" t="str">
        <f>IF('Récap prestation'!E3&lt;&gt;0,'Récap prestation'!E3,"")</f>
        <v>Lorsque j'entre un chiffre dans la colonne F, cela déclenche un bug</v>
      </c>
      <c r="E2" s="14">
        <f t="shared" ref="E2:E65" si="1">IF(G2=G1,E1+1,1)</f>
        <v>1</v>
      </c>
      <c r="F2" s="14" t="str">
        <f t="shared" ref="F2:F65" si="2">IF(D2&lt;&gt;0,D2&amp;" "&amp;E2&amp;" ","")</f>
        <v xml:space="preserve">Lorsque j'entre un chiffre dans la colonne F, cela déclenche un bug 1 </v>
      </c>
      <c r="G2" s="14">
        <f>INDEX($N$2:O100,MATCH(D2,Tableau1[valeur établissement liste],0),2)</f>
        <v>1</v>
      </c>
      <c r="H2" s="2" t="str">
        <f t="shared" ref="H2:H65" si="3">IF(G2=G1,IF(I2&lt;&gt;0,H1&amp;I2&amp;CHAR(10),H1),IF(I2&lt;&gt;0,I2&amp;CHAR(10),""))</f>
        <v/>
      </c>
      <c r="I2">
        <f>'Récap prestation'!G3</f>
        <v>0</v>
      </c>
      <c r="J2" t="str">
        <f>IF(ISBLANK('Récap prestation'!I3),"",'Récap prestation'!I3)</f>
        <v/>
      </c>
      <c r="K2" t="str">
        <f>IF(ISBLANK('Récap prestation'!H3),"",'Récap prestation'!H3)</f>
        <v/>
      </c>
      <c r="M2" s="10" t="str">
        <f t="array" ref="M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doublon])-ROW($D$2)+1),ROWS(M$2:M2)))</f>
        <v>Lorsque j'entre un chiffre dans la colonne F, cela déclenche un bug</v>
      </c>
      <c r="N2" t="str">
        <f t="shared" ref="N2:N65" si="4">IF(ISERROR(M2),"",M2)</f>
        <v>Lorsque j'entre un chiffre dans la colonne F, cela déclenche un bug</v>
      </c>
      <c r="O2">
        <v>1</v>
      </c>
      <c r="P2">
        <f ca="1">SUMIF('Récap prestation'!$E$3:$E$500,N2,'Récap prestation'!J3)</f>
        <v>0</v>
      </c>
      <c r="Q2">
        <f ca="1">SUMIF('Récap prestation'!$E$3:$E$500,N2,'Récap prestation'!K3)</f>
        <v>0</v>
      </c>
      <c r="R2">
        <f t="shared" ref="R2:R65" ca="1" si="5">P2+Q2</f>
        <v>0</v>
      </c>
      <c r="S2">
        <f ca="1">SUMIF('Récap prestation'!$E$3:$E$500,N2,'Récap prestation'!S3)</f>
        <v>0</v>
      </c>
      <c r="T2" t="str">
        <f ca="1">IF(ISERROR(AVERAGEIF('Récap prestation'!$E$3:$E$500,N2,'Récap prestation'!$S$3)),"N/A",AVERAGEIF('Récap prestation'!$E$3:$E$500,N2,'Récap prestation'!$S$3:$S$500))</f>
        <v>N/A</v>
      </c>
      <c r="U2" s="12">
        <f>'Récap prestation'!O3</f>
        <v>0</v>
      </c>
      <c r="V2" s="12">
        <f t="array" ref="V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doublon])-ROW($U$2)+1),ROWS(V$2:V2)))</f>
        <v>0</v>
      </c>
      <c r="W2" s="12">
        <f t="shared" ref="W2:W65" si="6">IF(ISERROR(V2),"",V2)</f>
        <v>0</v>
      </c>
      <c r="X2" s="12" t="s">
        <v>49</v>
      </c>
      <c r="Z2" s="14" t="str">
        <f ca="1">'septembre 2018'!B3</f>
        <v>1 septembre 2018</v>
      </c>
      <c r="AA2" s="14">
        <f ca="1">MATCH(TEXT(Z3,"j mmmm aaaa"),'septembre 2018'!$B$3:$B103,0)-MATCH(TEXT(Z2,"j mmmm aaaa"),'septembre 2018'!$B$3:$B103,0)</f>
        <v>1</v>
      </c>
      <c r="AB2" t="str">
        <f ca="1">IF(AND(AA2=1,ISBLANK(VLOOKUP(Z2,Tableau4[[Date]:[Type de prestation]],5,FALSE))),"",AA2)</f>
        <v/>
      </c>
    </row>
    <row r="3" spans="1:28" x14ac:dyDescent="0.25">
      <c r="A3" s="3">
        <f>'Récap prestation'!N16</f>
        <v>0</v>
      </c>
      <c r="B3" t="e">
        <f t="array" ref="B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doublon])-ROW($A$2)+1),ROWS(B$2:B3)))</f>
        <v>#NUM!</v>
      </c>
      <c r="C3" t="str">
        <f t="shared" si="0"/>
        <v/>
      </c>
      <c r="D3" s="12" t="str">
        <f>IF('Récap prestation'!E6&lt;&gt;0,'Récap prestation'!E6,"")</f>
        <v/>
      </c>
      <c r="E3" s="14">
        <f t="shared" si="1"/>
        <v>1</v>
      </c>
      <c r="F3" s="14" t="str">
        <f t="shared" si="2"/>
        <v xml:space="preserve"> 1 </v>
      </c>
      <c r="G3" s="14">
        <f>INDEX($N$2:O101,MATCH(D3,Tableau1[valeur établissement liste],0),2)</f>
        <v>3</v>
      </c>
      <c r="H3" s="2" t="str">
        <f t="shared" si="3"/>
        <v/>
      </c>
      <c r="I3">
        <f>'Récap prestation'!G16</f>
        <v>0</v>
      </c>
      <c r="J3" t="str">
        <f>IF(ISBLANK('Récap prestation'!I16),"",'Récap prestation'!I16)</f>
        <v/>
      </c>
      <c r="K3" t="str">
        <f>IF(ISBLANK('Récap prestation'!H16),"",'Récap prestation'!H16)</f>
        <v/>
      </c>
      <c r="M3" s="10" t="str">
        <f t="array" ref="M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doublon])-ROW($D$2)+1),ROWS(M$2:M3)))</f>
        <v>De plus, La colonne F sera ultimement (si possible) une référence de Calendrier_a_cacher!F:F</v>
      </c>
      <c r="N3" t="str">
        <f t="shared" si="4"/>
        <v>De plus, La colonne F sera ultimement (si possible) une référence de Calendrier_a_cacher!F:F</v>
      </c>
      <c r="O3">
        <f t="shared" ref="O3:O66" si="7">SUM(O2,$O$2)</f>
        <v>2</v>
      </c>
      <c r="P3">
        <f ca="1">SUMIF('Récap prestation'!$E$3:$E$500,N3,'Récap prestation'!J4)</f>
        <v>0</v>
      </c>
      <c r="Q3">
        <f ca="1">SUMIF('Récap prestation'!$E$3:$E$500,N3,'Récap prestation'!K4)</f>
        <v>0</v>
      </c>
      <c r="R3">
        <f t="shared" ca="1" si="5"/>
        <v>0</v>
      </c>
      <c r="S3">
        <f ca="1">SUMIF('Récap prestation'!$E$3:$E$500,N3,'Récap prestation'!S4)</f>
        <v>0</v>
      </c>
      <c r="T3" t="str">
        <f ca="1">IF(ISERROR(AVERAGEIF('Récap prestation'!$E$3:$E$500,N3,'Récap prestation'!$S$3)),"N/A",AVERAGEIF('Récap prestation'!$E$3:$E$500,N3,'Récap prestation'!$S$3:$S$500))</f>
        <v>N/A</v>
      </c>
      <c r="U3" s="12">
        <f>'Récap prestation'!O16</f>
        <v>0</v>
      </c>
      <c r="V3" s="12" t="e">
        <f t="array" ref="V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doublon])-ROW($U$2)+1),ROWS(V$2:V3)))</f>
        <v>#NUM!</v>
      </c>
      <c r="W3" s="12" t="str">
        <f t="shared" si="6"/>
        <v/>
      </c>
      <c r="X3" s="12" t="s">
        <v>0</v>
      </c>
      <c r="Z3" s="39" t="str">
        <f ca="1">'septembre 2018'!B4</f>
        <v>2 septembre 2018</v>
      </c>
      <c r="AA3" s="14">
        <f ca="1">MATCH(TEXT(Z4,"j mmmm aaaa"),'septembre 2018'!$B$3:$B104,0)-MATCH(TEXT(Z3,"j mmmm aaaa"),'septembre 2018'!$B$3:$B104,0)</f>
        <v>1</v>
      </c>
      <c r="AB3" t="str">
        <f ca="1">IF(AND(AA3=1,ISBLANK(VLOOKUP(Z3,Tableau4[[Date]:[Type de prestation]],5,FALSE))),"",AA3)</f>
        <v/>
      </c>
    </row>
    <row r="4" spans="1:28" x14ac:dyDescent="0.25">
      <c r="A4" s="3">
        <f>'Récap prestation'!N7</f>
        <v>0</v>
      </c>
      <c r="B4" t="e">
        <f t="array" ref="B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doublon])-ROW($A$2)+1),ROWS(B$2:B4)))</f>
        <v>#NUM!</v>
      </c>
      <c r="C4" t="str">
        <f t="shared" si="0"/>
        <v/>
      </c>
      <c r="D4" s="12" t="str">
        <f>IF('Récap prestation'!E8&lt;&gt;0,'Récap prestation'!E8,"")</f>
        <v/>
      </c>
      <c r="E4" s="14">
        <f t="shared" si="1"/>
        <v>2</v>
      </c>
      <c r="F4" s="14" t="str">
        <f t="shared" si="2"/>
        <v xml:space="preserve"> 2 </v>
      </c>
      <c r="G4" s="14">
        <f>INDEX($N$2:O102,MATCH(D4,Tableau1[valeur établissement liste],0),2)</f>
        <v>3</v>
      </c>
      <c r="H4" s="2" t="str">
        <f t="shared" si="3"/>
        <v/>
      </c>
      <c r="I4">
        <f>'Récap prestation'!G7</f>
        <v>0</v>
      </c>
      <c r="J4" t="str">
        <f>IF(ISBLANK('Récap prestation'!I7),"",'Récap prestation'!I7)</f>
        <v/>
      </c>
      <c r="K4" t="str">
        <f>IF(ISBLANK('Récap prestation'!H7),"",'Récap prestation'!H7)</f>
        <v/>
      </c>
      <c r="M4" s="10" t="e">
        <f t="array" ref="M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doublon])-ROW($D$2)+1),ROWS(M$2:M4)))</f>
        <v>#NUM!</v>
      </c>
      <c r="N4" t="str">
        <f t="shared" si="4"/>
        <v/>
      </c>
      <c r="O4">
        <f t="shared" si="7"/>
        <v>3</v>
      </c>
      <c r="P4">
        <f ca="1">SUMIF('Récap prestation'!$E$3:$E$500,N4,'Récap prestation'!J5)</f>
        <v>0</v>
      </c>
      <c r="Q4">
        <f ca="1">SUMIF('Récap prestation'!$E$3:$E$500,N4,'Récap prestation'!K5)</f>
        <v>0</v>
      </c>
      <c r="R4">
        <f t="shared" ca="1" si="5"/>
        <v>0</v>
      </c>
      <c r="S4">
        <f ca="1">SUMIF('Récap prestation'!$E$3:$E$500,N4,'Récap prestation'!S5)</f>
        <v>0</v>
      </c>
      <c r="T4" t="str">
        <f ca="1">IF(ISERROR(AVERAGEIF('Récap prestation'!$E$3:$E$500,N4,'Récap prestation'!$S$3)),"N/A",AVERAGEIF('Récap prestation'!$E$3:$E$500,N4,'Récap prestation'!$S$3:$S$500))</f>
        <v>N/A</v>
      </c>
      <c r="U4" s="12">
        <f>'Récap prestation'!O7</f>
        <v>0</v>
      </c>
      <c r="V4" s="12" t="e">
        <f t="array" ref="V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doublon])-ROW($U$2)+1),ROWS(V$2:V4)))</f>
        <v>#NUM!</v>
      </c>
      <c r="W4" s="12" t="str">
        <f t="shared" si="6"/>
        <v/>
      </c>
      <c r="X4" s="12" t="s">
        <v>50</v>
      </c>
      <c r="Z4" s="14" t="str">
        <f ca="1">'septembre 2018'!B5</f>
        <v>3 septembre 2018</v>
      </c>
      <c r="AA4" s="14">
        <f ca="1">MATCH(TEXT(Z5,"j mmmm aaaa"),'septembre 2018'!$B$3:$B105,0)-MATCH(TEXT(Z4,"j mmmm aaaa"),'septembre 2018'!$B$3:$B105,0)</f>
        <v>1</v>
      </c>
      <c r="AB4" t="str">
        <f ca="1">IF(AND(AA4=1,ISBLANK(VLOOKUP(Z4,Tableau4[[Date]:[Type de prestation]],5,FALSE))),"",AA4)</f>
        <v/>
      </c>
    </row>
    <row r="5" spans="1:28" x14ac:dyDescent="0.25">
      <c r="A5" s="3">
        <f>'Récap prestation'!N14</f>
        <v>0</v>
      </c>
      <c r="B5" t="e">
        <f t="array" ref="B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doublon])-ROW($A$2)+1),ROWS(B$2:B5)))</f>
        <v>#NUM!</v>
      </c>
      <c r="C5" t="str">
        <f t="shared" si="0"/>
        <v/>
      </c>
      <c r="D5" s="12" t="str">
        <f>IF('Récap prestation'!E16&lt;&gt;0,'Récap prestation'!E16,"")</f>
        <v/>
      </c>
      <c r="E5" s="14">
        <f t="shared" si="1"/>
        <v>3</v>
      </c>
      <c r="F5" s="14" t="str">
        <f t="shared" si="2"/>
        <v xml:space="preserve"> 3 </v>
      </c>
      <c r="G5" s="14">
        <f>INDEX($N$2:O103,MATCH(D5,Tableau1[valeur établissement liste],0),2)</f>
        <v>3</v>
      </c>
      <c r="H5" s="2" t="str">
        <f t="shared" si="3"/>
        <v/>
      </c>
      <c r="I5">
        <f>'Récap prestation'!G14</f>
        <v>0</v>
      </c>
      <c r="J5" t="str">
        <f>IF(ISBLANK('Récap prestation'!I14),"",'Récap prestation'!I14)</f>
        <v/>
      </c>
      <c r="K5" t="str">
        <f>IF(ISBLANK('Récap prestation'!H14),"",'Récap prestation'!H14)</f>
        <v/>
      </c>
      <c r="M5" s="10" t="e">
        <f t="array" ref="M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doublon])-ROW($D$2)+1),ROWS(M$2:M5)))</f>
        <v>#NUM!</v>
      </c>
      <c r="N5" t="str">
        <f t="shared" si="4"/>
        <v/>
      </c>
      <c r="O5">
        <f t="shared" si="7"/>
        <v>4</v>
      </c>
      <c r="P5">
        <f ca="1">SUMIF('Récap prestation'!$E$3:$E$500,N5,'Récap prestation'!J6)</f>
        <v>0</v>
      </c>
      <c r="Q5">
        <f ca="1">SUMIF('Récap prestation'!$E$3:$E$500,N5,'Récap prestation'!K6)</f>
        <v>0</v>
      </c>
      <c r="R5">
        <f t="shared" ca="1" si="5"/>
        <v>0</v>
      </c>
      <c r="S5">
        <f ca="1">SUMIF('Récap prestation'!$E$3:$E$500,N5,'Récap prestation'!S6)</f>
        <v>0</v>
      </c>
      <c r="T5" t="str">
        <f ca="1">IF(ISERROR(AVERAGEIF('Récap prestation'!$E$3:$E$500,N5,'Récap prestation'!$S$3)),"N/A",AVERAGEIF('Récap prestation'!$E$3:$E$500,N5,'Récap prestation'!$S$3:$S$500))</f>
        <v>N/A</v>
      </c>
      <c r="U5" s="12">
        <f>'Récap prestation'!O14</f>
        <v>0</v>
      </c>
      <c r="V5" s="12" t="e">
        <f t="array" ref="V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doublon])-ROW($U$2)+1),ROWS(V$2:V5)))</f>
        <v>#NUM!</v>
      </c>
      <c r="W5" s="12" t="str">
        <f t="shared" si="6"/>
        <v/>
      </c>
      <c r="X5" s="12" t="s">
        <v>51</v>
      </c>
      <c r="Z5" s="14" t="str">
        <f ca="1">'septembre 2018'!B6</f>
        <v>4 septembre 2018</v>
      </c>
      <c r="AA5" s="14">
        <f ca="1">MATCH(TEXT(Z6,"j mmmm aaaa"),'septembre 2018'!$B$3:$B106,0)-MATCH(TEXT(Z5,"j mmmm aaaa"),'septembre 2018'!$B$3:$B106,0)</f>
        <v>1</v>
      </c>
      <c r="AB5" t="str">
        <f ca="1">IF(AND(AA5=1,ISBLANK(VLOOKUP(Z5,Tableau4[[Date]:[Type de prestation]],5,FALSE))),"",AA5)</f>
        <v/>
      </c>
    </row>
    <row r="6" spans="1:28" x14ac:dyDescent="0.25">
      <c r="A6" s="3">
        <f>'Récap prestation'!N6</f>
        <v>0</v>
      </c>
      <c r="B6" t="e">
        <f t="array" ref="B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doublon])-ROW($A$2)+1),ROWS(B$2:B6)))</f>
        <v>#NUM!</v>
      </c>
      <c r="C6" t="str">
        <f t="shared" si="0"/>
        <v/>
      </c>
      <c r="D6" s="12" t="str">
        <f>IF('Récap prestation'!E4&lt;&gt;0,'Récap prestation'!E4,"")</f>
        <v/>
      </c>
      <c r="E6" s="14">
        <f t="shared" si="1"/>
        <v>4</v>
      </c>
      <c r="F6" s="14" t="str">
        <f t="shared" si="2"/>
        <v xml:space="preserve"> 4 </v>
      </c>
      <c r="G6" s="14">
        <f>INDEX($N$2:O104,MATCH(D6,Tableau1[valeur établissement liste],0),2)</f>
        <v>3</v>
      </c>
      <c r="H6" s="2" t="str">
        <f t="shared" si="3"/>
        <v/>
      </c>
      <c r="I6">
        <f>'Récap prestation'!G6</f>
        <v>0</v>
      </c>
      <c r="J6" t="str">
        <f>IF(ISBLANK('Récap prestation'!I6),"",'Récap prestation'!I6)</f>
        <v/>
      </c>
      <c r="K6" t="str">
        <f>IF(ISBLANK('Récap prestation'!H6),"",'Récap prestation'!H6)</f>
        <v/>
      </c>
      <c r="M6" s="10" t="e">
        <f t="array" ref="M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doublon])-ROW($D$2)+1),ROWS(M$2:M6)))</f>
        <v>#NUM!</v>
      </c>
      <c r="N6" t="str">
        <f t="shared" si="4"/>
        <v/>
      </c>
      <c r="O6">
        <f t="shared" si="7"/>
        <v>5</v>
      </c>
      <c r="P6">
        <f ca="1">SUMIF('Récap prestation'!$E$3:$E$500,N6,'Récap prestation'!J7)</f>
        <v>0</v>
      </c>
      <c r="Q6">
        <f ca="1">SUMIF('Récap prestation'!$E$3:$E$500,N6,'Récap prestation'!K7)</f>
        <v>0</v>
      </c>
      <c r="R6">
        <f t="shared" ca="1" si="5"/>
        <v>0</v>
      </c>
      <c r="S6">
        <f ca="1">SUMIF('Récap prestation'!$E$3:$E$500,N6,'Récap prestation'!S7)</f>
        <v>0</v>
      </c>
      <c r="T6" t="str">
        <f ca="1">IF(ISERROR(AVERAGEIF('Récap prestation'!$E$3:$E$500,N6,'Récap prestation'!$S$3)),"N/A",AVERAGEIF('Récap prestation'!$E$3:$E$500,N6,'Récap prestation'!$S$3:$S$500))</f>
        <v>N/A</v>
      </c>
      <c r="U6" s="12">
        <f>'Récap prestation'!O6</f>
        <v>0</v>
      </c>
      <c r="V6" s="12" t="e">
        <f t="array" ref="V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doublon])-ROW($U$2)+1),ROWS(V$2:V6)))</f>
        <v>#NUM!</v>
      </c>
      <c r="W6" s="12" t="str">
        <f t="shared" si="6"/>
        <v/>
      </c>
      <c r="X6" s="12" t="s">
        <v>52</v>
      </c>
      <c r="Z6" s="14" t="str">
        <f ca="1">'septembre 2018'!B7</f>
        <v>5 septembre 2018</v>
      </c>
      <c r="AA6" s="14">
        <f ca="1">MATCH(TEXT(Z7,"j mmmm aaaa"),'septembre 2018'!$B$3:$B107,0)-MATCH(TEXT(Z6,"j mmmm aaaa"),'septembre 2018'!$B$3:$B107,0)</f>
        <v>1</v>
      </c>
      <c r="AB6" t="str">
        <f ca="1">IF(AND(AA6=1,ISBLANK(VLOOKUP(Z6,Tableau4[[Date]:[Type de prestation]],5,FALSE))),"",AA6)</f>
        <v/>
      </c>
    </row>
    <row r="7" spans="1:28" x14ac:dyDescent="0.25">
      <c r="A7" s="3">
        <f>'Récap prestation'!N4</f>
        <v>0</v>
      </c>
      <c r="B7" t="e">
        <f t="array" ref="B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doublon])-ROW($A$2)+1),ROWS(B$2:B7)))</f>
        <v>#NUM!</v>
      </c>
      <c r="C7" t="str">
        <f t="shared" si="0"/>
        <v/>
      </c>
      <c r="D7" s="12" t="str">
        <f>IF('Récap prestation'!E7&lt;&gt;0,'Récap prestation'!E7,"")</f>
        <v/>
      </c>
      <c r="E7" s="14">
        <f t="shared" si="1"/>
        <v>5</v>
      </c>
      <c r="F7" s="14" t="str">
        <f t="shared" si="2"/>
        <v xml:space="preserve"> 5 </v>
      </c>
      <c r="G7" s="14">
        <f>INDEX($N$2:O105,MATCH(D7,Tableau1[valeur établissement liste],0),2)</f>
        <v>3</v>
      </c>
      <c r="H7" s="2" t="str">
        <f t="shared" si="3"/>
        <v/>
      </c>
      <c r="I7">
        <f>'Récap prestation'!G4</f>
        <v>0</v>
      </c>
      <c r="J7" t="str">
        <f>IF(ISBLANK('Récap prestation'!I4),"",'Récap prestation'!I4)</f>
        <v/>
      </c>
      <c r="K7" t="str">
        <f>IF(ISBLANK('Récap prestation'!H4),"",'Récap prestation'!H4)</f>
        <v/>
      </c>
      <c r="M7" s="10" t="e">
        <f t="array" ref="M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doublon])-ROW($D$2)+1),ROWS(M$2:M7)))</f>
        <v>#NUM!</v>
      </c>
      <c r="N7" t="str">
        <f t="shared" si="4"/>
        <v/>
      </c>
      <c r="O7">
        <f t="shared" si="7"/>
        <v>6</v>
      </c>
      <c r="P7">
        <f ca="1">SUMIF('Récap prestation'!$E$3:$E$500,N7,'Récap prestation'!J8)</f>
        <v>0</v>
      </c>
      <c r="Q7">
        <f ca="1">SUMIF('Récap prestation'!$E$3:$E$500,N7,'Récap prestation'!K8)</f>
        <v>0</v>
      </c>
      <c r="R7">
        <f t="shared" ca="1" si="5"/>
        <v>0</v>
      </c>
      <c r="S7">
        <f ca="1">SUMIF('Récap prestation'!$E$3:$E$500,N7,'Récap prestation'!S8)</f>
        <v>0</v>
      </c>
      <c r="T7" t="str">
        <f ca="1">IF(ISERROR(AVERAGEIF('Récap prestation'!$E$3:$E$500,N7,'Récap prestation'!$S$3)),"N/A",AVERAGEIF('Récap prestation'!$E$3:$E$500,N7,'Récap prestation'!$S$3:$S$500))</f>
        <v>N/A</v>
      </c>
      <c r="U7" s="12">
        <f>'Récap prestation'!O4</f>
        <v>0</v>
      </c>
      <c r="V7" s="12" t="e">
        <f t="array" ref="V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doublon])-ROW($U$2)+1),ROWS(V$2:V7)))</f>
        <v>#NUM!</v>
      </c>
      <c r="W7" s="12" t="str">
        <f t="shared" si="6"/>
        <v/>
      </c>
      <c r="X7" s="12" t="s">
        <v>53</v>
      </c>
      <c r="Z7" s="14" t="str">
        <f ca="1">'septembre 2018'!B8</f>
        <v>6 septembre 2018</v>
      </c>
      <c r="AA7" s="14">
        <f ca="1">MATCH(TEXT(Z8,"j mmmm aaaa"),'septembre 2018'!$B$3:$B108,0)-MATCH(TEXT(Z7,"j mmmm aaaa"),'septembre 2018'!$B$3:$B108,0)</f>
        <v>1</v>
      </c>
      <c r="AB7" t="str">
        <f ca="1">IF(AND(AA7=1,ISBLANK(VLOOKUP(Z7,Tableau4[[Date]:[Type de prestation]],5,FALSE))),"",AA7)</f>
        <v/>
      </c>
    </row>
    <row r="8" spans="1:28" x14ac:dyDescent="0.25">
      <c r="A8" s="3">
        <f>'Récap prestation'!N12</f>
        <v>0</v>
      </c>
      <c r="B8" t="e">
        <f t="array" ref="B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doublon])-ROW($A$2)+1),ROWS(B$2:B8)))</f>
        <v>#NUM!</v>
      </c>
      <c r="C8" t="str">
        <f t="shared" si="0"/>
        <v/>
      </c>
      <c r="D8" s="12" t="str">
        <f>IF('Récap prestation'!E15&lt;&gt;0,'Récap prestation'!E15,"")</f>
        <v/>
      </c>
      <c r="E8" s="14">
        <f t="shared" si="1"/>
        <v>6</v>
      </c>
      <c r="F8" s="14" t="str">
        <f t="shared" si="2"/>
        <v xml:space="preserve"> 6 </v>
      </c>
      <c r="G8" s="14">
        <f>INDEX($N$2:O106,MATCH(D8,Tableau1[valeur établissement liste],0),2)</f>
        <v>3</v>
      </c>
      <c r="H8" s="2" t="str">
        <f t="shared" si="3"/>
        <v/>
      </c>
      <c r="I8">
        <f>'Récap prestation'!G12</f>
        <v>0</v>
      </c>
      <c r="J8" t="str">
        <f>IF(ISBLANK('Récap prestation'!I12),"",'Récap prestation'!I12)</f>
        <v/>
      </c>
      <c r="K8" t="str">
        <f>IF(ISBLANK('Récap prestation'!H12),"",'Récap prestation'!H12)</f>
        <v/>
      </c>
      <c r="M8" s="10" t="e">
        <f t="array" ref="M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doublon])-ROW($D$2)+1),ROWS(M$2:M8)))</f>
        <v>#NUM!</v>
      </c>
      <c r="N8" t="str">
        <f t="shared" si="4"/>
        <v/>
      </c>
      <c r="O8">
        <f t="shared" si="7"/>
        <v>7</v>
      </c>
      <c r="P8">
        <f ca="1">SUMIF('Récap prestation'!$E$3:$E$500,N8,'Récap prestation'!J9)</f>
        <v>0</v>
      </c>
      <c r="Q8">
        <f ca="1">SUMIF('Récap prestation'!$E$3:$E$500,N8,'Récap prestation'!K9)</f>
        <v>0</v>
      </c>
      <c r="R8">
        <f t="shared" ca="1" si="5"/>
        <v>0</v>
      </c>
      <c r="S8">
        <f ca="1">SUMIF('Récap prestation'!$E$3:$E$500,N8,'Récap prestation'!S9)</f>
        <v>0</v>
      </c>
      <c r="T8" t="str">
        <f ca="1">IF(ISERROR(AVERAGEIF('Récap prestation'!$E$3:$E$500,N8,'Récap prestation'!$S$3)),"N/A",AVERAGEIF('Récap prestation'!$E$3:$E$500,N8,'Récap prestation'!$S$3:$S$500))</f>
        <v>N/A</v>
      </c>
      <c r="U8" s="12">
        <f>'Récap prestation'!O12</f>
        <v>0</v>
      </c>
      <c r="V8" s="12" t="e">
        <f t="array" ref="V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doublon])-ROW($U$2)+1),ROWS(V$2:V8)))</f>
        <v>#NUM!</v>
      </c>
      <c r="W8" s="12" t="str">
        <f t="shared" si="6"/>
        <v/>
      </c>
      <c r="X8" s="12"/>
      <c r="Z8" s="14" t="str">
        <f ca="1">'septembre 2018'!B9</f>
        <v>7 septembre 2018</v>
      </c>
      <c r="AA8" s="14">
        <f ca="1">MATCH(TEXT(Z9,"j mmmm aaaa"),'septembre 2018'!$B$3:$B109,0)-MATCH(TEXT(Z8,"j mmmm aaaa"),'septembre 2018'!$B$3:$B109,0)</f>
        <v>1</v>
      </c>
      <c r="AB8" t="str">
        <f ca="1">IF(AND(AA8=1,ISBLANK(VLOOKUP(Z8,Tableau4[[Date]:[Type de prestation]],5,FALSE))),"",AA8)</f>
        <v/>
      </c>
    </row>
    <row r="9" spans="1:28" ht="27.6" x14ac:dyDescent="0.25">
      <c r="A9" s="3">
        <f>'Récap prestation'!N8</f>
        <v>0</v>
      </c>
      <c r="B9" t="e">
        <f t="array" ref="B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doublon])-ROW($A$2)+1),ROWS(B$2:B9)))</f>
        <v>#NUM!</v>
      </c>
      <c r="C9" t="str">
        <f t="shared" si="0"/>
        <v/>
      </c>
      <c r="D9" s="12" t="str">
        <f>IF('Récap prestation'!E5&lt;&gt;0,'Récap prestation'!E5,"")</f>
        <v>De plus, La colonne F sera ultimement (si possible) une référence de Calendrier_a_cacher!F:F</v>
      </c>
      <c r="E9" s="14">
        <f t="shared" si="1"/>
        <v>1</v>
      </c>
      <c r="F9" s="14" t="str">
        <f t="shared" si="2"/>
        <v xml:space="preserve">De plus, La colonne F sera ultimement (si possible) une référence de Calendrier_a_cacher!F:F 1 </v>
      </c>
      <c r="G9" s="14">
        <f>INDEX($N$2:O107,MATCH(D9,Tableau1[valeur établissement liste],0),2)</f>
        <v>2</v>
      </c>
      <c r="H9" s="2" t="str">
        <f t="shared" si="3"/>
        <v/>
      </c>
      <c r="I9">
        <f>'Récap prestation'!G8</f>
        <v>0</v>
      </c>
      <c r="J9" t="str">
        <f>IF(ISBLANK('Récap prestation'!I8),"",'Récap prestation'!I8)</f>
        <v/>
      </c>
      <c r="K9" t="str">
        <f>IF(ISBLANK('Récap prestation'!H8),"",'Récap prestation'!H8)</f>
        <v/>
      </c>
      <c r="M9" s="10" t="e">
        <f t="array" ref="M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doublon])-ROW($D$2)+1),ROWS(M$2:M9)))</f>
        <v>#NUM!</v>
      </c>
      <c r="N9" t="str">
        <f t="shared" si="4"/>
        <v/>
      </c>
      <c r="O9">
        <f t="shared" si="7"/>
        <v>8</v>
      </c>
      <c r="P9">
        <f ca="1">SUMIF('Récap prestation'!$E$3:$E$500,N9,'Récap prestation'!J10)</f>
        <v>0</v>
      </c>
      <c r="Q9">
        <f ca="1">SUMIF('Récap prestation'!$E$3:$E$500,N9,'Récap prestation'!K10)</f>
        <v>0</v>
      </c>
      <c r="R9">
        <f t="shared" ca="1" si="5"/>
        <v>0</v>
      </c>
      <c r="S9">
        <f ca="1">SUMIF('Récap prestation'!$E$3:$E$500,N9,'Récap prestation'!S10)</f>
        <v>0</v>
      </c>
      <c r="T9" t="str">
        <f ca="1">IF(ISERROR(AVERAGEIF('Récap prestation'!$E$3:$E$500,N9,'Récap prestation'!$S$3)),"N/A",AVERAGEIF('Récap prestation'!$E$3:$E$500,N9,'Récap prestation'!$S$3:$S$500))</f>
        <v>N/A</v>
      </c>
      <c r="U9" s="12">
        <f>'Récap prestation'!O8</f>
        <v>0</v>
      </c>
      <c r="V9" s="12" t="e">
        <f t="array" ref="V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doublon])-ROW($U$2)+1),ROWS(V$2:V9)))</f>
        <v>#NUM!</v>
      </c>
      <c r="W9" s="12" t="str">
        <f t="shared" si="6"/>
        <v/>
      </c>
      <c r="X9" s="12"/>
      <c r="Z9" s="14" t="str">
        <f ca="1">'septembre 2018'!B10</f>
        <v>8 septembre 2018</v>
      </c>
      <c r="AA9" s="14">
        <f ca="1">MATCH(TEXT(Z10,"j mmmm aaaa"),'septembre 2018'!$B$3:$B110,0)-MATCH(TEXT(Z9,"j mmmm aaaa"),'septembre 2018'!$B$3:$B110,0)</f>
        <v>1</v>
      </c>
      <c r="AB9" t="str">
        <f ca="1">IF(AND(AA9=1,ISBLANK(VLOOKUP(Z9,Tableau4[[Date]:[Type de prestation]],5,FALSE))),"",AA9)</f>
        <v/>
      </c>
    </row>
    <row r="10" spans="1:28" x14ac:dyDescent="0.25">
      <c r="A10" s="3">
        <f>'Récap prestation'!N15</f>
        <v>0</v>
      </c>
      <c r="B10" t="e">
        <f t="array" ref="B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doublon])-ROW($A$2)+1),ROWS(B$2:B10)))</f>
        <v>#NUM!</v>
      </c>
      <c r="C10" t="str">
        <f t="shared" si="0"/>
        <v/>
      </c>
      <c r="D10" s="12" t="str">
        <f>IF('Récap prestation'!E9&lt;&gt;0,'Récap prestation'!E9,"")</f>
        <v/>
      </c>
      <c r="E10" s="14">
        <f t="shared" si="1"/>
        <v>1</v>
      </c>
      <c r="F10" s="14" t="str">
        <f t="shared" si="2"/>
        <v xml:space="preserve"> 1 </v>
      </c>
      <c r="G10" s="14">
        <f>INDEX($N$2:O108,MATCH(D10,Tableau1[valeur établissement liste],0),2)</f>
        <v>3</v>
      </c>
      <c r="H10" s="2" t="str">
        <f t="shared" si="3"/>
        <v/>
      </c>
      <c r="I10">
        <f>'Récap prestation'!G15</f>
        <v>0</v>
      </c>
      <c r="J10" t="str">
        <f>IF(ISBLANK('Récap prestation'!I15),"",'Récap prestation'!I15)</f>
        <v/>
      </c>
      <c r="K10" t="str">
        <f>IF(ISBLANK('Récap prestation'!H15),"",'Récap prestation'!H15)</f>
        <v/>
      </c>
      <c r="M10" s="10" t="e">
        <f t="array" ref="M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doublon])-ROW($D$2)+1),ROWS(M$2:M10)))</f>
        <v>#NUM!</v>
      </c>
      <c r="N10" t="str">
        <f t="shared" si="4"/>
        <v/>
      </c>
      <c r="O10">
        <f t="shared" si="7"/>
        <v>9</v>
      </c>
      <c r="P10">
        <f ca="1">SUMIF('Récap prestation'!$E$3:$E$500,N10,'Récap prestation'!J11)</f>
        <v>0</v>
      </c>
      <c r="Q10">
        <f ca="1">SUMIF('Récap prestation'!$E$3:$E$500,N10,'Récap prestation'!K11)</f>
        <v>0</v>
      </c>
      <c r="R10">
        <f t="shared" ca="1" si="5"/>
        <v>0</v>
      </c>
      <c r="S10">
        <f ca="1">SUMIF('Récap prestation'!$E$3:$E$500,N10,'Récap prestation'!S11)</f>
        <v>0</v>
      </c>
      <c r="T10" t="str">
        <f ca="1">IF(ISERROR(AVERAGEIF('Récap prestation'!$E$3:$E$500,N10,'Récap prestation'!$S$3)),"N/A",AVERAGEIF('Récap prestation'!$E$3:$E$500,N10,'Récap prestation'!$S$3:$S$500))</f>
        <v>N/A</v>
      </c>
      <c r="U10" s="12">
        <f>'Récap prestation'!O15</f>
        <v>0</v>
      </c>
      <c r="V10" s="12" t="e">
        <f t="array" ref="V1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doublon])-ROW($U$2)+1),ROWS(V$2:V10)))</f>
        <v>#NUM!</v>
      </c>
      <c r="W10" s="12" t="str">
        <f t="shared" si="6"/>
        <v/>
      </c>
      <c r="X10" s="12"/>
      <c r="Z10" s="14" t="str">
        <f ca="1">'septembre 2018'!B11</f>
        <v>9 septembre 2018</v>
      </c>
      <c r="AA10" s="14">
        <f ca="1">MATCH(TEXT(Z11,"j mmmm aaaa"),'septembre 2018'!$B$3:$B111,0)-MATCH(TEXT(Z10,"j mmmm aaaa"),'septembre 2018'!$B$3:$B111,0)</f>
        <v>1</v>
      </c>
      <c r="AB10" t="str">
        <f ca="1">IF(AND(AA10=1,ISBLANK(VLOOKUP(Z10,Tableau4[[Date]:[Type de prestation]],5,FALSE))),"",AA10)</f>
        <v/>
      </c>
    </row>
    <row r="11" spans="1:28" x14ac:dyDescent="0.25">
      <c r="A11" s="3">
        <f>'Récap prestation'!N9</f>
        <v>0</v>
      </c>
      <c r="B11" t="e">
        <f t="array" ref="B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doublon])-ROW($A$2)+1),ROWS(B$2:B11)))</f>
        <v>#NUM!</v>
      </c>
      <c r="C11" t="str">
        <f t="shared" si="0"/>
        <v/>
      </c>
      <c r="D11" s="12" t="str">
        <f>IF('Récap prestation'!E11&lt;&gt;0,'Récap prestation'!E11,"")</f>
        <v/>
      </c>
      <c r="E11" s="14">
        <f t="shared" si="1"/>
        <v>2</v>
      </c>
      <c r="F11" s="14" t="str">
        <f t="shared" si="2"/>
        <v xml:space="preserve"> 2 </v>
      </c>
      <c r="G11" s="14">
        <f>INDEX($N$2:O109,MATCH(D11,Tableau1[valeur établissement liste],0),2)</f>
        <v>3</v>
      </c>
      <c r="H11" s="2" t="str">
        <f t="shared" si="3"/>
        <v/>
      </c>
      <c r="I11">
        <f>'Récap prestation'!G9</f>
        <v>0</v>
      </c>
      <c r="J11" t="str">
        <f>IF(ISBLANK('Récap prestation'!I9),"",'Récap prestation'!I9)</f>
        <v/>
      </c>
      <c r="K11" t="str">
        <f>IF(ISBLANK('Récap prestation'!H9),"",'Récap prestation'!H9)</f>
        <v/>
      </c>
      <c r="M11" s="10" t="e">
        <f t="array" ref="M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doublon])-ROW($D$2)+1),ROWS(M$2:M11)))</f>
        <v>#NUM!</v>
      </c>
      <c r="N11" t="str">
        <f t="shared" si="4"/>
        <v/>
      </c>
      <c r="O11">
        <f t="shared" si="7"/>
        <v>10</v>
      </c>
      <c r="P11">
        <f ca="1">SUMIF('Récap prestation'!$E$3:$E$500,N11,'Récap prestation'!J12)</f>
        <v>0</v>
      </c>
      <c r="Q11">
        <f ca="1">SUMIF('Récap prestation'!$E$3:$E$500,N11,'Récap prestation'!K12)</f>
        <v>0</v>
      </c>
      <c r="R11">
        <f t="shared" ca="1" si="5"/>
        <v>0</v>
      </c>
      <c r="S11">
        <f ca="1">SUMIF('Récap prestation'!$E$3:$E$500,N11,'Récap prestation'!S12)</f>
        <v>0</v>
      </c>
      <c r="T11" t="str">
        <f ca="1">IF(ISERROR(AVERAGEIF('Récap prestation'!$E$3:$E$500,N11,'Récap prestation'!$S$3)),"N/A",AVERAGEIF('Récap prestation'!$E$3:$E$500,N11,'Récap prestation'!$S$3:$S$500))</f>
        <v>N/A</v>
      </c>
      <c r="U11" s="12">
        <f>'Récap prestation'!O9</f>
        <v>0</v>
      </c>
      <c r="V11" s="12" t="e">
        <f t="array" ref="V1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doublon])-ROW($U$2)+1),ROWS(V$2:V11)))</f>
        <v>#NUM!</v>
      </c>
      <c r="W11" s="12" t="str">
        <f t="shared" si="6"/>
        <v/>
      </c>
      <c r="X11" s="12"/>
      <c r="Z11" s="14" t="str">
        <f ca="1">'septembre 2018'!B12</f>
        <v>10 septembre 2018</v>
      </c>
      <c r="AA11" s="14">
        <f ca="1">MATCH(TEXT(Z12,"j mmmm aaaa"),'septembre 2018'!$B$3:$B112,0)-MATCH(TEXT(Z11,"j mmmm aaaa"),'septembre 2018'!$B$3:$B112,0)</f>
        <v>1</v>
      </c>
      <c r="AB11" t="str">
        <f ca="1">IF(AND(AA11=1,ISBLANK(VLOOKUP(Z11,Tableau4[[Date]:[Type de prestation]],5,FALSE))),"",AA11)</f>
        <v/>
      </c>
    </row>
    <row r="12" spans="1:28" x14ac:dyDescent="0.25">
      <c r="A12" s="3">
        <f>'Récap prestation'!N5</f>
        <v>0</v>
      </c>
      <c r="B12" t="e">
        <f t="array" ref="B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doublon])-ROW($A$2)+1),ROWS(B$2:B12)))</f>
        <v>#NUM!</v>
      </c>
      <c r="C12" t="str">
        <f t="shared" si="0"/>
        <v/>
      </c>
      <c r="D12" s="12" t="str">
        <f>IF('Récap prestation'!E10&lt;&gt;0,'Récap prestation'!E10,"")</f>
        <v/>
      </c>
      <c r="E12" s="14">
        <f t="shared" si="1"/>
        <v>3</v>
      </c>
      <c r="F12" s="14" t="str">
        <f t="shared" si="2"/>
        <v xml:space="preserve"> 3 </v>
      </c>
      <c r="G12" s="14">
        <f>INDEX($N$2:O110,MATCH(D12,Tableau1[valeur établissement liste],0),2)</f>
        <v>3</v>
      </c>
      <c r="H12" s="2" t="str">
        <f t="shared" si="3"/>
        <v/>
      </c>
      <c r="I12">
        <f>'Récap prestation'!G5</f>
        <v>0</v>
      </c>
      <c r="J12" t="str">
        <f>IF(ISBLANK('Récap prestation'!I5),"",'Récap prestation'!I5)</f>
        <v/>
      </c>
      <c r="K12" t="str">
        <f>IF(ISBLANK('Récap prestation'!H5),"",'Récap prestation'!H5)</f>
        <v/>
      </c>
      <c r="M12" s="10" t="e">
        <f t="array" ref="M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doublon])-ROW($D$2)+1),ROWS(M$2:M12)))</f>
        <v>#NUM!</v>
      </c>
      <c r="N12" t="str">
        <f t="shared" si="4"/>
        <v/>
      </c>
      <c r="O12">
        <f t="shared" si="7"/>
        <v>11</v>
      </c>
      <c r="P12">
        <f ca="1">SUMIF('Récap prestation'!$E$3:$E$500,N12,'Récap prestation'!J13)</f>
        <v>0</v>
      </c>
      <c r="Q12">
        <f ca="1">SUMIF('Récap prestation'!$E$3:$E$500,N12,'Récap prestation'!K13)</f>
        <v>0</v>
      </c>
      <c r="R12">
        <f t="shared" ca="1" si="5"/>
        <v>0</v>
      </c>
      <c r="S12">
        <f ca="1">SUMIF('Récap prestation'!$E$3:$E$500,N12,'Récap prestation'!S13)</f>
        <v>0</v>
      </c>
      <c r="T12" t="str">
        <f ca="1">IF(ISERROR(AVERAGEIF('Récap prestation'!$E$3:$E$500,N12,'Récap prestation'!$S$3)),"N/A",AVERAGEIF('Récap prestation'!$E$3:$E$500,N12,'Récap prestation'!$S$3:$S$500))</f>
        <v>N/A</v>
      </c>
      <c r="U12" s="12">
        <f>'Récap prestation'!O5</f>
        <v>0</v>
      </c>
      <c r="V12" s="12" t="e">
        <f t="array" ref="V1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doublon])-ROW($U$2)+1),ROWS(V$2:V12)))</f>
        <v>#NUM!</v>
      </c>
      <c r="W12" s="12" t="str">
        <f t="shared" si="6"/>
        <v/>
      </c>
      <c r="X12" s="12"/>
      <c r="Z12" s="14" t="str">
        <f ca="1">'septembre 2018'!B13</f>
        <v>11 septembre 2018</v>
      </c>
      <c r="AA12" s="14">
        <f ca="1">MATCH(TEXT(Z13,"j mmmm aaaa"),'septembre 2018'!$B$3:$B113,0)-MATCH(TEXT(Z12,"j mmmm aaaa"),'septembre 2018'!$B$3:$B113,0)</f>
        <v>1</v>
      </c>
      <c r="AB12" t="str">
        <f ca="1">IF(AND(AA12=1,ISBLANK(VLOOKUP(Z12,Tableau4[[Date]:[Type de prestation]],5,FALSE))),"",AA12)</f>
        <v/>
      </c>
    </row>
    <row r="13" spans="1:28" x14ac:dyDescent="0.25">
      <c r="A13" s="3">
        <f>'Récap prestation'!N10</f>
        <v>0</v>
      </c>
      <c r="B13" t="e">
        <f t="array" ref="B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doublon])-ROW($A$2)+1),ROWS(B$2:B13)))</f>
        <v>#NUM!</v>
      </c>
      <c r="C13" t="str">
        <f t="shared" si="0"/>
        <v/>
      </c>
      <c r="D13" s="12" t="str">
        <f>IF('Récap prestation'!E13&lt;&gt;0,'Récap prestation'!E13,"")</f>
        <v/>
      </c>
      <c r="E13" s="14">
        <f t="shared" si="1"/>
        <v>4</v>
      </c>
      <c r="F13" s="14" t="str">
        <f t="shared" si="2"/>
        <v xml:space="preserve"> 4 </v>
      </c>
      <c r="G13" s="14">
        <f>INDEX($N$2:O111,MATCH(D13,Tableau1[valeur établissement liste],0),2)</f>
        <v>3</v>
      </c>
      <c r="H13" s="2" t="str">
        <f t="shared" si="3"/>
        <v/>
      </c>
      <c r="I13">
        <f>'Récap prestation'!G10</f>
        <v>0</v>
      </c>
      <c r="J13" t="str">
        <f>IF(ISBLANK('Récap prestation'!I10),"",'Récap prestation'!I10)</f>
        <v/>
      </c>
      <c r="K13" t="str">
        <f>IF(ISBLANK('Récap prestation'!H10),"",'Récap prestation'!H10)</f>
        <v/>
      </c>
      <c r="M13" s="10" t="e">
        <f t="array" ref="M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doublon])-ROW($D$2)+1),ROWS(M$2:M13)))</f>
        <v>#NUM!</v>
      </c>
      <c r="N13" t="str">
        <f t="shared" si="4"/>
        <v/>
      </c>
      <c r="O13">
        <f t="shared" si="7"/>
        <v>12</v>
      </c>
      <c r="P13">
        <f ca="1">SUMIF('Récap prestation'!$E$3:$E$500,N13,'Récap prestation'!J14)</f>
        <v>0</v>
      </c>
      <c r="Q13">
        <f ca="1">SUMIF('Récap prestation'!$E$3:$E$500,N13,'Récap prestation'!K14)</f>
        <v>0</v>
      </c>
      <c r="R13">
        <f t="shared" ca="1" si="5"/>
        <v>0</v>
      </c>
      <c r="S13">
        <f ca="1">SUMIF('Récap prestation'!$E$3:$E$500,N13,'Récap prestation'!S14)</f>
        <v>0</v>
      </c>
      <c r="T13" t="str">
        <f ca="1">IF(ISERROR(AVERAGEIF('Récap prestation'!$E$3:$E$500,N13,'Récap prestation'!$S$3)),"N/A",AVERAGEIF('Récap prestation'!$E$3:$E$500,N13,'Récap prestation'!$S$3:$S$500))</f>
        <v>N/A</v>
      </c>
      <c r="U13" s="12">
        <f>'Récap prestation'!O10</f>
        <v>0</v>
      </c>
      <c r="V13" s="12" t="e">
        <f t="array" ref="V1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doublon])-ROW($U$2)+1),ROWS(V$2:V13)))</f>
        <v>#NUM!</v>
      </c>
      <c r="W13" s="12" t="str">
        <f t="shared" si="6"/>
        <v/>
      </c>
      <c r="X13" s="12"/>
      <c r="Z13" s="14" t="str">
        <f ca="1">'septembre 2018'!B14</f>
        <v>12 septembre 2018</v>
      </c>
      <c r="AA13" s="14">
        <f ca="1">MATCH(TEXT(Z14,"j mmmm aaaa"),'septembre 2018'!$B$3:$B114,0)-MATCH(TEXT(Z13,"j mmmm aaaa"),'septembre 2018'!$B$3:$B114,0)</f>
        <v>1</v>
      </c>
      <c r="AB13" t="str">
        <f ca="1">IF(AND(AA13=1,ISBLANK(VLOOKUP(Z13,Tableau4[[Date]:[Type de prestation]],5,FALSE))),"",AA13)</f>
        <v/>
      </c>
    </row>
    <row r="14" spans="1:28" x14ac:dyDescent="0.25">
      <c r="A14" s="3">
        <f>'Récap prestation'!N11</f>
        <v>0</v>
      </c>
      <c r="B14" t="e">
        <f t="array" ref="B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doublon])-ROW($A$2)+1),ROWS(B$2:B14)))</f>
        <v>#NUM!</v>
      </c>
      <c r="C14" t="str">
        <f t="shared" si="0"/>
        <v/>
      </c>
      <c r="D14" s="12" t="str">
        <f>IF('Récap prestation'!E12&lt;&gt;0,'Récap prestation'!E12,"")</f>
        <v/>
      </c>
      <c r="E14" s="14">
        <f t="shared" si="1"/>
        <v>5</v>
      </c>
      <c r="F14" s="14" t="str">
        <f t="shared" si="2"/>
        <v xml:space="preserve"> 5 </v>
      </c>
      <c r="G14" s="14">
        <f>INDEX($N$2:O112,MATCH(D14,Tableau1[valeur établissement liste],0),2)</f>
        <v>3</v>
      </c>
      <c r="H14" s="2" t="str">
        <f t="shared" si="3"/>
        <v/>
      </c>
      <c r="I14">
        <f>'Récap prestation'!G11</f>
        <v>0</v>
      </c>
      <c r="J14" t="str">
        <f>IF(ISBLANK('Récap prestation'!I11),"",'Récap prestation'!I11)</f>
        <v/>
      </c>
      <c r="K14" t="str">
        <f>IF(ISBLANK('Récap prestation'!H11),"",'Récap prestation'!H11)</f>
        <v/>
      </c>
      <c r="M14" s="10" t="e">
        <f t="array" ref="M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doublon])-ROW($D$2)+1),ROWS(M$2:M14)))</f>
        <v>#NUM!</v>
      </c>
      <c r="N14" t="str">
        <f t="shared" si="4"/>
        <v/>
      </c>
      <c r="O14">
        <f t="shared" si="7"/>
        <v>13</v>
      </c>
      <c r="P14">
        <f ca="1">SUMIF('Récap prestation'!$E$3:$E$500,N14,'Récap prestation'!J15)</f>
        <v>0</v>
      </c>
      <c r="Q14">
        <f ca="1">SUMIF('Récap prestation'!$E$3:$E$500,N14,'Récap prestation'!K15)</f>
        <v>0</v>
      </c>
      <c r="R14">
        <f t="shared" ca="1" si="5"/>
        <v>0</v>
      </c>
      <c r="S14">
        <f ca="1">SUMIF('Récap prestation'!$E$3:$E$500,N14,'Récap prestation'!S15)</f>
        <v>0</v>
      </c>
      <c r="T14" t="str">
        <f ca="1">IF(ISERROR(AVERAGEIF('Récap prestation'!$E$3:$E$500,N14,'Récap prestation'!$S$3)),"N/A",AVERAGEIF('Récap prestation'!$E$3:$E$500,N14,'Récap prestation'!$S$3:$S$500))</f>
        <v>N/A</v>
      </c>
      <c r="U14" s="12">
        <f>'Récap prestation'!O11</f>
        <v>0</v>
      </c>
      <c r="V14" s="12" t="e">
        <f t="array" ref="V1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doublon])-ROW($U$2)+1),ROWS(V$2:V14)))</f>
        <v>#NUM!</v>
      </c>
      <c r="W14" s="12" t="str">
        <f t="shared" si="6"/>
        <v/>
      </c>
      <c r="X14" s="12"/>
      <c r="Z14" s="14" t="str">
        <f ca="1">'septembre 2018'!B15</f>
        <v>13 septembre 2018</v>
      </c>
      <c r="AA14" s="14">
        <f ca="1">MATCH(TEXT(Z15,"j mmmm aaaa"),'septembre 2018'!$B$3:$B115,0)-MATCH(TEXT(Z14,"j mmmm aaaa"),'septembre 2018'!$B$3:$B115,0)</f>
        <v>5</v>
      </c>
      <c r="AB14">
        <f ca="1">IF(AND(AA14=1,ISBLANK(VLOOKUP(Z14,Tableau4[[Date]:[Type de prestation]],5,FALSE))),"",AA14)</f>
        <v>5</v>
      </c>
    </row>
    <row r="15" spans="1:28" x14ac:dyDescent="0.25">
      <c r="A15" s="3">
        <f>'Récap prestation'!N13</f>
        <v>0</v>
      </c>
      <c r="B15" t="e">
        <f t="array" ref="B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doublon])-ROW($A$2)+1),ROWS(B$2:B15)))</f>
        <v>#NUM!</v>
      </c>
      <c r="C15" t="str">
        <f t="shared" si="0"/>
        <v/>
      </c>
      <c r="D15" s="12" t="str">
        <f>IF('Récap prestation'!E14&lt;&gt;0,'Récap prestation'!E14,"")</f>
        <v/>
      </c>
      <c r="E15" s="14">
        <f t="shared" si="1"/>
        <v>6</v>
      </c>
      <c r="F15" s="14" t="str">
        <f t="shared" si="2"/>
        <v xml:space="preserve"> 6 </v>
      </c>
      <c r="G15" s="14">
        <f>INDEX($N$2:O113,MATCH(D15,Tableau1[valeur établissement liste],0),2)</f>
        <v>3</v>
      </c>
      <c r="H15" s="2" t="str">
        <f t="shared" si="3"/>
        <v/>
      </c>
      <c r="I15">
        <f>'Récap prestation'!G13</f>
        <v>0</v>
      </c>
      <c r="J15" t="str">
        <f>IF(ISBLANK('Récap prestation'!I13),"",'Récap prestation'!I13)</f>
        <v/>
      </c>
      <c r="K15" t="str">
        <f>IF(ISBLANK('Récap prestation'!H13),"",'Récap prestation'!H13)</f>
        <v/>
      </c>
      <c r="M15" s="10" t="e">
        <f t="array" ref="M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doublon])-ROW($D$2)+1),ROWS(M$2:M15)))</f>
        <v>#NUM!</v>
      </c>
      <c r="N15" t="str">
        <f t="shared" si="4"/>
        <v/>
      </c>
      <c r="O15">
        <f t="shared" si="7"/>
        <v>14</v>
      </c>
      <c r="P15">
        <f ca="1">SUMIF('Récap prestation'!$E$3:$E$500,N15,'Récap prestation'!J16)</f>
        <v>0</v>
      </c>
      <c r="Q15">
        <f ca="1">SUMIF('Récap prestation'!$E$3:$E$500,N15,'Récap prestation'!K16)</f>
        <v>0</v>
      </c>
      <c r="R15">
        <f t="shared" ca="1" si="5"/>
        <v>0</v>
      </c>
      <c r="S15">
        <f ca="1">SUMIF('Récap prestation'!$E$3:$E$500,N15,'Récap prestation'!S16)</f>
        <v>0</v>
      </c>
      <c r="T15" t="str">
        <f ca="1">IF(ISERROR(AVERAGEIF('Récap prestation'!$E$3:$E$500,N15,'Récap prestation'!$S$3)),"N/A",AVERAGEIF('Récap prestation'!$E$3:$E$500,N15,'Récap prestation'!$S$3:$S$500))</f>
        <v>N/A</v>
      </c>
      <c r="U15" s="12">
        <f>'Récap prestation'!O13</f>
        <v>0</v>
      </c>
      <c r="V15" s="12" t="e">
        <f t="array" ref="V1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doublon])-ROW($U$2)+1),ROWS(V$2:V15)))</f>
        <v>#NUM!</v>
      </c>
      <c r="W15" s="12" t="str">
        <f t="shared" si="6"/>
        <v/>
      </c>
      <c r="X15" s="12"/>
      <c r="Z15" s="14" t="str">
        <f ca="1">'septembre 2018'!B20</f>
        <v>14 septembre 2018</v>
      </c>
      <c r="AA15" s="14">
        <f ca="1">MATCH(TEXT(Z16,"j mmmm aaaa"),'septembre 2018'!$B$3:$B116,0)-MATCH(TEXT(Z15,"j mmmm aaaa"),'septembre 2018'!$B$3:$B116,0)</f>
        <v>1</v>
      </c>
      <c r="AB15" t="str">
        <f ca="1">IF(AND(AA15=1,ISBLANK(VLOOKUP(Z15,Tableau4[[Date]:[Type de prestation]],5,FALSE))),"",AA15)</f>
        <v/>
      </c>
    </row>
    <row r="16" spans="1:28" x14ac:dyDescent="0.25">
      <c r="A16" s="3">
        <f>'Récap prestation'!N17</f>
        <v>0</v>
      </c>
      <c r="B16" t="e">
        <f t="array" ref="B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doublon])-ROW($A$2)+1),ROWS(B$2:B16)))</f>
        <v>#NUM!</v>
      </c>
      <c r="C16" t="str">
        <f t="shared" si="0"/>
        <v/>
      </c>
      <c r="D16" s="12" t="str">
        <f>IF('Récap prestation'!E17&lt;&gt;0,'Récap prestation'!E17,"")</f>
        <v/>
      </c>
      <c r="E16" s="14">
        <f t="shared" si="1"/>
        <v>7</v>
      </c>
      <c r="F16" s="14" t="str">
        <f t="shared" si="2"/>
        <v xml:space="preserve"> 7 </v>
      </c>
      <c r="G16" s="14">
        <f>INDEX($N$2:O114,MATCH(D16,Tableau1[valeur établissement liste],0),2)</f>
        <v>3</v>
      </c>
      <c r="H16" s="2" t="str">
        <f t="shared" si="3"/>
        <v/>
      </c>
      <c r="I16">
        <f>'Récap prestation'!G17</f>
        <v>0</v>
      </c>
      <c r="J16" t="str">
        <f>IF(ISBLANK('Récap prestation'!I17),"",'Récap prestation'!I17)</f>
        <v/>
      </c>
      <c r="K16" t="str">
        <f>IF(ISBLANK('Récap prestation'!H17),"",'Récap prestation'!H17)</f>
        <v/>
      </c>
      <c r="M16" s="10" t="e">
        <f t="array" ref="M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doublon])-ROW($D$2)+1),ROWS(M$2:M16)))</f>
        <v>#NUM!</v>
      </c>
      <c r="N16" t="str">
        <f t="shared" si="4"/>
        <v/>
      </c>
      <c r="O16">
        <f t="shared" si="7"/>
        <v>15</v>
      </c>
      <c r="P16">
        <f ca="1">SUMIF('Récap prestation'!$E$3:$E$500,N16,'Récap prestation'!J17)</f>
        <v>0</v>
      </c>
      <c r="Q16">
        <f ca="1">SUMIF('Récap prestation'!$E$3:$E$500,N16,'Récap prestation'!K17)</f>
        <v>0</v>
      </c>
      <c r="R16">
        <f t="shared" ca="1" si="5"/>
        <v>0</v>
      </c>
      <c r="S16">
        <f ca="1">SUMIF('Récap prestation'!$E$3:$E$500,N16,'Récap prestation'!S17)</f>
        <v>0</v>
      </c>
      <c r="T16" t="str">
        <f ca="1">IF(ISERROR(AVERAGEIF('Récap prestation'!$E$3:$E$500,N16,'Récap prestation'!$S$3)),"N/A",AVERAGEIF('Récap prestation'!$E$3:$E$500,N16,'Récap prestation'!$S$3:$S$500))</f>
        <v>N/A</v>
      </c>
      <c r="U16" s="12">
        <f>'Récap prestation'!O17</f>
        <v>0</v>
      </c>
      <c r="V16" s="12" t="e">
        <f t="array" ref="V1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doublon])-ROW($U$2)+1),ROWS(V$2:V16)))</f>
        <v>#NUM!</v>
      </c>
      <c r="W16" s="12" t="str">
        <f t="shared" si="6"/>
        <v/>
      </c>
      <c r="X16" s="12"/>
      <c r="Z16" s="14" t="str">
        <f ca="1">'septembre 2018'!B21</f>
        <v>15 septembre 2018</v>
      </c>
      <c r="AA16" s="14">
        <f ca="1">MATCH(TEXT(Z17,"j mmmm aaaa"),'septembre 2018'!$B$3:$B117,0)-MATCH(TEXT(Z16,"j mmmm aaaa"),'septembre 2018'!$B$3:$B117,0)</f>
        <v>1</v>
      </c>
      <c r="AB16" t="str">
        <f ca="1">IF(AND(AA16=1,ISBLANK(VLOOKUP(Z16,Tableau4[[Date]:[Type de prestation]],5,FALSE))),"",AA16)</f>
        <v/>
      </c>
    </row>
    <row r="17" spans="1:28" x14ac:dyDescent="0.25">
      <c r="A17" s="3">
        <f>'Récap prestation'!N18</f>
        <v>0</v>
      </c>
      <c r="B17" t="e">
        <f t="array" ref="B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doublon])-ROW($A$2)+1),ROWS(B$2:B17)))</f>
        <v>#NUM!</v>
      </c>
      <c r="C17" t="str">
        <f t="shared" si="0"/>
        <v/>
      </c>
      <c r="D17" s="12" t="str">
        <f>IF('Récap prestation'!E18&lt;&gt;0,'Récap prestation'!E18,"")</f>
        <v/>
      </c>
      <c r="E17" s="14">
        <f t="shared" si="1"/>
        <v>8</v>
      </c>
      <c r="F17" s="14" t="str">
        <f t="shared" si="2"/>
        <v xml:space="preserve"> 8 </v>
      </c>
      <c r="G17" s="14">
        <f>INDEX($N$2:O115,MATCH(D17,Tableau1[valeur établissement liste],0),2)</f>
        <v>3</v>
      </c>
      <c r="H17" s="2" t="str">
        <f t="shared" si="3"/>
        <v/>
      </c>
      <c r="I17">
        <f>'Récap prestation'!G18</f>
        <v>0</v>
      </c>
      <c r="J17" t="str">
        <f>IF(ISBLANK('Récap prestation'!I18),"",'Récap prestation'!I18)</f>
        <v/>
      </c>
      <c r="K17" t="str">
        <f>IF(ISBLANK('Récap prestation'!H18),"",'Récap prestation'!H18)</f>
        <v/>
      </c>
      <c r="M17" s="10" t="e">
        <f t="array" ref="M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doublon])-ROW($D$2)+1),ROWS(M$2:M17)))</f>
        <v>#NUM!</v>
      </c>
      <c r="N17" t="str">
        <f t="shared" si="4"/>
        <v/>
      </c>
      <c r="O17">
        <f t="shared" si="7"/>
        <v>16</v>
      </c>
      <c r="P17">
        <f ca="1">SUMIF('Récap prestation'!$E$3:$E$500,N17,'Récap prestation'!J18)</f>
        <v>0</v>
      </c>
      <c r="Q17">
        <f ca="1">SUMIF('Récap prestation'!$E$3:$E$500,N17,'Récap prestation'!K18)</f>
        <v>0</v>
      </c>
      <c r="R17">
        <f t="shared" ca="1" si="5"/>
        <v>0</v>
      </c>
      <c r="S17">
        <f ca="1">SUMIF('Récap prestation'!$E$3:$E$500,N17,'Récap prestation'!S18)</f>
        <v>0</v>
      </c>
      <c r="T17" t="str">
        <f ca="1">IF(ISERROR(AVERAGEIF('Récap prestation'!$E$3:$E$500,N17,'Récap prestation'!$S$3)),"N/A",AVERAGEIF('Récap prestation'!$E$3:$E$500,N17,'Récap prestation'!$S$3:$S$500))</f>
        <v>N/A</v>
      </c>
      <c r="U17" s="12">
        <f>'Récap prestation'!O18</f>
        <v>0</v>
      </c>
      <c r="V17" s="12" t="e">
        <f t="array" ref="V1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doublon])-ROW($U$2)+1),ROWS(V$2:V17)))</f>
        <v>#NUM!</v>
      </c>
      <c r="W17" s="12" t="str">
        <f t="shared" si="6"/>
        <v/>
      </c>
      <c r="X17" s="12"/>
      <c r="Z17" s="14" t="str">
        <f ca="1">'septembre 2018'!B22</f>
        <v>16 septembre 2018</v>
      </c>
      <c r="AA17" s="14">
        <f ca="1">MATCH(TEXT(Z18,"j mmmm aaaa"),'septembre 2018'!$B$3:$B118,0)-MATCH(TEXT(Z17,"j mmmm aaaa"),'septembre 2018'!$B$3:$B118,0)</f>
        <v>1</v>
      </c>
      <c r="AB17" t="str">
        <f ca="1">IF(AND(AA17=1,ISBLANK(VLOOKUP(Z17,Tableau4[[Date]:[Type de prestation]],5,FALSE))),"",AA17)</f>
        <v/>
      </c>
    </row>
    <row r="18" spans="1:28" ht="27.6" x14ac:dyDescent="0.25">
      <c r="A18" s="3">
        <f>'Récap prestation'!N19</f>
        <v>0</v>
      </c>
      <c r="B18" t="e">
        <f t="array" ref="B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doublon])-ROW($A$2)+1),ROWS(B$2:B18)))</f>
        <v>#NUM!</v>
      </c>
      <c r="C18" t="str">
        <f t="shared" si="0"/>
        <v/>
      </c>
      <c r="D18" s="12" t="str">
        <f>IF('Récap prestation'!E19&lt;&gt;0,'Récap prestation'!E19,"")</f>
        <v/>
      </c>
      <c r="E18" s="14">
        <f t="shared" si="1"/>
        <v>9</v>
      </c>
      <c r="F18" s="14" t="str">
        <f t="shared" si="2"/>
        <v xml:space="preserve"> 9 </v>
      </c>
      <c r="G18" s="14">
        <f>INDEX($N$2:O116,MATCH(D18,Tableau1[valeur établissement liste],0),2)</f>
        <v>3</v>
      </c>
      <c r="H18" s="2" t="str">
        <f t="shared" si="3"/>
        <v/>
      </c>
      <c r="I18">
        <f>'Récap prestation'!G19</f>
        <v>0</v>
      </c>
      <c r="J18" t="str">
        <f>IF(ISBLANK('Récap prestation'!I19),"",'Récap prestation'!I19)</f>
        <v/>
      </c>
      <c r="K18" t="str">
        <f>IF(ISBLANK('Récap prestation'!H19),"",'Récap prestation'!H19)</f>
        <v/>
      </c>
      <c r="M18" s="10" t="e">
        <f t="array" ref="M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doublon])-ROW($D$2)+1),ROWS(M$2:M18)))</f>
        <v>#NUM!</v>
      </c>
      <c r="N18" t="str">
        <f t="shared" si="4"/>
        <v/>
      </c>
      <c r="O18">
        <f t="shared" si="7"/>
        <v>17</v>
      </c>
      <c r="P18">
        <f ca="1">SUMIF('Récap prestation'!$E$3:$E$500,N18,'Récap prestation'!J19)</f>
        <v>0</v>
      </c>
      <c r="Q18">
        <f ca="1">SUMIF('Récap prestation'!$E$3:$E$500,N18,'Récap prestation'!K19)</f>
        <v>0</v>
      </c>
      <c r="R18">
        <f t="shared" ca="1" si="5"/>
        <v>0</v>
      </c>
      <c r="S18">
        <f ca="1">SUMIF('Récap prestation'!$E$3:$E$500,N18,'Récap prestation'!S19)</f>
        <v>0</v>
      </c>
      <c r="T18" t="str">
        <f ca="1">IF(ISERROR(AVERAGEIF('Récap prestation'!$E$3:$E$500,N18,'Récap prestation'!$S$3)),"N/A",AVERAGEIF('Récap prestation'!$E$3:$E$500,N18,'Récap prestation'!$S$3:$S$500))</f>
        <v>N/A</v>
      </c>
      <c r="U18" s="12">
        <f>'Récap prestation'!O19</f>
        <v>0</v>
      </c>
      <c r="V18" s="12" t="e">
        <f t="array" ref="V1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doublon])-ROW($U$2)+1),ROWS(V$2:V18)))</f>
        <v>#NUM!</v>
      </c>
      <c r="W18" s="12" t="str">
        <f t="shared" si="6"/>
        <v/>
      </c>
      <c r="X18" s="12"/>
      <c r="Z18" s="14" t="str">
        <f ca="1">'septembre 2018'!B23</f>
        <v>17 septembre 2018</v>
      </c>
      <c r="AA18" s="14">
        <f ca="1">MATCH(TEXT(Z19,"j mmmm aaaa"),'septembre 2018'!$B$3:$B119,0)-MATCH(TEXT(Z18,"j mmmm aaaa"),'septembre 2018'!$B$3:$B119,0)</f>
        <v>1</v>
      </c>
      <c r="AB18" t="str">
        <f ca="1">IF(AND(AA18=1,ISBLANK(VLOOKUP(Z18,Tableau4[[Date]:[Type de prestation]],5,FALSE))),"",AA18)</f>
        <v/>
      </c>
    </row>
    <row r="19" spans="1:28" ht="27.6" x14ac:dyDescent="0.25">
      <c r="A19" s="3">
        <f>'Récap prestation'!N20</f>
        <v>0</v>
      </c>
      <c r="B19" t="e">
        <f t="array" ref="B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doublon])-ROW($A$2)+1),ROWS(B$2:B19)))</f>
        <v>#NUM!</v>
      </c>
      <c r="C19" t="str">
        <f t="shared" si="0"/>
        <v/>
      </c>
      <c r="D19" s="12" t="str">
        <f>IF('Récap prestation'!E20&lt;&gt;0,'Récap prestation'!E20,"")</f>
        <v/>
      </c>
      <c r="E19" s="14">
        <f t="shared" si="1"/>
        <v>10</v>
      </c>
      <c r="F19" s="14" t="str">
        <f t="shared" si="2"/>
        <v xml:space="preserve"> 10 </v>
      </c>
      <c r="G19" s="14">
        <f>INDEX($N$2:O117,MATCH(D19,Tableau1[valeur établissement liste],0),2)</f>
        <v>3</v>
      </c>
      <c r="H19" s="2" t="str">
        <f t="shared" si="3"/>
        <v/>
      </c>
      <c r="I19">
        <f>'Récap prestation'!G20</f>
        <v>0</v>
      </c>
      <c r="J19" t="str">
        <f>IF(ISBLANK('Récap prestation'!I20),"",'Récap prestation'!I20)</f>
        <v/>
      </c>
      <c r="K19" t="str">
        <f>IF(ISBLANK('Récap prestation'!H20),"",'Récap prestation'!H20)</f>
        <v/>
      </c>
      <c r="M19" s="10" t="e">
        <f t="array" ref="M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doublon])-ROW($D$2)+1),ROWS(M$2:M19)))</f>
        <v>#NUM!</v>
      </c>
      <c r="N19" t="str">
        <f t="shared" si="4"/>
        <v/>
      </c>
      <c r="O19">
        <f t="shared" si="7"/>
        <v>18</v>
      </c>
      <c r="P19">
        <f ca="1">SUMIF('Récap prestation'!$E$3:$E$500,N19,'Récap prestation'!J20)</f>
        <v>0</v>
      </c>
      <c r="Q19">
        <f ca="1">SUMIF('Récap prestation'!$E$3:$E$500,N19,'Récap prestation'!K20)</f>
        <v>0</v>
      </c>
      <c r="R19">
        <f t="shared" ca="1" si="5"/>
        <v>0</v>
      </c>
      <c r="S19">
        <f ca="1">SUMIF('Récap prestation'!$E$3:$E$500,N19,'Récap prestation'!S20)</f>
        <v>0</v>
      </c>
      <c r="T19" t="str">
        <f ca="1">IF(ISERROR(AVERAGEIF('Récap prestation'!$E$3:$E$500,N19,'Récap prestation'!$S$3)),"N/A",AVERAGEIF('Récap prestation'!$E$3:$E$500,N19,'Récap prestation'!$S$3:$S$500))</f>
        <v>N/A</v>
      </c>
      <c r="U19" s="12">
        <f>'Récap prestation'!O20</f>
        <v>0</v>
      </c>
      <c r="V19" s="12" t="e">
        <f t="array" ref="V1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doublon])-ROW($U$2)+1),ROWS(V$2:V19)))</f>
        <v>#NUM!</v>
      </c>
      <c r="W19" s="12" t="str">
        <f t="shared" si="6"/>
        <v/>
      </c>
      <c r="X19" s="12"/>
      <c r="Z19" s="14" t="str">
        <f ca="1">'septembre 2018'!B24</f>
        <v>18 septembre 2018</v>
      </c>
      <c r="AA19" s="14">
        <f ca="1">MATCH(TEXT(Z20,"j mmmm aaaa"),'septembre 2018'!$B$3:$B120,0)-MATCH(TEXT(Z19,"j mmmm aaaa"),'septembre 2018'!$B$3:$B120,0)</f>
        <v>1</v>
      </c>
      <c r="AB19" t="str">
        <f ca="1">IF(AND(AA19=1,ISBLANK(VLOOKUP(Z19,Tableau4[[Date]:[Type de prestation]],5,FALSE))),"",AA19)</f>
        <v/>
      </c>
    </row>
    <row r="20" spans="1:28" ht="27.6" x14ac:dyDescent="0.25">
      <c r="A20" s="3">
        <f>'Récap prestation'!N21</f>
        <v>0</v>
      </c>
      <c r="B20" t="e">
        <f t="array" ref="B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doublon])-ROW($A$2)+1),ROWS(B$2:B20)))</f>
        <v>#NUM!</v>
      </c>
      <c r="C20" t="str">
        <f t="shared" si="0"/>
        <v/>
      </c>
      <c r="D20" s="12" t="str">
        <f>IF('Récap prestation'!E21&lt;&gt;0,'Récap prestation'!E21,"")</f>
        <v/>
      </c>
      <c r="E20" s="14">
        <f t="shared" si="1"/>
        <v>11</v>
      </c>
      <c r="F20" s="14" t="str">
        <f t="shared" si="2"/>
        <v xml:space="preserve"> 11 </v>
      </c>
      <c r="G20" s="14">
        <f>INDEX($N$2:O118,MATCH(D20,Tableau1[valeur établissement liste],0),2)</f>
        <v>3</v>
      </c>
      <c r="H20" s="2" t="str">
        <f t="shared" si="3"/>
        <v/>
      </c>
      <c r="I20">
        <f>'Récap prestation'!G21</f>
        <v>0</v>
      </c>
      <c r="J20" t="str">
        <f>IF(ISBLANK('Récap prestation'!I21),"",'Récap prestation'!I21)</f>
        <v/>
      </c>
      <c r="K20" t="str">
        <f>IF(ISBLANK('Récap prestation'!H21),"",'Récap prestation'!H21)</f>
        <v/>
      </c>
      <c r="M20" s="10" t="e">
        <f t="array" ref="M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doublon])-ROW($D$2)+1),ROWS(M$2:M20)))</f>
        <v>#NUM!</v>
      </c>
      <c r="N20" t="str">
        <f t="shared" si="4"/>
        <v/>
      </c>
      <c r="O20">
        <f t="shared" si="7"/>
        <v>19</v>
      </c>
      <c r="P20">
        <f ca="1">SUMIF('Récap prestation'!$E$3:$E$500,N20,'Récap prestation'!J21)</f>
        <v>0</v>
      </c>
      <c r="Q20">
        <f ca="1">SUMIF('Récap prestation'!$E$3:$E$500,N20,'Récap prestation'!K21)</f>
        <v>0</v>
      </c>
      <c r="R20">
        <f t="shared" ca="1" si="5"/>
        <v>0</v>
      </c>
      <c r="S20">
        <f ca="1">SUMIF('Récap prestation'!$E$3:$E$500,N20,'Récap prestation'!S21)</f>
        <v>0</v>
      </c>
      <c r="T20" t="str">
        <f ca="1">IF(ISERROR(AVERAGEIF('Récap prestation'!$E$3:$E$500,N20,'Récap prestation'!$S$3)),"N/A",AVERAGEIF('Récap prestation'!$E$3:$E$500,N20,'Récap prestation'!$S$3:$S$500))</f>
        <v>N/A</v>
      </c>
      <c r="U20" s="12">
        <f>'Récap prestation'!O21</f>
        <v>0</v>
      </c>
      <c r="V20" s="12" t="e">
        <f t="array" ref="V2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doublon])-ROW($U$2)+1),ROWS(V$2:V20)))</f>
        <v>#NUM!</v>
      </c>
      <c r="W20" s="12" t="str">
        <f t="shared" si="6"/>
        <v/>
      </c>
      <c r="X20" s="12"/>
      <c r="Z20" s="14" t="str">
        <f ca="1">'septembre 2018'!B25</f>
        <v>19 septembre 2018</v>
      </c>
      <c r="AA20" s="14">
        <f ca="1">MATCH(TEXT(Z21,"j mmmm aaaa"),'septembre 2018'!$B$3:$B121,0)-MATCH(TEXT(Z20,"j mmmm aaaa"),'septembre 2018'!$B$3:$B121,0)</f>
        <v>1</v>
      </c>
      <c r="AB20" t="str">
        <f ca="1">IF(AND(AA20=1,ISBLANK(VLOOKUP(Z20,Tableau4[[Date]:[Type de prestation]],5,FALSE))),"",AA20)</f>
        <v/>
      </c>
    </row>
    <row r="21" spans="1:28" ht="27.6" x14ac:dyDescent="0.25">
      <c r="A21" s="3">
        <f>'Récap prestation'!N22</f>
        <v>0</v>
      </c>
      <c r="B21" t="e">
        <f t="array" ref="B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doublon])-ROW($A$2)+1),ROWS(B$2:B21)))</f>
        <v>#NUM!</v>
      </c>
      <c r="C21" t="str">
        <f t="shared" si="0"/>
        <v/>
      </c>
      <c r="D21" s="12" t="str">
        <f>IF('Récap prestation'!E22&lt;&gt;0,'Récap prestation'!E22,"")</f>
        <v/>
      </c>
      <c r="E21" s="14">
        <f t="shared" si="1"/>
        <v>12</v>
      </c>
      <c r="F21" s="14" t="str">
        <f t="shared" si="2"/>
        <v xml:space="preserve"> 12 </v>
      </c>
      <c r="G21" s="14">
        <f>INDEX($N$2:O119,MATCH(D21,Tableau1[valeur établissement liste],0),2)</f>
        <v>3</v>
      </c>
      <c r="H21" s="2" t="str">
        <f t="shared" si="3"/>
        <v/>
      </c>
      <c r="I21">
        <f>'Récap prestation'!G22</f>
        <v>0</v>
      </c>
      <c r="J21" t="str">
        <f>IF(ISBLANK('Récap prestation'!I22),"",'Récap prestation'!I22)</f>
        <v/>
      </c>
      <c r="K21" t="str">
        <f>IF(ISBLANK('Récap prestation'!H22),"",'Récap prestation'!H22)</f>
        <v/>
      </c>
      <c r="M21" s="10" t="e">
        <f t="array" ref="M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doublon])-ROW($D$2)+1),ROWS(M$2:M21)))</f>
        <v>#NUM!</v>
      </c>
      <c r="N21" t="str">
        <f t="shared" si="4"/>
        <v/>
      </c>
      <c r="O21">
        <f t="shared" si="7"/>
        <v>20</v>
      </c>
      <c r="P21">
        <f ca="1">SUMIF('Récap prestation'!$E$3:$E$500,N21,'Récap prestation'!J22)</f>
        <v>0</v>
      </c>
      <c r="Q21">
        <f ca="1">SUMIF('Récap prestation'!$E$3:$E$500,N21,'Récap prestation'!K22)</f>
        <v>0</v>
      </c>
      <c r="R21">
        <f t="shared" ca="1" si="5"/>
        <v>0</v>
      </c>
      <c r="S21">
        <f ca="1">SUMIF('Récap prestation'!$E$3:$E$500,N21,'Récap prestation'!S22)</f>
        <v>0</v>
      </c>
      <c r="T21" t="str">
        <f ca="1">IF(ISERROR(AVERAGEIF('Récap prestation'!$E$3:$E$500,N21,'Récap prestation'!$S$3)),"N/A",AVERAGEIF('Récap prestation'!$E$3:$E$500,N21,'Récap prestation'!$S$3:$S$500))</f>
        <v>N/A</v>
      </c>
      <c r="U21" s="12">
        <f>'Récap prestation'!O22</f>
        <v>0</v>
      </c>
      <c r="V21" s="12" t="e">
        <f t="array" ref="V2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doublon])-ROW($U$2)+1),ROWS(V$2:V21)))</f>
        <v>#NUM!</v>
      </c>
      <c r="W21" s="12" t="str">
        <f t="shared" si="6"/>
        <v/>
      </c>
      <c r="X21" s="12"/>
      <c r="Z21" s="14" t="str">
        <f ca="1">'septembre 2018'!B26</f>
        <v>20 septembre 2018</v>
      </c>
      <c r="AA21" s="14">
        <f ca="1">MATCH(TEXT(Z22,"j mmmm aaaa"),'septembre 2018'!$B$3:$B122,0)-MATCH(TEXT(Z21,"j mmmm aaaa"),'septembre 2018'!$B$3:$B122,0)</f>
        <v>1</v>
      </c>
      <c r="AB21" t="str">
        <f ca="1">IF(AND(AA21=1,ISBLANK(VLOOKUP(Z21,Tableau4[[Date]:[Type de prestation]],5,FALSE))),"",AA21)</f>
        <v/>
      </c>
    </row>
    <row r="22" spans="1:28" ht="27.6" x14ac:dyDescent="0.25">
      <c r="A22" s="3">
        <f>'Récap prestation'!N23</f>
        <v>0</v>
      </c>
      <c r="B22" t="e">
        <f t="array" ref="B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doublon])-ROW($A$2)+1),ROWS(B$2:B22)))</f>
        <v>#NUM!</v>
      </c>
      <c r="C22" t="str">
        <f t="shared" si="0"/>
        <v/>
      </c>
      <c r="D22" s="12" t="str">
        <f>IF('Récap prestation'!E23&lt;&gt;0,'Récap prestation'!E23,"")</f>
        <v/>
      </c>
      <c r="E22" s="14">
        <f t="shared" si="1"/>
        <v>13</v>
      </c>
      <c r="F22" s="14" t="str">
        <f t="shared" si="2"/>
        <v xml:space="preserve"> 13 </v>
      </c>
      <c r="G22" s="14">
        <f>INDEX($N$2:O120,MATCH(D22,Tableau1[valeur établissement liste],0),2)</f>
        <v>3</v>
      </c>
      <c r="H22" s="2" t="str">
        <f t="shared" si="3"/>
        <v/>
      </c>
      <c r="I22">
        <f>'Récap prestation'!G23</f>
        <v>0</v>
      </c>
      <c r="J22" t="str">
        <f>IF(ISBLANK('Récap prestation'!I23),"",'Récap prestation'!I23)</f>
        <v/>
      </c>
      <c r="K22" t="str">
        <f>IF(ISBLANK('Récap prestation'!H23),"",'Récap prestation'!H23)</f>
        <v/>
      </c>
      <c r="M22" s="10" t="e">
        <f t="array" ref="M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doublon])-ROW($D$2)+1),ROWS(M$2:M22)))</f>
        <v>#NUM!</v>
      </c>
      <c r="N22" t="str">
        <f t="shared" si="4"/>
        <v/>
      </c>
      <c r="O22">
        <f t="shared" si="7"/>
        <v>21</v>
      </c>
      <c r="P22">
        <f ca="1">SUMIF('Récap prestation'!$E$3:$E$500,N22,'Récap prestation'!J23)</f>
        <v>0</v>
      </c>
      <c r="Q22">
        <f ca="1">SUMIF('Récap prestation'!$E$3:$E$500,N22,'Récap prestation'!K23)</f>
        <v>0</v>
      </c>
      <c r="R22">
        <f t="shared" ca="1" si="5"/>
        <v>0</v>
      </c>
      <c r="S22">
        <f ca="1">SUMIF('Récap prestation'!$E$3:$E$500,N22,'Récap prestation'!S23)</f>
        <v>0</v>
      </c>
      <c r="T22" t="str">
        <f ca="1">IF(ISERROR(AVERAGEIF('Récap prestation'!$E$3:$E$500,N22,'Récap prestation'!$S$3)),"N/A",AVERAGEIF('Récap prestation'!$E$3:$E$500,N22,'Récap prestation'!$S$3:$S$500))</f>
        <v>N/A</v>
      </c>
      <c r="U22" s="12">
        <f>'Récap prestation'!O23</f>
        <v>0</v>
      </c>
      <c r="V22" s="12" t="e">
        <f t="array" ref="V2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doublon])-ROW($U$2)+1),ROWS(V$2:V22)))</f>
        <v>#NUM!</v>
      </c>
      <c r="W22" s="12" t="str">
        <f t="shared" si="6"/>
        <v/>
      </c>
      <c r="X22" s="12"/>
      <c r="Z22" s="14" t="str">
        <f ca="1">'septembre 2018'!B27</f>
        <v>21 septembre 2018</v>
      </c>
      <c r="AA22" s="14">
        <f ca="1">MATCH(TEXT(Z23,"j mmmm aaaa"),'septembre 2018'!$B$3:$B123,0)-MATCH(TEXT(Z22,"j mmmm aaaa"),'septembre 2018'!$B$3:$B123,0)</f>
        <v>1</v>
      </c>
      <c r="AB22" t="str">
        <f ca="1">IF(AND(AA22=1,ISBLANK(VLOOKUP(Z22,Tableau4[[Date]:[Type de prestation]],5,FALSE))),"",AA22)</f>
        <v/>
      </c>
    </row>
    <row r="23" spans="1:28" x14ac:dyDescent="0.25">
      <c r="A23" s="3">
        <f>'Récap prestation'!N24</f>
        <v>0</v>
      </c>
      <c r="B23" t="e">
        <f t="array" ref="B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doublon])-ROW($A$2)+1),ROWS(B$2:B23)))</f>
        <v>#NUM!</v>
      </c>
      <c r="C23" t="str">
        <f t="shared" si="0"/>
        <v/>
      </c>
      <c r="D23" s="12" t="str">
        <f>IF('Récap prestation'!E24&lt;&gt;0,'Récap prestation'!E24,"")</f>
        <v/>
      </c>
      <c r="E23" s="14">
        <f t="shared" si="1"/>
        <v>14</v>
      </c>
      <c r="F23" s="14" t="str">
        <f t="shared" si="2"/>
        <v xml:space="preserve"> 14 </v>
      </c>
      <c r="G23" s="14">
        <f>INDEX($N$2:O121,MATCH(D23,Tableau1[valeur établissement liste],0),2)</f>
        <v>3</v>
      </c>
      <c r="H23" s="2" t="str">
        <f t="shared" si="3"/>
        <v/>
      </c>
      <c r="I23">
        <f>'Récap prestation'!G24</f>
        <v>0</v>
      </c>
      <c r="J23" t="str">
        <f>IF(ISBLANK('Récap prestation'!I24),"",'Récap prestation'!I24)</f>
        <v/>
      </c>
      <c r="K23" t="str">
        <f>IF(ISBLANK('Récap prestation'!H24),"",'Récap prestation'!H24)</f>
        <v/>
      </c>
      <c r="M23" s="10" t="e">
        <f t="array" ref="M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doublon])-ROW($D$2)+1),ROWS(M$2:M23)))</f>
        <v>#NUM!</v>
      </c>
      <c r="N23" t="str">
        <f t="shared" si="4"/>
        <v/>
      </c>
      <c r="O23">
        <f t="shared" si="7"/>
        <v>22</v>
      </c>
      <c r="P23">
        <f ca="1">SUMIF('Récap prestation'!$E$3:$E$500,N23,'Récap prestation'!J24)</f>
        <v>0</v>
      </c>
      <c r="Q23">
        <f ca="1">SUMIF('Récap prestation'!$E$3:$E$500,N23,'Récap prestation'!K24)</f>
        <v>0</v>
      </c>
      <c r="R23">
        <f t="shared" ca="1" si="5"/>
        <v>0</v>
      </c>
      <c r="S23">
        <f ca="1">SUMIF('Récap prestation'!$E$3:$E$500,N23,'Récap prestation'!S24)</f>
        <v>0</v>
      </c>
      <c r="T23" t="str">
        <f ca="1">IF(ISERROR(AVERAGEIF('Récap prestation'!$E$3:$E$500,N23,'Récap prestation'!$S$3)),"N/A",AVERAGEIF('Récap prestation'!$E$3:$E$500,N23,'Récap prestation'!$S$3:$S$500))</f>
        <v>N/A</v>
      </c>
      <c r="U23" s="12">
        <f>'Récap prestation'!O24</f>
        <v>0</v>
      </c>
      <c r="V23" s="12" t="e">
        <f t="array" ref="V2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doublon])-ROW($U$2)+1),ROWS(V$2:V23)))</f>
        <v>#NUM!</v>
      </c>
      <c r="W23" s="12" t="str">
        <f t="shared" si="6"/>
        <v/>
      </c>
      <c r="X23" s="12"/>
      <c r="Z23" s="14" t="str">
        <f ca="1">'septembre 2018'!B28</f>
        <v>22 septembre 2018</v>
      </c>
      <c r="AA23" s="14">
        <f ca="1">MATCH(TEXT(Z24,"j mmmm aaaa"),'septembre 2018'!$B$3:$B124,0)-MATCH(TEXT(Z23,"j mmmm aaaa"),'septembre 2018'!$B$3:$B124,0)</f>
        <v>1</v>
      </c>
      <c r="AB23" t="str">
        <f ca="1">IF(AND(AA23=1,ISBLANK(VLOOKUP(Z23,Tableau4[[Date]:[Type de prestation]],5,FALSE))),"",AA23)</f>
        <v/>
      </c>
    </row>
    <row r="24" spans="1:28" x14ac:dyDescent="0.25">
      <c r="A24" s="3">
        <f>'Récap prestation'!N25</f>
        <v>0</v>
      </c>
      <c r="B24" t="e">
        <f t="array" ref="B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doublon])-ROW($A$2)+1),ROWS(B$2:B24)))</f>
        <v>#NUM!</v>
      </c>
      <c r="C24" t="str">
        <f t="shared" si="0"/>
        <v/>
      </c>
      <c r="D24" s="12" t="str">
        <f>IF('Récap prestation'!E25&lt;&gt;0,'Récap prestation'!E25,"")</f>
        <v/>
      </c>
      <c r="E24" s="14">
        <f t="shared" si="1"/>
        <v>15</v>
      </c>
      <c r="F24" s="14" t="str">
        <f t="shared" si="2"/>
        <v xml:space="preserve"> 15 </v>
      </c>
      <c r="G24" s="14">
        <f>INDEX($N$2:O122,MATCH(D24,Tableau1[valeur établissement liste],0),2)</f>
        <v>3</v>
      </c>
      <c r="H24" s="2" t="str">
        <f t="shared" si="3"/>
        <v/>
      </c>
      <c r="I24">
        <f>'Récap prestation'!G25</f>
        <v>0</v>
      </c>
      <c r="J24" t="str">
        <f>IF(ISBLANK('Récap prestation'!I25),"",'Récap prestation'!I25)</f>
        <v/>
      </c>
      <c r="K24" t="str">
        <f>IF(ISBLANK('Récap prestation'!H25),"",'Récap prestation'!H25)</f>
        <v/>
      </c>
      <c r="M24" s="10" t="e">
        <f t="array" ref="M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doublon])-ROW($D$2)+1),ROWS(M$2:M24)))</f>
        <v>#NUM!</v>
      </c>
      <c r="N24" t="str">
        <f t="shared" si="4"/>
        <v/>
      </c>
      <c r="O24">
        <f t="shared" si="7"/>
        <v>23</v>
      </c>
      <c r="P24">
        <f ca="1">SUMIF('Récap prestation'!$E$3:$E$500,N24,'Récap prestation'!J25)</f>
        <v>0</v>
      </c>
      <c r="Q24">
        <f ca="1">SUMIF('Récap prestation'!$E$3:$E$500,N24,'Récap prestation'!K25)</f>
        <v>0</v>
      </c>
      <c r="R24">
        <f t="shared" ca="1" si="5"/>
        <v>0</v>
      </c>
      <c r="S24">
        <f ca="1">SUMIF('Récap prestation'!$E$3:$E$500,N24,'Récap prestation'!S25)</f>
        <v>0</v>
      </c>
      <c r="T24" t="str">
        <f ca="1">IF(ISERROR(AVERAGEIF('Récap prestation'!$E$3:$E$500,N24,'Récap prestation'!$S$3)),"N/A",AVERAGEIF('Récap prestation'!$E$3:$E$500,N24,'Récap prestation'!$S$3:$S$500))</f>
        <v>N/A</v>
      </c>
      <c r="U24" s="12">
        <f>'Récap prestation'!O25</f>
        <v>0</v>
      </c>
      <c r="V24" s="12" t="e">
        <f t="array" ref="V2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doublon])-ROW($U$2)+1),ROWS(V$2:V24)))</f>
        <v>#NUM!</v>
      </c>
      <c r="W24" s="12" t="str">
        <f t="shared" si="6"/>
        <v/>
      </c>
      <c r="X24" s="12"/>
      <c r="Z24" s="14" t="str">
        <f ca="1">'septembre 2018'!B29</f>
        <v>23 septembre 2018</v>
      </c>
      <c r="AA24" s="14">
        <f ca="1">MATCH(TEXT(Z25,"j mmmm aaaa"),'septembre 2018'!$B$3:$B125,0)-MATCH(TEXT(Z24,"j mmmm aaaa"),'septembre 2018'!$B$3:$B125,0)</f>
        <v>1</v>
      </c>
      <c r="AB24" t="str">
        <f ca="1">IF(AND(AA24=1,ISBLANK(VLOOKUP(Z24,Tableau4[[Date]:[Type de prestation]],5,FALSE))),"",AA24)</f>
        <v/>
      </c>
    </row>
    <row r="25" spans="1:28" x14ac:dyDescent="0.25">
      <c r="A25" s="3">
        <f>'Récap prestation'!N26</f>
        <v>0</v>
      </c>
      <c r="B25" t="e">
        <f t="array" ref="B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doublon])-ROW($A$2)+1),ROWS(B$2:B25)))</f>
        <v>#NUM!</v>
      </c>
      <c r="C25" t="str">
        <f t="shared" si="0"/>
        <v/>
      </c>
      <c r="D25" s="12" t="str">
        <f>IF('Récap prestation'!E26&lt;&gt;0,'Récap prestation'!E26,"")</f>
        <v/>
      </c>
      <c r="E25" s="14">
        <f t="shared" si="1"/>
        <v>16</v>
      </c>
      <c r="F25" s="14" t="str">
        <f t="shared" si="2"/>
        <v xml:space="preserve"> 16 </v>
      </c>
      <c r="G25" s="14">
        <f>INDEX($N$2:O123,MATCH(D25,Tableau1[valeur établissement liste],0),2)</f>
        <v>3</v>
      </c>
      <c r="H25" s="2" t="str">
        <f t="shared" si="3"/>
        <v/>
      </c>
      <c r="I25">
        <f>'Récap prestation'!G26</f>
        <v>0</v>
      </c>
      <c r="J25" t="str">
        <f>IF(ISBLANK('Récap prestation'!I26),"",'Récap prestation'!I26)</f>
        <v/>
      </c>
      <c r="K25" t="str">
        <f>IF(ISBLANK('Récap prestation'!H26),"",'Récap prestation'!H26)</f>
        <v/>
      </c>
      <c r="M25" s="10" t="e">
        <f t="array" ref="M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doublon])-ROW($D$2)+1),ROWS(M$2:M25)))</f>
        <v>#NUM!</v>
      </c>
      <c r="N25" t="str">
        <f t="shared" si="4"/>
        <v/>
      </c>
      <c r="O25">
        <f t="shared" si="7"/>
        <v>24</v>
      </c>
      <c r="P25">
        <f ca="1">SUMIF('Récap prestation'!$E$3:$E$500,N25,'Récap prestation'!J26)</f>
        <v>0</v>
      </c>
      <c r="Q25">
        <f ca="1">SUMIF('Récap prestation'!$E$3:$E$500,N25,'Récap prestation'!K26)</f>
        <v>0</v>
      </c>
      <c r="R25">
        <f t="shared" ca="1" si="5"/>
        <v>0</v>
      </c>
      <c r="S25">
        <f ca="1">SUMIF('Récap prestation'!$E$3:$E$500,N25,'Récap prestation'!S26)</f>
        <v>0</v>
      </c>
      <c r="T25" t="str">
        <f ca="1">IF(ISERROR(AVERAGEIF('Récap prestation'!$E$3:$E$500,N25,'Récap prestation'!$S$3)),"N/A",AVERAGEIF('Récap prestation'!$E$3:$E$500,N25,'Récap prestation'!$S$3:$S$500))</f>
        <v>N/A</v>
      </c>
      <c r="U25" s="12">
        <f>'Récap prestation'!O26</f>
        <v>0</v>
      </c>
      <c r="V25" s="12" t="e">
        <f t="array" ref="V2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doublon])-ROW($U$2)+1),ROWS(V$2:V25)))</f>
        <v>#NUM!</v>
      </c>
      <c r="W25" s="12" t="str">
        <f t="shared" si="6"/>
        <v/>
      </c>
      <c r="X25" s="12"/>
      <c r="Z25" s="14" t="str">
        <f ca="1">'septembre 2018'!B30</f>
        <v>24 septembre 2018</v>
      </c>
      <c r="AA25" s="14">
        <f ca="1">MATCH(TEXT(Z26,"j mmmm aaaa"),'septembre 2018'!$B$3:$B126,0)-MATCH(TEXT(Z25,"j mmmm aaaa"),'septembre 2018'!$B$3:$B126,0)</f>
        <v>1</v>
      </c>
      <c r="AB25" t="str">
        <f ca="1">IF(AND(AA25=1,ISBLANK(VLOOKUP(Z25,Tableau4[[Date]:[Type de prestation]],5,FALSE))),"",AA25)</f>
        <v/>
      </c>
    </row>
    <row r="26" spans="1:28" x14ac:dyDescent="0.25">
      <c r="A26" s="3">
        <f>'Récap prestation'!N27</f>
        <v>0</v>
      </c>
      <c r="B26" t="e">
        <f t="array" ref="B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doublon])-ROW($A$2)+1),ROWS(B$2:B26)))</f>
        <v>#NUM!</v>
      </c>
      <c r="C26" t="str">
        <f t="shared" si="0"/>
        <v/>
      </c>
      <c r="D26" s="12" t="str">
        <f>IF('Récap prestation'!E27&lt;&gt;0,'Récap prestation'!E27,"")</f>
        <v/>
      </c>
      <c r="E26" s="14">
        <f t="shared" si="1"/>
        <v>17</v>
      </c>
      <c r="F26" s="14" t="str">
        <f t="shared" si="2"/>
        <v xml:space="preserve"> 17 </v>
      </c>
      <c r="G26" s="14">
        <f>INDEX($N$2:O124,MATCH(D26,Tableau1[valeur établissement liste],0),2)</f>
        <v>3</v>
      </c>
      <c r="H26" s="2" t="str">
        <f t="shared" si="3"/>
        <v/>
      </c>
      <c r="I26">
        <f>'Récap prestation'!G27</f>
        <v>0</v>
      </c>
      <c r="J26" t="str">
        <f>IF(ISBLANK('Récap prestation'!I27),"",'Récap prestation'!I27)</f>
        <v/>
      </c>
      <c r="K26" t="str">
        <f>IF(ISBLANK('Récap prestation'!H27),"",'Récap prestation'!H27)</f>
        <v/>
      </c>
      <c r="M26" s="10" t="e">
        <f t="array" ref="M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doublon])-ROW($D$2)+1),ROWS(M$2:M26)))</f>
        <v>#NUM!</v>
      </c>
      <c r="N26" t="str">
        <f t="shared" si="4"/>
        <v/>
      </c>
      <c r="O26">
        <f t="shared" si="7"/>
        <v>25</v>
      </c>
      <c r="P26">
        <f ca="1">SUMIF('Récap prestation'!$E$3:$E$500,N26,'Récap prestation'!J27)</f>
        <v>0</v>
      </c>
      <c r="Q26">
        <f ca="1">SUMIF('Récap prestation'!$E$3:$E$500,N26,'Récap prestation'!K27)</f>
        <v>0</v>
      </c>
      <c r="R26">
        <f t="shared" ca="1" si="5"/>
        <v>0</v>
      </c>
      <c r="S26">
        <f ca="1">SUMIF('Récap prestation'!$E$3:$E$500,N26,'Récap prestation'!S27)</f>
        <v>0</v>
      </c>
      <c r="T26" t="str">
        <f ca="1">IF(ISERROR(AVERAGEIF('Récap prestation'!$E$3:$E$500,N26,'Récap prestation'!$S$3)),"N/A",AVERAGEIF('Récap prestation'!$E$3:$E$500,N26,'Récap prestation'!$S$3:$S$500))</f>
        <v>N/A</v>
      </c>
      <c r="U26" s="12">
        <f>'Récap prestation'!O27</f>
        <v>0</v>
      </c>
      <c r="V26" s="12" t="e">
        <f t="array" ref="V2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doublon])-ROW($U$2)+1),ROWS(V$2:V26)))</f>
        <v>#NUM!</v>
      </c>
      <c r="W26" s="12" t="str">
        <f t="shared" si="6"/>
        <v/>
      </c>
      <c r="X26" s="12"/>
      <c r="Z26" s="14" t="str">
        <f ca="1">'septembre 2018'!B31</f>
        <v>25 septembre 2018</v>
      </c>
      <c r="AA26" s="14">
        <f ca="1">MATCH(TEXT(Z27,"j mmmm aaaa"),'septembre 2018'!$B$3:$B127,0)-MATCH(TEXT(Z26,"j mmmm aaaa"),'septembre 2018'!$B$3:$B127,0)</f>
        <v>1</v>
      </c>
      <c r="AB26" t="str">
        <f ca="1">IF(AND(AA26=1,ISBLANK(VLOOKUP(Z26,Tableau4[[Date]:[Type de prestation]],5,FALSE))),"",AA26)</f>
        <v/>
      </c>
    </row>
    <row r="27" spans="1:28" x14ac:dyDescent="0.25">
      <c r="A27" s="3">
        <f>'Récap prestation'!N28</f>
        <v>0</v>
      </c>
      <c r="B27" t="e">
        <f t="array" ref="B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doublon])-ROW($A$2)+1),ROWS(B$2:B27)))</f>
        <v>#NUM!</v>
      </c>
      <c r="C27" t="str">
        <f t="shared" si="0"/>
        <v/>
      </c>
      <c r="D27" s="12" t="str">
        <f>IF('Récap prestation'!E28&lt;&gt;0,'Récap prestation'!E28,"")</f>
        <v/>
      </c>
      <c r="E27" s="14">
        <f t="shared" si="1"/>
        <v>18</v>
      </c>
      <c r="F27" s="14" t="str">
        <f t="shared" si="2"/>
        <v xml:space="preserve"> 18 </v>
      </c>
      <c r="G27" s="14">
        <f>INDEX($N$2:O125,MATCH(D27,Tableau1[valeur établissement liste],0),2)</f>
        <v>3</v>
      </c>
      <c r="H27" s="2" t="str">
        <f t="shared" si="3"/>
        <v/>
      </c>
      <c r="I27">
        <f>'Récap prestation'!G28</f>
        <v>0</v>
      </c>
      <c r="J27" t="str">
        <f>IF(ISBLANK('Récap prestation'!I28),"",'Récap prestation'!I28)</f>
        <v/>
      </c>
      <c r="K27" t="str">
        <f>IF(ISBLANK('Récap prestation'!H28),"",'Récap prestation'!H28)</f>
        <v/>
      </c>
      <c r="M27" s="10" t="e">
        <f t="array" ref="M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doublon])-ROW($D$2)+1),ROWS(M$2:M27)))</f>
        <v>#NUM!</v>
      </c>
      <c r="N27" t="str">
        <f t="shared" si="4"/>
        <v/>
      </c>
      <c r="O27">
        <f t="shared" si="7"/>
        <v>26</v>
      </c>
      <c r="P27">
        <f ca="1">SUMIF('Récap prestation'!$E$3:$E$500,N27,'Récap prestation'!J28)</f>
        <v>0</v>
      </c>
      <c r="Q27">
        <f ca="1">SUMIF('Récap prestation'!$E$3:$E$500,N27,'Récap prestation'!K28)</f>
        <v>0</v>
      </c>
      <c r="R27">
        <f t="shared" ca="1" si="5"/>
        <v>0</v>
      </c>
      <c r="S27">
        <f ca="1">SUMIF('Récap prestation'!$E$3:$E$500,N27,'Récap prestation'!S28)</f>
        <v>0</v>
      </c>
      <c r="T27" t="str">
        <f ca="1">IF(ISERROR(AVERAGEIF('Récap prestation'!$E$3:$E$500,N27,'Récap prestation'!$S$3)),"N/A",AVERAGEIF('Récap prestation'!$E$3:$E$500,N27,'Récap prestation'!$S$3:$S$500))</f>
        <v>N/A</v>
      </c>
      <c r="U27" s="12">
        <f>'Récap prestation'!O28</f>
        <v>0</v>
      </c>
      <c r="V27" s="12" t="e">
        <f t="array" ref="V2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doublon])-ROW($U$2)+1),ROWS(V$2:V27)))</f>
        <v>#NUM!</v>
      </c>
      <c r="W27" s="12" t="str">
        <f t="shared" si="6"/>
        <v/>
      </c>
      <c r="X27" s="12"/>
      <c r="Z27" s="14" t="str">
        <f ca="1">'septembre 2018'!B32</f>
        <v>26 septembre 2018</v>
      </c>
      <c r="AA27" s="14">
        <f ca="1">MATCH(TEXT(Z28,"j mmmm aaaa"),'septembre 2018'!$B$3:$B128,0)-MATCH(TEXT(Z27,"j mmmm aaaa"),'septembre 2018'!$B$3:$B128,0)</f>
        <v>1</v>
      </c>
      <c r="AB27" t="str">
        <f ca="1">IF(AND(AA27=1,ISBLANK(VLOOKUP(Z27,Tableau4[[Date]:[Type de prestation]],5,FALSE))),"",AA27)</f>
        <v/>
      </c>
    </row>
    <row r="28" spans="1:28" x14ac:dyDescent="0.25">
      <c r="A28" s="3">
        <f>'Récap prestation'!N29</f>
        <v>0</v>
      </c>
      <c r="B28" t="e">
        <f t="array" ref="B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doublon])-ROW($A$2)+1),ROWS(B$2:B28)))</f>
        <v>#NUM!</v>
      </c>
      <c r="C28" t="str">
        <f t="shared" si="0"/>
        <v/>
      </c>
      <c r="D28" s="12" t="str">
        <f>IF('Récap prestation'!E29&lt;&gt;0,'Récap prestation'!E29,"")</f>
        <v/>
      </c>
      <c r="E28" s="14">
        <f t="shared" si="1"/>
        <v>19</v>
      </c>
      <c r="F28" s="14" t="str">
        <f t="shared" si="2"/>
        <v xml:space="preserve"> 19 </v>
      </c>
      <c r="G28" s="14">
        <f>INDEX($N$2:O126,MATCH(D28,Tableau1[valeur établissement liste],0),2)</f>
        <v>3</v>
      </c>
      <c r="H28" s="2" t="str">
        <f t="shared" si="3"/>
        <v/>
      </c>
      <c r="I28">
        <f>'Récap prestation'!G29</f>
        <v>0</v>
      </c>
      <c r="J28" t="str">
        <f>IF(ISBLANK('Récap prestation'!I29),"",'Récap prestation'!I29)</f>
        <v/>
      </c>
      <c r="K28" t="str">
        <f>IF(ISBLANK('Récap prestation'!H29),"",'Récap prestation'!H29)</f>
        <v/>
      </c>
      <c r="M28" s="10" t="e">
        <f t="array" ref="M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doublon])-ROW($D$2)+1),ROWS(M$2:M28)))</f>
        <v>#NUM!</v>
      </c>
      <c r="N28" t="str">
        <f t="shared" si="4"/>
        <v/>
      </c>
      <c r="O28">
        <f t="shared" si="7"/>
        <v>27</v>
      </c>
      <c r="P28">
        <f ca="1">SUMIF('Récap prestation'!$E$3:$E$500,N28,'Récap prestation'!J29)</f>
        <v>0</v>
      </c>
      <c r="Q28">
        <f ca="1">SUMIF('Récap prestation'!$E$3:$E$500,N28,'Récap prestation'!K29)</f>
        <v>0</v>
      </c>
      <c r="R28">
        <f t="shared" ca="1" si="5"/>
        <v>0</v>
      </c>
      <c r="S28">
        <f ca="1">SUMIF('Récap prestation'!$E$3:$E$500,N28,'Récap prestation'!S29)</f>
        <v>0</v>
      </c>
      <c r="T28" t="str">
        <f ca="1">IF(ISERROR(AVERAGEIF('Récap prestation'!$E$3:$E$500,N28,'Récap prestation'!$S$3)),"N/A",AVERAGEIF('Récap prestation'!$E$3:$E$500,N28,'Récap prestation'!$S$3:$S$500))</f>
        <v>N/A</v>
      </c>
      <c r="U28" s="12">
        <f>'Récap prestation'!O29</f>
        <v>0</v>
      </c>
      <c r="V28" s="12" t="e">
        <f t="array" ref="V2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doublon])-ROW($U$2)+1),ROWS(V$2:V28)))</f>
        <v>#NUM!</v>
      </c>
      <c r="W28" s="12" t="str">
        <f t="shared" si="6"/>
        <v/>
      </c>
      <c r="X28" s="12"/>
      <c r="Z28" s="14" t="str">
        <f ca="1">'septembre 2018'!B33</f>
        <v>27 septembre 2018</v>
      </c>
      <c r="AA28" s="14">
        <f ca="1">MATCH(TEXT(Z29,"j mmmm aaaa"),'septembre 2018'!$B$3:$B129,0)-MATCH(TEXT(Z28,"j mmmm aaaa"),'septembre 2018'!$B$3:$B129,0)</f>
        <v>1</v>
      </c>
      <c r="AB28" t="str">
        <f ca="1">IF(AND(AA28=1,ISBLANK(VLOOKUP(Z28,Tableau4[[Date]:[Type de prestation]],5,FALSE))),"",AA28)</f>
        <v/>
      </c>
    </row>
    <row r="29" spans="1:28" x14ac:dyDescent="0.25">
      <c r="A29" s="3">
        <f>'Récap prestation'!N30</f>
        <v>0</v>
      </c>
      <c r="B29" t="e">
        <f t="array" ref="B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doublon])-ROW($A$2)+1),ROWS(B$2:B29)))</f>
        <v>#NUM!</v>
      </c>
      <c r="C29" t="str">
        <f t="shared" si="0"/>
        <v/>
      </c>
      <c r="D29" s="12" t="str">
        <f>IF('Récap prestation'!E30&lt;&gt;0,'Récap prestation'!E30,"")</f>
        <v/>
      </c>
      <c r="E29" s="14">
        <f t="shared" si="1"/>
        <v>20</v>
      </c>
      <c r="F29" s="14" t="str">
        <f t="shared" si="2"/>
        <v xml:space="preserve"> 20 </v>
      </c>
      <c r="G29" s="14">
        <f>INDEX($N$2:O127,MATCH(D29,Tableau1[valeur établissement liste],0),2)</f>
        <v>3</v>
      </c>
      <c r="H29" s="2" t="str">
        <f t="shared" si="3"/>
        <v/>
      </c>
      <c r="I29">
        <f>'Récap prestation'!G30</f>
        <v>0</v>
      </c>
      <c r="J29" t="str">
        <f>IF(ISBLANK('Récap prestation'!I30),"",'Récap prestation'!I30)</f>
        <v/>
      </c>
      <c r="K29" t="str">
        <f>IF(ISBLANK('Récap prestation'!H30),"",'Récap prestation'!H30)</f>
        <v/>
      </c>
      <c r="M29" s="10" t="e">
        <f t="array" ref="M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doublon])-ROW($D$2)+1),ROWS(M$2:M29)))</f>
        <v>#NUM!</v>
      </c>
      <c r="N29" t="str">
        <f t="shared" si="4"/>
        <v/>
      </c>
      <c r="O29">
        <f t="shared" si="7"/>
        <v>28</v>
      </c>
      <c r="P29">
        <f ca="1">SUMIF('Récap prestation'!$E$3:$E$500,N29,'Récap prestation'!J30)</f>
        <v>0</v>
      </c>
      <c r="Q29">
        <f ca="1">SUMIF('Récap prestation'!$E$3:$E$500,N29,'Récap prestation'!K30)</f>
        <v>0</v>
      </c>
      <c r="R29">
        <f t="shared" ca="1" si="5"/>
        <v>0</v>
      </c>
      <c r="S29">
        <f ca="1">SUMIF('Récap prestation'!$E$3:$E$500,N29,'Récap prestation'!S30)</f>
        <v>0</v>
      </c>
      <c r="T29" t="str">
        <f ca="1">IF(ISERROR(AVERAGEIF('Récap prestation'!$E$3:$E$500,N29,'Récap prestation'!$S$3)),"N/A",AVERAGEIF('Récap prestation'!$E$3:$E$500,N29,'Récap prestation'!$S$3:$S$500))</f>
        <v>N/A</v>
      </c>
      <c r="U29" s="12">
        <f>'Récap prestation'!O30</f>
        <v>0</v>
      </c>
      <c r="V29" s="12" t="e">
        <f t="array" ref="V2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doublon])-ROW($U$2)+1),ROWS(V$2:V29)))</f>
        <v>#NUM!</v>
      </c>
      <c r="W29" s="12" t="str">
        <f t="shared" si="6"/>
        <v/>
      </c>
      <c r="X29" s="12"/>
      <c r="Z29" s="14" t="str">
        <f ca="1">'septembre 2018'!B34</f>
        <v>28 septembre 2018</v>
      </c>
      <c r="AA29" s="14">
        <f ca="1">MATCH(TEXT(Z30,"j mmmm aaaa"),'septembre 2018'!$B$3:$B130,0)-MATCH(TEXT(Z29,"j mmmm aaaa"),'septembre 2018'!$B$3:$B130,0)</f>
        <v>1</v>
      </c>
      <c r="AB29" t="str">
        <f ca="1">IF(AND(AA29=1,ISBLANK(VLOOKUP(Z29,Tableau4[[Date]:[Type de prestation]],5,FALSE))),"",AA29)</f>
        <v/>
      </c>
    </row>
    <row r="30" spans="1:28" x14ac:dyDescent="0.25">
      <c r="A30" s="3">
        <f>'Récap prestation'!N31</f>
        <v>0</v>
      </c>
      <c r="B30" t="e">
        <f t="array" ref="B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doublon])-ROW($A$2)+1),ROWS(B$2:B30)))</f>
        <v>#NUM!</v>
      </c>
      <c r="C30" t="str">
        <f t="shared" si="0"/>
        <v/>
      </c>
      <c r="D30" s="12" t="str">
        <f>IF('Récap prestation'!E31&lt;&gt;0,'Récap prestation'!E31,"")</f>
        <v/>
      </c>
      <c r="E30" s="14">
        <f t="shared" si="1"/>
        <v>21</v>
      </c>
      <c r="F30" s="14" t="str">
        <f t="shared" si="2"/>
        <v xml:space="preserve"> 21 </v>
      </c>
      <c r="G30" s="14">
        <f>INDEX($N$2:O128,MATCH(D30,Tableau1[valeur établissement liste],0),2)</f>
        <v>3</v>
      </c>
      <c r="H30" s="2" t="str">
        <f t="shared" si="3"/>
        <v/>
      </c>
      <c r="I30">
        <f>'Récap prestation'!G31</f>
        <v>0</v>
      </c>
      <c r="J30" t="str">
        <f>IF(ISBLANK('Récap prestation'!I31),"",'Récap prestation'!I31)</f>
        <v/>
      </c>
      <c r="K30" t="str">
        <f>IF(ISBLANK('Récap prestation'!H31),"",'Récap prestation'!H31)</f>
        <v/>
      </c>
      <c r="M30" s="10" t="e">
        <f t="array" ref="M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doublon])-ROW($D$2)+1),ROWS(M$2:M30)))</f>
        <v>#NUM!</v>
      </c>
      <c r="N30" t="str">
        <f t="shared" si="4"/>
        <v/>
      </c>
      <c r="O30">
        <f t="shared" si="7"/>
        <v>29</v>
      </c>
      <c r="P30">
        <f ca="1">SUMIF('Récap prestation'!$E$3:$E$500,N30,'Récap prestation'!J31)</f>
        <v>0</v>
      </c>
      <c r="Q30">
        <f ca="1">SUMIF('Récap prestation'!$E$3:$E$500,N30,'Récap prestation'!K31)</f>
        <v>0</v>
      </c>
      <c r="R30">
        <f t="shared" ca="1" si="5"/>
        <v>0</v>
      </c>
      <c r="S30">
        <f ca="1">SUMIF('Récap prestation'!$E$3:$E$500,N30,'Récap prestation'!S31)</f>
        <v>0</v>
      </c>
      <c r="T30" t="str">
        <f ca="1">IF(ISERROR(AVERAGEIF('Récap prestation'!$E$3:$E$500,N30,'Récap prestation'!$S$3)),"N/A",AVERAGEIF('Récap prestation'!$E$3:$E$500,N30,'Récap prestation'!$S$3:$S$500))</f>
        <v>N/A</v>
      </c>
      <c r="U30" s="12">
        <f>'Récap prestation'!O31</f>
        <v>0</v>
      </c>
      <c r="V30" s="12" t="e">
        <f t="array" ref="V3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doublon])-ROW($U$2)+1),ROWS(V$2:V30)))</f>
        <v>#NUM!</v>
      </c>
      <c r="W30" s="12" t="str">
        <f t="shared" si="6"/>
        <v/>
      </c>
      <c r="X30" s="12"/>
      <c r="Z30" s="14" t="str">
        <f ca="1">'septembre 2018'!B35</f>
        <v>29 septembre 2018</v>
      </c>
      <c r="AA30" s="14">
        <f ca="1">MATCH(TEXT(Z31,"j mmmm aaaa"),'septembre 2018'!$B$3:$B131,0)-MATCH(TEXT(Z30,"j mmmm aaaa"),'septembre 2018'!$B$3:$B131,0)</f>
        <v>1</v>
      </c>
      <c r="AB30" t="str">
        <f ca="1">IF(AND(AA30=1,ISBLANK(VLOOKUP(Z30,Tableau4[[Date]:[Type de prestation]],5,FALSE))),"",AA30)</f>
        <v/>
      </c>
    </row>
    <row r="31" spans="1:28" x14ac:dyDescent="0.25">
      <c r="A31" s="3">
        <f>'Récap prestation'!N32</f>
        <v>0</v>
      </c>
      <c r="B31" t="e">
        <f t="array" ref="B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doublon])-ROW($A$2)+1),ROWS(B$2:B31)))</f>
        <v>#NUM!</v>
      </c>
      <c r="C31" t="str">
        <f t="shared" si="0"/>
        <v/>
      </c>
      <c r="D31" s="12" t="str">
        <f>IF('Récap prestation'!E32&lt;&gt;0,'Récap prestation'!E32,"")</f>
        <v/>
      </c>
      <c r="E31" s="14">
        <f t="shared" si="1"/>
        <v>22</v>
      </c>
      <c r="F31" s="14" t="str">
        <f t="shared" si="2"/>
        <v xml:space="preserve"> 22 </v>
      </c>
      <c r="G31" s="14">
        <f>INDEX($N$2:O129,MATCH(D31,Tableau1[valeur établissement liste],0),2)</f>
        <v>3</v>
      </c>
      <c r="H31" s="2" t="str">
        <f t="shared" si="3"/>
        <v/>
      </c>
      <c r="I31">
        <f>'Récap prestation'!G32</f>
        <v>0</v>
      </c>
      <c r="J31" t="str">
        <f>IF(ISBLANK('Récap prestation'!I32),"",'Récap prestation'!I32)</f>
        <v/>
      </c>
      <c r="K31" t="str">
        <f>IF(ISBLANK('Récap prestation'!H32),"",'Récap prestation'!H32)</f>
        <v/>
      </c>
      <c r="M31" s="10" t="e">
        <f t="array" ref="M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doublon])-ROW($D$2)+1),ROWS(M$2:M31)))</f>
        <v>#NUM!</v>
      </c>
      <c r="N31" t="str">
        <f t="shared" si="4"/>
        <v/>
      </c>
      <c r="O31">
        <f t="shared" si="7"/>
        <v>30</v>
      </c>
      <c r="P31">
        <f ca="1">SUMIF('Récap prestation'!$E$3:$E$500,N31,'Récap prestation'!J32)</f>
        <v>0</v>
      </c>
      <c r="Q31">
        <f ca="1">SUMIF('Récap prestation'!$E$3:$E$500,N31,'Récap prestation'!K32)</f>
        <v>0</v>
      </c>
      <c r="R31">
        <f t="shared" ca="1" si="5"/>
        <v>0</v>
      </c>
      <c r="S31">
        <f ca="1">SUMIF('Récap prestation'!$E$3:$E$500,N31,'Récap prestation'!S32)</f>
        <v>0</v>
      </c>
      <c r="T31" t="str">
        <f ca="1">IF(ISERROR(AVERAGEIF('Récap prestation'!$E$3:$E$500,N31,'Récap prestation'!$S$3)),"N/A",AVERAGEIF('Récap prestation'!$E$3:$E$500,N31,'Récap prestation'!$S$3:$S$500))</f>
        <v>N/A</v>
      </c>
      <c r="U31" s="12">
        <f>'Récap prestation'!O32</f>
        <v>0</v>
      </c>
      <c r="V31" s="12" t="e">
        <f t="array" ref="V3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doublon])-ROW($U$2)+1),ROWS(V$2:V31)))</f>
        <v>#NUM!</v>
      </c>
      <c r="W31" s="12" t="str">
        <f t="shared" si="6"/>
        <v/>
      </c>
      <c r="X31" s="12"/>
      <c r="Z31" s="14" t="str">
        <f ca="1">'septembre 2018'!B36</f>
        <v>30 septembre 2018</v>
      </c>
      <c r="AA31" s="14">
        <f ca="1">MATCH("Fin de septembre",'septembre 2018'!$B$3:$B66,0)-MATCH(TEXT(Z31,"j mmmm aaaa"),'septembre 2018'!$B$3:$B66,0)</f>
        <v>1</v>
      </c>
      <c r="AB31" t="str">
        <f ca="1">IF(AND(AA31=1,ISBLANK(VLOOKUP(Z31,Tableau4[[Date]:[Type de prestation]],5,FALSE))),"",AA31)</f>
        <v/>
      </c>
    </row>
    <row r="32" spans="1:28" x14ac:dyDescent="0.25">
      <c r="A32" s="3">
        <f>'Récap prestation'!N33</f>
        <v>0</v>
      </c>
      <c r="B32" t="e">
        <f t="array" ref="B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doublon])-ROW($A$2)+1),ROWS(B$2:B32)))</f>
        <v>#NUM!</v>
      </c>
      <c r="C32" t="str">
        <f t="shared" si="0"/>
        <v/>
      </c>
      <c r="D32" s="12" t="str">
        <f>IF('Récap prestation'!E33&lt;&gt;0,'Récap prestation'!E33,"")</f>
        <v/>
      </c>
      <c r="E32" s="14">
        <f t="shared" si="1"/>
        <v>23</v>
      </c>
      <c r="F32" s="14" t="str">
        <f t="shared" si="2"/>
        <v xml:space="preserve"> 23 </v>
      </c>
      <c r="G32" s="14">
        <f>INDEX($N$2:O130,MATCH(D32,Tableau1[valeur établissement liste],0),2)</f>
        <v>3</v>
      </c>
      <c r="H32" s="2" t="str">
        <f t="shared" si="3"/>
        <v/>
      </c>
      <c r="I32">
        <f>'Récap prestation'!G33</f>
        <v>0</v>
      </c>
      <c r="J32" t="str">
        <f>IF(ISBLANK('Récap prestation'!I33),"",'Récap prestation'!I33)</f>
        <v/>
      </c>
      <c r="K32" t="str">
        <f>IF(ISBLANK('Récap prestation'!H33),"",'Récap prestation'!H33)</f>
        <v/>
      </c>
      <c r="M32" s="10" t="e">
        <f t="array" ref="M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doublon])-ROW($D$2)+1),ROWS(M$2:M32)))</f>
        <v>#NUM!</v>
      </c>
      <c r="N32" t="str">
        <f t="shared" si="4"/>
        <v/>
      </c>
      <c r="O32">
        <f t="shared" si="7"/>
        <v>31</v>
      </c>
      <c r="P32">
        <f ca="1">SUMIF('Récap prestation'!$E$3:$E$500,N32,'Récap prestation'!J33)</f>
        <v>0</v>
      </c>
      <c r="Q32">
        <f ca="1">SUMIF('Récap prestation'!$E$3:$E$500,N32,'Récap prestation'!K33)</f>
        <v>0</v>
      </c>
      <c r="R32">
        <f t="shared" ca="1" si="5"/>
        <v>0</v>
      </c>
      <c r="S32">
        <f ca="1">SUMIF('Récap prestation'!$E$3:$E$500,N32,'Récap prestation'!S33)</f>
        <v>0</v>
      </c>
      <c r="T32" t="str">
        <f ca="1">IF(ISERROR(AVERAGEIF('Récap prestation'!$E$3:$E$500,N32,'Récap prestation'!$S$3)),"N/A",AVERAGEIF('Récap prestation'!$E$3:$E$500,N32,'Récap prestation'!$S$3:$S$500))</f>
        <v>N/A</v>
      </c>
      <c r="U32" s="12">
        <f>'Récap prestation'!O33</f>
        <v>0</v>
      </c>
      <c r="V32" s="12" t="e">
        <f t="array" ref="V3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doublon])-ROW($U$2)+1),ROWS(V$2:V32)))</f>
        <v>#NUM!</v>
      </c>
      <c r="W32" s="12" t="str">
        <f t="shared" si="6"/>
        <v/>
      </c>
      <c r="X32" s="12"/>
      <c r="Z32" s="14" t="str">
        <f ca="1">'octobre 2018'!B2</f>
        <v>1 octobre 2018</v>
      </c>
      <c r="AA32" s="14">
        <f ca="1">MATCH(TEXT(Z33,"j mmmm aaaa"),'octobre 2018'!$B$2:$B103,0)-MATCH(TEXT(Z32,"j mmmm aaaa"),'octobre 2018'!$B$2:$B103,0)</f>
        <v>1</v>
      </c>
      <c r="AB32" t="str">
        <f ca="1">IF(AND(AA32=1,ISBLANK(VLOOKUP(Z32,Tableau3[[Date]:[Type de prestation]],5,FALSE))),"",AA32)</f>
        <v/>
      </c>
    </row>
    <row r="33" spans="1:28" x14ac:dyDescent="0.25">
      <c r="A33" s="3">
        <f>'Récap prestation'!N34</f>
        <v>0</v>
      </c>
      <c r="B33" t="e">
        <f t="array" ref="B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doublon])-ROW($A$2)+1),ROWS(B$2:B33)))</f>
        <v>#NUM!</v>
      </c>
      <c r="C33" t="str">
        <f t="shared" si="0"/>
        <v/>
      </c>
      <c r="D33" s="12" t="str">
        <f>IF('Récap prestation'!E34&lt;&gt;0,'Récap prestation'!E34,"")</f>
        <v/>
      </c>
      <c r="E33" s="14">
        <f t="shared" si="1"/>
        <v>24</v>
      </c>
      <c r="F33" s="14" t="str">
        <f t="shared" si="2"/>
        <v xml:space="preserve"> 24 </v>
      </c>
      <c r="G33" s="14">
        <f>INDEX($N$2:O131,MATCH(D33,Tableau1[valeur établissement liste],0),2)</f>
        <v>3</v>
      </c>
      <c r="H33" s="2" t="str">
        <f t="shared" si="3"/>
        <v/>
      </c>
      <c r="I33">
        <f>'Récap prestation'!G34</f>
        <v>0</v>
      </c>
      <c r="J33" t="str">
        <f>IF(ISBLANK('Récap prestation'!I34),"",'Récap prestation'!I34)</f>
        <v/>
      </c>
      <c r="K33" t="str">
        <f>IF(ISBLANK('Récap prestation'!H34),"",'Récap prestation'!H34)</f>
        <v/>
      </c>
      <c r="M33" s="10" t="e">
        <f t="array" ref="M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doublon])-ROW($D$2)+1),ROWS(M$2:M33)))</f>
        <v>#NUM!</v>
      </c>
      <c r="N33" t="str">
        <f t="shared" si="4"/>
        <v/>
      </c>
      <c r="O33">
        <f t="shared" si="7"/>
        <v>32</v>
      </c>
      <c r="P33">
        <f ca="1">SUMIF('Récap prestation'!$E$3:$E$500,N33,'Récap prestation'!J34)</f>
        <v>0</v>
      </c>
      <c r="Q33">
        <f ca="1">SUMIF('Récap prestation'!$E$3:$E$500,N33,'Récap prestation'!K34)</f>
        <v>0</v>
      </c>
      <c r="R33">
        <f t="shared" ca="1" si="5"/>
        <v>0</v>
      </c>
      <c r="S33">
        <f ca="1">SUMIF('Récap prestation'!$E$3:$E$500,N33,'Récap prestation'!S34)</f>
        <v>0</v>
      </c>
      <c r="T33" t="str">
        <f ca="1">IF(ISERROR(AVERAGEIF('Récap prestation'!$E$3:$E$500,N33,'Récap prestation'!$S$3)),"N/A",AVERAGEIF('Récap prestation'!$E$3:$E$500,N33,'Récap prestation'!$S$3:$S$500))</f>
        <v>N/A</v>
      </c>
      <c r="U33" s="12">
        <f>'Récap prestation'!O34</f>
        <v>0</v>
      </c>
      <c r="V33" s="12" t="e">
        <f t="array" ref="V3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doublon])-ROW($U$2)+1),ROWS(V$2:V33)))</f>
        <v>#NUM!</v>
      </c>
      <c r="W33" s="12" t="str">
        <f t="shared" si="6"/>
        <v/>
      </c>
      <c r="X33" s="12"/>
      <c r="Z33" s="14" t="str">
        <f ca="1">'octobre 2018'!B3</f>
        <v>2 octobre 2018</v>
      </c>
      <c r="AA33" s="14">
        <f ca="1">MATCH(TEXT(Z34,"j mmmm aaaa"),'octobre 2018'!$B$2:$B104,0)-MATCH(TEXT(Z33,"j mmmm aaaa"),'octobre 2018'!$B$2:$B104,0)</f>
        <v>1</v>
      </c>
      <c r="AB33" t="str">
        <f ca="1">IF(AND(AA33=1,ISBLANK(VLOOKUP(Z33,Tableau3[[Date]:[Type de prestation]],5,FALSE))),"",AA33)</f>
        <v/>
      </c>
    </row>
    <row r="34" spans="1:28" x14ac:dyDescent="0.25">
      <c r="A34" s="3">
        <f>'Récap prestation'!N35</f>
        <v>0</v>
      </c>
      <c r="B34" t="e">
        <f t="array" ref="B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doublon])-ROW($A$2)+1),ROWS(B$2:B34)))</f>
        <v>#NUM!</v>
      </c>
      <c r="C34" t="str">
        <f t="shared" si="0"/>
        <v/>
      </c>
      <c r="D34" s="12" t="str">
        <f>IF('Récap prestation'!E35&lt;&gt;0,'Récap prestation'!E35,"")</f>
        <v/>
      </c>
      <c r="E34" s="14">
        <f t="shared" si="1"/>
        <v>25</v>
      </c>
      <c r="F34" s="14" t="str">
        <f t="shared" si="2"/>
        <v xml:space="preserve"> 25 </v>
      </c>
      <c r="G34" s="14">
        <f>INDEX($N$2:O132,MATCH(D34,Tableau1[valeur établissement liste],0),2)</f>
        <v>3</v>
      </c>
      <c r="H34" s="2" t="str">
        <f t="shared" si="3"/>
        <v/>
      </c>
      <c r="I34">
        <f>'Récap prestation'!G35</f>
        <v>0</v>
      </c>
      <c r="J34" t="str">
        <f>IF(ISBLANK('Récap prestation'!I35),"",'Récap prestation'!I35)</f>
        <v/>
      </c>
      <c r="K34" t="str">
        <f>IF(ISBLANK('Récap prestation'!H35),"",'Récap prestation'!H35)</f>
        <v/>
      </c>
      <c r="M34" s="10" t="e">
        <f t="array" ref="M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doublon])-ROW($D$2)+1),ROWS(M$2:M34)))</f>
        <v>#NUM!</v>
      </c>
      <c r="N34" t="str">
        <f t="shared" si="4"/>
        <v/>
      </c>
      <c r="O34">
        <f t="shared" si="7"/>
        <v>33</v>
      </c>
      <c r="P34">
        <f ca="1">SUMIF('Récap prestation'!$E$3:$E$500,N34,'Récap prestation'!J35)</f>
        <v>0</v>
      </c>
      <c r="Q34">
        <f ca="1">SUMIF('Récap prestation'!$E$3:$E$500,N34,'Récap prestation'!K35)</f>
        <v>0</v>
      </c>
      <c r="R34">
        <f t="shared" ca="1" si="5"/>
        <v>0</v>
      </c>
      <c r="S34">
        <f ca="1">SUMIF('Récap prestation'!$E$3:$E$500,N34,'Récap prestation'!S35)</f>
        <v>0</v>
      </c>
      <c r="T34" t="str">
        <f ca="1">IF(ISERROR(AVERAGEIF('Récap prestation'!$E$3:$E$500,N34,'Récap prestation'!$S$3)),"N/A",AVERAGEIF('Récap prestation'!$E$3:$E$500,N34,'Récap prestation'!$S$3:$S$500))</f>
        <v>N/A</v>
      </c>
      <c r="U34" s="12">
        <f>'Récap prestation'!O35</f>
        <v>0</v>
      </c>
      <c r="V34" s="12" t="e">
        <f t="array" ref="V3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doublon])-ROW($U$2)+1),ROWS(V$2:V34)))</f>
        <v>#NUM!</v>
      </c>
      <c r="W34" s="12" t="str">
        <f t="shared" si="6"/>
        <v/>
      </c>
      <c r="X34" s="12"/>
      <c r="Z34" s="14" t="str">
        <f ca="1">'octobre 2018'!B4</f>
        <v>3 octobre 2018</v>
      </c>
      <c r="AA34" s="14">
        <f ca="1">MATCH(TEXT(Z35,"j mmmm aaaa"),'octobre 2018'!$B$2:$B105,0)-MATCH(TEXT(Z34,"j mmmm aaaa"),'octobre 2018'!$B$2:$B105,0)</f>
        <v>1</v>
      </c>
      <c r="AB34" t="str">
        <f ca="1">IF(AND(AA34=1,ISBLANK(VLOOKUP(Z34,Tableau3[[Date]:[Type de prestation]],5,FALSE))),"",AA34)</f>
        <v/>
      </c>
    </row>
    <row r="35" spans="1:28" x14ac:dyDescent="0.25">
      <c r="A35" s="3">
        <f>'Récap prestation'!N36</f>
        <v>0</v>
      </c>
      <c r="B35" t="e">
        <f t="array" ref="B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doublon])-ROW($A$2)+1),ROWS(B$2:B35)))</f>
        <v>#NUM!</v>
      </c>
      <c r="C35" t="str">
        <f t="shared" si="0"/>
        <v/>
      </c>
      <c r="D35" s="12" t="str">
        <f>IF('Récap prestation'!E36&lt;&gt;0,'Récap prestation'!E36,"")</f>
        <v/>
      </c>
      <c r="E35" s="14">
        <f t="shared" si="1"/>
        <v>26</v>
      </c>
      <c r="F35" s="14" t="str">
        <f t="shared" si="2"/>
        <v xml:space="preserve"> 26 </v>
      </c>
      <c r="G35" s="14">
        <f>INDEX($N$2:O133,MATCH(D35,Tableau1[valeur établissement liste],0),2)</f>
        <v>3</v>
      </c>
      <c r="H35" s="2" t="str">
        <f t="shared" si="3"/>
        <v/>
      </c>
      <c r="I35">
        <f>'Récap prestation'!G36</f>
        <v>0</v>
      </c>
      <c r="J35" t="str">
        <f>IF(ISBLANK('Récap prestation'!I36),"",'Récap prestation'!I36)</f>
        <v/>
      </c>
      <c r="K35" t="str">
        <f>IF(ISBLANK('Récap prestation'!H36),"",'Récap prestation'!H36)</f>
        <v/>
      </c>
      <c r="M35" s="10" t="e">
        <f t="array" ref="M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doublon])-ROW($D$2)+1),ROWS(M$2:M35)))</f>
        <v>#NUM!</v>
      </c>
      <c r="N35" t="str">
        <f t="shared" si="4"/>
        <v/>
      </c>
      <c r="O35">
        <f t="shared" si="7"/>
        <v>34</v>
      </c>
      <c r="P35">
        <f ca="1">SUMIF('Récap prestation'!$E$3:$E$500,N35,'Récap prestation'!J36)</f>
        <v>0</v>
      </c>
      <c r="Q35">
        <f ca="1">SUMIF('Récap prestation'!$E$3:$E$500,N35,'Récap prestation'!K36)</f>
        <v>0</v>
      </c>
      <c r="R35">
        <f t="shared" ca="1" si="5"/>
        <v>0</v>
      </c>
      <c r="S35">
        <f ca="1">SUMIF('Récap prestation'!$E$3:$E$500,N35,'Récap prestation'!S36)</f>
        <v>0</v>
      </c>
      <c r="T35" t="str">
        <f ca="1">IF(ISERROR(AVERAGEIF('Récap prestation'!$E$3:$E$500,N35,'Récap prestation'!$S$3)),"N/A",AVERAGEIF('Récap prestation'!$E$3:$E$500,N35,'Récap prestation'!$S$3:$S$500))</f>
        <v>N/A</v>
      </c>
      <c r="U35" s="12">
        <f>'Récap prestation'!O36</f>
        <v>0</v>
      </c>
      <c r="V35" s="12" t="e">
        <f t="array" ref="V3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doublon])-ROW($U$2)+1),ROWS(V$2:V35)))</f>
        <v>#NUM!</v>
      </c>
      <c r="W35" s="12" t="str">
        <f t="shared" si="6"/>
        <v/>
      </c>
      <c r="X35" s="12"/>
      <c r="Z35" s="14" t="str">
        <f ca="1">'octobre 2018'!B5</f>
        <v>4 octobre 2018</v>
      </c>
      <c r="AA35" s="14">
        <f ca="1">MATCH(TEXT(Z36,"j mmmm aaaa"),'octobre 2018'!$B$2:$B106,0)-MATCH(TEXT(Z35,"j mmmm aaaa"),'octobre 2018'!$B$2:$B106,0)</f>
        <v>1</v>
      </c>
      <c r="AB35" t="str">
        <f ca="1">IF(AND(AA35=1,ISBLANK(VLOOKUP(Z35,Tableau3[[Date]:[Type de prestation]],5,FALSE))),"",AA35)</f>
        <v/>
      </c>
    </row>
    <row r="36" spans="1:28" x14ac:dyDescent="0.25">
      <c r="A36" s="3">
        <f>'Récap prestation'!N37</f>
        <v>0</v>
      </c>
      <c r="B36" t="e">
        <f t="array" ref="B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doublon])-ROW($A$2)+1),ROWS(B$2:B36)))</f>
        <v>#NUM!</v>
      </c>
      <c r="C36" t="str">
        <f t="shared" si="0"/>
        <v/>
      </c>
      <c r="D36" s="12" t="str">
        <f>IF('Récap prestation'!E37&lt;&gt;0,'Récap prestation'!E37,"")</f>
        <v/>
      </c>
      <c r="E36" s="14">
        <f t="shared" si="1"/>
        <v>27</v>
      </c>
      <c r="F36" s="14" t="str">
        <f t="shared" si="2"/>
        <v xml:space="preserve"> 27 </v>
      </c>
      <c r="G36" s="14">
        <f>INDEX($N$2:O134,MATCH(D36,Tableau1[valeur établissement liste],0),2)</f>
        <v>3</v>
      </c>
      <c r="H36" s="2" t="str">
        <f t="shared" si="3"/>
        <v/>
      </c>
      <c r="I36">
        <f>'Récap prestation'!G37</f>
        <v>0</v>
      </c>
      <c r="J36" t="str">
        <f>IF(ISBLANK('Récap prestation'!I37),"",'Récap prestation'!I37)</f>
        <v/>
      </c>
      <c r="K36" t="str">
        <f>IF(ISBLANK('Récap prestation'!H37),"",'Récap prestation'!H37)</f>
        <v/>
      </c>
      <c r="M36" s="10" t="e">
        <f t="array" ref="M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doublon])-ROW($D$2)+1),ROWS(M$2:M36)))</f>
        <v>#NUM!</v>
      </c>
      <c r="N36" t="str">
        <f t="shared" si="4"/>
        <v/>
      </c>
      <c r="O36">
        <f t="shared" si="7"/>
        <v>35</v>
      </c>
      <c r="P36">
        <f ca="1">SUMIF('Récap prestation'!$E$3:$E$500,N36,'Récap prestation'!J37)</f>
        <v>0</v>
      </c>
      <c r="Q36">
        <f ca="1">SUMIF('Récap prestation'!$E$3:$E$500,N36,'Récap prestation'!K37)</f>
        <v>0</v>
      </c>
      <c r="R36">
        <f t="shared" ca="1" si="5"/>
        <v>0</v>
      </c>
      <c r="S36">
        <f ca="1">SUMIF('Récap prestation'!$E$3:$E$500,N36,'Récap prestation'!S37)</f>
        <v>0</v>
      </c>
      <c r="T36" t="str">
        <f ca="1">IF(ISERROR(AVERAGEIF('Récap prestation'!$E$3:$E$500,N36,'Récap prestation'!$S$3)),"N/A",AVERAGEIF('Récap prestation'!$E$3:$E$500,N36,'Récap prestation'!$S$3:$S$500))</f>
        <v>N/A</v>
      </c>
      <c r="U36" s="12">
        <f>'Récap prestation'!O37</f>
        <v>0</v>
      </c>
      <c r="V36" s="12" t="e">
        <f t="array" ref="V3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doublon])-ROW($U$2)+1),ROWS(V$2:V36)))</f>
        <v>#NUM!</v>
      </c>
      <c r="W36" s="12" t="str">
        <f t="shared" si="6"/>
        <v/>
      </c>
      <c r="X36" s="12"/>
      <c r="Z36" s="14" t="str">
        <f ca="1">'octobre 2018'!B6</f>
        <v>5 octobre 2018</v>
      </c>
      <c r="AA36" s="14">
        <f ca="1">MATCH(TEXT(Z37,"j mmmm aaaa"),'octobre 2018'!$B$2:$B107,0)-MATCH(TEXT(Z36,"j mmmm aaaa"),'octobre 2018'!$B$2:$B107,0)</f>
        <v>1</v>
      </c>
      <c r="AB36" t="str">
        <f ca="1">IF(AND(AA36=1,ISBLANK(VLOOKUP(Z36,Tableau3[[Date]:[Type de prestation]],5,FALSE))),"",AA36)</f>
        <v/>
      </c>
    </row>
    <row r="37" spans="1:28" x14ac:dyDescent="0.25">
      <c r="A37" s="3">
        <f>'Récap prestation'!N38</f>
        <v>0</v>
      </c>
      <c r="B37" t="e">
        <f t="array" ref="B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doublon])-ROW($A$2)+1),ROWS(B$2:B37)))</f>
        <v>#NUM!</v>
      </c>
      <c r="C37" t="str">
        <f t="shared" si="0"/>
        <v/>
      </c>
      <c r="D37" s="12" t="str">
        <f>IF('Récap prestation'!E38&lt;&gt;0,'Récap prestation'!E38,"")</f>
        <v/>
      </c>
      <c r="E37" s="14">
        <f t="shared" si="1"/>
        <v>28</v>
      </c>
      <c r="F37" s="14" t="str">
        <f t="shared" si="2"/>
        <v xml:space="preserve"> 28 </v>
      </c>
      <c r="G37" s="14">
        <f>INDEX($N$2:O135,MATCH(D37,Tableau1[valeur établissement liste],0),2)</f>
        <v>3</v>
      </c>
      <c r="H37" s="2" t="str">
        <f t="shared" si="3"/>
        <v/>
      </c>
      <c r="I37">
        <f>'Récap prestation'!G38</f>
        <v>0</v>
      </c>
      <c r="J37" t="str">
        <f>IF(ISBLANK('Récap prestation'!I38),"",'Récap prestation'!I38)</f>
        <v/>
      </c>
      <c r="K37" t="str">
        <f>IF(ISBLANK('Récap prestation'!H38),"",'Récap prestation'!H38)</f>
        <v/>
      </c>
      <c r="M37" s="10" t="e">
        <f t="array" ref="M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doublon])-ROW($D$2)+1),ROWS(M$2:M37)))</f>
        <v>#NUM!</v>
      </c>
      <c r="N37" t="str">
        <f t="shared" si="4"/>
        <v/>
      </c>
      <c r="O37">
        <f t="shared" si="7"/>
        <v>36</v>
      </c>
      <c r="P37">
        <f ca="1">SUMIF('Récap prestation'!$E$3:$E$500,N37,'Récap prestation'!J38)</f>
        <v>0</v>
      </c>
      <c r="Q37">
        <f ca="1">SUMIF('Récap prestation'!$E$3:$E$500,N37,'Récap prestation'!K38)</f>
        <v>0</v>
      </c>
      <c r="R37">
        <f t="shared" ca="1" si="5"/>
        <v>0</v>
      </c>
      <c r="S37">
        <f ca="1">SUMIF('Récap prestation'!$E$3:$E$500,N37,'Récap prestation'!S38)</f>
        <v>0</v>
      </c>
      <c r="T37" t="str">
        <f ca="1">IF(ISERROR(AVERAGEIF('Récap prestation'!$E$3:$E$500,N37,'Récap prestation'!$S$3)),"N/A",AVERAGEIF('Récap prestation'!$E$3:$E$500,N37,'Récap prestation'!$S$3:$S$500))</f>
        <v>N/A</v>
      </c>
      <c r="U37" s="12">
        <f>'Récap prestation'!O38</f>
        <v>0</v>
      </c>
      <c r="V37" s="12" t="e">
        <f t="array" ref="V3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doublon])-ROW($U$2)+1),ROWS(V$2:V37)))</f>
        <v>#NUM!</v>
      </c>
      <c r="W37" s="12" t="str">
        <f t="shared" si="6"/>
        <v/>
      </c>
      <c r="X37" s="12"/>
      <c r="Z37" s="14" t="str">
        <f ca="1">'octobre 2018'!B7</f>
        <v>6 octobre 2018</v>
      </c>
      <c r="AA37" s="14">
        <f ca="1">MATCH(TEXT(Z38,"j mmmm aaaa"),'octobre 2018'!$B$2:$B108,0)-MATCH(TEXT(Z37,"j mmmm aaaa"),'octobre 2018'!$B$2:$B108,0)</f>
        <v>1</v>
      </c>
      <c r="AB37" t="str">
        <f ca="1">IF(AND(AA37=1,ISBLANK(VLOOKUP(Z37,Tableau3[[Date]:[Type de prestation]],5,FALSE))),"",AA37)</f>
        <v/>
      </c>
    </row>
    <row r="38" spans="1:28" x14ac:dyDescent="0.25">
      <c r="A38" s="3">
        <f>'Récap prestation'!N39</f>
        <v>0</v>
      </c>
      <c r="B38" t="e">
        <f t="array" ref="B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doublon])-ROW($A$2)+1),ROWS(B$2:B38)))</f>
        <v>#NUM!</v>
      </c>
      <c r="C38" t="str">
        <f t="shared" si="0"/>
        <v/>
      </c>
      <c r="D38" s="12" t="str">
        <f>IF('Récap prestation'!E39&lt;&gt;0,'Récap prestation'!E39,"")</f>
        <v/>
      </c>
      <c r="E38" s="14">
        <f t="shared" si="1"/>
        <v>29</v>
      </c>
      <c r="F38" s="14" t="str">
        <f t="shared" si="2"/>
        <v xml:space="preserve"> 29 </v>
      </c>
      <c r="G38" s="14">
        <f>INDEX($N$2:O136,MATCH(D38,Tableau1[valeur établissement liste],0),2)</f>
        <v>3</v>
      </c>
      <c r="H38" s="2" t="str">
        <f t="shared" si="3"/>
        <v/>
      </c>
      <c r="I38">
        <f>'Récap prestation'!G39</f>
        <v>0</v>
      </c>
      <c r="J38" t="str">
        <f>IF(ISBLANK('Récap prestation'!I39),"",'Récap prestation'!I39)</f>
        <v/>
      </c>
      <c r="K38" t="str">
        <f>IF(ISBLANK('Récap prestation'!H39),"",'Récap prestation'!H39)</f>
        <v/>
      </c>
      <c r="M38" s="10" t="e">
        <f t="array" ref="M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doublon])-ROW($D$2)+1),ROWS(M$2:M38)))</f>
        <v>#NUM!</v>
      </c>
      <c r="N38" t="str">
        <f t="shared" si="4"/>
        <v/>
      </c>
      <c r="O38">
        <f t="shared" si="7"/>
        <v>37</v>
      </c>
      <c r="P38">
        <f ca="1">SUMIF('Récap prestation'!$E$3:$E$500,N38,'Récap prestation'!J39)</f>
        <v>0</v>
      </c>
      <c r="Q38">
        <f ca="1">SUMIF('Récap prestation'!$E$3:$E$500,N38,'Récap prestation'!K39)</f>
        <v>0</v>
      </c>
      <c r="R38">
        <f t="shared" ca="1" si="5"/>
        <v>0</v>
      </c>
      <c r="S38">
        <f ca="1">SUMIF('Récap prestation'!$E$3:$E$500,N38,'Récap prestation'!S39)</f>
        <v>0</v>
      </c>
      <c r="T38" t="str">
        <f ca="1">IF(ISERROR(AVERAGEIF('Récap prestation'!$E$3:$E$500,N38,'Récap prestation'!$S$3)),"N/A",AVERAGEIF('Récap prestation'!$E$3:$E$500,N38,'Récap prestation'!$S$3:$S$500))</f>
        <v>N/A</v>
      </c>
      <c r="U38" s="12">
        <f>'Récap prestation'!O39</f>
        <v>0</v>
      </c>
      <c r="V38" s="12" t="e">
        <f t="array" ref="V3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doublon])-ROW($U$2)+1),ROWS(V$2:V38)))</f>
        <v>#NUM!</v>
      </c>
      <c r="W38" s="12" t="str">
        <f t="shared" si="6"/>
        <v/>
      </c>
      <c r="X38" s="12"/>
      <c r="Z38" s="14" t="str">
        <f ca="1">'octobre 2018'!B8</f>
        <v>7 octobre 2018</v>
      </c>
      <c r="AA38" s="14">
        <f ca="1">MATCH(TEXT(Z39,"j mmmm aaaa"),'octobre 2018'!$B$2:$B109,0)-MATCH(TEXT(Z38,"j mmmm aaaa"),'octobre 2018'!$B$2:$B109,0)</f>
        <v>1</v>
      </c>
      <c r="AB38" t="str">
        <f ca="1">IF(AND(AA38=1,ISBLANK(VLOOKUP(Z38,Tableau3[[Date]:[Type de prestation]],5,FALSE))),"",AA38)</f>
        <v/>
      </c>
    </row>
    <row r="39" spans="1:28" x14ac:dyDescent="0.25">
      <c r="A39" s="3">
        <f>'Récap prestation'!N40</f>
        <v>0</v>
      </c>
      <c r="B39" t="e">
        <f t="array" ref="B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doublon])-ROW($A$2)+1),ROWS(B$2:B39)))</f>
        <v>#NUM!</v>
      </c>
      <c r="C39" t="str">
        <f t="shared" si="0"/>
        <v/>
      </c>
      <c r="D39" s="12" t="str">
        <f>IF('Récap prestation'!E40&lt;&gt;0,'Récap prestation'!E40,"")</f>
        <v/>
      </c>
      <c r="E39" s="14">
        <f t="shared" si="1"/>
        <v>30</v>
      </c>
      <c r="F39" s="14" t="str">
        <f t="shared" si="2"/>
        <v xml:space="preserve"> 30 </v>
      </c>
      <c r="G39" s="14">
        <f>INDEX($N$2:O137,MATCH(D39,Tableau1[valeur établissement liste],0),2)</f>
        <v>3</v>
      </c>
      <c r="H39" s="2" t="str">
        <f t="shared" si="3"/>
        <v/>
      </c>
      <c r="I39">
        <f>'Récap prestation'!G40</f>
        <v>0</v>
      </c>
      <c r="J39" t="str">
        <f>IF(ISBLANK('Récap prestation'!I40),"",'Récap prestation'!I40)</f>
        <v/>
      </c>
      <c r="K39" t="str">
        <f>IF(ISBLANK('Récap prestation'!H40),"",'Récap prestation'!H40)</f>
        <v/>
      </c>
      <c r="M39" s="10" t="e">
        <f t="array" ref="M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doublon])-ROW($D$2)+1),ROWS(M$2:M39)))</f>
        <v>#NUM!</v>
      </c>
      <c r="N39" t="str">
        <f t="shared" si="4"/>
        <v/>
      </c>
      <c r="O39">
        <f t="shared" si="7"/>
        <v>38</v>
      </c>
      <c r="P39">
        <f ca="1">SUMIF('Récap prestation'!$E$3:$E$500,N39,'Récap prestation'!J40)</f>
        <v>0</v>
      </c>
      <c r="Q39">
        <f ca="1">SUMIF('Récap prestation'!$E$3:$E$500,N39,'Récap prestation'!K40)</f>
        <v>0</v>
      </c>
      <c r="R39">
        <f t="shared" ca="1" si="5"/>
        <v>0</v>
      </c>
      <c r="S39">
        <f ca="1">SUMIF('Récap prestation'!$E$3:$E$500,N39,'Récap prestation'!S40)</f>
        <v>0</v>
      </c>
      <c r="T39" t="str">
        <f ca="1">IF(ISERROR(AVERAGEIF('Récap prestation'!$E$3:$E$500,N39,'Récap prestation'!$S$3)),"N/A",AVERAGEIF('Récap prestation'!$E$3:$E$500,N39,'Récap prestation'!$S$3:$S$500))</f>
        <v>N/A</v>
      </c>
      <c r="U39" s="12">
        <f>'Récap prestation'!O40</f>
        <v>0</v>
      </c>
      <c r="V39" s="12" t="e">
        <f t="array" ref="V3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doublon])-ROW($U$2)+1),ROWS(V$2:V39)))</f>
        <v>#NUM!</v>
      </c>
      <c r="W39" s="12" t="str">
        <f t="shared" si="6"/>
        <v/>
      </c>
      <c r="X39" s="12"/>
      <c r="Z39" s="14" t="str">
        <f ca="1">'octobre 2018'!B9</f>
        <v>8 octobre 2018</v>
      </c>
      <c r="AA39" s="14">
        <f ca="1">MATCH(TEXT(Z40,"j mmmm aaaa"),'octobre 2018'!$B$2:$B110,0)-MATCH(TEXT(Z39,"j mmmm aaaa"),'octobre 2018'!$B$2:$B110,0)</f>
        <v>1</v>
      </c>
      <c r="AB39" t="str">
        <f ca="1">IF(AND(AA39=1,ISBLANK(VLOOKUP(Z39,Tableau3[[Date]:[Type de prestation]],5,FALSE))),"",AA39)</f>
        <v/>
      </c>
    </row>
    <row r="40" spans="1:28" x14ac:dyDescent="0.25">
      <c r="A40" s="3">
        <f>'Récap prestation'!N41</f>
        <v>0</v>
      </c>
      <c r="B40" t="e">
        <f t="array" ref="B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doublon])-ROW($A$2)+1),ROWS(B$2:B40)))</f>
        <v>#NUM!</v>
      </c>
      <c r="C40" t="str">
        <f t="shared" si="0"/>
        <v/>
      </c>
      <c r="D40" s="12" t="str">
        <f>IF('Récap prestation'!E41&lt;&gt;0,'Récap prestation'!E41,"")</f>
        <v/>
      </c>
      <c r="E40" s="14">
        <f t="shared" si="1"/>
        <v>31</v>
      </c>
      <c r="F40" s="14" t="str">
        <f t="shared" si="2"/>
        <v xml:space="preserve"> 31 </v>
      </c>
      <c r="G40" s="14">
        <f>INDEX($N$2:O138,MATCH(D40,Tableau1[valeur établissement liste],0),2)</f>
        <v>3</v>
      </c>
      <c r="H40" s="2" t="str">
        <f t="shared" si="3"/>
        <v/>
      </c>
      <c r="I40">
        <f>'Récap prestation'!G41</f>
        <v>0</v>
      </c>
      <c r="J40" t="str">
        <f>IF(ISBLANK('Récap prestation'!I41),"",'Récap prestation'!I41)</f>
        <v/>
      </c>
      <c r="K40" t="str">
        <f>IF(ISBLANK('Récap prestation'!H41),"",'Récap prestation'!H41)</f>
        <v/>
      </c>
      <c r="M40" s="10" t="e">
        <f t="array" ref="M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doublon])-ROW($D$2)+1),ROWS(M$2:M40)))</f>
        <v>#NUM!</v>
      </c>
      <c r="N40" t="str">
        <f t="shared" si="4"/>
        <v/>
      </c>
      <c r="O40">
        <f t="shared" si="7"/>
        <v>39</v>
      </c>
      <c r="P40">
        <f ca="1">SUMIF('Récap prestation'!$E$3:$E$500,N40,'Récap prestation'!J41)</f>
        <v>0</v>
      </c>
      <c r="Q40">
        <f ca="1">SUMIF('Récap prestation'!$E$3:$E$500,N40,'Récap prestation'!K41)</f>
        <v>0</v>
      </c>
      <c r="R40">
        <f t="shared" ca="1" si="5"/>
        <v>0</v>
      </c>
      <c r="S40">
        <f ca="1">SUMIF('Récap prestation'!$E$3:$E$500,N40,'Récap prestation'!S41)</f>
        <v>0</v>
      </c>
      <c r="T40" t="str">
        <f ca="1">IF(ISERROR(AVERAGEIF('Récap prestation'!$E$3:$E$500,N40,'Récap prestation'!$S$3)),"N/A",AVERAGEIF('Récap prestation'!$E$3:$E$500,N40,'Récap prestation'!$S$3:$S$500))</f>
        <v>N/A</v>
      </c>
      <c r="U40" s="12">
        <f>'Récap prestation'!O41</f>
        <v>0</v>
      </c>
      <c r="V40" s="12" t="e">
        <f t="array" ref="V4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doublon])-ROW($U$2)+1),ROWS(V$2:V40)))</f>
        <v>#NUM!</v>
      </c>
      <c r="W40" s="12" t="str">
        <f t="shared" si="6"/>
        <v/>
      </c>
      <c r="X40" s="12"/>
      <c r="Z40" s="14" t="str">
        <f ca="1">'octobre 2018'!B10</f>
        <v>9 octobre 2018</v>
      </c>
      <c r="AA40" s="14">
        <f ca="1">MATCH(TEXT(Z41,"j mmmm aaaa"),'octobre 2018'!$B$2:$B111,0)-MATCH(TEXT(Z40,"j mmmm aaaa"),'octobre 2018'!$B$2:$B111,0)</f>
        <v>1</v>
      </c>
      <c r="AB40" t="str">
        <f ca="1">IF(AND(AA40=1,ISBLANK(VLOOKUP(Z40,Tableau3[[Date]:[Type de prestation]],5,FALSE))),"",AA40)</f>
        <v/>
      </c>
    </row>
    <row r="41" spans="1:28" x14ac:dyDescent="0.25">
      <c r="A41" s="3">
        <f>'Récap prestation'!N42</f>
        <v>0</v>
      </c>
      <c r="B41" t="e">
        <f t="array" ref="B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doublon])-ROW($A$2)+1),ROWS(B$2:B41)))</f>
        <v>#NUM!</v>
      </c>
      <c r="C41" t="str">
        <f t="shared" si="0"/>
        <v/>
      </c>
      <c r="D41" s="12" t="str">
        <f>IF('Récap prestation'!E42&lt;&gt;0,'Récap prestation'!E42,"")</f>
        <v/>
      </c>
      <c r="E41" s="14">
        <f t="shared" si="1"/>
        <v>32</v>
      </c>
      <c r="F41" s="14" t="str">
        <f t="shared" si="2"/>
        <v xml:space="preserve"> 32 </v>
      </c>
      <c r="G41" s="14">
        <f>INDEX($N$2:O139,MATCH(D41,Tableau1[valeur établissement liste],0),2)</f>
        <v>3</v>
      </c>
      <c r="H41" s="2" t="str">
        <f t="shared" si="3"/>
        <v/>
      </c>
      <c r="I41">
        <f>'Récap prestation'!G42</f>
        <v>0</v>
      </c>
      <c r="J41" t="str">
        <f>IF(ISBLANK('Récap prestation'!I42),"",'Récap prestation'!I42)</f>
        <v/>
      </c>
      <c r="K41" t="str">
        <f>IF(ISBLANK('Récap prestation'!H42),"",'Récap prestation'!H42)</f>
        <v/>
      </c>
      <c r="M41" s="10" t="e">
        <f t="array" ref="M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doublon])-ROW($D$2)+1),ROWS(M$2:M41)))</f>
        <v>#NUM!</v>
      </c>
      <c r="N41" t="str">
        <f t="shared" si="4"/>
        <v/>
      </c>
      <c r="O41">
        <f t="shared" si="7"/>
        <v>40</v>
      </c>
      <c r="P41">
        <f ca="1">SUMIF('Récap prestation'!$E$3:$E$500,N41,'Récap prestation'!J42)</f>
        <v>0</v>
      </c>
      <c r="Q41">
        <f ca="1">SUMIF('Récap prestation'!$E$3:$E$500,N41,'Récap prestation'!K42)</f>
        <v>0</v>
      </c>
      <c r="R41">
        <f t="shared" ca="1" si="5"/>
        <v>0</v>
      </c>
      <c r="S41">
        <f ca="1">SUMIF('Récap prestation'!$E$3:$E$500,N41,'Récap prestation'!S42)</f>
        <v>0</v>
      </c>
      <c r="T41" t="str">
        <f ca="1">IF(ISERROR(AVERAGEIF('Récap prestation'!$E$3:$E$500,N41,'Récap prestation'!$S$3)),"N/A",AVERAGEIF('Récap prestation'!$E$3:$E$500,N41,'Récap prestation'!$S$3:$S$500))</f>
        <v>N/A</v>
      </c>
      <c r="U41" s="12">
        <f>'Récap prestation'!O42</f>
        <v>0</v>
      </c>
      <c r="V41" s="12" t="e">
        <f t="array" ref="V4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doublon])-ROW($U$2)+1),ROWS(V$2:V41)))</f>
        <v>#NUM!</v>
      </c>
      <c r="W41" s="12" t="str">
        <f t="shared" si="6"/>
        <v/>
      </c>
      <c r="X41" s="12"/>
      <c r="Z41" s="14" t="str">
        <f ca="1">'octobre 2018'!B11</f>
        <v>10 octobre 2018</v>
      </c>
      <c r="AA41" s="14">
        <f ca="1">MATCH(TEXT(Z42,"j mmmm aaaa"),'octobre 2018'!$B$2:$B112,0)-MATCH(TEXT(Z41,"j mmmm aaaa"),'octobre 2018'!$B$2:$B112,0)</f>
        <v>2</v>
      </c>
      <c r="AB41">
        <f ca="1">IF(AND(AA41=1,ISBLANK(VLOOKUP(Z41,Tableau3[[Date]:[Type de prestation]],5,FALSE))),"",AA41)</f>
        <v>2</v>
      </c>
    </row>
    <row r="42" spans="1:28" x14ac:dyDescent="0.25">
      <c r="A42" s="3">
        <f>'Récap prestation'!N43</f>
        <v>0</v>
      </c>
      <c r="B42" t="e">
        <f t="array" ref="B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doublon])-ROW($A$2)+1),ROWS(B$2:B42)))</f>
        <v>#NUM!</v>
      </c>
      <c r="C42" t="str">
        <f t="shared" si="0"/>
        <v/>
      </c>
      <c r="D42" s="12" t="str">
        <f>IF('Récap prestation'!E43&lt;&gt;0,'Récap prestation'!E43,"")</f>
        <v/>
      </c>
      <c r="E42" s="14">
        <f t="shared" si="1"/>
        <v>33</v>
      </c>
      <c r="F42" s="14" t="str">
        <f t="shared" si="2"/>
        <v xml:space="preserve"> 33 </v>
      </c>
      <c r="G42" s="14">
        <f>INDEX($N$2:O140,MATCH(D42,Tableau1[valeur établissement liste],0),2)</f>
        <v>3</v>
      </c>
      <c r="H42" s="2" t="str">
        <f t="shared" si="3"/>
        <v/>
      </c>
      <c r="I42">
        <f>'Récap prestation'!G43</f>
        <v>0</v>
      </c>
      <c r="J42" t="str">
        <f>IF(ISBLANK('Récap prestation'!I43),"",'Récap prestation'!I43)</f>
        <v/>
      </c>
      <c r="K42" t="str">
        <f>IF(ISBLANK('Récap prestation'!H43),"",'Récap prestation'!H43)</f>
        <v/>
      </c>
      <c r="M42" s="10" t="e">
        <f t="array" ref="M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doublon])-ROW($D$2)+1),ROWS(M$2:M42)))</f>
        <v>#NUM!</v>
      </c>
      <c r="N42" t="str">
        <f t="shared" si="4"/>
        <v/>
      </c>
      <c r="O42">
        <f t="shared" si="7"/>
        <v>41</v>
      </c>
      <c r="P42">
        <f ca="1">SUMIF('Récap prestation'!$E$3:$E$500,N42,'Récap prestation'!J43)</f>
        <v>0</v>
      </c>
      <c r="Q42">
        <f ca="1">SUMIF('Récap prestation'!$E$3:$E$500,N42,'Récap prestation'!K43)</f>
        <v>0</v>
      </c>
      <c r="R42">
        <f t="shared" ca="1" si="5"/>
        <v>0</v>
      </c>
      <c r="S42">
        <f ca="1">SUMIF('Récap prestation'!$E$3:$E$500,N42,'Récap prestation'!S43)</f>
        <v>0</v>
      </c>
      <c r="T42" t="str">
        <f ca="1">IF(ISERROR(AVERAGEIF('Récap prestation'!$E$3:$E$500,N42,'Récap prestation'!$S$3)),"N/A",AVERAGEIF('Récap prestation'!$E$3:$E$500,N42,'Récap prestation'!$S$3:$S$500))</f>
        <v>N/A</v>
      </c>
      <c r="U42" s="12">
        <f>'Récap prestation'!O43</f>
        <v>0</v>
      </c>
      <c r="V42" s="12" t="e">
        <f t="array" ref="V4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doublon])-ROW($U$2)+1),ROWS(V$2:V42)))</f>
        <v>#NUM!</v>
      </c>
      <c r="W42" s="12" t="str">
        <f t="shared" si="6"/>
        <v/>
      </c>
      <c r="X42" s="12"/>
      <c r="Z42" s="14" t="str">
        <f ca="1">'octobre 2018'!B13</f>
        <v>11 octobre 2018</v>
      </c>
      <c r="AA42" s="14">
        <f ca="1">MATCH(TEXT(Z43,"j mmmm aaaa"),'octobre 2018'!$B$2:$B113,0)-MATCH(TEXT(Z42,"j mmmm aaaa"),'octobre 2018'!$B$2:$B113,0)</f>
        <v>1</v>
      </c>
      <c r="AB42" t="str">
        <f ca="1">IF(AND(AA42=1,ISBLANK(VLOOKUP(Z42,Tableau3[[Date]:[Type de prestation]],5,FALSE))),"",AA42)</f>
        <v/>
      </c>
    </row>
    <row r="43" spans="1:28" x14ac:dyDescent="0.25">
      <c r="A43" s="3">
        <f>'Récap prestation'!N44</f>
        <v>0</v>
      </c>
      <c r="B43" t="e">
        <f t="array" ref="B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doublon])-ROW($A$2)+1),ROWS(B$2:B43)))</f>
        <v>#NUM!</v>
      </c>
      <c r="C43" t="str">
        <f t="shared" si="0"/>
        <v/>
      </c>
      <c r="D43" s="12" t="str">
        <f>IF('Récap prestation'!E44&lt;&gt;0,'Récap prestation'!E44,"")</f>
        <v/>
      </c>
      <c r="E43" s="14">
        <f t="shared" si="1"/>
        <v>34</v>
      </c>
      <c r="F43" s="14" t="str">
        <f t="shared" si="2"/>
        <v xml:space="preserve"> 34 </v>
      </c>
      <c r="G43" s="14">
        <f>INDEX($N$2:O141,MATCH(D43,Tableau1[valeur établissement liste],0),2)</f>
        <v>3</v>
      </c>
      <c r="H43" s="2" t="str">
        <f t="shared" si="3"/>
        <v/>
      </c>
      <c r="I43">
        <f>'Récap prestation'!G44</f>
        <v>0</v>
      </c>
      <c r="J43" t="str">
        <f>IF(ISBLANK('Récap prestation'!I44),"",'Récap prestation'!I44)</f>
        <v/>
      </c>
      <c r="K43" t="str">
        <f>IF(ISBLANK('Récap prestation'!H44),"",'Récap prestation'!H44)</f>
        <v/>
      </c>
      <c r="M43" s="10" t="e">
        <f t="array" ref="M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doublon])-ROW($D$2)+1),ROWS(M$2:M43)))</f>
        <v>#NUM!</v>
      </c>
      <c r="N43" t="str">
        <f t="shared" si="4"/>
        <v/>
      </c>
      <c r="O43">
        <f t="shared" si="7"/>
        <v>42</v>
      </c>
      <c r="P43">
        <f ca="1">SUMIF('Récap prestation'!$E$3:$E$500,N43,'Récap prestation'!J44)</f>
        <v>0</v>
      </c>
      <c r="Q43">
        <f ca="1">SUMIF('Récap prestation'!$E$3:$E$500,N43,'Récap prestation'!K44)</f>
        <v>0</v>
      </c>
      <c r="R43">
        <f t="shared" ca="1" si="5"/>
        <v>0</v>
      </c>
      <c r="S43">
        <f ca="1">SUMIF('Récap prestation'!$E$3:$E$500,N43,'Récap prestation'!S44)</f>
        <v>0</v>
      </c>
      <c r="T43" t="str">
        <f ca="1">IF(ISERROR(AVERAGEIF('Récap prestation'!$E$3:$E$500,N43,'Récap prestation'!$S$3)),"N/A",AVERAGEIF('Récap prestation'!$E$3:$E$500,N43,'Récap prestation'!$S$3:$S$500))</f>
        <v>N/A</v>
      </c>
      <c r="U43" s="12">
        <f>'Récap prestation'!O44</f>
        <v>0</v>
      </c>
      <c r="V43" s="12" t="e">
        <f t="array" ref="V4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doublon])-ROW($U$2)+1),ROWS(V$2:V43)))</f>
        <v>#NUM!</v>
      </c>
      <c r="W43" s="12" t="str">
        <f t="shared" si="6"/>
        <v/>
      </c>
      <c r="X43" s="12"/>
      <c r="Z43" s="14" t="str">
        <f ca="1">'octobre 2018'!B14</f>
        <v>12 octobre 2018</v>
      </c>
      <c r="AA43" s="14">
        <f ca="1">MATCH(TEXT(Z44,"j mmmm aaaa"),'octobre 2018'!$B$2:$B114,0)-MATCH(TEXT(Z43,"j mmmm aaaa"),'octobre 2018'!$B$2:$B114,0)</f>
        <v>1</v>
      </c>
      <c r="AB43" t="str">
        <f ca="1">IF(AND(AA43=1,ISBLANK(VLOOKUP(Z43,Tableau3[[Date]:[Type de prestation]],5,FALSE))),"",AA43)</f>
        <v/>
      </c>
    </row>
    <row r="44" spans="1:28" x14ac:dyDescent="0.25">
      <c r="A44" s="3">
        <f>'Récap prestation'!N45</f>
        <v>0</v>
      </c>
      <c r="B44" t="e">
        <f t="array" ref="B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doublon])-ROW($A$2)+1),ROWS(B$2:B44)))</f>
        <v>#NUM!</v>
      </c>
      <c r="C44" t="str">
        <f t="shared" si="0"/>
        <v/>
      </c>
      <c r="D44" s="12" t="str">
        <f>IF('Récap prestation'!E45&lt;&gt;0,'Récap prestation'!E45,"")</f>
        <v/>
      </c>
      <c r="E44" s="14">
        <f t="shared" si="1"/>
        <v>35</v>
      </c>
      <c r="F44" s="14" t="str">
        <f t="shared" si="2"/>
        <v xml:space="preserve"> 35 </v>
      </c>
      <c r="G44" s="14">
        <f>INDEX($N$2:O142,MATCH(D44,Tableau1[valeur établissement liste],0),2)</f>
        <v>3</v>
      </c>
      <c r="H44" s="2" t="str">
        <f t="shared" si="3"/>
        <v/>
      </c>
      <c r="I44">
        <f>'Récap prestation'!G45</f>
        <v>0</v>
      </c>
      <c r="J44" t="str">
        <f>IF(ISBLANK('Récap prestation'!I45),"",'Récap prestation'!I45)</f>
        <v/>
      </c>
      <c r="K44" t="str">
        <f>IF(ISBLANK('Récap prestation'!H45),"",'Récap prestation'!H45)</f>
        <v/>
      </c>
      <c r="M44" s="10" t="e">
        <f t="array" ref="M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doublon])-ROW($D$2)+1),ROWS(M$2:M44)))</f>
        <v>#NUM!</v>
      </c>
      <c r="N44" t="str">
        <f t="shared" si="4"/>
        <v/>
      </c>
      <c r="O44">
        <f t="shared" si="7"/>
        <v>43</v>
      </c>
      <c r="P44">
        <f ca="1">SUMIF('Récap prestation'!$E$3:$E$500,N44,'Récap prestation'!J45)</f>
        <v>0</v>
      </c>
      <c r="Q44">
        <f ca="1">SUMIF('Récap prestation'!$E$3:$E$500,N44,'Récap prestation'!K45)</f>
        <v>0</v>
      </c>
      <c r="R44">
        <f t="shared" ca="1" si="5"/>
        <v>0</v>
      </c>
      <c r="S44">
        <f ca="1">SUMIF('Récap prestation'!$E$3:$E$500,N44,'Récap prestation'!S45)</f>
        <v>0</v>
      </c>
      <c r="T44" t="str">
        <f ca="1">IF(ISERROR(AVERAGEIF('Récap prestation'!$E$3:$E$500,N44,'Récap prestation'!$S$3)),"N/A",AVERAGEIF('Récap prestation'!$E$3:$E$500,N44,'Récap prestation'!$S$3:$S$500))</f>
        <v>N/A</v>
      </c>
      <c r="U44" s="12">
        <f>'Récap prestation'!O45</f>
        <v>0</v>
      </c>
      <c r="V44" s="12" t="e">
        <f t="array" ref="V4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doublon])-ROW($U$2)+1),ROWS(V$2:V44)))</f>
        <v>#NUM!</v>
      </c>
      <c r="W44" s="12" t="str">
        <f t="shared" si="6"/>
        <v/>
      </c>
      <c r="X44" s="12"/>
      <c r="Z44" s="14" t="str">
        <f ca="1">'octobre 2018'!B15</f>
        <v>13 octobre 2018</v>
      </c>
      <c r="AA44" s="14">
        <f ca="1">MATCH(TEXT(Z45,"j mmmm aaaa"),'octobre 2018'!$B$2:$B115,0)-MATCH(TEXT(Z44,"j mmmm aaaa"),'octobre 2018'!$B$2:$B115,0)</f>
        <v>1</v>
      </c>
      <c r="AB44" t="str">
        <f ca="1">IF(AND(AA44=1,ISBLANK(VLOOKUP(Z44,Tableau3[[Date]:[Type de prestation]],5,FALSE))),"",AA44)</f>
        <v/>
      </c>
    </row>
    <row r="45" spans="1:28" x14ac:dyDescent="0.25">
      <c r="A45" s="3">
        <f>'Récap prestation'!N46</f>
        <v>0</v>
      </c>
      <c r="B45" t="e">
        <f t="array" ref="B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doublon])-ROW($A$2)+1),ROWS(B$2:B45)))</f>
        <v>#NUM!</v>
      </c>
      <c r="C45" t="str">
        <f t="shared" si="0"/>
        <v/>
      </c>
      <c r="D45" s="12" t="str">
        <f>IF('Récap prestation'!E46&lt;&gt;0,'Récap prestation'!E46,"")</f>
        <v/>
      </c>
      <c r="E45" s="14">
        <f t="shared" si="1"/>
        <v>36</v>
      </c>
      <c r="F45" s="14" t="str">
        <f t="shared" si="2"/>
        <v xml:space="preserve"> 36 </v>
      </c>
      <c r="G45" s="14">
        <f>INDEX($N$2:O143,MATCH(D45,Tableau1[valeur établissement liste],0),2)</f>
        <v>3</v>
      </c>
      <c r="H45" s="2" t="str">
        <f t="shared" si="3"/>
        <v/>
      </c>
      <c r="I45">
        <f>'Récap prestation'!G46</f>
        <v>0</v>
      </c>
      <c r="J45" t="str">
        <f>IF(ISBLANK('Récap prestation'!I46),"",'Récap prestation'!I46)</f>
        <v/>
      </c>
      <c r="K45" t="str">
        <f>IF(ISBLANK('Récap prestation'!H46),"",'Récap prestation'!H46)</f>
        <v/>
      </c>
      <c r="M45" s="10" t="e">
        <f t="array" ref="M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doublon])-ROW($D$2)+1),ROWS(M$2:M45)))</f>
        <v>#NUM!</v>
      </c>
      <c r="N45" t="str">
        <f t="shared" si="4"/>
        <v/>
      </c>
      <c r="O45">
        <f t="shared" si="7"/>
        <v>44</v>
      </c>
      <c r="P45">
        <f ca="1">SUMIF('Récap prestation'!$E$3:$E$500,N45,'Récap prestation'!J46)</f>
        <v>0</v>
      </c>
      <c r="Q45">
        <f ca="1">SUMIF('Récap prestation'!$E$3:$E$500,N45,'Récap prestation'!K46)</f>
        <v>0</v>
      </c>
      <c r="R45">
        <f t="shared" ca="1" si="5"/>
        <v>0</v>
      </c>
      <c r="S45">
        <f ca="1">SUMIF('Récap prestation'!$E$3:$E$500,N45,'Récap prestation'!S46)</f>
        <v>0</v>
      </c>
      <c r="T45" t="str">
        <f ca="1">IF(ISERROR(AVERAGEIF('Récap prestation'!$E$3:$E$500,N45,'Récap prestation'!$S$3)),"N/A",AVERAGEIF('Récap prestation'!$E$3:$E$500,N45,'Récap prestation'!$S$3:$S$500))</f>
        <v>N/A</v>
      </c>
      <c r="U45" s="12">
        <f>'Récap prestation'!O46</f>
        <v>0</v>
      </c>
      <c r="V45" s="12" t="e">
        <f t="array" ref="V4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doublon])-ROW($U$2)+1),ROWS(V$2:V45)))</f>
        <v>#NUM!</v>
      </c>
      <c r="W45" s="12" t="str">
        <f t="shared" si="6"/>
        <v/>
      </c>
      <c r="X45" s="12"/>
      <c r="Z45" s="14" t="str">
        <f ca="1">'octobre 2018'!B16</f>
        <v>14 octobre 2018</v>
      </c>
      <c r="AA45" s="14">
        <f ca="1">MATCH(TEXT(Z46,"j mmmm aaaa"),'octobre 2018'!$B$2:$B116,0)-MATCH(TEXT(Z45,"j mmmm aaaa"),'octobre 2018'!$B$2:$B116,0)</f>
        <v>1</v>
      </c>
      <c r="AB45" t="str">
        <f ca="1">IF(AND(AA45=1,ISBLANK(VLOOKUP(Z45,Tableau3[[Date]:[Type de prestation]],5,FALSE))),"",AA45)</f>
        <v/>
      </c>
    </row>
    <row r="46" spans="1:28" x14ac:dyDescent="0.25">
      <c r="A46" s="3">
        <f>'Récap prestation'!N47</f>
        <v>0</v>
      </c>
      <c r="B46" t="e">
        <f t="array" ref="B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doublon])-ROW($A$2)+1),ROWS(B$2:B46)))</f>
        <v>#NUM!</v>
      </c>
      <c r="C46" t="str">
        <f t="shared" si="0"/>
        <v/>
      </c>
      <c r="D46" s="12" t="str">
        <f>IF('Récap prestation'!E47&lt;&gt;0,'Récap prestation'!E47,"")</f>
        <v/>
      </c>
      <c r="E46" s="14">
        <f t="shared" si="1"/>
        <v>37</v>
      </c>
      <c r="F46" s="14" t="str">
        <f t="shared" si="2"/>
        <v xml:space="preserve"> 37 </v>
      </c>
      <c r="G46" s="14">
        <f>INDEX($N$2:O144,MATCH(D46,Tableau1[valeur établissement liste],0),2)</f>
        <v>3</v>
      </c>
      <c r="H46" s="2" t="str">
        <f t="shared" si="3"/>
        <v/>
      </c>
      <c r="I46">
        <f>'Récap prestation'!G47</f>
        <v>0</v>
      </c>
      <c r="J46" t="str">
        <f>IF(ISBLANK('Récap prestation'!I47),"",'Récap prestation'!I47)</f>
        <v/>
      </c>
      <c r="K46" t="str">
        <f>IF(ISBLANK('Récap prestation'!H47),"",'Récap prestation'!H47)</f>
        <v/>
      </c>
      <c r="M46" s="10" t="e">
        <f t="array" ref="M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doublon])-ROW($D$2)+1),ROWS(M$2:M46)))</f>
        <v>#NUM!</v>
      </c>
      <c r="N46" t="str">
        <f t="shared" si="4"/>
        <v/>
      </c>
      <c r="O46">
        <f t="shared" si="7"/>
        <v>45</v>
      </c>
      <c r="P46">
        <f ca="1">SUMIF('Récap prestation'!$E$3:$E$500,N46,'Récap prestation'!J47)</f>
        <v>0</v>
      </c>
      <c r="Q46">
        <f ca="1">SUMIF('Récap prestation'!$E$3:$E$500,N46,'Récap prestation'!K47)</f>
        <v>0</v>
      </c>
      <c r="R46">
        <f t="shared" ca="1" si="5"/>
        <v>0</v>
      </c>
      <c r="S46">
        <f ca="1">SUMIF('Récap prestation'!$E$3:$E$500,N46,'Récap prestation'!S47)</f>
        <v>0</v>
      </c>
      <c r="T46" t="str">
        <f ca="1">IF(ISERROR(AVERAGEIF('Récap prestation'!$E$3:$E$500,N46,'Récap prestation'!$S$3)),"N/A",AVERAGEIF('Récap prestation'!$E$3:$E$500,N46,'Récap prestation'!$S$3:$S$500))</f>
        <v>N/A</v>
      </c>
      <c r="U46" s="12">
        <f>'Récap prestation'!O47</f>
        <v>0</v>
      </c>
      <c r="V46" s="12" t="e">
        <f t="array" ref="V4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doublon])-ROW($U$2)+1),ROWS(V$2:V46)))</f>
        <v>#NUM!</v>
      </c>
      <c r="W46" s="12" t="str">
        <f t="shared" si="6"/>
        <v/>
      </c>
      <c r="X46" s="12"/>
      <c r="Z46" s="14" t="str">
        <f ca="1">'octobre 2018'!B17</f>
        <v>15 octobre 2018</v>
      </c>
      <c r="AA46" s="14">
        <f ca="1">MATCH(TEXT(Z47,"j mmmm aaaa"),'octobre 2018'!$B$2:$B117,0)-MATCH(TEXT(Z46,"j mmmm aaaa"),'octobre 2018'!$B$2:$B117,0)</f>
        <v>1</v>
      </c>
      <c r="AB46" t="str">
        <f ca="1">IF(AND(AA46=1,ISBLANK(VLOOKUP(Z46,Tableau3[[Date]:[Type de prestation]],5,FALSE))),"",AA46)</f>
        <v/>
      </c>
    </row>
    <row r="47" spans="1:28" x14ac:dyDescent="0.25">
      <c r="A47" s="3">
        <f>'Récap prestation'!N48</f>
        <v>0</v>
      </c>
      <c r="B47" t="e">
        <f t="array" ref="B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doublon])-ROW($A$2)+1),ROWS(B$2:B47)))</f>
        <v>#NUM!</v>
      </c>
      <c r="C47" t="str">
        <f t="shared" si="0"/>
        <v/>
      </c>
      <c r="D47" s="12" t="str">
        <f>IF('Récap prestation'!E48&lt;&gt;0,'Récap prestation'!E48,"")</f>
        <v/>
      </c>
      <c r="E47" s="14">
        <f t="shared" si="1"/>
        <v>38</v>
      </c>
      <c r="F47" s="14" t="str">
        <f t="shared" si="2"/>
        <v xml:space="preserve"> 38 </v>
      </c>
      <c r="G47" s="14">
        <f>INDEX($N$2:O145,MATCH(D47,Tableau1[valeur établissement liste],0),2)</f>
        <v>3</v>
      </c>
      <c r="H47" s="2" t="str">
        <f t="shared" si="3"/>
        <v/>
      </c>
      <c r="I47">
        <f>'Récap prestation'!G48</f>
        <v>0</v>
      </c>
      <c r="J47" t="str">
        <f>IF(ISBLANK('Récap prestation'!I48),"",'Récap prestation'!I48)</f>
        <v/>
      </c>
      <c r="K47" t="str">
        <f>IF(ISBLANK('Récap prestation'!H48),"",'Récap prestation'!H48)</f>
        <v/>
      </c>
      <c r="M47" s="10" t="e">
        <f t="array" ref="M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doublon])-ROW($D$2)+1),ROWS(M$2:M47)))</f>
        <v>#NUM!</v>
      </c>
      <c r="N47" t="str">
        <f t="shared" si="4"/>
        <v/>
      </c>
      <c r="O47">
        <f t="shared" si="7"/>
        <v>46</v>
      </c>
      <c r="P47">
        <f ca="1">SUMIF('Récap prestation'!$E$3:$E$500,N47,'Récap prestation'!J48)</f>
        <v>0</v>
      </c>
      <c r="Q47">
        <f ca="1">SUMIF('Récap prestation'!$E$3:$E$500,N47,'Récap prestation'!K48)</f>
        <v>0</v>
      </c>
      <c r="R47">
        <f t="shared" ca="1" si="5"/>
        <v>0</v>
      </c>
      <c r="S47">
        <f ca="1">SUMIF('Récap prestation'!$E$3:$E$500,N47,'Récap prestation'!S48)</f>
        <v>0</v>
      </c>
      <c r="T47" t="str">
        <f ca="1">IF(ISERROR(AVERAGEIF('Récap prestation'!$E$3:$E$500,N47,'Récap prestation'!$S$3)),"N/A",AVERAGEIF('Récap prestation'!$E$3:$E$500,N47,'Récap prestation'!$S$3:$S$500))</f>
        <v>N/A</v>
      </c>
      <c r="U47" s="12">
        <f>'Récap prestation'!O48</f>
        <v>0</v>
      </c>
      <c r="V47" s="12" t="e">
        <f t="array" ref="V4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doublon])-ROW($U$2)+1),ROWS(V$2:V47)))</f>
        <v>#NUM!</v>
      </c>
      <c r="W47" s="12" t="str">
        <f t="shared" si="6"/>
        <v/>
      </c>
      <c r="X47" s="12"/>
      <c r="Z47" s="14" t="str">
        <f ca="1">'octobre 2018'!B18</f>
        <v>16 octobre 2018</v>
      </c>
      <c r="AA47" s="14">
        <f ca="1">MATCH(TEXT(Z48,"j mmmm aaaa"),'octobre 2018'!$B$2:$B118,0)-MATCH(TEXT(Z47,"j mmmm aaaa"),'octobre 2018'!$B$2:$B118,0)</f>
        <v>1</v>
      </c>
      <c r="AB47" t="str">
        <f ca="1">IF(AND(AA47=1,ISBLANK(VLOOKUP(Z47,Tableau3[[Date]:[Type de prestation]],5,FALSE))),"",AA47)</f>
        <v/>
      </c>
    </row>
    <row r="48" spans="1:28" x14ac:dyDescent="0.25">
      <c r="A48" s="3">
        <f>'Récap prestation'!N49</f>
        <v>0</v>
      </c>
      <c r="B48" t="e">
        <f t="array" ref="B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doublon])-ROW($A$2)+1),ROWS(B$2:B48)))</f>
        <v>#NUM!</v>
      </c>
      <c r="C48" t="str">
        <f t="shared" si="0"/>
        <v/>
      </c>
      <c r="D48" s="12" t="str">
        <f>IF('Récap prestation'!E49&lt;&gt;0,'Récap prestation'!E49,"")</f>
        <v/>
      </c>
      <c r="E48" s="14">
        <f t="shared" si="1"/>
        <v>39</v>
      </c>
      <c r="F48" s="14" t="str">
        <f t="shared" si="2"/>
        <v xml:space="preserve"> 39 </v>
      </c>
      <c r="G48" s="14">
        <f>INDEX($N$2:O146,MATCH(D48,Tableau1[valeur établissement liste],0),2)</f>
        <v>3</v>
      </c>
      <c r="H48" s="2" t="str">
        <f t="shared" si="3"/>
        <v/>
      </c>
      <c r="I48">
        <f>'Récap prestation'!G49</f>
        <v>0</v>
      </c>
      <c r="J48" t="str">
        <f>IF(ISBLANK('Récap prestation'!I49),"",'Récap prestation'!I49)</f>
        <v/>
      </c>
      <c r="K48" t="str">
        <f>IF(ISBLANK('Récap prestation'!H49),"",'Récap prestation'!H49)</f>
        <v/>
      </c>
      <c r="M48" s="10" t="e">
        <f t="array" ref="M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doublon])-ROW($D$2)+1),ROWS(M$2:M48)))</f>
        <v>#NUM!</v>
      </c>
      <c r="N48" t="str">
        <f t="shared" si="4"/>
        <v/>
      </c>
      <c r="O48">
        <f t="shared" si="7"/>
        <v>47</v>
      </c>
      <c r="P48">
        <f ca="1">SUMIF('Récap prestation'!$E$3:$E$500,N48,'Récap prestation'!J49)</f>
        <v>0</v>
      </c>
      <c r="Q48">
        <f ca="1">SUMIF('Récap prestation'!$E$3:$E$500,N48,'Récap prestation'!K49)</f>
        <v>0</v>
      </c>
      <c r="R48">
        <f t="shared" ca="1" si="5"/>
        <v>0</v>
      </c>
      <c r="S48">
        <f ca="1">SUMIF('Récap prestation'!$E$3:$E$500,N48,'Récap prestation'!S49)</f>
        <v>0</v>
      </c>
      <c r="T48" t="str">
        <f ca="1">IF(ISERROR(AVERAGEIF('Récap prestation'!$E$3:$E$500,N48,'Récap prestation'!$S$3)),"N/A",AVERAGEIF('Récap prestation'!$E$3:$E$500,N48,'Récap prestation'!$S$3:$S$500))</f>
        <v>N/A</v>
      </c>
      <c r="U48" s="12">
        <f>'Récap prestation'!O49</f>
        <v>0</v>
      </c>
      <c r="V48" s="12" t="e">
        <f t="array" ref="V4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doublon])-ROW($U$2)+1),ROWS(V$2:V48)))</f>
        <v>#NUM!</v>
      </c>
      <c r="W48" s="12" t="str">
        <f t="shared" si="6"/>
        <v/>
      </c>
      <c r="X48" s="12"/>
      <c r="Z48" s="14" t="str">
        <f ca="1">'octobre 2018'!B19</f>
        <v>17 octobre 2018</v>
      </c>
      <c r="AA48" s="14">
        <f ca="1">MATCH(TEXT(Z49,"j mmmm aaaa"),'octobre 2018'!$B$2:$B119,0)-MATCH(TEXT(Z48,"j mmmm aaaa"),'octobre 2018'!$B$2:$B119,0)</f>
        <v>1</v>
      </c>
      <c r="AB48" t="str">
        <f ca="1">IF(AND(AA48=1,ISBLANK(VLOOKUP(Z48,Tableau3[[Date]:[Type de prestation]],5,FALSE))),"",AA48)</f>
        <v/>
      </c>
    </row>
    <row r="49" spans="1:28" x14ac:dyDescent="0.25">
      <c r="A49" s="3">
        <f>'Récap prestation'!N50</f>
        <v>0</v>
      </c>
      <c r="B49" t="e">
        <f t="array" ref="B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doublon])-ROW($A$2)+1),ROWS(B$2:B49)))</f>
        <v>#NUM!</v>
      </c>
      <c r="C49" t="str">
        <f t="shared" si="0"/>
        <v/>
      </c>
      <c r="D49" s="12" t="str">
        <f>IF('Récap prestation'!E50&lt;&gt;0,'Récap prestation'!E50,"")</f>
        <v/>
      </c>
      <c r="E49" s="14">
        <f t="shared" si="1"/>
        <v>40</v>
      </c>
      <c r="F49" s="14" t="str">
        <f t="shared" si="2"/>
        <v xml:space="preserve"> 40 </v>
      </c>
      <c r="G49" s="14">
        <f>INDEX($N$2:O147,MATCH(D49,Tableau1[valeur établissement liste],0),2)</f>
        <v>3</v>
      </c>
      <c r="H49" s="2" t="str">
        <f t="shared" si="3"/>
        <v/>
      </c>
      <c r="I49">
        <f>'Récap prestation'!G50</f>
        <v>0</v>
      </c>
      <c r="J49" t="str">
        <f>IF(ISBLANK('Récap prestation'!I50),"",'Récap prestation'!I50)</f>
        <v/>
      </c>
      <c r="K49" t="str">
        <f>IF(ISBLANK('Récap prestation'!H50),"",'Récap prestation'!H50)</f>
        <v/>
      </c>
      <c r="M49" s="10" t="e">
        <f t="array" ref="M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doublon])-ROW($D$2)+1),ROWS(M$2:M49)))</f>
        <v>#NUM!</v>
      </c>
      <c r="N49" t="str">
        <f t="shared" si="4"/>
        <v/>
      </c>
      <c r="O49">
        <f t="shared" si="7"/>
        <v>48</v>
      </c>
      <c r="P49">
        <f ca="1">SUMIF('Récap prestation'!$E$3:$E$500,N49,'Récap prestation'!J50)</f>
        <v>0</v>
      </c>
      <c r="Q49">
        <f ca="1">SUMIF('Récap prestation'!$E$3:$E$500,N49,'Récap prestation'!K50)</f>
        <v>0</v>
      </c>
      <c r="R49">
        <f t="shared" ca="1" si="5"/>
        <v>0</v>
      </c>
      <c r="S49">
        <f ca="1">SUMIF('Récap prestation'!$E$3:$E$500,N49,'Récap prestation'!S50)</f>
        <v>0</v>
      </c>
      <c r="T49" t="str">
        <f ca="1">IF(ISERROR(AVERAGEIF('Récap prestation'!$E$3:$E$500,N49,'Récap prestation'!$S$3)),"N/A",AVERAGEIF('Récap prestation'!$E$3:$E$500,N49,'Récap prestation'!$S$3:$S$500))</f>
        <v>N/A</v>
      </c>
      <c r="U49" s="12">
        <f>'Récap prestation'!O50</f>
        <v>0</v>
      </c>
      <c r="V49" s="12" t="e">
        <f t="array" ref="V4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doublon])-ROW($U$2)+1),ROWS(V$2:V49)))</f>
        <v>#NUM!</v>
      </c>
      <c r="W49" s="12" t="str">
        <f t="shared" si="6"/>
        <v/>
      </c>
      <c r="X49" s="12"/>
      <c r="Z49" s="14" t="str">
        <f ca="1">'octobre 2018'!B20</f>
        <v>18 octobre 2018</v>
      </c>
      <c r="AA49" s="14">
        <f ca="1">MATCH(TEXT(Z50,"j mmmm aaaa"),'octobre 2018'!$B$2:$B120,0)-MATCH(TEXT(Z49,"j mmmm aaaa"),'octobre 2018'!$B$2:$B120,0)</f>
        <v>1</v>
      </c>
      <c r="AB49" t="str">
        <f ca="1">IF(AND(AA49=1,ISBLANK(VLOOKUP(Z49,Tableau3[[Date]:[Type de prestation]],5,FALSE))),"",AA49)</f>
        <v/>
      </c>
    </row>
    <row r="50" spans="1:28" x14ac:dyDescent="0.25">
      <c r="A50" s="3">
        <f>'Récap prestation'!N51</f>
        <v>0</v>
      </c>
      <c r="B50" t="e">
        <f t="array" ref="B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doublon])-ROW($A$2)+1),ROWS(B$2:B50)))</f>
        <v>#NUM!</v>
      </c>
      <c r="C50" t="str">
        <f t="shared" si="0"/>
        <v/>
      </c>
      <c r="D50" s="12" t="str">
        <f>IF('Récap prestation'!E51&lt;&gt;0,'Récap prestation'!E51,"")</f>
        <v/>
      </c>
      <c r="E50" s="14">
        <f t="shared" si="1"/>
        <v>41</v>
      </c>
      <c r="F50" s="14" t="str">
        <f t="shared" si="2"/>
        <v xml:space="preserve"> 41 </v>
      </c>
      <c r="G50" s="14">
        <f>INDEX($N$2:O148,MATCH(D50,Tableau1[valeur établissement liste],0),2)</f>
        <v>3</v>
      </c>
      <c r="H50" s="2" t="str">
        <f t="shared" si="3"/>
        <v/>
      </c>
      <c r="I50">
        <f>'Récap prestation'!G51</f>
        <v>0</v>
      </c>
      <c r="J50" t="str">
        <f>IF(ISBLANK('Récap prestation'!I51),"",'Récap prestation'!I51)</f>
        <v/>
      </c>
      <c r="K50" t="str">
        <f>IF(ISBLANK('Récap prestation'!H51),"",'Récap prestation'!H51)</f>
        <v/>
      </c>
      <c r="M50" s="10" t="e">
        <f t="array" ref="M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doublon])-ROW($D$2)+1),ROWS(M$2:M50)))</f>
        <v>#NUM!</v>
      </c>
      <c r="N50" t="str">
        <f t="shared" si="4"/>
        <v/>
      </c>
      <c r="O50">
        <f t="shared" si="7"/>
        <v>49</v>
      </c>
      <c r="P50">
        <f ca="1">SUMIF('Récap prestation'!$E$3:$E$500,N50,'Récap prestation'!J51)</f>
        <v>0</v>
      </c>
      <c r="Q50">
        <f ca="1">SUMIF('Récap prestation'!$E$3:$E$500,N50,'Récap prestation'!K51)</f>
        <v>0</v>
      </c>
      <c r="R50">
        <f t="shared" ca="1" si="5"/>
        <v>0</v>
      </c>
      <c r="S50">
        <f ca="1">SUMIF('Récap prestation'!$E$3:$E$500,N50,'Récap prestation'!S51)</f>
        <v>0</v>
      </c>
      <c r="T50" t="str">
        <f ca="1">IF(ISERROR(AVERAGEIF('Récap prestation'!$E$3:$E$500,N50,'Récap prestation'!$S$3)),"N/A",AVERAGEIF('Récap prestation'!$E$3:$E$500,N50,'Récap prestation'!$S$3:$S$500))</f>
        <v>N/A</v>
      </c>
      <c r="U50" s="12">
        <f>'Récap prestation'!O51</f>
        <v>0</v>
      </c>
      <c r="V50" s="12" t="e">
        <f t="array" ref="V5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doublon])-ROW($U$2)+1),ROWS(V$2:V50)))</f>
        <v>#NUM!</v>
      </c>
      <c r="W50" s="12" t="str">
        <f t="shared" si="6"/>
        <v/>
      </c>
      <c r="X50" s="12"/>
      <c r="Z50" s="14" t="str">
        <f ca="1">'octobre 2018'!B21</f>
        <v>19 octobre 2018</v>
      </c>
      <c r="AA50" s="14">
        <f ca="1">MATCH(TEXT(Z51,"j mmmm aaaa"),'octobre 2018'!$B$2:$B121,0)-MATCH(TEXT(Z50,"j mmmm aaaa"),'octobre 2018'!$B$2:$B121,0)</f>
        <v>1</v>
      </c>
      <c r="AB50" t="str">
        <f ca="1">IF(AND(AA50=1,ISBLANK(VLOOKUP(Z50,Tableau3[[Date]:[Type de prestation]],5,FALSE))),"",AA50)</f>
        <v/>
      </c>
    </row>
    <row r="51" spans="1:28" x14ac:dyDescent="0.25">
      <c r="A51" s="3">
        <f>'Récap prestation'!N52</f>
        <v>0</v>
      </c>
      <c r="B51" t="e">
        <f t="array" ref="B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doublon])-ROW($A$2)+1),ROWS(B$2:B51)))</f>
        <v>#NUM!</v>
      </c>
      <c r="C51" t="str">
        <f t="shared" si="0"/>
        <v/>
      </c>
      <c r="D51" s="12" t="str">
        <f>IF('Récap prestation'!E52&lt;&gt;0,'Récap prestation'!E52,"")</f>
        <v/>
      </c>
      <c r="E51" s="14">
        <f t="shared" si="1"/>
        <v>42</v>
      </c>
      <c r="F51" s="14" t="str">
        <f t="shared" si="2"/>
        <v xml:space="preserve"> 42 </v>
      </c>
      <c r="G51" s="14">
        <f>INDEX($N$2:O149,MATCH(D51,Tableau1[valeur établissement liste],0),2)</f>
        <v>3</v>
      </c>
      <c r="H51" s="2" t="str">
        <f t="shared" si="3"/>
        <v/>
      </c>
      <c r="I51">
        <f>'Récap prestation'!G52</f>
        <v>0</v>
      </c>
      <c r="J51" t="str">
        <f>IF(ISBLANK('Récap prestation'!I52),"",'Récap prestation'!I52)</f>
        <v/>
      </c>
      <c r="K51" t="str">
        <f>IF(ISBLANK('Récap prestation'!H52),"",'Récap prestation'!H52)</f>
        <v/>
      </c>
      <c r="M51" s="10" t="e">
        <f t="array" ref="M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doublon])-ROW($D$2)+1),ROWS(M$2:M51)))</f>
        <v>#NUM!</v>
      </c>
      <c r="N51" t="str">
        <f t="shared" si="4"/>
        <v/>
      </c>
      <c r="O51">
        <f t="shared" si="7"/>
        <v>50</v>
      </c>
      <c r="P51">
        <f ca="1">SUMIF('Récap prestation'!$E$3:$E$500,N51,'Récap prestation'!J52)</f>
        <v>0</v>
      </c>
      <c r="Q51">
        <f ca="1">SUMIF('Récap prestation'!$E$3:$E$500,N51,'Récap prestation'!K52)</f>
        <v>0</v>
      </c>
      <c r="R51">
        <f t="shared" ca="1" si="5"/>
        <v>0</v>
      </c>
      <c r="S51">
        <f ca="1">SUMIF('Récap prestation'!$E$3:$E$500,N51,'Récap prestation'!S52)</f>
        <v>0</v>
      </c>
      <c r="T51" t="str">
        <f ca="1">IF(ISERROR(AVERAGEIF('Récap prestation'!$E$3:$E$500,N51,'Récap prestation'!$S$3)),"N/A",AVERAGEIF('Récap prestation'!$E$3:$E$500,N51,'Récap prestation'!$S$3:$S$500))</f>
        <v>N/A</v>
      </c>
      <c r="U51" s="12">
        <f>'Récap prestation'!O52</f>
        <v>0</v>
      </c>
      <c r="V51" s="12" t="e">
        <f t="array" ref="V5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doublon])-ROW($U$2)+1),ROWS(V$2:V51)))</f>
        <v>#NUM!</v>
      </c>
      <c r="W51" s="12" t="str">
        <f t="shared" si="6"/>
        <v/>
      </c>
      <c r="X51" s="12"/>
      <c r="Z51" s="14" t="str">
        <f ca="1">'octobre 2018'!B22</f>
        <v>20 octobre 2018</v>
      </c>
      <c r="AA51" s="14">
        <f ca="1">MATCH(TEXT(Z52,"j mmmm aaaa"),'octobre 2018'!$B$2:$B122,0)-MATCH(TEXT(Z51,"j mmmm aaaa"),'octobre 2018'!$B$2:$B122,0)</f>
        <v>1</v>
      </c>
      <c r="AB51" t="str">
        <f ca="1">IF(AND(AA51=1,ISBLANK(VLOOKUP(Z51,Tableau3[[Date]:[Type de prestation]],5,FALSE))),"",AA51)</f>
        <v/>
      </c>
    </row>
    <row r="52" spans="1:28" x14ac:dyDescent="0.25">
      <c r="A52" s="3">
        <f>'Récap prestation'!N53</f>
        <v>0</v>
      </c>
      <c r="B52" t="e">
        <f t="array" ref="B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doublon])-ROW($A$2)+1),ROWS(B$2:B52)))</f>
        <v>#NUM!</v>
      </c>
      <c r="C52" t="str">
        <f t="shared" si="0"/>
        <v/>
      </c>
      <c r="D52" s="12" t="str">
        <f>IF('Récap prestation'!E53&lt;&gt;0,'Récap prestation'!E53,"")</f>
        <v/>
      </c>
      <c r="E52" s="14">
        <f t="shared" si="1"/>
        <v>43</v>
      </c>
      <c r="F52" s="14" t="str">
        <f t="shared" si="2"/>
        <v xml:space="preserve"> 43 </v>
      </c>
      <c r="G52" s="14">
        <f>INDEX($N$2:O150,MATCH(D52,Tableau1[valeur établissement liste],0),2)</f>
        <v>3</v>
      </c>
      <c r="H52" s="2" t="str">
        <f t="shared" si="3"/>
        <v/>
      </c>
      <c r="I52">
        <f>'Récap prestation'!G53</f>
        <v>0</v>
      </c>
      <c r="J52" t="str">
        <f>IF(ISBLANK('Récap prestation'!I53),"",'Récap prestation'!I53)</f>
        <v/>
      </c>
      <c r="K52" t="str">
        <f>IF(ISBLANK('Récap prestation'!H53),"",'Récap prestation'!H53)</f>
        <v/>
      </c>
      <c r="M52" s="10" t="e">
        <f t="array" ref="M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doublon])-ROW($D$2)+1),ROWS(M$2:M52)))</f>
        <v>#NUM!</v>
      </c>
      <c r="N52" t="str">
        <f t="shared" si="4"/>
        <v/>
      </c>
      <c r="O52">
        <f t="shared" si="7"/>
        <v>51</v>
      </c>
      <c r="P52">
        <f ca="1">SUMIF('Récap prestation'!$E$3:$E$500,N52,'Récap prestation'!J53)</f>
        <v>0</v>
      </c>
      <c r="Q52">
        <f ca="1">SUMIF('Récap prestation'!$E$3:$E$500,N52,'Récap prestation'!K53)</f>
        <v>0</v>
      </c>
      <c r="R52">
        <f t="shared" ca="1" si="5"/>
        <v>0</v>
      </c>
      <c r="S52">
        <f ca="1">SUMIF('Récap prestation'!$E$3:$E$500,N52,'Récap prestation'!S53)</f>
        <v>0</v>
      </c>
      <c r="T52" t="str">
        <f ca="1">IF(ISERROR(AVERAGEIF('Récap prestation'!$E$3:$E$500,N52,'Récap prestation'!$S$3)),"N/A",AVERAGEIF('Récap prestation'!$E$3:$E$500,N52,'Récap prestation'!$S$3:$S$500))</f>
        <v>N/A</v>
      </c>
      <c r="U52" s="12">
        <f>'Récap prestation'!O53</f>
        <v>0</v>
      </c>
      <c r="V52" s="12" t="e">
        <f t="array" ref="V5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doublon])-ROW($U$2)+1),ROWS(V$2:V52)))</f>
        <v>#NUM!</v>
      </c>
      <c r="W52" s="12" t="str">
        <f t="shared" si="6"/>
        <v/>
      </c>
      <c r="X52" s="12"/>
      <c r="Z52" s="14" t="str">
        <f ca="1">'octobre 2018'!B23</f>
        <v>21 octobre 2018</v>
      </c>
      <c r="AA52" s="14">
        <f ca="1">MATCH(TEXT(Z53,"j mmmm aaaa"),'octobre 2018'!$B$2:$B123,0)-MATCH(TEXT(Z52,"j mmmm aaaa"),'octobre 2018'!$B$2:$B123,0)</f>
        <v>1</v>
      </c>
      <c r="AB52" t="str">
        <f ca="1">IF(AND(AA52=1,ISBLANK(VLOOKUP(Z52,Tableau3[[Date]:[Type de prestation]],5,FALSE))),"",AA52)</f>
        <v/>
      </c>
    </row>
    <row r="53" spans="1:28" x14ac:dyDescent="0.25">
      <c r="A53" s="3">
        <f>'Récap prestation'!N54</f>
        <v>0</v>
      </c>
      <c r="B53" t="e">
        <f t="array" ref="B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doublon])-ROW($A$2)+1),ROWS(B$2:B53)))</f>
        <v>#NUM!</v>
      </c>
      <c r="C53" t="str">
        <f t="shared" si="0"/>
        <v/>
      </c>
      <c r="D53" s="12" t="str">
        <f>IF('Récap prestation'!E54&lt;&gt;0,'Récap prestation'!E54,"")</f>
        <v/>
      </c>
      <c r="E53" s="14">
        <f t="shared" si="1"/>
        <v>44</v>
      </c>
      <c r="F53" s="14" t="str">
        <f t="shared" si="2"/>
        <v xml:space="preserve"> 44 </v>
      </c>
      <c r="G53" s="14">
        <f>INDEX($N$2:O151,MATCH(D53,Tableau1[valeur établissement liste],0),2)</f>
        <v>3</v>
      </c>
      <c r="H53" s="2" t="str">
        <f t="shared" si="3"/>
        <v/>
      </c>
      <c r="I53">
        <f>'Récap prestation'!G54</f>
        <v>0</v>
      </c>
      <c r="J53" t="str">
        <f>IF(ISBLANK('Récap prestation'!I54),"",'Récap prestation'!I54)</f>
        <v/>
      </c>
      <c r="K53" t="str">
        <f>IF(ISBLANK('Récap prestation'!H54),"",'Récap prestation'!H54)</f>
        <v/>
      </c>
      <c r="M53" s="10" t="e">
        <f t="array" ref="M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doublon])-ROW($D$2)+1),ROWS(M$2:M53)))</f>
        <v>#NUM!</v>
      </c>
      <c r="N53" t="str">
        <f t="shared" si="4"/>
        <v/>
      </c>
      <c r="O53">
        <f t="shared" si="7"/>
        <v>52</v>
      </c>
      <c r="P53">
        <f ca="1">SUMIF('Récap prestation'!$E$3:$E$500,N53,'Récap prestation'!J54)</f>
        <v>0</v>
      </c>
      <c r="Q53">
        <f ca="1">SUMIF('Récap prestation'!$E$3:$E$500,N53,'Récap prestation'!K54)</f>
        <v>0</v>
      </c>
      <c r="R53">
        <f t="shared" ca="1" si="5"/>
        <v>0</v>
      </c>
      <c r="S53">
        <f ca="1">SUMIF('Récap prestation'!$E$3:$E$500,N53,'Récap prestation'!S54)</f>
        <v>0</v>
      </c>
      <c r="T53" t="str">
        <f ca="1">IF(ISERROR(AVERAGEIF('Récap prestation'!$E$3:$E$500,N53,'Récap prestation'!$S$3)),"N/A",AVERAGEIF('Récap prestation'!$E$3:$E$500,N53,'Récap prestation'!$S$3:$S$500))</f>
        <v>N/A</v>
      </c>
      <c r="U53" s="12">
        <f>'Récap prestation'!O54</f>
        <v>0</v>
      </c>
      <c r="V53" s="12" t="e">
        <f t="array" ref="V5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doublon])-ROW($U$2)+1),ROWS(V$2:V53)))</f>
        <v>#NUM!</v>
      </c>
      <c r="W53" s="12" t="str">
        <f t="shared" si="6"/>
        <v/>
      </c>
      <c r="X53" s="12"/>
      <c r="Z53" s="14" t="str">
        <f ca="1">'octobre 2018'!B24</f>
        <v>22 octobre 2018</v>
      </c>
      <c r="AA53" s="14">
        <f ca="1">MATCH(TEXT(Z54,"j mmmm aaaa"),'octobre 2018'!$B$2:$B124,0)-MATCH(TEXT(Z53,"j mmmm aaaa"),'octobre 2018'!$B$2:$B124,0)</f>
        <v>1</v>
      </c>
      <c r="AB53" t="str">
        <f ca="1">IF(AND(AA53=1,ISBLANK(VLOOKUP(Z53,Tableau3[[Date]:[Type de prestation]],5,FALSE))),"",AA53)</f>
        <v/>
      </c>
    </row>
    <row r="54" spans="1:28" x14ac:dyDescent="0.25">
      <c r="A54" s="3">
        <f>'Récap prestation'!N55</f>
        <v>0</v>
      </c>
      <c r="B54" t="e">
        <f t="array" ref="B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doublon])-ROW($A$2)+1),ROWS(B$2:B54)))</f>
        <v>#NUM!</v>
      </c>
      <c r="C54" t="str">
        <f t="shared" si="0"/>
        <v/>
      </c>
      <c r="D54" s="12" t="str">
        <f>IF('Récap prestation'!E55&lt;&gt;0,'Récap prestation'!E55,"")</f>
        <v/>
      </c>
      <c r="E54" s="14">
        <f t="shared" si="1"/>
        <v>45</v>
      </c>
      <c r="F54" s="14" t="str">
        <f t="shared" si="2"/>
        <v xml:space="preserve"> 45 </v>
      </c>
      <c r="G54" s="14">
        <f>INDEX($N$2:O152,MATCH(D54,Tableau1[valeur établissement liste],0),2)</f>
        <v>3</v>
      </c>
      <c r="H54" s="2" t="str">
        <f t="shared" si="3"/>
        <v/>
      </c>
      <c r="I54">
        <f>'Récap prestation'!G55</f>
        <v>0</v>
      </c>
      <c r="J54" t="str">
        <f>IF(ISBLANK('Récap prestation'!I55),"",'Récap prestation'!I55)</f>
        <v/>
      </c>
      <c r="K54" t="str">
        <f>IF(ISBLANK('Récap prestation'!H55),"",'Récap prestation'!H55)</f>
        <v/>
      </c>
      <c r="M54" s="10" t="e">
        <f t="array" ref="M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doublon])-ROW($D$2)+1),ROWS(M$2:M54)))</f>
        <v>#NUM!</v>
      </c>
      <c r="N54" t="str">
        <f t="shared" si="4"/>
        <v/>
      </c>
      <c r="O54">
        <f t="shared" si="7"/>
        <v>53</v>
      </c>
      <c r="P54">
        <f ca="1">SUMIF('Récap prestation'!$E$3:$E$500,N54,'Récap prestation'!J55)</f>
        <v>0</v>
      </c>
      <c r="Q54">
        <f ca="1">SUMIF('Récap prestation'!$E$3:$E$500,N54,'Récap prestation'!K55)</f>
        <v>0</v>
      </c>
      <c r="R54">
        <f t="shared" ca="1" si="5"/>
        <v>0</v>
      </c>
      <c r="S54">
        <f ca="1">SUMIF('Récap prestation'!$E$3:$E$500,N54,'Récap prestation'!S55)</f>
        <v>0</v>
      </c>
      <c r="T54" t="str">
        <f ca="1">IF(ISERROR(AVERAGEIF('Récap prestation'!$E$3:$E$500,N54,'Récap prestation'!$S$3)),"N/A",AVERAGEIF('Récap prestation'!$E$3:$E$500,N54,'Récap prestation'!$S$3:$S$500))</f>
        <v>N/A</v>
      </c>
      <c r="U54" s="12">
        <f>'Récap prestation'!O55</f>
        <v>0</v>
      </c>
      <c r="V54" s="12" t="e">
        <f t="array" ref="V5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doublon])-ROW($U$2)+1),ROWS(V$2:V54)))</f>
        <v>#NUM!</v>
      </c>
      <c r="W54" s="12" t="str">
        <f t="shared" si="6"/>
        <v/>
      </c>
      <c r="X54" s="12"/>
      <c r="Z54" s="14" t="str">
        <f ca="1">'octobre 2018'!B25</f>
        <v>23 octobre 2018</v>
      </c>
      <c r="AA54" s="14">
        <f ca="1">MATCH(TEXT(Z55,"j mmmm aaaa"),'octobre 2018'!$B$2:$B125,0)-MATCH(TEXT(Z54,"j mmmm aaaa"),'octobre 2018'!$B$2:$B125,0)</f>
        <v>1</v>
      </c>
      <c r="AB54" t="str">
        <f ca="1">IF(AND(AA54=1,ISBLANK(VLOOKUP(Z54,Tableau3[[Date]:[Type de prestation]],5,FALSE))),"",AA54)</f>
        <v/>
      </c>
    </row>
    <row r="55" spans="1:28" x14ac:dyDescent="0.25">
      <c r="A55" s="3">
        <f>'Récap prestation'!N56</f>
        <v>0</v>
      </c>
      <c r="B55" t="e">
        <f t="array" ref="B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doublon])-ROW($A$2)+1),ROWS(B$2:B55)))</f>
        <v>#NUM!</v>
      </c>
      <c r="C55" t="str">
        <f t="shared" si="0"/>
        <v/>
      </c>
      <c r="D55" s="12" t="str">
        <f>IF('Récap prestation'!E56&lt;&gt;0,'Récap prestation'!E56,"")</f>
        <v/>
      </c>
      <c r="E55" s="14">
        <f t="shared" si="1"/>
        <v>46</v>
      </c>
      <c r="F55" s="14" t="str">
        <f t="shared" si="2"/>
        <v xml:space="preserve"> 46 </v>
      </c>
      <c r="G55" s="14">
        <f>INDEX($N$2:O153,MATCH(D55,Tableau1[valeur établissement liste],0),2)</f>
        <v>3</v>
      </c>
      <c r="H55" s="2" t="str">
        <f t="shared" si="3"/>
        <v/>
      </c>
      <c r="I55">
        <f>'Récap prestation'!G56</f>
        <v>0</v>
      </c>
      <c r="J55" t="str">
        <f>IF(ISBLANK('Récap prestation'!I56),"",'Récap prestation'!I56)</f>
        <v/>
      </c>
      <c r="K55" t="str">
        <f>IF(ISBLANK('Récap prestation'!H56),"",'Récap prestation'!H56)</f>
        <v/>
      </c>
      <c r="M55" s="10" t="e">
        <f t="array" ref="M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doublon])-ROW($D$2)+1),ROWS(M$2:M55)))</f>
        <v>#NUM!</v>
      </c>
      <c r="N55" t="str">
        <f t="shared" si="4"/>
        <v/>
      </c>
      <c r="O55">
        <f t="shared" si="7"/>
        <v>54</v>
      </c>
      <c r="P55">
        <f ca="1">SUMIF('Récap prestation'!$E$3:$E$500,N55,'Récap prestation'!J56)</f>
        <v>0</v>
      </c>
      <c r="Q55">
        <f ca="1">SUMIF('Récap prestation'!$E$3:$E$500,N55,'Récap prestation'!K56)</f>
        <v>0</v>
      </c>
      <c r="R55">
        <f t="shared" ca="1" si="5"/>
        <v>0</v>
      </c>
      <c r="S55">
        <f ca="1">SUMIF('Récap prestation'!$E$3:$E$500,N55,'Récap prestation'!S56)</f>
        <v>0</v>
      </c>
      <c r="T55" t="str">
        <f ca="1">IF(ISERROR(AVERAGEIF('Récap prestation'!$E$3:$E$500,N55,'Récap prestation'!$S$3)),"N/A",AVERAGEIF('Récap prestation'!$E$3:$E$500,N55,'Récap prestation'!$S$3:$S$500))</f>
        <v>N/A</v>
      </c>
      <c r="U55" s="12">
        <f>'Récap prestation'!O56</f>
        <v>0</v>
      </c>
      <c r="V55" s="12" t="e">
        <f t="array" ref="V5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doublon])-ROW($U$2)+1),ROWS(V$2:V55)))</f>
        <v>#NUM!</v>
      </c>
      <c r="W55" s="12" t="str">
        <f t="shared" si="6"/>
        <v/>
      </c>
      <c r="X55" s="12"/>
      <c r="Z55" s="14" t="str">
        <f ca="1">'octobre 2018'!B26</f>
        <v>24 octobre 2018</v>
      </c>
      <c r="AA55" s="14">
        <f ca="1">MATCH(TEXT(Z56,"j mmmm aaaa"),'octobre 2018'!$B$2:$B126,0)-MATCH(TEXT(Z55,"j mmmm aaaa"),'octobre 2018'!$B$2:$B126,0)</f>
        <v>1</v>
      </c>
      <c r="AB55" t="str">
        <f ca="1">IF(AND(AA55=1,ISBLANK(VLOOKUP(Z55,Tableau3[[Date]:[Type de prestation]],5,FALSE))),"",AA55)</f>
        <v/>
      </c>
    </row>
    <row r="56" spans="1:28" x14ac:dyDescent="0.25">
      <c r="A56" s="3">
        <f>'Récap prestation'!N57</f>
        <v>0</v>
      </c>
      <c r="B56" t="e">
        <f t="array" ref="B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doublon])-ROW($A$2)+1),ROWS(B$2:B56)))</f>
        <v>#NUM!</v>
      </c>
      <c r="C56" t="str">
        <f t="shared" si="0"/>
        <v/>
      </c>
      <c r="D56" s="12" t="str">
        <f>IF('Récap prestation'!E57&lt;&gt;0,'Récap prestation'!E57,"")</f>
        <v/>
      </c>
      <c r="E56" s="14">
        <f t="shared" si="1"/>
        <v>47</v>
      </c>
      <c r="F56" s="14" t="str">
        <f t="shared" si="2"/>
        <v xml:space="preserve"> 47 </v>
      </c>
      <c r="G56" s="14">
        <f>INDEX($N$2:O154,MATCH(D56,Tableau1[valeur établissement liste],0),2)</f>
        <v>3</v>
      </c>
      <c r="H56" s="2" t="str">
        <f t="shared" si="3"/>
        <v/>
      </c>
      <c r="I56">
        <f>'Récap prestation'!G57</f>
        <v>0</v>
      </c>
      <c r="J56" t="str">
        <f>IF(ISBLANK('Récap prestation'!I57),"",'Récap prestation'!I57)</f>
        <v/>
      </c>
      <c r="K56" t="str">
        <f>IF(ISBLANK('Récap prestation'!H57),"",'Récap prestation'!H57)</f>
        <v/>
      </c>
      <c r="M56" s="10" t="e">
        <f t="array" ref="M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doublon])-ROW($D$2)+1),ROWS(M$2:M56)))</f>
        <v>#NUM!</v>
      </c>
      <c r="N56" t="str">
        <f t="shared" si="4"/>
        <v/>
      </c>
      <c r="O56">
        <f t="shared" si="7"/>
        <v>55</v>
      </c>
      <c r="P56">
        <f ca="1">SUMIF('Récap prestation'!$E$3:$E$500,N56,'Récap prestation'!J57)</f>
        <v>0</v>
      </c>
      <c r="Q56">
        <f ca="1">SUMIF('Récap prestation'!$E$3:$E$500,N56,'Récap prestation'!K57)</f>
        <v>0</v>
      </c>
      <c r="R56">
        <f t="shared" ca="1" si="5"/>
        <v>0</v>
      </c>
      <c r="S56">
        <f ca="1">SUMIF('Récap prestation'!$E$3:$E$500,N56,'Récap prestation'!S57)</f>
        <v>0</v>
      </c>
      <c r="T56" t="str">
        <f ca="1">IF(ISERROR(AVERAGEIF('Récap prestation'!$E$3:$E$500,N56,'Récap prestation'!$S$3)),"N/A",AVERAGEIF('Récap prestation'!$E$3:$E$500,N56,'Récap prestation'!$S$3:$S$500))</f>
        <v>N/A</v>
      </c>
      <c r="U56" s="12">
        <f>'Récap prestation'!O57</f>
        <v>0</v>
      </c>
      <c r="V56" s="12" t="e">
        <f t="array" ref="V5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doublon])-ROW($U$2)+1),ROWS(V$2:V56)))</f>
        <v>#NUM!</v>
      </c>
      <c r="W56" s="12" t="str">
        <f t="shared" si="6"/>
        <v/>
      </c>
      <c r="X56" s="12"/>
      <c r="Z56" s="14" t="str">
        <f ca="1">'octobre 2018'!B27</f>
        <v>25 octobre 2018</v>
      </c>
      <c r="AA56" s="14">
        <f ca="1">MATCH(TEXT(Z57,"j mmmm aaaa"),'octobre 2018'!$B$2:$B127,0)-MATCH(TEXT(Z56,"j mmmm aaaa"),'octobre 2018'!$B$2:$B127,0)</f>
        <v>1</v>
      </c>
      <c r="AB56" t="str">
        <f ca="1">IF(AND(AA56=1,ISBLANK(VLOOKUP(Z56,Tableau3[[Date]:[Type de prestation]],5,FALSE))),"",AA56)</f>
        <v/>
      </c>
    </row>
    <row r="57" spans="1:28" x14ac:dyDescent="0.25">
      <c r="A57" s="3">
        <f>'Récap prestation'!N58</f>
        <v>0</v>
      </c>
      <c r="B57" t="e">
        <f t="array" ref="B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doublon])-ROW($A$2)+1),ROWS(B$2:B57)))</f>
        <v>#NUM!</v>
      </c>
      <c r="C57" t="str">
        <f t="shared" si="0"/>
        <v/>
      </c>
      <c r="D57" s="12" t="str">
        <f>IF('Récap prestation'!E58&lt;&gt;0,'Récap prestation'!E58,"")</f>
        <v/>
      </c>
      <c r="E57" s="14">
        <f t="shared" si="1"/>
        <v>48</v>
      </c>
      <c r="F57" s="14" t="str">
        <f t="shared" si="2"/>
        <v xml:space="preserve"> 48 </v>
      </c>
      <c r="G57" s="14">
        <f>INDEX($N$2:O155,MATCH(D57,Tableau1[valeur établissement liste],0),2)</f>
        <v>3</v>
      </c>
      <c r="H57" s="2" t="str">
        <f t="shared" si="3"/>
        <v/>
      </c>
      <c r="I57">
        <f>'Récap prestation'!G58</f>
        <v>0</v>
      </c>
      <c r="J57" t="str">
        <f>IF(ISBLANK('Récap prestation'!I58),"",'Récap prestation'!I58)</f>
        <v/>
      </c>
      <c r="K57" t="str">
        <f>IF(ISBLANK('Récap prestation'!H58),"",'Récap prestation'!H58)</f>
        <v/>
      </c>
      <c r="M57" s="10" t="e">
        <f t="array" ref="M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doublon])-ROW($D$2)+1),ROWS(M$2:M57)))</f>
        <v>#NUM!</v>
      </c>
      <c r="N57" t="str">
        <f t="shared" si="4"/>
        <v/>
      </c>
      <c r="O57">
        <f t="shared" si="7"/>
        <v>56</v>
      </c>
      <c r="P57">
        <f ca="1">SUMIF('Récap prestation'!$E$3:$E$500,N57,'Récap prestation'!J58)</f>
        <v>0</v>
      </c>
      <c r="Q57">
        <f ca="1">SUMIF('Récap prestation'!$E$3:$E$500,N57,'Récap prestation'!K58)</f>
        <v>0</v>
      </c>
      <c r="R57">
        <f t="shared" ca="1" si="5"/>
        <v>0</v>
      </c>
      <c r="S57">
        <f ca="1">SUMIF('Récap prestation'!$E$3:$E$500,N57,'Récap prestation'!S58)</f>
        <v>0</v>
      </c>
      <c r="T57" t="str">
        <f ca="1">IF(ISERROR(AVERAGEIF('Récap prestation'!$E$3:$E$500,N57,'Récap prestation'!$S$3)),"N/A",AVERAGEIF('Récap prestation'!$E$3:$E$500,N57,'Récap prestation'!$S$3:$S$500))</f>
        <v>N/A</v>
      </c>
      <c r="U57" s="12">
        <f>'Récap prestation'!O58</f>
        <v>0</v>
      </c>
      <c r="V57" s="12" t="e">
        <f t="array" ref="V5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doublon])-ROW($U$2)+1),ROWS(V$2:V57)))</f>
        <v>#NUM!</v>
      </c>
      <c r="W57" s="12" t="str">
        <f t="shared" si="6"/>
        <v/>
      </c>
      <c r="X57" s="12"/>
      <c r="Z57" s="14" t="str">
        <f ca="1">'octobre 2018'!B28</f>
        <v>26 octobre 2018</v>
      </c>
      <c r="AA57" s="14">
        <f ca="1">MATCH(TEXT(Z58,"j mmmm aaaa"),'octobre 2018'!$B$2:$B128,0)-MATCH(TEXT(Z57,"j mmmm aaaa"),'octobre 2018'!$B$2:$B128,0)</f>
        <v>1</v>
      </c>
      <c r="AB57" t="str">
        <f ca="1">IF(AND(AA57=1,ISBLANK(VLOOKUP(Z57,Tableau3[[Date]:[Type de prestation]],5,FALSE))),"",AA57)</f>
        <v/>
      </c>
    </row>
    <row r="58" spans="1:28" x14ac:dyDescent="0.25">
      <c r="A58" s="3">
        <f>'Récap prestation'!N59</f>
        <v>0</v>
      </c>
      <c r="B58" t="e">
        <f t="array" ref="B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doublon])-ROW($A$2)+1),ROWS(B$2:B58)))</f>
        <v>#NUM!</v>
      </c>
      <c r="C58" t="str">
        <f t="shared" si="0"/>
        <v/>
      </c>
      <c r="D58" s="12" t="str">
        <f>IF('Récap prestation'!E59&lt;&gt;0,'Récap prestation'!E59,"")</f>
        <v/>
      </c>
      <c r="E58" s="14">
        <f t="shared" si="1"/>
        <v>49</v>
      </c>
      <c r="F58" s="14" t="str">
        <f t="shared" si="2"/>
        <v xml:space="preserve"> 49 </v>
      </c>
      <c r="G58" s="14">
        <f>INDEX($N$2:O156,MATCH(D58,Tableau1[valeur établissement liste],0),2)</f>
        <v>3</v>
      </c>
      <c r="H58" s="2" t="str">
        <f t="shared" si="3"/>
        <v/>
      </c>
      <c r="I58">
        <f>'Récap prestation'!G59</f>
        <v>0</v>
      </c>
      <c r="J58" t="str">
        <f>IF(ISBLANK('Récap prestation'!I59),"",'Récap prestation'!I59)</f>
        <v/>
      </c>
      <c r="K58" t="str">
        <f>IF(ISBLANK('Récap prestation'!H59),"",'Récap prestation'!H59)</f>
        <v/>
      </c>
      <c r="M58" s="10" t="e">
        <f t="array" ref="M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doublon])-ROW($D$2)+1),ROWS(M$2:M58)))</f>
        <v>#NUM!</v>
      </c>
      <c r="N58" t="str">
        <f t="shared" si="4"/>
        <v/>
      </c>
      <c r="O58">
        <f t="shared" si="7"/>
        <v>57</v>
      </c>
      <c r="P58">
        <f ca="1">SUMIF('Récap prestation'!$E$3:$E$500,N58,'Récap prestation'!J59)</f>
        <v>0</v>
      </c>
      <c r="Q58">
        <f ca="1">SUMIF('Récap prestation'!$E$3:$E$500,N58,'Récap prestation'!K59)</f>
        <v>0</v>
      </c>
      <c r="R58">
        <f t="shared" ca="1" si="5"/>
        <v>0</v>
      </c>
      <c r="S58">
        <f ca="1">SUMIF('Récap prestation'!$E$3:$E$500,N58,'Récap prestation'!S59)</f>
        <v>0</v>
      </c>
      <c r="T58" t="str">
        <f ca="1">IF(ISERROR(AVERAGEIF('Récap prestation'!$E$3:$E$500,N58,'Récap prestation'!$S$3)),"N/A",AVERAGEIF('Récap prestation'!$E$3:$E$500,N58,'Récap prestation'!$S$3:$S$500))</f>
        <v>N/A</v>
      </c>
      <c r="U58" s="12">
        <f>'Récap prestation'!O59</f>
        <v>0</v>
      </c>
      <c r="V58" s="12" t="e">
        <f t="array" ref="V5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doublon])-ROW($U$2)+1),ROWS(V$2:V58)))</f>
        <v>#NUM!</v>
      </c>
      <c r="W58" s="12" t="str">
        <f t="shared" si="6"/>
        <v/>
      </c>
      <c r="X58" s="12"/>
      <c r="Z58" s="14" t="str">
        <f ca="1">'octobre 2018'!B29</f>
        <v>27 octobre 2018</v>
      </c>
      <c r="AA58" s="14">
        <f ca="1">MATCH(TEXT(Z59,"j mmmm aaaa"),'octobre 2018'!$B$2:$B129,0)-MATCH(TEXT(Z58,"j mmmm aaaa"),'octobre 2018'!$B$2:$B129,0)</f>
        <v>1</v>
      </c>
      <c r="AB58" t="str">
        <f ca="1">IF(AND(AA58=1,ISBLANK(VLOOKUP(Z58,Tableau3[[Date]:[Type de prestation]],5,FALSE))),"",AA58)</f>
        <v/>
      </c>
    </row>
    <row r="59" spans="1:28" x14ac:dyDescent="0.25">
      <c r="A59" s="3">
        <f>'Récap prestation'!N60</f>
        <v>0</v>
      </c>
      <c r="B59" t="e">
        <f t="array" ref="B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doublon])-ROW($A$2)+1),ROWS(B$2:B59)))</f>
        <v>#NUM!</v>
      </c>
      <c r="C59" t="str">
        <f t="shared" si="0"/>
        <v/>
      </c>
      <c r="D59" s="12" t="str">
        <f>IF('Récap prestation'!E60&lt;&gt;0,'Récap prestation'!E60,"")</f>
        <v/>
      </c>
      <c r="E59" s="14">
        <f t="shared" si="1"/>
        <v>50</v>
      </c>
      <c r="F59" s="14" t="str">
        <f t="shared" si="2"/>
        <v xml:space="preserve"> 50 </v>
      </c>
      <c r="G59" s="14">
        <f>INDEX($N$2:O157,MATCH(D59,Tableau1[valeur établissement liste],0),2)</f>
        <v>3</v>
      </c>
      <c r="H59" s="2" t="str">
        <f t="shared" si="3"/>
        <v/>
      </c>
      <c r="I59">
        <f>'Récap prestation'!G60</f>
        <v>0</v>
      </c>
      <c r="J59" t="str">
        <f>IF(ISBLANK('Récap prestation'!I60),"",'Récap prestation'!I60)</f>
        <v/>
      </c>
      <c r="K59" t="str">
        <f>IF(ISBLANK('Récap prestation'!H60),"",'Récap prestation'!H60)</f>
        <v/>
      </c>
      <c r="M59" s="10" t="e">
        <f t="array" ref="M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doublon])-ROW($D$2)+1),ROWS(M$2:M59)))</f>
        <v>#NUM!</v>
      </c>
      <c r="N59" t="str">
        <f t="shared" si="4"/>
        <v/>
      </c>
      <c r="O59">
        <f t="shared" si="7"/>
        <v>58</v>
      </c>
      <c r="P59">
        <f ca="1">SUMIF('Récap prestation'!$E$3:$E$500,N59,'Récap prestation'!J60)</f>
        <v>0</v>
      </c>
      <c r="Q59">
        <f ca="1">SUMIF('Récap prestation'!$E$3:$E$500,N59,'Récap prestation'!K60)</f>
        <v>0</v>
      </c>
      <c r="R59">
        <f t="shared" ca="1" si="5"/>
        <v>0</v>
      </c>
      <c r="S59">
        <f ca="1">SUMIF('Récap prestation'!$E$3:$E$500,N59,'Récap prestation'!S60)</f>
        <v>0</v>
      </c>
      <c r="T59" t="str">
        <f ca="1">IF(ISERROR(AVERAGEIF('Récap prestation'!$E$3:$E$500,N59,'Récap prestation'!$S$3)),"N/A",AVERAGEIF('Récap prestation'!$E$3:$E$500,N59,'Récap prestation'!$S$3:$S$500))</f>
        <v>N/A</v>
      </c>
      <c r="U59" s="12">
        <f>'Récap prestation'!O60</f>
        <v>0</v>
      </c>
      <c r="V59" s="12" t="e">
        <f t="array" ref="V5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doublon])-ROW($U$2)+1),ROWS(V$2:V59)))</f>
        <v>#NUM!</v>
      </c>
      <c r="W59" s="12" t="str">
        <f t="shared" si="6"/>
        <v/>
      </c>
      <c r="X59" s="12"/>
      <c r="Z59" s="14" t="str">
        <f ca="1">'octobre 2018'!B30</f>
        <v>28 octobre 2018</v>
      </c>
      <c r="AA59" s="14">
        <f ca="1">MATCH(TEXT(Z60,"j mmmm aaaa"),'octobre 2018'!$B$2:$B130,0)-MATCH(TEXT(Z59,"j mmmm aaaa"),'octobre 2018'!$B$2:$B130,0)</f>
        <v>1</v>
      </c>
      <c r="AB59" t="str">
        <f ca="1">IF(AND(AA59=1,ISBLANK(VLOOKUP(Z59,Tableau3[[Date]:[Type de prestation]],5,FALSE))),"",AA59)</f>
        <v/>
      </c>
    </row>
    <row r="60" spans="1:28" x14ac:dyDescent="0.25">
      <c r="A60" s="3">
        <f>'Récap prestation'!N61</f>
        <v>0</v>
      </c>
      <c r="B60" t="e">
        <f t="array" ref="B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doublon])-ROW($A$2)+1),ROWS(B$2:B60)))</f>
        <v>#NUM!</v>
      </c>
      <c r="C60" t="str">
        <f t="shared" si="0"/>
        <v/>
      </c>
      <c r="D60" s="12" t="str">
        <f>IF('Récap prestation'!E61&lt;&gt;0,'Récap prestation'!E61,"")</f>
        <v/>
      </c>
      <c r="E60" s="14">
        <f t="shared" si="1"/>
        <v>51</v>
      </c>
      <c r="F60" s="14" t="str">
        <f t="shared" si="2"/>
        <v xml:space="preserve"> 51 </v>
      </c>
      <c r="G60" s="14">
        <f>INDEX($N$2:O158,MATCH(D60,Tableau1[valeur établissement liste],0),2)</f>
        <v>3</v>
      </c>
      <c r="H60" s="2" t="str">
        <f t="shared" si="3"/>
        <v/>
      </c>
      <c r="I60">
        <f>'Récap prestation'!G61</f>
        <v>0</v>
      </c>
      <c r="J60" t="str">
        <f>IF(ISBLANK('Récap prestation'!I61),"",'Récap prestation'!I61)</f>
        <v/>
      </c>
      <c r="K60" t="str">
        <f>IF(ISBLANK('Récap prestation'!H61),"",'Récap prestation'!H61)</f>
        <v/>
      </c>
      <c r="M60" s="10" t="e">
        <f t="array" ref="M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doublon])-ROW($D$2)+1),ROWS(M$2:M60)))</f>
        <v>#NUM!</v>
      </c>
      <c r="N60" t="str">
        <f t="shared" si="4"/>
        <v/>
      </c>
      <c r="O60">
        <f t="shared" si="7"/>
        <v>59</v>
      </c>
      <c r="P60">
        <f ca="1">SUMIF('Récap prestation'!$E$3:$E$500,N60,'Récap prestation'!J61)</f>
        <v>0</v>
      </c>
      <c r="Q60">
        <f ca="1">SUMIF('Récap prestation'!$E$3:$E$500,N60,'Récap prestation'!K61)</f>
        <v>0</v>
      </c>
      <c r="R60">
        <f t="shared" ca="1" si="5"/>
        <v>0</v>
      </c>
      <c r="S60">
        <f ca="1">SUMIF('Récap prestation'!$E$3:$E$500,N60,'Récap prestation'!S61)</f>
        <v>0</v>
      </c>
      <c r="T60" t="str">
        <f ca="1">IF(ISERROR(AVERAGEIF('Récap prestation'!$E$3:$E$500,N60,'Récap prestation'!$S$3)),"N/A",AVERAGEIF('Récap prestation'!$E$3:$E$500,N60,'Récap prestation'!$S$3:$S$500))</f>
        <v>N/A</v>
      </c>
      <c r="U60" s="12">
        <f>'Récap prestation'!O61</f>
        <v>0</v>
      </c>
      <c r="V60" s="12" t="e">
        <f t="array" ref="V6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doublon])-ROW($U$2)+1),ROWS(V$2:V60)))</f>
        <v>#NUM!</v>
      </c>
      <c r="W60" s="12" t="str">
        <f t="shared" si="6"/>
        <v/>
      </c>
      <c r="X60" s="12"/>
      <c r="Z60" s="14" t="str">
        <f ca="1">'octobre 2018'!B31</f>
        <v>29 octobre 2018</v>
      </c>
      <c r="AA60" s="14">
        <f ca="1">MATCH(TEXT(Z61,"j mmmm aaaa"),'octobre 2018'!$B$2:$B131,0)-MATCH(TEXT(Z60,"j mmmm aaaa"),'octobre 2018'!$B$2:$B131,0)</f>
        <v>1</v>
      </c>
      <c r="AB60" t="str">
        <f ca="1">IF(AND(AA60=1,ISBLANK(VLOOKUP(Z60,Tableau3[[Date]:[Type de prestation]],5,FALSE))),"",AA60)</f>
        <v/>
      </c>
    </row>
    <row r="61" spans="1:28" x14ac:dyDescent="0.25">
      <c r="A61" s="3">
        <f>'Récap prestation'!N62</f>
        <v>0</v>
      </c>
      <c r="B61" t="e">
        <f t="array" ref="B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doublon])-ROW($A$2)+1),ROWS(B$2:B61)))</f>
        <v>#NUM!</v>
      </c>
      <c r="C61" t="str">
        <f t="shared" si="0"/>
        <v/>
      </c>
      <c r="D61" s="12" t="str">
        <f>IF('Récap prestation'!E62&lt;&gt;0,'Récap prestation'!E62,"")</f>
        <v/>
      </c>
      <c r="E61" s="14">
        <f t="shared" si="1"/>
        <v>52</v>
      </c>
      <c r="F61" s="14" t="str">
        <f t="shared" si="2"/>
        <v xml:space="preserve"> 52 </v>
      </c>
      <c r="G61" s="14">
        <f>INDEX($N$2:O159,MATCH(D61,Tableau1[valeur établissement liste],0),2)</f>
        <v>3</v>
      </c>
      <c r="H61" s="2" t="str">
        <f t="shared" si="3"/>
        <v/>
      </c>
      <c r="I61">
        <f>'Récap prestation'!G62</f>
        <v>0</v>
      </c>
      <c r="J61" t="str">
        <f>IF(ISBLANK('Récap prestation'!I62),"",'Récap prestation'!I62)</f>
        <v/>
      </c>
      <c r="K61" t="str">
        <f>IF(ISBLANK('Récap prestation'!H62),"",'Récap prestation'!H62)</f>
        <v/>
      </c>
      <c r="M61" s="10" t="e">
        <f t="array" ref="M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doublon])-ROW($D$2)+1),ROWS(M$2:M61)))</f>
        <v>#NUM!</v>
      </c>
      <c r="N61" t="str">
        <f t="shared" si="4"/>
        <v/>
      </c>
      <c r="O61">
        <f t="shared" si="7"/>
        <v>60</v>
      </c>
      <c r="P61">
        <f ca="1">SUMIF('Récap prestation'!$E$3:$E$500,N61,'Récap prestation'!J62)</f>
        <v>0</v>
      </c>
      <c r="Q61">
        <f ca="1">SUMIF('Récap prestation'!$E$3:$E$500,N61,'Récap prestation'!K62)</f>
        <v>0</v>
      </c>
      <c r="R61">
        <f t="shared" ca="1" si="5"/>
        <v>0</v>
      </c>
      <c r="S61">
        <f ca="1">SUMIF('Récap prestation'!$E$3:$E$500,N61,'Récap prestation'!S62)</f>
        <v>0</v>
      </c>
      <c r="T61" t="str">
        <f ca="1">IF(ISERROR(AVERAGEIF('Récap prestation'!$E$3:$E$500,N61,'Récap prestation'!$S$3)),"N/A",AVERAGEIF('Récap prestation'!$E$3:$E$500,N61,'Récap prestation'!$S$3:$S$500))</f>
        <v>N/A</v>
      </c>
      <c r="U61" s="12">
        <f>'Récap prestation'!O62</f>
        <v>0</v>
      </c>
      <c r="V61" s="12" t="e">
        <f t="array" ref="V6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doublon])-ROW($U$2)+1),ROWS(V$2:V61)))</f>
        <v>#NUM!</v>
      </c>
      <c r="W61" s="12" t="str">
        <f t="shared" si="6"/>
        <v/>
      </c>
      <c r="X61" s="12"/>
      <c r="Z61" s="14" t="str">
        <f ca="1">'octobre 2018'!B32</f>
        <v>30 octobre 2018</v>
      </c>
      <c r="AA61" s="14">
        <f ca="1">MATCH(TEXT(Z62,"j mmmm aaaa"),'octobre 2018'!$B$2:$B132,0)-MATCH(TEXT(Z61,"j mmmm aaaa"),'octobre 2018'!$B$2:$B132,0)</f>
        <v>1</v>
      </c>
      <c r="AB61" t="str">
        <f ca="1">IF(AND(AA61=1,ISBLANK(VLOOKUP(Z61,Tableau3[[Date]:[Type de prestation]],5,FALSE))),"",AA61)</f>
        <v/>
      </c>
    </row>
    <row r="62" spans="1:28" x14ac:dyDescent="0.25">
      <c r="A62" s="3">
        <f>'Récap prestation'!N63</f>
        <v>0</v>
      </c>
      <c r="B62" t="e">
        <f t="array" ref="B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doublon])-ROW($A$2)+1),ROWS(B$2:B62)))</f>
        <v>#NUM!</v>
      </c>
      <c r="C62" t="str">
        <f t="shared" si="0"/>
        <v/>
      </c>
      <c r="D62" s="12" t="str">
        <f>IF('Récap prestation'!E63&lt;&gt;0,'Récap prestation'!E63,"")</f>
        <v/>
      </c>
      <c r="E62" s="14">
        <f t="shared" si="1"/>
        <v>53</v>
      </c>
      <c r="F62" s="14" t="str">
        <f t="shared" si="2"/>
        <v xml:space="preserve"> 53 </v>
      </c>
      <c r="G62" s="14">
        <f>INDEX($N$2:O160,MATCH(D62,Tableau1[valeur établissement liste],0),2)</f>
        <v>3</v>
      </c>
      <c r="H62" s="2" t="str">
        <f t="shared" si="3"/>
        <v/>
      </c>
      <c r="I62">
        <f>'Récap prestation'!G63</f>
        <v>0</v>
      </c>
      <c r="J62" t="str">
        <f>IF(ISBLANK('Récap prestation'!I63),"",'Récap prestation'!I63)</f>
        <v/>
      </c>
      <c r="K62" t="str">
        <f>IF(ISBLANK('Récap prestation'!H63),"",'Récap prestation'!H63)</f>
        <v/>
      </c>
      <c r="M62" s="10" t="e">
        <f t="array" ref="M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doublon])-ROW($D$2)+1),ROWS(M$2:M62)))</f>
        <v>#NUM!</v>
      </c>
      <c r="N62" t="str">
        <f t="shared" si="4"/>
        <v/>
      </c>
      <c r="O62">
        <f t="shared" si="7"/>
        <v>61</v>
      </c>
      <c r="P62">
        <f ca="1">SUMIF('Récap prestation'!$E$3:$E$500,N62,'Récap prestation'!J63)</f>
        <v>0</v>
      </c>
      <c r="Q62">
        <f ca="1">SUMIF('Récap prestation'!$E$3:$E$500,N62,'Récap prestation'!K63)</f>
        <v>0</v>
      </c>
      <c r="R62">
        <f t="shared" ca="1" si="5"/>
        <v>0</v>
      </c>
      <c r="S62">
        <f ca="1">SUMIF('Récap prestation'!$E$3:$E$500,N62,'Récap prestation'!S63)</f>
        <v>0</v>
      </c>
      <c r="T62" t="str">
        <f ca="1">IF(ISERROR(AVERAGEIF('Récap prestation'!$E$3:$E$500,N62,'Récap prestation'!$S$3)),"N/A",AVERAGEIF('Récap prestation'!$E$3:$E$500,N62,'Récap prestation'!$S$3:$S$500))</f>
        <v>N/A</v>
      </c>
      <c r="U62" s="12">
        <f>'Récap prestation'!O63</f>
        <v>0</v>
      </c>
      <c r="V62" s="12" t="e">
        <f t="array" ref="V6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doublon])-ROW($U$2)+1),ROWS(V$2:V62)))</f>
        <v>#NUM!</v>
      </c>
      <c r="W62" s="12" t="str">
        <f t="shared" si="6"/>
        <v/>
      </c>
      <c r="X62" s="12"/>
      <c r="Z62" s="14" t="str">
        <f ca="1">'octobre 2018'!B33</f>
        <v>31 octobre 2018</v>
      </c>
      <c r="AA62" s="14">
        <f ca="1">MATCH("Fin d'octobre",'octobre 2018'!$B$2:$B64,0)-MATCH(TEXT(Z62,"j mmmm aaaa"),'octobre 2018'!$B$2:$B64,0)</f>
        <v>1</v>
      </c>
      <c r="AB62" t="str">
        <f ca="1">IF(AND(AA62=1,ISBLANK(VLOOKUP(Z62,Tableau3[[Date]:[Type de prestation]],5,FALSE))),"",AA62)</f>
        <v/>
      </c>
    </row>
    <row r="63" spans="1:28" x14ac:dyDescent="0.25">
      <c r="A63" s="3">
        <f>'Récap prestation'!N64</f>
        <v>0</v>
      </c>
      <c r="B63" t="e">
        <f t="array" ref="B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doublon])-ROW($A$2)+1),ROWS(B$2:B63)))</f>
        <v>#NUM!</v>
      </c>
      <c r="C63" t="str">
        <f t="shared" si="0"/>
        <v/>
      </c>
      <c r="D63" s="12" t="str">
        <f>IF('Récap prestation'!E64&lt;&gt;0,'Récap prestation'!E64,"")</f>
        <v/>
      </c>
      <c r="E63" s="14">
        <f t="shared" si="1"/>
        <v>54</v>
      </c>
      <c r="F63" s="14" t="str">
        <f t="shared" si="2"/>
        <v xml:space="preserve"> 54 </v>
      </c>
      <c r="G63" s="14">
        <f>INDEX($N$2:O161,MATCH(D63,Tableau1[valeur établissement liste],0),2)</f>
        <v>3</v>
      </c>
      <c r="H63" s="2" t="str">
        <f t="shared" si="3"/>
        <v/>
      </c>
      <c r="I63">
        <f>'Récap prestation'!G64</f>
        <v>0</v>
      </c>
      <c r="J63" t="str">
        <f>IF(ISBLANK('Récap prestation'!I64),"",'Récap prestation'!I64)</f>
        <v/>
      </c>
      <c r="K63" t="str">
        <f>IF(ISBLANK('Récap prestation'!H64),"",'Récap prestation'!H64)</f>
        <v/>
      </c>
      <c r="M63" s="10" t="e">
        <f t="array" ref="M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doublon])-ROW($D$2)+1),ROWS(M$2:M63)))</f>
        <v>#NUM!</v>
      </c>
      <c r="N63" t="str">
        <f t="shared" si="4"/>
        <v/>
      </c>
      <c r="O63">
        <f t="shared" si="7"/>
        <v>62</v>
      </c>
      <c r="P63">
        <f ca="1">SUMIF('Récap prestation'!$E$3:$E$500,N63,'Récap prestation'!J64)</f>
        <v>0</v>
      </c>
      <c r="Q63">
        <f ca="1">SUMIF('Récap prestation'!$E$3:$E$500,N63,'Récap prestation'!K64)</f>
        <v>0</v>
      </c>
      <c r="R63">
        <f t="shared" ca="1" si="5"/>
        <v>0</v>
      </c>
      <c r="S63">
        <f ca="1">SUMIF('Récap prestation'!$E$3:$E$500,N63,'Récap prestation'!S64)</f>
        <v>0</v>
      </c>
      <c r="T63" t="str">
        <f ca="1">IF(ISERROR(AVERAGEIF('Récap prestation'!$E$3:$E$500,N63,'Récap prestation'!$S$3)),"N/A",AVERAGEIF('Récap prestation'!$E$3:$E$500,N63,'Récap prestation'!$S$3:$S$500))</f>
        <v>N/A</v>
      </c>
      <c r="U63" s="12">
        <f>'Récap prestation'!O64</f>
        <v>0</v>
      </c>
      <c r="V63" s="12" t="e">
        <f t="array" ref="V6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doublon])-ROW($U$2)+1),ROWS(V$2:V63)))</f>
        <v>#NUM!</v>
      </c>
      <c r="W63" s="12" t="str">
        <f t="shared" si="6"/>
        <v/>
      </c>
      <c r="X63" s="12"/>
      <c r="Z63" s="14" t="str">
        <f ca="1">'novembre 2018'!B2</f>
        <v>1 novembre 2018</v>
      </c>
      <c r="AA63" s="14">
        <f ca="1">MATCH(TEXT(Z64,"j mmmm aaaa"),'novembre 2018'!$B$2:$B126,0)-MATCH(TEXT(Z63,"j mmmm aaaa"),'novembre 2018'!$B$2:$B126,0)</f>
        <v>1</v>
      </c>
      <c r="AB63" t="str">
        <f ca="1">IF(AND(AA63=1,ISBLANK(VLOOKUP(Z63,Tableau4714[[Date]:[Type de prestation]],5,FALSE))),"",AA63)</f>
        <v/>
      </c>
    </row>
    <row r="64" spans="1:28" x14ac:dyDescent="0.25">
      <c r="A64" s="3">
        <f>'Récap prestation'!N65</f>
        <v>0</v>
      </c>
      <c r="B64" t="e">
        <f t="array" ref="B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doublon])-ROW($A$2)+1),ROWS(B$2:B64)))</f>
        <v>#NUM!</v>
      </c>
      <c r="C64" t="str">
        <f t="shared" si="0"/>
        <v/>
      </c>
      <c r="D64" s="12" t="str">
        <f>IF('Récap prestation'!E65&lt;&gt;0,'Récap prestation'!E65,"")</f>
        <v/>
      </c>
      <c r="E64" s="14">
        <f t="shared" si="1"/>
        <v>55</v>
      </c>
      <c r="F64" s="14" t="str">
        <f t="shared" si="2"/>
        <v xml:space="preserve"> 55 </v>
      </c>
      <c r="G64" s="14">
        <f>INDEX($N$2:O162,MATCH(D64,Tableau1[valeur établissement liste],0),2)</f>
        <v>3</v>
      </c>
      <c r="H64" s="2" t="str">
        <f t="shared" si="3"/>
        <v/>
      </c>
      <c r="I64">
        <f>'Récap prestation'!G65</f>
        <v>0</v>
      </c>
      <c r="J64" t="str">
        <f>IF(ISBLANK('Récap prestation'!I65),"",'Récap prestation'!I65)</f>
        <v/>
      </c>
      <c r="K64" t="str">
        <f>IF(ISBLANK('Récap prestation'!H65),"",'Récap prestation'!H65)</f>
        <v/>
      </c>
      <c r="M64" s="10" t="e">
        <f t="array" ref="M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doublon])-ROW($D$2)+1),ROWS(M$2:M64)))</f>
        <v>#NUM!</v>
      </c>
      <c r="N64" t="str">
        <f t="shared" si="4"/>
        <v/>
      </c>
      <c r="O64">
        <f t="shared" si="7"/>
        <v>63</v>
      </c>
      <c r="P64">
        <f ca="1">SUMIF('Récap prestation'!$E$3:$E$500,N64,'Récap prestation'!J65)</f>
        <v>0</v>
      </c>
      <c r="Q64">
        <f ca="1">SUMIF('Récap prestation'!$E$3:$E$500,N64,'Récap prestation'!K65)</f>
        <v>0</v>
      </c>
      <c r="R64">
        <f t="shared" ca="1" si="5"/>
        <v>0</v>
      </c>
      <c r="S64">
        <f ca="1">SUMIF('Récap prestation'!$E$3:$E$500,N64,'Récap prestation'!S65)</f>
        <v>0</v>
      </c>
      <c r="T64" t="str">
        <f ca="1">IF(ISERROR(AVERAGEIF('Récap prestation'!$E$3:$E$500,N64,'Récap prestation'!$S$3)),"N/A",AVERAGEIF('Récap prestation'!$E$3:$E$500,N64,'Récap prestation'!$S$3:$S$500))</f>
        <v>N/A</v>
      </c>
      <c r="U64" s="12">
        <f>'Récap prestation'!O65</f>
        <v>0</v>
      </c>
      <c r="V64" s="12" t="e">
        <f t="array" ref="V6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doublon])-ROW($U$2)+1),ROWS(V$2:V64)))</f>
        <v>#NUM!</v>
      </c>
      <c r="W64" s="12" t="str">
        <f t="shared" si="6"/>
        <v/>
      </c>
      <c r="X64" s="12"/>
      <c r="Z64" s="14" t="str">
        <f ca="1">'novembre 2018'!B3</f>
        <v>2 novembre 2018</v>
      </c>
      <c r="AA64" s="14">
        <f ca="1">MATCH(TEXT(Z65,"j mmmm aaaa"),'novembre 2018'!$B$2:$B127,0)-MATCH(TEXT(Z64,"j mmmm aaaa"),'novembre 2018'!$B$2:$B127,0)</f>
        <v>1</v>
      </c>
      <c r="AB64" t="str">
        <f ca="1">IF(AND(AA64=1,ISBLANK(VLOOKUP(Z64,Tableau4714[[Date]:[Type de prestation]],5,FALSE))),"",AA64)</f>
        <v/>
      </c>
    </row>
    <row r="65" spans="1:28" x14ac:dyDescent="0.25">
      <c r="A65" s="3">
        <f>'Récap prestation'!N66</f>
        <v>0</v>
      </c>
      <c r="B65" t="e">
        <f t="array" ref="B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doublon])-ROW($A$2)+1),ROWS(B$2:B65)))</f>
        <v>#NUM!</v>
      </c>
      <c r="C65" t="str">
        <f t="shared" si="0"/>
        <v/>
      </c>
      <c r="D65" s="12" t="str">
        <f>IF('Récap prestation'!E66&lt;&gt;0,'Récap prestation'!E66,"")</f>
        <v/>
      </c>
      <c r="E65" s="14">
        <f t="shared" si="1"/>
        <v>56</v>
      </c>
      <c r="F65" s="14" t="str">
        <f t="shared" si="2"/>
        <v xml:space="preserve"> 56 </v>
      </c>
      <c r="G65" s="14">
        <f>INDEX($N$2:O163,MATCH(D65,Tableau1[valeur établissement liste],0),2)</f>
        <v>3</v>
      </c>
      <c r="H65" s="2" t="str">
        <f t="shared" si="3"/>
        <v/>
      </c>
      <c r="I65">
        <f>'Récap prestation'!G66</f>
        <v>0</v>
      </c>
      <c r="J65" t="str">
        <f>IF(ISBLANK('Récap prestation'!I66),"",'Récap prestation'!I66)</f>
        <v/>
      </c>
      <c r="K65" t="str">
        <f>IF(ISBLANK('Récap prestation'!H66),"",'Récap prestation'!H66)</f>
        <v/>
      </c>
      <c r="M65" s="10" t="e">
        <f t="array" ref="M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doublon])-ROW($D$2)+1),ROWS(M$2:M65)))</f>
        <v>#NUM!</v>
      </c>
      <c r="N65" t="str">
        <f t="shared" si="4"/>
        <v/>
      </c>
      <c r="O65">
        <f t="shared" si="7"/>
        <v>64</v>
      </c>
      <c r="P65">
        <f ca="1">SUMIF('Récap prestation'!$E$3:$E$500,N65,'Récap prestation'!J66)</f>
        <v>0</v>
      </c>
      <c r="Q65">
        <f ca="1">SUMIF('Récap prestation'!$E$3:$E$500,N65,'Récap prestation'!K66)</f>
        <v>0</v>
      </c>
      <c r="R65">
        <f t="shared" ca="1" si="5"/>
        <v>0</v>
      </c>
      <c r="S65">
        <f ca="1">SUMIF('Récap prestation'!$E$3:$E$500,N65,'Récap prestation'!S66)</f>
        <v>0</v>
      </c>
      <c r="T65" t="str">
        <f ca="1">IF(ISERROR(AVERAGEIF('Récap prestation'!$E$3:$E$500,N65,'Récap prestation'!$S$3)),"N/A",AVERAGEIF('Récap prestation'!$E$3:$E$500,N65,'Récap prestation'!$S$3:$S$500))</f>
        <v>N/A</v>
      </c>
      <c r="U65" s="12">
        <f>'Récap prestation'!O66</f>
        <v>0</v>
      </c>
      <c r="V65" s="12" t="e">
        <f t="array" ref="V6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doublon])-ROW($U$2)+1),ROWS(V$2:V65)))</f>
        <v>#NUM!</v>
      </c>
      <c r="W65" s="12" t="str">
        <f t="shared" si="6"/>
        <v/>
      </c>
      <c r="X65" s="12"/>
      <c r="Z65" s="14" t="str">
        <f ca="1">'novembre 2018'!B4</f>
        <v>3 novembre 2018</v>
      </c>
      <c r="AA65" s="14">
        <f ca="1">MATCH(TEXT(Z66,"j mmmm aaaa"),'novembre 2018'!$B$2:$B128,0)-MATCH(TEXT(Z65,"j mmmm aaaa"),'novembre 2018'!$B$2:$B128,0)</f>
        <v>1</v>
      </c>
      <c r="AB65" t="str">
        <f ca="1">IF(AND(AA65=1,ISBLANK(VLOOKUP(Z65,Tableau4714[[Date]:[Type de prestation]],5,FALSE))),"",AA65)</f>
        <v/>
      </c>
    </row>
    <row r="66" spans="1:28" x14ac:dyDescent="0.25">
      <c r="A66" s="3">
        <f>'Récap prestation'!N67</f>
        <v>0</v>
      </c>
      <c r="B66" t="e">
        <f t="array" ref="B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doublon])-ROW($A$2)+1),ROWS(B$2:B66)))</f>
        <v>#NUM!</v>
      </c>
      <c r="C66" t="str">
        <f t="shared" ref="C66:C129" si="8">IF(ISERROR(B66),"",B66)</f>
        <v/>
      </c>
      <c r="D66" s="12" t="str">
        <f>IF('Récap prestation'!E67&lt;&gt;0,'Récap prestation'!E67,"")</f>
        <v/>
      </c>
      <c r="E66" s="14">
        <f t="shared" ref="E66:E129" si="9">IF(G66=G65,E65+1,1)</f>
        <v>57</v>
      </c>
      <c r="F66" s="14" t="str">
        <f t="shared" ref="F66:F129" si="10">IF(D66&lt;&gt;0,D66&amp;" "&amp;E66&amp;" ","")</f>
        <v xml:space="preserve"> 57 </v>
      </c>
      <c r="G66" s="14">
        <f>INDEX($N$2:O164,MATCH(D66,Tableau1[valeur établissement liste],0),2)</f>
        <v>3</v>
      </c>
      <c r="H66" s="2" t="str">
        <f t="shared" ref="H66:H129" si="11">IF(G66=G65,IF(I66&lt;&gt;0,H65&amp;I66&amp;CHAR(10),H65),IF(I66&lt;&gt;0,I66&amp;CHAR(10),""))</f>
        <v/>
      </c>
      <c r="I66">
        <f>'Récap prestation'!G67</f>
        <v>0</v>
      </c>
      <c r="J66" t="str">
        <f>IF(ISBLANK('Récap prestation'!I67),"",'Récap prestation'!I67)</f>
        <v/>
      </c>
      <c r="K66" t="str">
        <f>IF(ISBLANK('Récap prestation'!H67),"",'Récap prestation'!H67)</f>
        <v/>
      </c>
      <c r="M66" s="10" t="e">
        <f t="array" ref="M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doublon])-ROW($D$2)+1),ROWS(M$2:M66)))</f>
        <v>#NUM!</v>
      </c>
      <c r="N66" t="str">
        <f t="shared" ref="N66:N129" si="12">IF(ISERROR(M66),"",M66)</f>
        <v/>
      </c>
      <c r="O66">
        <f t="shared" si="7"/>
        <v>65</v>
      </c>
      <c r="P66">
        <f ca="1">SUMIF('Récap prestation'!$E$3:$E$500,N66,'Récap prestation'!J67)</f>
        <v>0</v>
      </c>
      <c r="Q66">
        <f ca="1">SUMIF('Récap prestation'!$E$3:$E$500,N66,'Récap prestation'!K67)</f>
        <v>0</v>
      </c>
      <c r="R66">
        <f t="shared" ref="R66:R129" ca="1" si="13">P66+Q66</f>
        <v>0</v>
      </c>
      <c r="S66">
        <f ca="1">SUMIF('Récap prestation'!$E$3:$E$500,N66,'Récap prestation'!S67)</f>
        <v>0</v>
      </c>
      <c r="T66" t="str">
        <f ca="1">IF(ISERROR(AVERAGEIF('Récap prestation'!$E$3:$E$500,N66,'Récap prestation'!$S$3)),"N/A",AVERAGEIF('Récap prestation'!$E$3:$E$500,N66,'Récap prestation'!$S$3:$S$500))</f>
        <v>N/A</v>
      </c>
      <c r="U66" s="12">
        <f>'Récap prestation'!O67</f>
        <v>0</v>
      </c>
      <c r="V66" s="12" t="e">
        <f t="array" ref="V6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doublon])-ROW($U$2)+1),ROWS(V$2:V66)))</f>
        <v>#NUM!</v>
      </c>
      <c r="W66" s="12" t="str">
        <f t="shared" ref="W66:W129" si="14">IF(ISERROR(V66),"",V66)</f>
        <v/>
      </c>
      <c r="X66" s="12"/>
      <c r="Z66" s="14" t="str">
        <f ca="1">'novembre 2018'!B5</f>
        <v>4 novembre 2018</v>
      </c>
      <c r="AA66" s="14">
        <f ca="1">MATCH(TEXT(Z67,"j mmmm aaaa"),'novembre 2018'!$B$2:$B129,0)-MATCH(TEXT(Z66,"j mmmm aaaa"),'novembre 2018'!$B$2:$B129,0)</f>
        <v>1</v>
      </c>
      <c r="AB66" t="str">
        <f ca="1">IF(AND(AA66=1,ISBLANK(VLOOKUP(Z66,Tableau4714[[Date]:[Type de prestation]],5,FALSE))),"",AA66)</f>
        <v/>
      </c>
    </row>
    <row r="67" spans="1:28" x14ac:dyDescent="0.25">
      <c r="A67" s="3">
        <f>'Récap prestation'!N68</f>
        <v>0</v>
      </c>
      <c r="B67" t="e">
        <f t="array" ref="B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doublon])-ROW($A$2)+1),ROWS(B$2:B67)))</f>
        <v>#NUM!</v>
      </c>
      <c r="C67" t="str">
        <f t="shared" si="8"/>
        <v/>
      </c>
      <c r="D67" s="12" t="str">
        <f>IF('Récap prestation'!E68&lt;&gt;0,'Récap prestation'!E68,"")</f>
        <v/>
      </c>
      <c r="E67" s="14">
        <f t="shared" si="9"/>
        <v>58</v>
      </c>
      <c r="F67" s="14" t="str">
        <f t="shared" si="10"/>
        <v xml:space="preserve"> 58 </v>
      </c>
      <c r="G67" s="14">
        <f>INDEX($N$2:O165,MATCH(D67,Tableau1[valeur établissement liste],0),2)</f>
        <v>3</v>
      </c>
      <c r="H67" s="2" t="str">
        <f t="shared" si="11"/>
        <v/>
      </c>
      <c r="I67">
        <f>'Récap prestation'!G68</f>
        <v>0</v>
      </c>
      <c r="J67" t="str">
        <f>IF(ISBLANK('Récap prestation'!I68),"",'Récap prestation'!I68)</f>
        <v/>
      </c>
      <c r="K67" t="str">
        <f>IF(ISBLANK('Récap prestation'!H68),"",'Récap prestation'!H68)</f>
        <v/>
      </c>
      <c r="M67" s="10" t="e">
        <f t="array" ref="M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doublon])-ROW($D$2)+1),ROWS(M$2:M67)))</f>
        <v>#NUM!</v>
      </c>
      <c r="N67" t="str">
        <f t="shared" si="12"/>
        <v/>
      </c>
      <c r="O67">
        <f t="shared" ref="O67:O130" si="15">SUM(O66,$O$2)</f>
        <v>66</v>
      </c>
      <c r="P67">
        <f ca="1">SUMIF('Récap prestation'!$E$3:$E$500,N67,'Récap prestation'!J68)</f>
        <v>0</v>
      </c>
      <c r="Q67">
        <f ca="1">SUMIF('Récap prestation'!$E$3:$E$500,N67,'Récap prestation'!K68)</f>
        <v>0</v>
      </c>
      <c r="R67">
        <f t="shared" ca="1" si="13"/>
        <v>0</v>
      </c>
      <c r="S67">
        <f ca="1">SUMIF('Récap prestation'!$E$3:$E$500,N67,'Récap prestation'!S68)</f>
        <v>0</v>
      </c>
      <c r="T67" t="str">
        <f ca="1">IF(ISERROR(AVERAGEIF('Récap prestation'!$E$3:$E$500,N67,'Récap prestation'!$S$3)),"N/A",AVERAGEIF('Récap prestation'!$E$3:$E$500,N67,'Récap prestation'!$S$3:$S$500))</f>
        <v>N/A</v>
      </c>
      <c r="U67" s="12">
        <f>'Récap prestation'!O68</f>
        <v>0</v>
      </c>
      <c r="V67" s="12" t="e">
        <f t="array" ref="V6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doublon])-ROW($U$2)+1),ROWS(V$2:V67)))</f>
        <v>#NUM!</v>
      </c>
      <c r="W67" s="12" t="str">
        <f t="shared" si="14"/>
        <v/>
      </c>
      <c r="X67" s="12"/>
      <c r="Z67" s="14" t="str">
        <f ca="1">'novembre 2018'!B6</f>
        <v>5 novembre 2018</v>
      </c>
      <c r="AA67" s="14">
        <f ca="1">MATCH(TEXT(Z68,"j mmmm aaaa"),'novembre 2018'!$B$2:$B130,0)-MATCH(TEXT(Z67,"j mmmm aaaa"),'novembre 2018'!$B$2:$B130,0)</f>
        <v>1</v>
      </c>
      <c r="AB67" t="str">
        <f ca="1">IF(AND(AA67=1,ISBLANK(VLOOKUP(Z67,Tableau4714[[Date]:[Type de prestation]],5,FALSE))),"",AA67)</f>
        <v/>
      </c>
    </row>
    <row r="68" spans="1:28" x14ac:dyDescent="0.25">
      <c r="A68" s="3">
        <f>'Récap prestation'!N69</f>
        <v>0</v>
      </c>
      <c r="B68" t="e">
        <f t="array" ref="B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doublon])-ROW($A$2)+1),ROWS(B$2:B68)))</f>
        <v>#NUM!</v>
      </c>
      <c r="C68" t="str">
        <f t="shared" si="8"/>
        <v/>
      </c>
      <c r="D68" s="12" t="str">
        <f>IF('Récap prestation'!E69&lt;&gt;0,'Récap prestation'!E69,"")</f>
        <v/>
      </c>
      <c r="E68" s="14">
        <f t="shared" si="9"/>
        <v>59</v>
      </c>
      <c r="F68" s="14" t="str">
        <f t="shared" si="10"/>
        <v xml:space="preserve"> 59 </v>
      </c>
      <c r="G68" s="14">
        <f>INDEX($N$2:O166,MATCH(D68,Tableau1[valeur établissement liste],0),2)</f>
        <v>3</v>
      </c>
      <c r="H68" s="2" t="str">
        <f t="shared" si="11"/>
        <v/>
      </c>
      <c r="I68">
        <f>'Récap prestation'!G69</f>
        <v>0</v>
      </c>
      <c r="J68" t="str">
        <f>IF(ISBLANK('Récap prestation'!I69),"",'Récap prestation'!I69)</f>
        <v/>
      </c>
      <c r="K68" t="str">
        <f>IF(ISBLANK('Récap prestation'!H69),"",'Récap prestation'!H69)</f>
        <v/>
      </c>
      <c r="M68" s="10" t="e">
        <f t="array" ref="M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doublon])-ROW($D$2)+1),ROWS(M$2:M68)))</f>
        <v>#NUM!</v>
      </c>
      <c r="N68" t="str">
        <f t="shared" si="12"/>
        <v/>
      </c>
      <c r="O68">
        <f t="shared" si="15"/>
        <v>67</v>
      </c>
      <c r="P68">
        <f ca="1">SUMIF('Récap prestation'!$E$3:$E$500,N68,'Récap prestation'!J69)</f>
        <v>0</v>
      </c>
      <c r="Q68">
        <f ca="1">SUMIF('Récap prestation'!$E$3:$E$500,N68,'Récap prestation'!K69)</f>
        <v>0</v>
      </c>
      <c r="R68">
        <f t="shared" ca="1" si="13"/>
        <v>0</v>
      </c>
      <c r="S68">
        <f ca="1">SUMIF('Récap prestation'!$E$3:$E$500,N68,'Récap prestation'!S69)</f>
        <v>0</v>
      </c>
      <c r="T68" t="str">
        <f ca="1">IF(ISERROR(AVERAGEIF('Récap prestation'!$E$3:$E$500,N68,'Récap prestation'!$S$3)),"N/A",AVERAGEIF('Récap prestation'!$E$3:$E$500,N68,'Récap prestation'!$S$3:$S$500))</f>
        <v>N/A</v>
      </c>
      <c r="U68" s="12">
        <f>'Récap prestation'!O69</f>
        <v>0</v>
      </c>
      <c r="V68" s="12" t="e">
        <f t="array" ref="V6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doublon])-ROW($U$2)+1),ROWS(V$2:V68)))</f>
        <v>#NUM!</v>
      </c>
      <c r="W68" s="12" t="str">
        <f t="shared" si="14"/>
        <v/>
      </c>
      <c r="X68" s="12"/>
      <c r="Z68" s="14" t="str">
        <f ca="1">'novembre 2018'!B7</f>
        <v>6 novembre 2018</v>
      </c>
      <c r="AA68" s="14">
        <f ca="1">MATCH(TEXT(Z69,"j mmmm aaaa"),'novembre 2018'!$B$2:$B131,0)-MATCH(TEXT(Z68,"j mmmm aaaa"),'novembre 2018'!$B$2:$B131,0)</f>
        <v>1</v>
      </c>
      <c r="AB68">
        <f ca="1">IF(AND(AA68=1,ISBLANK(VLOOKUP(Z68,Tableau4714[[Date]:[Type de prestation]],5,FALSE))),"",AA68)</f>
        <v>1</v>
      </c>
    </row>
    <row r="69" spans="1:28" x14ac:dyDescent="0.25">
      <c r="A69" s="3">
        <f>'Récap prestation'!N70</f>
        <v>0</v>
      </c>
      <c r="B69" t="e">
        <f t="array" ref="B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doublon])-ROW($A$2)+1),ROWS(B$2:B69)))</f>
        <v>#NUM!</v>
      </c>
      <c r="C69" t="str">
        <f t="shared" si="8"/>
        <v/>
      </c>
      <c r="D69" s="12" t="str">
        <f>IF('Récap prestation'!E70&lt;&gt;0,'Récap prestation'!E70,"")</f>
        <v/>
      </c>
      <c r="E69" s="14">
        <f t="shared" si="9"/>
        <v>60</v>
      </c>
      <c r="F69" s="14" t="str">
        <f t="shared" si="10"/>
        <v xml:space="preserve"> 60 </v>
      </c>
      <c r="G69" s="14">
        <f>INDEX($N$2:O167,MATCH(D69,Tableau1[valeur établissement liste],0),2)</f>
        <v>3</v>
      </c>
      <c r="H69" s="2" t="str">
        <f t="shared" si="11"/>
        <v/>
      </c>
      <c r="I69">
        <f>'Récap prestation'!G70</f>
        <v>0</v>
      </c>
      <c r="J69" t="str">
        <f>IF(ISBLANK('Récap prestation'!I70),"",'Récap prestation'!I70)</f>
        <v/>
      </c>
      <c r="K69" t="str">
        <f>IF(ISBLANK('Récap prestation'!H70),"",'Récap prestation'!H70)</f>
        <v/>
      </c>
      <c r="M69" s="10" t="e">
        <f t="array" ref="M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doublon])-ROW($D$2)+1),ROWS(M$2:M69)))</f>
        <v>#NUM!</v>
      </c>
      <c r="N69" t="str">
        <f t="shared" si="12"/>
        <v/>
      </c>
      <c r="O69">
        <f t="shared" si="15"/>
        <v>68</v>
      </c>
      <c r="P69">
        <f ca="1">SUMIF('Récap prestation'!$E$3:$E$500,N69,'Récap prestation'!J70)</f>
        <v>0</v>
      </c>
      <c r="Q69">
        <f ca="1">SUMIF('Récap prestation'!$E$3:$E$500,N69,'Récap prestation'!K70)</f>
        <v>0</v>
      </c>
      <c r="R69">
        <f t="shared" ca="1" si="13"/>
        <v>0</v>
      </c>
      <c r="S69">
        <f ca="1">SUMIF('Récap prestation'!$E$3:$E$500,N69,'Récap prestation'!S70)</f>
        <v>0</v>
      </c>
      <c r="T69" t="str">
        <f ca="1">IF(ISERROR(AVERAGEIF('Récap prestation'!$E$3:$E$500,N69,'Récap prestation'!$S$3)),"N/A",AVERAGEIF('Récap prestation'!$E$3:$E$500,N69,'Récap prestation'!$S$3:$S$500))</f>
        <v>N/A</v>
      </c>
      <c r="U69" s="12">
        <f>'Récap prestation'!O70</f>
        <v>0</v>
      </c>
      <c r="V69" s="12" t="e">
        <f t="array" ref="V6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doublon])-ROW($U$2)+1),ROWS(V$2:V69)))</f>
        <v>#NUM!</v>
      </c>
      <c r="W69" s="12" t="str">
        <f t="shared" si="14"/>
        <v/>
      </c>
      <c r="X69" s="12"/>
      <c r="Z69" s="14" t="str">
        <f ca="1">'novembre 2018'!B8</f>
        <v>7 novembre 2018</v>
      </c>
      <c r="AA69" s="14">
        <f ca="1">MATCH(TEXT(Z70,"j mmmm aaaa"),'novembre 2018'!$B$2:$B132,0)-MATCH(TEXT(Z69,"j mmmm aaaa"),'novembre 2018'!$B$2:$B132,0)</f>
        <v>1</v>
      </c>
      <c r="AB69" t="str">
        <f ca="1">IF(AND(AA69=1,ISBLANK(VLOOKUP(Z69,Tableau4714[[Date]:[Type de prestation]],5,FALSE))),"",AA69)</f>
        <v/>
      </c>
    </row>
    <row r="70" spans="1:28" x14ac:dyDescent="0.25">
      <c r="A70" s="3">
        <f>'Récap prestation'!N71</f>
        <v>0</v>
      </c>
      <c r="B70" t="e">
        <f t="array" ref="B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doublon])-ROW($A$2)+1),ROWS(B$2:B70)))</f>
        <v>#NUM!</v>
      </c>
      <c r="C70" t="str">
        <f t="shared" si="8"/>
        <v/>
      </c>
      <c r="D70" s="12" t="str">
        <f>IF('Récap prestation'!E71&lt;&gt;0,'Récap prestation'!E71,"")</f>
        <v/>
      </c>
      <c r="E70" s="14">
        <f t="shared" si="9"/>
        <v>61</v>
      </c>
      <c r="F70" s="14" t="str">
        <f t="shared" si="10"/>
        <v xml:space="preserve"> 61 </v>
      </c>
      <c r="G70" s="14">
        <f>INDEX($N$2:O168,MATCH(D70,Tableau1[valeur établissement liste],0),2)</f>
        <v>3</v>
      </c>
      <c r="H70" s="2" t="str">
        <f t="shared" si="11"/>
        <v/>
      </c>
      <c r="I70">
        <f>'Récap prestation'!G71</f>
        <v>0</v>
      </c>
      <c r="J70" t="str">
        <f>IF(ISBLANK('Récap prestation'!I71),"",'Récap prestation'!I71)</f>
        <v/>
      </c>
      <c r="K70" t="str">
        <f>IF(ISBLANK('Récap prestation'!H71),"",'Récap prestation'!H71)</f>
        <v/>
      </c>
      <c r="M70" s="10" t="e">
        <f t="array" ref="M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doublon])-ROW($D$2)+1),ROWS(M$2:M70)))</f>
        <v>#NUM!</v>
      </c>
      <c r="N70" t="str">
        <f t="shared" si="12"/>
        <v/>
      </c>
      <c r="O70">
        <f t="shared" si="15"/>
        <v>69</v>
      </c>
      <c r="P70">
        <f ca="1">SUMIF('Récap prestation'!$E$3:$E$500,N70,'Récap prestation'!J71)</f>
        <v>0</v>
      </c>
      <c r="Q70">
        <f ca="1">SUMIF('Récap prestation'!$E$3:$E$500,N70,'Récap prestation'!K71)</f>
        <v>0</v>
      </c>
      <c r="R70">
        <f t="shared" ca="1" si="13"/>
        <v>0</v>
      </c>
      <c r="S70">
        <f ca="1">SUMIF('Récap prestation'!$E$3:$E$500,N70,'Récap prestation'!S71)</f>
        <v>0</v>
      </c>
      <c r="T70" t="str">
        <f ca="1">IF(ISERROR(AVERAGEIF('Récap prestation'!$E$3:$E$500,N70,'Récap prestation'!$S$3)),"N/A",AVERAGEIF('Récap prestation'!$E$3:$E$500,N70,'Récap prestation'!$S$3:$S$500))</f>
        <v>N/A</v>
      </c>
      <c r="U70" s="12">
        <f>'Récap prestation'!O71</f>
        <v>0</v>
      </c>
      <c r="V70" s="12" t="e">
        <f t="array" ref="V7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doublon])-ROW($U$2)+1),ROWS(V$2:V70)))</f>
        <v>#NUM!</v>
      </c>
      <c r="W70" s="12" t="str">
        <f t="shared" si="14"/>
        <v/>
      </c>
      <c r="X70" s="12"/>
      <c r="Z70" s="14" t="str">
        <f ca="1">'novembre 2018'!B9</f>
        <v>8 novembre 2018</v>
      </c>
      <c r="AA70" s="14">
        <f ca="1">MATCH(TEXT(Z71,"j mmmm aaaa"),'novembre 2018'!$B$2:$B133,0)-MATCH(TEXT(Z70,"j mmmm aaaa"),'novembre 2018'!$B$2:$B133,0)</f>
        <v>1</v>
      </c>
      <c r="AB70" t="str">
        <f ca="1">IF(AND(AA70=1,ISBLANK(VLOOKUP(Z70,Tableau4714[[Date]:[Type de prestation]],5,FALSE))),"",AA70)</f>
        <v/>
      </c>
    </row>
    <row r="71" spans="1:28" x14ac:dyDescent="0.25">
      <c r="A71" s="3">
        <f>'Récap prestation'!N72</f>
        <v>0</v>
      </c>
      <c r="B71" t="e">
        <f t="array" ref="B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doublon])-ROW($A$2)+1),ROWS(B$2:B71)))</f>
        <v>#NUM!</v>
      </c>
      <c r="C71" t="str">
        <f t="shared" si="8"/>
        <v/>
      </c>
      <c r="D71" s="12" t="str">
        <f>IF('Récap prestation'!E72&lt;&gt;0,'Récap prestation'!E72,"")</f>
        <v/>
      </c>
      <c r="E71" s="14">
        <f t="shared" si="9"/>
        <v>62</v>
      </c>
      <c r="F71" s="14" t="str">
        <f t="shared" si="10"/>
        <v xml:space="preserve"> 62 </v>
      </c>
      <c r="G71" s="14">
        <f>INDEX($N$2:O169,MATCH(D71,Tableau1[valeur établissement liste],0),2)</f>
        <v>3</v>
      </c>
      <c r="H71" s="2" t="str">
        <f t="shared" si="11"/>
        <v/>
      </c>
      <c r="I71">
        <f>'Récap prestation'!G72</f>
        <v>0</v>
      </c>
      <c r="J71" t="str">
        <f>IF(ISBLANK('Récap prestation'!I72),"",'Récap prestation'!I72)</f>
        <v/>
      </c>
      <c r="K71" t="str">
        <f>IF(ISBLANK('Récap prestation'!H72),"",'Récap prestation'!H72)</f>
        <v/>
      </c>
      <c r="M71" s="10" t="e">
        <f t="array" ref="M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doublon])-ROW($D$2)+1),ROWS(M$2:M71)))</f>
        <v>#NUM!</v>
      </c>
      <c r="N71" t="str">
        <f t="shared" si="12"/>
        <v/>
      </c>
      <c r="O71">
        <f t="shared" si="15"/>
        <v>70</v>
      </c>
      <c r="P71">
        <f ca="1">SUMIF('Récap prestation'!$E$3:$E$500,N71,'Récap prestation'!J72)</f>
        <v>0</v>
      </c>
      <c r="Q71">
        <f ca="1">SUMIF('Récap prestation'!$E$3:$E$500,N71,'Récap prestation'!K72)</f>
        <v>0</v>
      </c>
      <c r="R71">
        <f t="shared" ca="1" si="13"/>
        <v>0</v>
      </c>
      <c r="S71">
        <f ca="1">SUMIF('Récap prestation'!$E$3:$E$500,N71,'Récap prestation'!S72)</f>
        <v>0</v>
      </c>
      <c r="T71" t="str">
        <f ca="1">IF(ISERROR(AVERAGEIF('Récap prestation'!$E$3:$E$500,N71,'Récap prestation'!$S$3)),"N/A",AVERAGEIF('Récap prestation'!$E$3:$E$500,N71,'Récap prestation'!$S$3:$S$500))</f>
        <v>N/A</v>
      </c>
      <c r="U71" s="12">
        <f>'Récap prestation'!O72</f>
        <v>0</v>
      </c>
      <c r="V71" s="12" t="e">
        <f t="array" ref="V7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doublon])-ROW($U$2)+1),ROWS(V$2:V71)))</f>
        <v>#NUM!</v>
      </c>
      <c r="W71" s="12" t="str">
        <f t="shared" si="14"/>
        <v/>
      </c>
      <c r="X71" s="12"/>
      <c r="Z71" s="14" t="str">
        <f ca="1">'novembre 2018'!B10</f>
        <v>9 novembre 2018</v>
      </c>
      <c r="AA71" s="14">
        <f ca="1">MATCH(TEXT(Z72,"j mmmm aaaa"),'novembre 2018'!$B$2:$B134,0)-MATCH(TEXT(Z71,"j mmmm aaaa"),'novembre 2018'!$B$2:$B134,0)</f>
        <v>1</v>
      </c>
      <c r="AB71" t="str">
        <f ca="1">IF(AND(AA71=1,ISBLANK(VLOOKUP(Z71,Tableau4714[[Date]:[Type de prestation]],5,FALSE))),"",AA71)</f>
        <v/>
      </c>
    </row>
    <row r="72" spans="1:28" x14ac:dyDescent="0.25">
      <c r="A72" s="3">
        <f>'Récap prestation'!N73</f>
        <v>0</v>
      </c>
      <c r="B72" t="e">
        <f t="array" ref="B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doublon])-ROW($A$2)+1),ROWS(B$2:B72)))</f>
        <v>#NUM!</v>
      </c>
      <c r="C72" t="str">
        <f t="shared" si="8"/>
        <v/>
      </c>
      <c r="D72" s="12" t="str">
        <f>IF('Récap prestation'!E73&lt;&gt;0,'Récap prestation'!E73,"")</f>
        <v/>
      </c>
      <c r="E72" s="14">
        <f t="shared" si="9"/>
        <v>63</v>
      </c>
      <c r="F72" s="14" t="str">
        <f t="shared" si="10"/>
        <v xml:space="preserve"> 63 </v>
      </c>
      <c r="G72" s="14">
        <f>INDEX($N$2:O170,MATCH(D72,Tableau1[valeur établissement liste],0),2)</f>
        <v>3</v>
      </c>
      <c r="H72" s="2" t="str">
        <f t="shared" si="11"/>
        <v/>
      </c>
      <c r="I72">
        <f>'Récap prestation'!G73</f>
        <v>0</v>
      </c>
      <c r="J72" t="str">
        <f>IF(ISBLANK('Récap prestation'!I73),"",'Récap prestation'!I73)</f>
        <v/>
      </c>
      <c r="K72" t="str">
        <f>IF(ISBLANK('Récap prestation'!H73),"",'Récap prestation'!H73)</f>
        <v/>
      </c>
      <c r="M72" s="10" t="e">
        <f t="array" ref="M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doublon])-ROW($D$2)+1),ROWS(M$2:M72)))</f>
        <v>#NUM!</v>
      </c>
      <c r="N72" t="str">
        <f t="shared" si="12"/>
        <v/>
      </c>
      <c r="O72">
        <f t="shared" si="15"/>
        <v>71</v>
      </c>
      <c r="P72">
        <f ca="1">SUMIF('Récap prestation'!$E$3:$E$500,N72,'Récap prestation'!J73)</f>
        <v>0</v>
      </c>
      <c r="Q72">
        <f ca="1">SUMIF('Récap prestation'!$E$3:$E$500,N72,'Récap prestation'!K73)</f>
        <v>0</v>
      </c>
      <c r="R72">
        <f t="shared" ca="1" si="13"/>
        <v>0</v>
      </c>
      <c r="S72">
        <f ca="1">SUMIF('Récap prestation'!$E$3:$E$500,N72,'Récap prestation'!S73)</f>
        <v>0</v>
      </c>
      <c r="T72" t="str">
        <f ca="1">IF(ISERROR(AVERAGEIF('Récap prestation'!$E$3:$E$500,N72,'Récap prestation'!$S$3)),"N/A",AVERAGEIF('Récap prestation'!$E$3:$E$500,N72,'Récap prestation'!$S$3:$S$500))</f>
        <v>N/A</v>
      </c>
      <c r="U72" s="12">
        <f>'Récap prestation'!O73</f>
        <v>0</v>
      </c>
      <c r="V72" s="12" t="e">
        <f t="array" ref="V7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doublon])-ROW($U$2)+1),ROWS(V$2:V72)))</f>
        <v>#NUM!</v>
      </c>
      <c r="W72" s="12" t="str">
        <f t="shared" si="14"/>
        <v/>
      </c>
      <c r="X72" s="12"/>
      <c r="Z72" s="14" t="str">
        <f ca="1">'novembre 2018'!B11</f>
        <v>10 novembre 2018</v>
      </c>
      <c r="AA72" s="14">
        <f ca="1">MATCH(TEXT(Z73,"j mmmm aaaa"),'novembre 2018'!$B$2:$B135,0)-MATCH(TEXT(Z72,"j mmmm aaaa"),'novembre 2018'!$B$2:$B135,0)</f>
        <v>1</v>
      </c>
      <c r="AB72" t="str">
        <f ca="1">IF(AND(AA72=1,ISBLANK(VLOOKUP(Z72,Tableau4714[[Date]:[Type de prestation]],5,FALSE))),"",AA72)</f>
        <v/>
      </c>
    </row>
    <row r="73" spans="1:28" x14ac:dyDescent="0.25">
      <c r="A73" s="3">
        <f>'Récap prestation'!N74</f>
        <v>0</v>
      </c>
      <c r="B73" t="e">
        <f t="array" ref="B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doublon])-ROW($A$2)+1),ROWS(B$2:B73)))</f>
        <v>#NUM!</v>
      </c>
      <c r="C73" t="str">
        <f t="shared" si="8"/>
        <v/>
      </c>
      <c r="D73" s="12" t="str">
        <f>IF('Récap prestation'!E74&lt;&gt;0,'Récap prestation'!E74,"")</f>
        <v/>
      </c>
      <c r="E73" s="14">
        <f t="shared" si="9"/>
        <v>64</v>
      </c>
      <c r="F73" s="14" t="str">
        <f t="shared" si="10"/>
        <v xml:space="preserve"> 64 </v>
      </c>
      <c r="G73" s="14">
        <f>INDEX($N$2:O171,MATCH(D73,Tableau1[valeur établissement liste],0),2)</f>
        <v>3</v>
      </c>
      <c r="H73" s="2" t="str">
        <f t="shared" si="11"/>
        <v/>
      </c>
      <c r="I73">
        <f>'Récap prestation'!G74</f>
        <v>0</v>
      </c>
      <c r="J73" t="str">
        <f>IF(ISBLANK('Récap prestation'!I74),"",'Récap prestation'!I74)</f>
        <v/>
      </c>
      <c r="K73" t="str">
        <f>IF(ISBLANK('Récap prestation'!H74),"",'Récap prestation'!H74)</f>
        <v/>
      </c>
      <c r="M73" s="10" t="e">
        <f t="array" ref="M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doublon])-ROW($D$2)+1),ROWS(M$2:M73)))</f>
        <v>#NUM!</v>
      </c>
      <c r="N73" t="str">
        <f t="shared" si="12"/>
        <v/>
      </c>
      <c r="O73">
        <f t="shared" si="15"/>
        <v>72</v>
      </c>
      <c r="P73">
        <f ca="1">SUMIF('Récap prestation'!$E$3:$E$500,N73,'Récap prestation'!J74)</f>
        <v>0</v>
      </c>
      <c r="Q73">
        <f ca="1">SUMIF('Récap prestation'!$E$3:$E$500,N73,'Récap prestation'!K74)</f>
        <v>0</v>
      </c>
      <c r="R73">
        <f t="shared" ca="1" si="13"/>
        <v>0</v>
      </c>
      <c r="S73">
        <f ca="1">SUMIF('Récap prestation'!$E$3:$E$500,N73,'Récap prestation'!S74)</f>
        <v>0</v>
      </c>
      <c r="T73" t="str">
        <f ca="1">IF(ISERROR(AVERAGEIF('Récap prestation'!$E$3:$E$500,N73,'Récap prestation'!$S$3)),"N/A",AVERAGEIF('Récap prestation'!$E$3:$E$500,N73,'Récap prestation'!$S$3:$S$500))</f>
        <v>N/A</v>
      </c>
      <c r="U73" s="12">
        <f>'Récap prestation'!O74</f>
        <v>0</v>
      </c>
      <c r="V73" s="12" t="e">
        <f t="array" ref="V7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doublon])-ROW($U$2)+1),ROWS(V$2:V73)))</f>
        <v>#NUM!</v>
      </c>
      <c r="W73" s="12" t="str">
        <f t="shared" si="14"/>
        <v/>
      </c>
      <c r="X73" s="12"/>
      <c r="Z73" s="14" t="str">
        <f ca="1">'novembre 2018'!B12</f>
        <v>11 novembre 2018</v>
      </c>
      <c r="AA73" s="14">
        <f ca="1">MATCH(TEXT(Z74,"j mmmm aaaa"),'novembre 2018'!$B$2:$B136,0)-MATCH(TEXT(Z73,"j mmmm aaaa"),'novembre 2018'!$B$2:$B136,0)</f>
        <v>1</v>
      </c>
      <c r="AB73" t="str">
        <f ca="1">IF(AND(AA73=1,ISBLANK(VLOOKUP(Z73,Tableau4714[[Date]:[Type de prestation]],5,FALSE))),"",AA73)</f>
        <v/>
      </c>
    </row>
    <row r="74" spans="1:28" x14ac:dyDescent="0.25">
      <c r="A74" s="3">
        <f>'Récap prestation'!N75</f>
        <v>0</v>
      </c>
      <c r="B74" t="e">
        <f t="array" ref="B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doublon])-ROW($A$2)+1),ROWS(B$2:B74)))</f>
        <v>#NUM!</v>
      </c>
      <c r="C74" t="str">
        <f t="shared" si="8"/>
        <v/>
      </c>
      <c r="D74" s="12" t="str">
        <f>IF('Récap prestation'!E75&lt;&gt;0,'Récap prestation'!E75,"")</f>
        <v/>
      </c>
      <c r="E74" s="14">
        <f t="shared" si="9"/>
        <v>65</v>
      </c>
      <c r="F74" s="14" t="str">
        <f t="shared" si="10"/>
        <v xml:space="preserve"> 65 </v>
      </c>
      <c r="G74" s="14">
        <f>INDEX($N$2:O172,MATCH(D74,Tableau1[valeur établissement liste],0),2)</f>
        <v>3</v>
      </c>
      <c r="H74" s="2" t="str">
        <f t="shared" si="11"/>
        <v/>
      </c>
      <c r="I74">
        <f>'Récap prestation'!G75</f>
        <v>0</v>
      </c>
      <c r="J74" t="str">
        <f>IF(ISBLANK('Récap prestation'!I75),"",'Récap prestation'!I75)</f>
        <v/>
      </c>
      <c r="K74" t="str">
        <f>IF(ISBLANK('Récap prestation'!H75),"",'Récap prestation'!H75)</f>
        <v/>
      </c>
      <c r="M74" s="10" t="e">
        <f t="array" ref="M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doublon])-ROW($D$2)+1),ROWS(M$2:M74)))</f>
        <v>#NUM!</v>
      </c>
      <c r="N74" t="str">
        <f t="shared" si="12"/>
        <v/>
      </c>
      <c r="O74">
        <f t="shared" si="15"/>
        <v>73</v>
      </c>
      <c r="P74">
        <f ca="1">SUMIF('Récap prestation'!$E$3:$E$500,N74,'Récap prestation'!J75)</f>
        <v>0</v>
      </c>
      <c r="Q74">
        <f ca="1">SUMIF('Récap prestation'!$E$3:$E$500,N74,'Récap prestation'!K75)</f>
        <v>0</v>
      </c>
      <c r="R74">
        <f t="shared" ca="1" si="13"/>
        <v>0</v>
      </c>
      <c r="S74">
        <f ca="1">SUMIF('Récap prestation'!$E$3:$E$500,N74,'Récap prestation'!S75)</f>
        <v>0</v>
      </c>
      <c r="T74" t="str">
        <f ca="1">IF(ISERROR(AVERAGEIF('Récap prestation'!$E$3:$E$500,N74,'Récap prestation'!$S$3)),"N/A",AVERAGEIF('Récap prestation'!$E$3:$E$500,N74,'Récap prestation'!$S$3:$S$500))</f>
        <v>N/A</v>
      </c>
      <c r="U74" s="12">
        <f>'Récap prestation'!O75</f>
        <v>0</v>
      </c>
      <c r="V74" s="12" t="e">
        <f t="array" ref="V7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doublon])-ROW($U$2)+1),ROWS(V$2:V74)))</f>
        <v>#NUM!</v>
      </c>
      <c r="W74" s="12" t="str">
        <f t="shared" si="14"/>
        <v/>
      </c>
      <c r="X74" s="12"/>
      <c r="Z74" s="14" t="str">
        <f ca="1">'novembre 2018'!B13</f>
        <v>12 novembre 2018</v>
      </c>
      <c r="AA74" s="14">
        <f ca="1">MATCH(TEXT(Z75,"j mmmm aaaa"),'novembre 2018'!$B$2:$B137,0)-MATCH(TEXT(Z74,"j mmmm aaaa"),'novembre 2018'!$B$2:$B137,0)</f>
        <v>1</v>
      </c>
      <c r="AB74" t="str">
        <f ca="1">IF(AND(AA74=1,ISBLANK(VLOOKUP(Z74,Tableau4714[[Date]:[Type de prestation]],5,FALSE))),"",AA74)</f>
        <v/>
      </c>
    </row>
    <row r="75" spans="1:28" x14ac:dyDescent="0.25">
      <c r="A75" s="3">
        <f>'Récap prestation'!N76</f>
        <v>0</v>
      </c>
      <c r="B75" t="e">
        <f t="array" ref="B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doublon])-ROW($A$2)+1),ROWS(B$2:B75)))</f>
        <v>#NUM!</v>
      </c>
      <c r="C75" t="str">
        <f t="shared" si="8"/>
        <v/>
      </c>
      <c r="D75" s="12" t="str">
        <f>IF('Récap prestation'!E76&lt;&gt;0,'Récap prestation'!E76,"")</f>
        <v/>
      </c>
      <c r="E75" s="14">
        <f t="shared" si="9"/>
        <v>66</v>
      </c>
      <c r="F75" s="14" t="str">
        <f t="shared" si="10"/>
        <v xml:space="preserve"> 66 </v>
      </c>
      <c r="G75" s="14">
        <f>INDEX($N$2:O173,MATCH(D75,Tableau1[valeur établissement liste],0),2)</f>
        <v>3</v>
      </c>
      <c r="H75" s="2" t="str">
        <f t="shared" si="11"/>
        <v/>
      </c>
      <c r="I75">
        <f>'Récap prestation'!G76</f>
        <v>0</v>
      </c>
      <c r="J75" t="str">
        <f>IF(ISBLANK('Récap prestation'!I76),"",'Récap prestation'!I76)</f>
        <v/>
      </c>
      <c r="K75" t="str">
        <f>IF(ISBLANK('Récap prestation'!H76),"",'Récap prestation'!H76)</f>
        <v/>
      </c>
      <c r="M75" s="10" t="e">
        <f t="array" ref="M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doublon])-ROW($D$2)+1),ROWS(M$2:M75)))</f>
        <v>#NUM!</v>
      </c>
      <c r="N75" t="str">
        <f t="shared" si="12"/>
        <v/>
      </c>
      <c r="O75">
        <f t="shared" si="15"/>
        <v>74</v>
      </c>
      <c r="P75">
        <f ca="1">SUMIF('Récap prestation'!$E$3:$E$500,N75,'Récap prestation'!J76)</f>
        <v>0</v>
      </c>
      <c r="Q75">
        <f ca="1">SUMIF('Récap prestation'!$E$3:$E$500,N75,'Récap prestation'!K76)</f>
        <v>0</v>
      </c>
      <c r="R75">
        <f t="shared" ca="1" si="13"/>
        <v>0</v>
      </c>
      <c r="S75">
        <f ca="1">SUMIF('Récap prestation'!$E$3:$E$500,N75,'Récap prestation'!S76)</f>
        <v>0</v>
      </c>
      <c r="T75" t="str">
        <f ca="1">IF(ISERROR(AVERAGEIF('Récap prestation'!$E$3:$E$500,N75,'Récap prestation'!$S$3)),"N/A",AVERAGEIF('Récap prestation'!$E$3:$E$500,N75,'Récap prestation'!$S$3:$S$500))</f>
        <v>N/A</v>
      </c>
      <c r="U75" s="12">
        <f>'Récap prestation'!O76</f>
        <v>0</v>
      </c>
      <c r="V75" s="12" t="e">
        <f t="array" ref="V7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doublon])-ROW($U$2)+1),ROWS(V$2:V75)))</f>
        <v>#NUM!</v>
      </c>
      <c r="W75" s="12" t="str">
        <f t="shared" si="14"/>
        <v/>
      </c>
      <c r="X75" s="12"/>
      <c r="Z75" s="14" t="str">
        <f ca="1">'novembre 2018'!B14</f>
        <v>13 novembre 2018</v>
      </c>
      <c r="AA75" s="14">
        <f ca="1">MATCH(TEXT(Z76,"j mmmm aaaa"),'novembre 2018'!$B$2:$B138,0)-MATCH(TEXT(Z75,"j mmmm aaaa"),'novembre 2018'!$B$2:$B138,0)</f>
        <v>1</v>
      </c>
      <c r="AB75" t="str">
        <f ca="1">IF(AND(AA75=1,ISBLANK(VLOOKUP(Z75,Tableau4714[[Date]:[Type de prestation]],5,FALSE))),"",AA75)</f>
        <v/>
      </c>
    </row>
    <row r="76" spans="1:28" x14ac:dyDescent="0.25">
      <c r="A76" s="3">
        <f>'Récap prestation'!N77</f>
        <v>0</v>
      </c>
      <c r="B76" t="e">
        <f t="array" ref="B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doublon])-ROW($A$2)+1),ROWS(B$2:B76)))</f>
        <v>#NUM!</v>
      </c>
      <c r="C76" t="str">
        <f t="shared" si="8"/>
        <v/>
      </c>
      <c r="D76" s="12" t="str">
        <f>IF('Récap prestation'!E77&lt;&gt;0,'Récap prestation'!E77,"")</f>
        <v/>
      </c>
      <c r="E76" s="14">
        <f t="shared" si="9"/>
        <v>67</v>
      </c>
      <c r="F76" s="14" t="str">
        <f t="shared" si="10"/>
        <v xml:space="preserve"> 67 </v>
      </c>
      <c r="G76" s="14">
        <f>INDEX($N$2:O174,MATCH(D76,Tableau1[valeur établissement liste],0),2)</f>
        <v>3</v>
      </c>
      <c r="H76" s="2" t="str">
        <f t="shared" si="11"/>
        <v/>
      </c>
      <c r="I76">
        <f>'Récap prestation'!G77</f>
        <v>0</v>
      </c>
      <c r="J76" t="str">
        <f>IF(ISBLANK('Récap prestation'!I77),"",'Récap prestation'!I77)</f>
        <v/>
      </c>
      <c r="K76" t="str">
        <f>IF(ISBLANK('Récap prestation'!H77),"",'Récap prestation'!H77)</f>
        <v/>
      </c>
      <c r="M76" s="10" t="e">
        <f t="array" ref="M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doublon])-ROW($D$2)+1),ROWS(M$2:M76)))</f>
        <v>#NUM!</v>
      </c>
      <c r="N76" t="str">
        <f t="shared" si="12"/>
        <v/>
      </c>
      <c r="O76">
        <f t="shared" si="15"/>
        <v>75</v>
      </c>
      <c r="P76">
        <f ca="1">SUMIF('Récap prestation'!$E$3:$E$500,N76,'Récap prestation'!J77)</f>
        <v>0</v>
      </c>
      <c r="Q76">
        <f ca="1">SUMIF('Récap prestation'!$E$3:$E$500,N76,'Récap prestation'!K77)</f>
        <v>0</v>
      </c>
      <c r="R76">
        <f t="shared" ca="1" si="13"/>
        <v>0</v>
      </c>
      <c r="S76">
        <f ca="1">SUMIF('Récap prestation'!$E$3:$E$500,N76,'Récap prestation'!S77)</f>
        <v>0</v>
      </c>
      <c r="T76" t="str">
        <f ca="1">IF(ISERROR(AVERAGEIF('Récap prestation'!$E$3:$E$500,N76,'Récap prestation'!$S$3)),"N/A",AVERAGEIF('Récap prestation'!$E$3:$E$500,N76,'Récap prestation'!$S$3:$S$500))</f>
        <v>N/A</v>
      </c>
      <c r="U76" s="12">
        <f>'Récap prestation'!O77</f>
        <v>0</v>
      </c>
      <c r="V76" s="12" t="e">
        <f t="array" ref="V7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doublon])-ROW($U$2)+1),ROWS(V$2:V76)))</f>
        <v>#NUM!</v>
      </c>
      <c r="W76" s="12" t="str">
        <f t="shared" si="14"/>
        <v/>
      </c>
      <c r="X76" s="12"/>
      <c r="Z76" s="14" t="str">
        <f ca="1">'novembre 2018'!B15</f>
        <v>14 novembre 2018</v>
      </c>
      <c r="AA76" s="14">
        <f ca="1">MATCH(TEXT(Z77,"j mmmm aaaa"),'novembre 2018'!$B$2:$B139,0)-MATCH(TEXT(Z76,"j mmmm aaaa"),'novembre 2018'!$B$2:$B139,0)</f>
        <v>1</v>
      </c>
      <c r="AB76" t="str">
        <f ca="1">IF(AND(AA76=1,ISBLANK(VLOOKUP(Z76,Tableau4714[[Date]:[Type de prestation]],5,FALSE))),"",AA76)</f>
        <v/>
      </c>
    </row>
    <row r="77" spans="1:28" x14ac:dyDescent="0.25">
      <c r="A77" s="3">
        <f>'Récap prestation'!N78</f>
        <v>0</v>
      </c>
      <c r="B77" t="e">
        <f t="array" ref="B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doublon])-ROW($A$2)+1),ROWS(B$2:B77)))</f>
        <v>#NUM!</v>
      </c>
      <c r="C77" t="str">
        <f t="shared" si="8"/>
        <v/>
      </c>
      <c r="D77" s="12" t="str">
        <f>IF('Récap prestation'!E78&lt;&gt;0,'Récap prestation'!E78,"")</f>
        <v/>
      </c>
      <c r="E77" s="14">
        <f t="shared" si="9"/>
        <v>68</v>
      </c>
      <c r="F77" s="14" t="str">
        <f t="shared" si="10"/>
        <v xml:space="preserve"> 68 </v>
      </c>
      <c r="G77" s="14">
        <f>INDEX($N$2:O175,MATCH(D77,Tableau1[valeur établissement liste],0),2)</f>
        <v>3</v>
      </c>
      <c r="H77" s="2" t="str">
        <f t="shared" si="11"/>
        <v/>
      </c>
      <c r="I77">
        <f>'Récap prestation'!G78</f>
        <v>0</v>
      </c>
      <c r="J77" t="str">
        <f>IF(ISBLANK('Récap prestation'!I78),"",'Récap prestation'!I78)</f>
        <v/>
      </c>
      <c r="K77" t="str">
        <f>IF(ISBLANK('Récap prestation'!H78),"",'Récap prestation'!H78)</f>
        <v/>
      </c>
      <c r="M77" s="10" t="e">
        <f t="array" ref="M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doublon])-ROW($D$2)+1),ROWS(M$2:M77)))</f>
        <v>#NUM!</v>
      </c>
      <c r="N77" t="str">
        <f t="shared" si="12"/>
        <v/>
      </c>
      <c r="O77">
        <f t="shared" si="15"/>
        <v>76</v>
      </c>
      <c r="P77">
        <f ca="1">SUMIF('Récap prestation'!$E$3:$E$500,N77,'Récap prestation'!J78)</f>
        <v>0</v>
      </c>
      <c r="Q77">
        <f ca="1">SUMIF('Récap prestation'!$E$3:$E$500,N77,'Récap prestation'!K78)</f>
        <v>0</v>
      </c>
      <c r="R77">
        <f t="shared" ca="1" si="13"/>
        <v>0</v>
      </c>
      <c r="S77">
        <f ca="1">SUMIF('Récap prestation'!$E$3:$E$500,N77,'Récap prestation'!S78)</f>
        <v>0</v>
      </c>
      <c r="T77" t="str">
        <f ca="1">IF(ISERROR(AVERAGEIF('Récap prestation'!$E$3:$E$500,N77,'Récap prestation'!$S$3)),"N/A",AVERAGEIF('Récap prestation'!$E$3:$E$500,N77,'Récap prestation'!$S$3:$S$500))</f>
        <v>N/A</v>
      </c>
      <c r="U77" s="12">
        <f>'Récap prestation'!O78</f>
        <v>0</v>
      </c>
      <c r="V77" s="12" t="e">
        <f t="array" ref="V7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doublon])-ROW($U$2)+1),ROWS(V$2:V77)))</f>
        <v>#NUM!</v>
      </c>
      <c r="W77" s="12" t="str">
        <f t="shared" si="14"/>
        <v/>
      </c>
      <c r="X77" s="12"/>
      <c r="Z77" s="14" t="str">
        <f ca="1">'novembre 2018'!B16</f>
        <v>15 novembre 2018</v>
      </c>
      <c r="AA77" s="14">
        <f ca="1">MATCH(TEXT(Z78,"j mmmm aaaa"),'novembre 2018'!$B$2:$B140,0)-MATCH(TEXT(Z77,"j mmmm aaaa"),'novembre 2018'!$B$2:$B140,0)</f>
        <v>1</v>
      </c>
      <c r="AB77" t="str">
        <f ca="1">IF(AND(AA77=1,ISBLANK(VLOOKUP(Z77,Tableau4714[[Date]:[Type de prestation]],5,FALSE))),"",AA77)</f>
        <v/>
      </c>
    </row>
    <row r="78" spans="1:28" x14ac:dyDescent="0.25">
      <c r="A78" s="3">
        <f>'Récap prestation'!N79</f>
        <v>0</v>
      </c>
      <c r="B78" t="e">
        <f t="array" ref="B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doublon])-ROW($A$2)+1),ROWS(B$2:B78)))</f>
        <v>#NUM!</v>
      </c>
      <c r="C78" t="str">
        <f t="shared" si="8"/>
        <v/>
      </c>
      <c r="D78" s="12" t="str">
        <f>IF('Récap prestation'!E79&lt;&gt;0,'Récap prestation'!E79,"")</f>
        <v/>
      </c>
      <c r="E78" s="14">
        <f t="shared" si="9"/>
        <v>69</v>
      </c>
      <c r="F78" s="14" t="str">
        <f t="shared" si="10"/>
        <v xml:space="preserve"> 69 </v>
      </c>
      <c r="G78" s="14">
        <f>INDEX($N$2:O176,MATCH(D78,Tableau1[valeur établissement liste],0),2)</f>
        <v>3</v>
      </c>
      <c r="H78" s="2" t="str">
        <f t="shared" si="11"/>
        <v/>
      </c>
      <c r="I78">
        <f>'Récap prestation'!G79</f>
        <v>0</v>
      </c>
      <c r="J78" t="str">
        <f>IF(ISBLANK('Récap prestation'!I79),"",'Récap prestation'!I79)</f>
        <v/>
      </c>
      <c r="K78" t="str">
        <f>IF(ISBLANK('Récap prestation'!H79),"",'Récap prestation'!H79)</f>
        <v/>
      </c>
      <c r="M78" s="10" t="e">
        <f t="array" ref="M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doublon])-ROW($D$2)+1),ROWS(M$2:M78)))</f>
        <v>#NUM!</v>
      </c>
      <c r="N78" t="str">
        <f t="shared" si="12"/>
        <v/>
      </c>
      <c r="O78">
        <f t="shared" si="15"/>
        <v>77</v>
      </c>
      <c r="P78">
        <f ca="1">SUMIF('Récap prestation'!$E$3:$E$500,N78,'Récap prestation'!J79)</f>
        <v>0</v>
      </c>
      <c r="Q78">
        <f ca="1">SUMIF('Récap prestation'!$E$3:$E$500,N78,'Récap prestation'!K79)</f>
        <v>0</v>
      </c>
      <c r="R78">
        <f t="shared" ca="1" si="13"/>
        <v>0</v>
      </c>
      <c r="S78">
        <f ca="1">SUMIF('Récap prestation'!$E$3:$E$500,N78,'Récap prestation'!S79)</f>
        <v>0</v>
      </c>
      <c r="T78" t="str">
        <f ca="1">IF(ISERROR(AVERAGEIF('Récap prestation'!$E$3:$E$500,N78,'Récap prestation'!$S$3)),"N/A",AVERAGEIF('Récap prestation'!$E$3:$E$500,N78,'Récap prestation'!$S$3:$S$500))</f>
        <v>N/A</v>
      </c>
      <c r="U78" s="12">
        <f>'Récap prestation'!O79</f>
        <v>0</v>
      </c>
      <c r="V78" s="12" t="e">
        <f t="array" ref="V7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doublon])-ROW($U$2)+1),ROWS(V$2:V78)))</f>
        <v>#NUM!</v>
      </c>
      <c r="W78" s="12" t="str">
        <f t="shared" si="14"/>
        <v/>
      </c>
      <c r="X78" s="12"/>
      <c r="Z78" s="14" t="str">
        <f ca="1">'novembre 2018'!B17</f>
        <v>16 novembre 2018</v>
      </c>
      <c r="AA78" s="14">
        <f ca="1">MATCH(TEXT(Z79,"j mmmm aaaa"),'novembre 2018'!$B$2:$B141,0)-MATCH(TEXT(Z78,"j mmmm aaaa"),'novembre 2018'!$B$2:$B141,0)</f>
        <v>1</v>
      </c>
      <c r="AB78" t="str">
        <f ca="1">IF(AND(AA78=1,ISBLANK(VLOOKUP(Z78,Tableau4714[[Date]:[Type de prestation]],5,FALSE))),"",AA78)</f>
        <v/>
      </c>
    </row>
    <row r="79" spans="1:28" x14ac:dyDescent="0.25">
      <c r="A79" s="3">
        <f>'Récap prestation'!N80</f>
        <v>0</v>
      </c>
      <c r="B79" t="e">
        <f t="array" ref="B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doublon])-ROW($A$2)+1),ROWS(B$2:B79)))</f>
        <v>#NUM!</v>
      </c>
      <c r="C79" t="str">
        <f t="shared" si="8"/>
        <v/>
      </c>
      <c r="D79" s="12" t="str">
        <f>IF('Récap prestation'!E80&lt;&gt;0,'Récap prestation'!E80,"")</f>
        <v/>
      </c>
      <c r="E79" s="14">
        <f t="shared" si="9"/>
        <v>70</v>
      </c>
      <c r="F79" s="14" t="str">
        <f t="shared" si="10"/>
        <v xml:space="preserve"> 70 </v>
      </c>
      <c r="G79" s="14">
        <f>INDEX($N$2:O177,MATCH(D79,Tableau1[valeur établissement liste],0),2)</f>
        <v>3</v>
      </c>
      <c r="H79" s="2" t="str">
        <f t="shared" si="11"/>
        <v/>
      </c>
      <c r="I79">
        <f>'Récap prestation'!G80</f>
        <v>0</v>
      </c>
      <c r="J79" t="str">
        <f>IF(ISBLANK('Récap prestation'!I80),"",'Récap prestation'!I80)</f>
        <v/>
      </c>
      <c r="K79" t="str">
        <f>IF(ISBLANK('Récap prestation'!H80),"",'Récap prestation'!H80)</f>
        <v/>
      </c>
      <c r="M79" s="10" t="e">
        <f t="array" ref="M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doublon])-ROW($D$2)+1),ROWS(M$2:M79)))</f>
        <v>#NUM!</v>
      </c>
      <c r="N79" t="str">
        <f t="shared" si="12"/>
        <v/>
      </c>
      <c r="O79">
        <f t="shared" si="15"/>
        <v>78</v>
      </c>
      <c r="P79">
        <f ca="1">SUMIF('Récap prestation'!$E$3:$E$500,N79,'Récap prestation'!J80)</f>
        <v>0</v>
      </c>
      <c r="Q79">
        <f ca="1">SUMIF('Récap prestation'!$E$3:$E$500,N79,'Récap prestation'!K80)</f>
        <v>0</v>
      </c>
      <c r="R79">
        <f t="shared" ca="1" si="13"/>
        <v>0</v>
      </c>
      <c r="S79">
        <f ca="1">SUMIF('Récap prestation'!$E$3:$E$500,N79,'Récap prestation'!S80)</f>
        <v>0</v>
      </c>
      <c r="T79" t="str">
        <f ca="1">IF(ISERROR(AVERAGEIF('Récap prestation'!$E$3:$E$500,N79,'Récap prestation'!$S$3)),"N/A",AVERAGEIF('Récap prestation'!$E$3:$E$500,N79,'Récap prestation'!$S$3:$S$500))</f>
        <v>N/A</v>
      </c>
      <c r="U79" s="12">
        <f>'Récap prestation'!O80</f>
        <v>0</v>
      </c>
      <c r="V79" s="12" t="e">
        <f t="array" ref="V7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doublon])-ROW($U$2)+1),ROWS(V$2:V79)))</f>
        <v>#NUM!</v>
      </c>
      <c r="W79" s="12" t="str">
        <f t="shared" si="14"/>
        <v/>
      </c>
      <c r="X79" s="12"/>
      <c r="Z79" s="14" t="str">
        <f ca="1">'novembre 2018'!B18</f>
        <v>17 novembre 2018</v>
      </c>
      <c r="AA79" s="14">
        <f ca="1">MATCH(TEXT(Z80,"j mmmm aaaa"),'novembre 2018'!$B$2:$B142,0)-MATCH(TEXT(Z79,"j mmmm aaaa"),'novembre 2018'!$B$2:$B142,0)</f>
        <v>1</v>
      </c>
      <c r="AB79" t="str">
        <f ca="1">IF(AND(AA79=1,ISBLANK(VLOOKUP(Z79,Tableau4714[[Date]:[Type de prestation]],5,FALSE))),"",AA79)</f>
        <v/>
      </c>
    </row>
    <row r="80" spans="1:28" x14ac:dyDescent="0.25">
      <c r="A80" s="3">
        <f>'Récap prestation'!N81</f>
        <v>0</v>
      </c>
      <c r="B80" t="e">
        <f t="array" ref="B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doublon])-ROW($A$2)+1),ROWS(B$2:B80)))</f>
        <v>#NUM!</v>
      </c>
      <c r="C80" t="str">
        <f t="shared" si="8"/>
        <v/>
      </c>
      <c r="D80" s="12" t="str">
        <f>IF('Récap prestation'!E81&lt;&gt;0,'Récap prestation'!E81,"")</f>
        <v/>
      </c>
      <c r="E80" s="14">
        <f t="shared" si="9"/>
        <v>71</v>
      </c>
      <c r="F80" s="14" t="str">
        <f t="shared" si="10"/>
        <v xml:space="preserve"> 71 </v>
      </c>
      <c r="G80" s="14">
        <f>INDEX($N$2:O178,MATCH(D80,Tableau1[valeur établissement liste],0),2)</f>
        <v>3</v>
      </c>
      <c r="H80" s="2" t="str">
        <f t="shared" si="11"/>
        <v/>
      </c>
      <c r="I80">
        <f>'Récap prestation'!G81</f>
        <v>0</v>
      </c>
      <c r="J80" t="str">
        <f>IF(ISBLANK('Récap prestation'!I81),"",'Récap prestation'!I81)</f>
        <v/>
      </c>
      <c r="K80" t="str">
        <f>IF(ISBLANK('Récap prestation'!H81),"",'Récap prestation'!H81)</f>
        <v/>
      </c>
      <c r="M80" s="10" t="e">
        <f t="array" ref="M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doublon])-ROW($D$2)+1),ROWS(M$2:M80)))</f>
        <v>#NUM!</v>
      </c>
      <c r="N80" t="str">
        <f t="shared" si="12"/>
        <v/>
      </c>
      <c r="O80">
        <f t="shared" si="15"/>
        <v>79</v>
      </c>
      <c r="P80">
        <f ca="1">SUMIF('Récap prestation'!$E$3:$E$500,N80,'Récap prestation'!J81)</f>
        <v>0</v>
      </c>
      <c r="Q80">
        <f ca="1">SUMIF('Récap prestation'!$E$3:$E$500,N80,'Récap prestation'!K81)</f>
        <v>0</v>
      </c>
      <c r="R80">
        <f t="shared" ca="1" si="13"/>
        <v>0</v>
      </c>
      <c r="S80">
        <f ca="1">SUMIF('Récap prestation'!$E$3:$E$500,N80,'Récap prestation'!S81)</f>
        <v>0</v>
      </c>
      <c r="T80" t="str">
        <f ca="1">IF(ISERROR(AVERAGEIF('Récap prestation'!$E$3:$E$500,N80,'Récap prestation'!$S$3)),"N/A",AVERAGEIF('Récap prestation'!$E$3:$E$500,N80,'Récap prestation'!$S$3:$S$500))</f>
        <v>N/A</v>
      </c>
      <c r="U80" s="12">
        <f>'Récap prestation'!O81</f>
        <v>0</v>
      </c>
      <c r="V80" s="12" t="e">
        <f t="array" ref="V8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doublon])-ROW($U$2)+1),ROWS(V$2:V80)))</f>
        <v>#NUM!</v>
      </c>
      <c r="W80" s="12" t="str">
        <f t="shared" si="14"/>
        <v/>
      </c>
      <c r="X80" s="12"/>
      <c r="Z80" s="14" t="str">
        <f ca="1">'novembre 2018'!B19</f>
        <v>18 novembre 2018</v>
      </c>
      <c r="AA80" s="14">
        <f ca="1">MATCH(TEXT(Z81,"j mmmm aaaa"),'novembre 2018'!$B$2:$B143,0)-MATCH(TEXT(Z80,"j mmmm aaaa"),'novembre 2018'!$B$2:$B143,0)</f>
        <v>3</v>
      </c>
      <c r="AB80">
        <f ca="1">IF(AND(AA80=1,ISBLANK(VLOOKUP(Z80,Tableau4714[[Date]:[Type de prestation]],5,FALSE))),"",AA80)</f>
        <v>3</v>
      </c>
    </row>
    <row r="81" spans="1:28" x14ac:dyDescent="0.25">
      <c r="A81" s="3">
        <f>'Récap prestation'!N82</f>
        <v>0</v>
      </c>
      <c r="B81" t="e">
        <f t="array" ref="B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doublon])-ROW($A$2)+1),ROWS(B$2:B81)))</f>
        <v>#NUM!</v>
      </c>
      <c r="C81" t="str">
        <f t="shared" si="8"/>
        <v/>
      </c>
      <c r="D81" s="12" t="str">
        <f>IF('Récap prestation'!E82&lt;&gt;0,'Récap prestation'!E82,"")</f>
        <v/>
      </c>
      <c r="E81" s="14">
        <f t="shared" si="9"/>
        <v>72</v>
      </c>
      <c r="F81" s="14" t="str">
        <f t="shared" si="10"/>
        <v xml:space="preserve"> 72 </v>
      </c>
      <c r="G81" s="14">
        <f>INDEX($N$2:O179,MATCH(D81,Tableau1[valeur établissement liste],0),2)</f>
        <v>3</v>
      </c>
      <c r="H81" s="2" t="str">
        <f t="shared" si="11"/>
        <v/>
      </c>
      <c r="I81">
        <f>'Récap prestation'!G82</f>
        <v>0</v>
      </c>
      <c r="J81" t="str">
        <f>IF(ISBLANK('Récap prestation'!I82),"",'Récap prestation'!I82)</f>
        <v/>
      </c>
      <c r="K81" t="str">
        <f>IF(ISBLANK('Récap prestation'!H82),"",'Récap prestation'!H82)</f>
        <v/>
      </c>
      <c r="M81" s="10" t="e">
        <f t="array" ref="M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doublon])-ROW($D$2)+1),ROWS(M$2:M81)))</f>
        <v>#NUM!</v>
      </c>
      <c r="N81" t="str">
        <f t="shared" si="12"/>
        <v/>
      </c>
      <c r="O81">
        <f t="shared" si="15"/>
        <v>80</v>
      </c>
      <c r="P81">
        <f ca="1">SUMIF('Récap prestation'!$E$3:$E$500,N81,'Récap prestation'!J82)</f>
        <v>0</v>
      </c>
      <c r="Q81">
        <f ca="1">SUMIF('Récap prestation'!$E$3:$E$500,N81,'Récap prestation'!K82)</f>
        <v>0</v>
      </c>
      <c r="R81">
        <f t="shared" ca="1" si="13"/>
        <v>0</v>
      </c>
      <c r="S81">
        <f ca="1">SUMIF('Récap prestation'!$E$3:$E$500,N81,'Récap prestation'!S82)</f>
        <v>0</v>
      </c>
      <c r="T81" t="str">
        <f ca="1">IF(ISERROR(AVERAGEIF('Récap prestation'!$E$3:$E$500,N81,'Récap prestation'!$S$3)),"N/A",AVERAGEIF('Récap prestation'!$E$3:$E$500,N81,'Récap prestation'!$S$3:$S$500))</f>
        <v>N/A</v>
      </c>
      <c r="U81" s="12">
        <f>'Récap prestation'!O82</f>
        <v>0</v>
      </c>
      <c r="V81" s="12" t="e">
        <f t="array" ref="V8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doublon])-ROW($U$2)+1),ROWS(V$2:V81)))</f>
        <v>#NUM!</v>
      </c>
      <c r="W81" s="12" t="str">
        <f t="shared" si="14"/>
        <v/>
      </c>
      <c r="X81" s="12"/>
      <c r="Z81" s="14" t="str">
        <f ca="1">'novembre 2018'!B22</f>
        <v>19 novembre 2018</v>
      </c>
      <c r="AA81" s="14">
        <f ca="1">MATCH(TEXT(Z82,"j mmmm aaaa"),'novembre 2018'!$B$2:$B144,0)-MATCH(TEXT(Z81,"j mmmm aaaa"),'novembre 2018'!$B$2:$B144,0)</f>
        <v>1</v>
      </c>
      <c r="AB81" t="str">
        <f ca="1">IF(AND(AA81=1,ISBLANK(VLOOKUP(Z81,Tableau4714[[Date]:[Type de prestation]],5,FALSE))),"",AA81)</f>
        <v/>
      </c>
    </row>
    <row r="82" spans="1:28" x14ac:dyDescent="0.25">
      <c r="A82" s="3">
        <f>'Récap prestation'!N83</f>
        <v>0</v>
      </c>
      <c r="B82" t="e">
        <f t="array" ref="B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doublon])-ROW($A$2)+1),ROWS(B$2:B82)))</f>
        <v>#NUM!</v>
      </c>
      <c r="C82" t="str">
        <f t="shared" si="8"/>
        <v/>
      </c>
      <c r="D82" s="12" t="str">
        <f>IF('Récap prestation'!E83&lt;&gt;0,'Récap prestation'!E83,"")</f>
        <v/>
      </c>
      <c r="E82" s="14">
        <f t="shared" si="9"/>
        <v>73</v>
      </c>
      <c r="F82" s="14" t="str">
        <f t="shared" si="10"/>
        <v xml:space="preserve"> 73 </v>
      </c>
      <c r="G82" s="14">
        <f>INDEX($N$2:O180,MATCH(D82,Tableau1[valeur établissement liste],0),2)</f>
        <v>3</v>
      </c>
      <c r="H82" s="2" t="str">
        <f t="shared" si="11"/>
        <v/>
      </c>
      <c r="I82">
        <f>'Récap prestation'!G83</f>
        <v>0</v>
      </c>
      <c r="J82" t="str">
        <f>IF(ISBLANK('Récap prestation'!I83),"",'Récap prestation'!I83)</f>
        <v/>
      </c>
      <c r="K82" t="str">
        <f>IF(ISBLANK('Récap prestation'!H83),"",'Récap prestation'!H83)</f>
        <v/>
      </c>
      <c r="M82" s="10" t="e">
        <f t="array" ref="M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doublon])-ROW($D$2)+1),ROWS(M$2:M82)))</f>
        <v>#NUM!</v>
      </c>
      <c r="N82" t="str">
        <f t="shared" si="12"/>
        <v/>
      </c>
      <c r="O82">
        <f t="shared" si="15"/>
        <v>81</v>
      </c>
      <c r="P82">
        <f ca="1">SUMIF('Récap prestation'!$E$3:$E$500,N82,'Récap prestation'!J83)</f>
        <v>0</v>
      </c>
      <c r="Q82">
        <f ca="1">SUMIF('Récap prestation'!$E$3:$E$500,N82,'Récap prestation'!K83)</f>
        <v>0</v>
      </c>
      <c r="R82">
        <f t="shared" ca="1" si="13"/>
        <v>0</v>
      </c>
      <c r="S82">
        <f ca="1">SUMIF('Récap prestation'!$E$3:$E$500,N82,'Récap prestation'!S83)</f>
        <v>0</v>
      </c>
      <c r="T82" t="str">
        <f ca="1">IF(ISERROR(AVERAGEIF('Récap prestation'!$E$3:$E$500,N82,'Récap prestation'!$S$3)),"N/A",AVERAGEIF('Récap prestation'!$E$3:$E$500,N82,'Récap prestation'!$S$3:$S$500))</f>
        <v>N/A</v>
      </c>
      <c r="U82" s="12">
        <f>'Récap prestation'!O83</f>
        <v>0</v>
      </c>
      <c r="V82" s="12" t="e">
        <f t="array" ref="V8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doublon])-ROW($U$2)+1),ROWS(V$2:V82)))</f>
        <v>#NUM!</v>
      </c>
      <c r="W82" s="12" t="str">
        <f t="shared" si="14"/>
        <v/>
      </c>
      <c r="X82" s="12"/>
      <c r="Z82" s="14" t="str">
        <f ca="1">'novembre 2018'!B23</f>
        <v>20 novembre 2018</v>
      </c>
      <c r="AA82" s="14">
        <f ca="1">MATCH(TEXT(Z83,"j mmmm aaaa"),'novembre 2018'!$B$2:$B145,0)-MATCH(TEXT(Z82,"j mmmm aaaa"),'novembre 2018'!$B$2:$B145,0)</f>
        <v>1</v>
      </c>
      <c r="AB82" t="str">
        <f ca="1">IF(AND(AA82=1,ISBLANK(VLOOKUP(Z82,Tableau4714[[Date]:[Type de prestation]],5,FALSE))),"",AA82)</f>
        <v/>
      </c>
    </row>
    <row r="83" spans="1:28" x14ac:dyDescent="0.25">
      <c r="A83" s="3">
        <f>'Récap prestation'!N84</f>
        <v>0</v>
      </c>
      <c r="B83" t="e">
        <f t="array" ref="B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doublon])-ROW($A$2)+1),ROWS(B$2:B83)))</f>
        <v>#NUM!</v>
      </c>
      <c r="C83" t="str">
        <f t="shared" si="8"/>
        <v/>
      </c>
      <c r="D83" s="12" t="str">
        <f>IF('Récap prestation'!E84&lt;&gt;0,'Récap prestation'!E84,"")</f>
        <v/>
      </c>
      <c r="E83" s="14">
        <f t="shared" si="9"/>
        <v>74</v>
      </c>
      <c r="F83" s="14" t="str">
        <f t="shared" si="10"/>
        <v xml:space="preserve"> 74 </v>
      </c>
      <c r="G83" s="14">
        <f>INDEX($N$2:O181,MATCH(D83,Tableau1[valeur établissement liste],0),2)</f>
        <v>3</v>
      </c>
      <c r="H83" s="2" t="str">
        <f t="shared" si="11"/>
        <v/>
      </c>
      <c r="I83">
        <f>'Récap prestation'!G84</f>
        <v>0</v>
      </c>
      <c r="J83" t="str">
        <f>IF(ISBLANK('Récap prestation'!I84),"",'Récap prestation'!I84)</f>
        <v/>
      </c>
      <c r="K83" t="str">
        <f>IF(ISBLANK('Récap prestation'!H84),"",'Récap prestation'!H84)</f>
        <v/>
      </c>
      <c r="M83" s="10" t="e">
        <f t="array" ref="M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doublon])-ROW($D$2)+1),ROWS(M$2:M83)))</f>
        <v>#NUM!</v>
      </c>
      <c r="N83" t="str">
        <f t="shared" si="12"/>
        <v/>
      </c>
      <c r="O83">
        <f t="shared" si="15"/>
        <v>82</v>
      </c>
      <c r="P83">
        <f ca="1">SUMIF('Récap prestation'!$E$3:$E$500,N83,'Récap prestation'!J84)</f>
        <v>0</v>
      </c>
      <c r="Q83">
        <f ca="1">SUMIF('Récap prestation'!$E$3:$E$500,N83,'Récap prestation'!K84)</f>
        <v>0</v>
      </c>
      <c r="R83">
        <f t="shared" ca="1" si="13"/>
        <v>0</v>
      </c>
      <c r="S83">
        <f ca="1">SUMIF('Récap prestation'!$E$3:$E$500,N83,'Récap prestation'!S84)</f>
        <v>0</v>
      </c>
      <c r="T83" t="str">
        <f ca="1">IF(ISERROR(AVERAGEIF('Récap prestation'!$E$3:$E$500,N83,'Récap prestation'!$S$3)),"N/A",AVERAGEIF('Récap prestation'!$E$3:$E$500,N83,'Récap prestation'!$S$3:$S$500))</f>
        <v>N/A</v>
      </c>
      <c r="U83" s="12">
        <f>'Récap prestation'!O84</f>
        <v>0</v>
      </c>
      <c r="V83" s="12" t="e">
        <f t="array" ref="V8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doublon])-ROW($U$2)+1),ROWS(V$2:V83)))</f>
        <v>#NUM!</v>
      </c>
      <c r="W83" s="12" t="str">
        <f t="shared" si="14"/>
        <v/>
      </c>
      <c r="X83" s="12"/>
      <c r="Z83" s="14" t="str">
        <f ca="1">'novembre 2018'!B24</f>
        <v>21 novembre 2018</v>
      </c>
      <c r="AA83" s="14">
        <f ca="1">MATCH(TEXT(Z84,"j mmmm aaaa"),'novembre 2018'!$B$2:$B146,0)-MATCH(TEXT(Z83,"j mmmm aaaa"),'novembre 2018'!$B$2:$B146,0)</f>
        <v>1</v>
      </c>
      <c r="AB83" t="str">
        <f ca="1">IF(AND(AA83=1,ISBLANK(VLOOKUP(Z83,Tableau4714[[Date]:[Type de prestation]],5,FALSE))),"",AA83)</f>
        <v/>
      </c>
    </row>
    <row r="84" spans="1:28" x14ac:dyDescent="0.25">
      <c r="A84" s="3">
        <f>'Récap prestation'!N85</f>
        <v>0</v>
      </c>
      <c r="B84" t="e">
        <f t="array" ref="B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doublon])-ROW($A$2)+1),ROWS(B$2:B84)))</f>
        <v>#NUM!</v>
      </c>
      <c r="C84" t="str">
        <f t="shared" si="8"/>
        <v/>
      </c>
      <c r="D84" s="12" t="str">
        <f>IF('Récap prestation'!E85&lt;&gt;0,'Récap prestation'!E85,"")</f>
        <v/>
      </c>
      <c r="E84" s="14">
        <f t="shared" si="9"/>
        <v>75</v>
      </c>
      <c r="F84" s="14" t="str">
        <f t="shared" si="10"/>
        <v xml:space="preserve"> 75 </v>
      </c>
      <c r="G84" s="14">
        <f>INDEX($N$2:O182,MATCH(D84,Tableau1[valeur établissement liste],0),2)</f>
        <v>3</v>
      </c>
      <c r="H84" s="2" t="str">
        <f t="shared" si="11"/>
        <v/>
      </c>
      <c r="I84">
        <f>'Récap prestation'!G85</f>
        <v>0</v>
      </c>
      <c r="J84" t="str">
        <f>IF(ISBLANK('Récap prestation'!I85),"",'Récap prestation'!I85)</f>
        <v/>
      </c>
      <c r="K84" t="str">
        <f>IF(ISBLANK('Récap prestation'!H85),"",'Récap prestation'!H85)</f>
        <v/>
      </c>
      <c r="M84" s="10" t="e">
        <f t="array" ref="M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doublon])-ROW($D$2)+1),ROWS(M$2:M84)))</f>
        <v>#NUM!</v>
      </c>
      <c r="N84" t="str">
        <f t="shared" si="12"/>
        <v/>
      </c>
      <c r="O84">
        <f t="shared" si="15"/>
        <v>83</v>
      </c>
      <c r="P84">
        <f ca="1">SUMIF('Récap prestation'!$E$3:$E$500,N84,'Récap prestation'!J85)</f>
        <v>0</v>
      </c>
      <c r="Q84">
        <f ca="1">SUMIF('Récap prestation'!$E$3:$E$500,N84,'Récap prestation'!K85)</f>
        <v>0</v>
      </c>
      <c r="R84">
        <f t="shared" ca="1" si="13"/>
        <v>0</v>
      </c>
      <c r="S84">
        <f ca="1">SUMIF('Récap prestation'!$E$3:$E$500,N84,'Récap prestation'!S85)</f>
        <v>0</v>
      </c>
      <c r="T84" t="str">
        <f ca="1">IF(ISERROR(AVERAGEIF('Récap prestation'!$E$3:$E$500,N84,'Récap prestation'!$S$3)),"N/A",AVERAGEIF('Récap prestation'!$E$3:$E$500,N84,'Récap prestation'!$S$3:$S$500))</f>
        <v>N/A</v>
      </c>
      <c r="U84" s="12">
        <f>'Récap prestation'!O85</f>
        <v>0</v>
      </c>
      <c r="V84" s="12" t="e">
        <f t="array" ref="V8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doublon])-ROW($U$2)+1),ROWS(V$2:V84)))</f>
        <v>#NUM!</v>
      </c>
      <c r="W84" s="12" t="str">
        <f t="shared" si="14"/>
        <v/>
      </c>
      <c r="X84" s="12"/>
      <c r="Z84" s="14" t="str">
        <f ca="1">'novembre 2018'!B25</f>
        <v>22 novembre 2018</v>
      </c>
      <c r="AA84" s="14">
        <f ca="1">MATCH(TEXT(Z85,"j mmmm aaaa"),'novembre 2018'!$B$2:$B147,0)-MATCH(TEXT(Z84,"j mmmm aaaa"),'novembre 2018'!$B$2:$B147,0)</f>
        <v>1</v>
      </c>
      <c r="AB84" t="str">
        <f ca="1">IF(AND(AA84=1,ISBLANK(VLOOKUP(Z84,Tableau4714[[Date]:[Type de prestation]],5,FALSE))),"",AA84)</f>
        <v/>
      </c>
    </row>
    <row r="85" spans="1:28" x14ac:dyDescent="0.25">
      <c r="A85" s="3">
        <f>'Récap prestation'!N86</f>
        <v>0</v>
      </c>
      <c r="B85" t="e">
        <f t="array" ref="B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doublon])-ROW($A$2)+1),ROWS(B$2:B85)))</f>
        <v>#NUM!</v>
      </c>
      <c r="C85" t="str">
        <f t="shared" si="8"/>
        <v/>
      </c>
      <c r="D85" s="12" t="str">
        <f>IF('Récap prestation'!E86&lt;&gt;0,'Récap prestation'!E86,"")</f>
        <v/>
      </c>
      <c r="E85" s="14">
        <f t="shared" si="9"/>
        <v>76</v>
      </c>
      <c r="F85" s="14" t="str">
        <f t="shared" si="10"/>
        <v xml:space="preserve"> 76 </v>
      </c>
      <c r="G85" s="14">
        <f>INDEX($N$2:O183,MATCH(D85,Tableau1[valeur établissement liste],0),2)</f>
        <v>3</v>
      </c>
      <c r="H85" s="2" t="str">
        <f t="shared" si="11"/>
        <v/>
      </c>
      <c r="I85">
        <f>'Récap prestation'!G86</f>
        <v>0</v>
      </c>
      <c r="J85" t="str">
        <f>IF(ISBLANK('Récap prestation'!I86),"",'Récap prestation'!I86)</f>
        <v/>
      </c>
      <c r="K85" t="str">
        <f>IF(ISBLANK('Récap prestation'!H86),"",'Récap prestation'!H86)</f>
        <v/>
      </c>
      <c r="M85" s="10" t="e">
        <f t="array" ref="M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doublon])-ROW($D$2)+1),ROWS(M$2:M85)))</f>
        <v>#NUM!</v>
      </c>
      <c r="N85" t="str">
        <f t="shared" si="12"/>
        <v/>
      </c>
      <c r="O85">
        <f t="shared" si="15"/>
        <v>84</v>
      </c>
      <c r="P85">
        <f ca="1">SUMIF('Récap prestation'!$E$3:$E$500,N85,'Récap prestation'!J86)</f>
        <v>0</v>
      </c>
      <c r="Q85">
        <f ca="1">SUMIF('Récap prestation'!$E$3:$E$500,N85,'Récap prestation'!K86)</f>
        <v>0</v>
      </c>
      <c r="R85">
        <f t="shared" ca="1" si="13"/>
        <v>0</v>
      </c>
      <c r="S85">
        <f ca="1">SUMIF('Récap prestation'!$E$3:$E$500,N85,'Récap prestation'!S86)</f>
        <v>0</v>
      </c>
      <c r="T85" t="str">
        <f ca="1">IF(ISERROR(AVERAGEIF('Récap prestation'!$E$3:$E$500,N85,'Récap prestation'!$S$3)),"N/A",AVERAGEIF('Récap prestation'!$E$3:$E$500,N85,'Récap prestation'!$S$3:$S$500))</f>
        <v>N/A</v>
      </c>
      <c r="U85" s="12">
        <f>'Récap prestation'!O86</f>
        <v>0</v>
      </c>
      <c r="V85" s="12" t="e">
        <f t="array" ref="V8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doublon])-ROW($U$2)+1),ROWS(V$2:V85)))</f>
        <v>#NUM!</v>
      </c>
      <c r="W85" s="12" t="str">
        <f t="shared" si="14"/>
        <v/>
      </c>
      <c r="X85" s="12"/>
      <c r="Z85" s="14" t="str">
        <f ca="1">'novembre 2018'!B26</f>
        <v>23 novembre 2018</v>
      </c>
      <c r="AA85" s="14">
        <f ca="1">MATCH(TEXT(Z86,"j mmmm aaaa"),'novembre 2018'!$B$2:$B148,0)-MATCH(TEXT(Z85,"j mmmm aaaa"),'novembre 2018'!$B$2:$B148,0)</f>
        <v>1</v>
      </c>
      <c r="AB85" t="str">
        <f ca="1">IF(AND(AA85=1,ISBLANK(VLOOKUP(Z85,Tableau4714[[Date]:[Type de prestation]],5,FALSE))),"",AA85)</f>
        <v/>
      </c>
    </row>
    <row r="86" spans="1:28" x14ac:dyDescent="0.25">
      <c r="A86" s="3">
        <f>'Récap prestation'!N87</f>
        <v>0</v>
      </c>
      <c r="B86" t="e">
        <f t="array" ref="B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doublon])-ROW($A$2)+1),ROWS(B$2:B86)))</f>
        <v>#NUM!</v>
      </c>
      <c r="C86" t="str">
        <f t="shared" si="8"/>
        <v/>
      </c>
      <c r="D86" s="12" t="str">
        <f>IF('Récap prestation'!E87&lt;&gt;0,'Récap prestation'!E87,"")</f>
        <v/>
      </c>
      <c r="E86" s="14">
        <f t="shared" si="9"/>
        <v>77</v>
      </c>
      <c r="F86" s="14" t="str">
        <f t="shared" si="10"/>
        <v xml:space="preserve"> 77 </v>
      </c>
      <c r="G86" s="14">
        <f>INDEX($N$2:O184,MATCH(D86,Tableau1[valeur établissement liste],0),2)</f>
        <v>3</v>
      </c>
      <c r="H86" s="2" t="str">
        <f t="shared" si="11"/>
        <v/>
      </c>
      <c r="I86">
        <f>'Récap prestation'!G87</f>
        <v>0</v>
      </c>
      <c r="J86" t="str">
        <f>IF(ISBLANK('Récap prestation'!I87),"",'Récap prestation'!I87)</f>
        <v/>
      </c>
      <c r="K86" t="str">
        <f>IF(ISBLANK('Récap prestation'!H87),"",'Récap prestation'!H87)</f>
        <v/>
      </c>
      <c r="M86" s="10" t="e">
        <f t="array" ref="M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doublon])-ROW($D$2)+1),ROWS(M$2:M86)))</f>
        <v>#NUM!</v>
      </c>
      <c r="N86" t="str">
        <f t="shared" si="12"/>
        <v/>
      </c>
      <c r="O86">
        <f t="shared" si="15"/>
        <v>85</v>
      </c>
      <c r="P86">
        <f ca="1">SUMIF('Récap prestation'!$E$3:$E$500,N86,'Récap prestation'!J87)</f>
        <v>0</v>
      </c>
      <c r="Q86">
        <f ca="1">SUMIF('Récap prestation'!$E$3:$E$500,N86,'Récap prestation'!K87)</f>
        <v>0</v>
      </c>
      <c r="R86">
        <f t="shared" ca="1" si="13"/>
        <v>0</v>
      </c>
      <c r="S86">
        <f ca="1">SUMIF('Récap prestation'!$E$3:$E$500,N86,'Récap prestation'!S87)</f>
        <v>0</v>
      </c>
      <c r="T86" t="str">
        <f ca="1">IF(ISERROR(AVERAGEIF('Récap prestation'!$E$3:$E$500,N86,'Récap prestation'!$S$3)),"N/A",AVERAGEIF('Récap prestation'!$E$3:$E$500,N86,'Récap prestation'!$S$3:$S$500))</f>
        <v>N/A</v>
      </c>
      <c r="U86" s="12">
        <f>'Récap prestation'!O87</f>
        <v>0</v>
      </c>
      <c r="V86" s="12" t="e">
        <f t="array" ref="V8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doublon])-ROW($U$2)+1),ROWS(V$2:V86)))</f>
        <v>#NUM!</v>
      </c>
      <c r="W86" s="12" t="str">
        <f t="shared" si="14"/>
        <v/>
      </c>
      <c r="X86" s="12"/>
      <c r="Z86" s="14" t="str">
        <f ca="1">'novembre 2018'!B27</f>
        <v>24 novembre 2018</v>
      </c>
      <c r="AA86" s="14">
        <f ca="1">MATCH(TEXT(Z87,"j mmmm aaaa"),'novembre 2018'!$B$2:$B149,0)-MATCH(TEXT(Z86,"j mmmm aaaa"),'novembre 2018'!$B$2:$B149,0)</f>
        <v>1</v>
      </c>
      <c r="AB86" t="str">
        <f ca="1">IF(AND(AA86=1,ISBLANK(VLOOKUP(Z86,Tableau4714[[Date]:[Type de prestation]],5,FALSE))),"",AA86)</f>
        <v/>
      </c>
    </row>
    <row r="87" spans="1:28" x14ac:dyDescent="0.25">
      <c r="A87" s="3">
        <f>'Récap prestation'!N88</f>
        <v>0</v>
      </c>
      <c r="B87" t="e">
        <f t="array" ref="B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doublon])-ROW($A$2)+1),ROWS(B$2:B87)))</f>
        <v>#NUM!</v>
      </c>
      <c r="C87" t="str">
        <f t="shared" si="8"/>
        <v/>
      </c>
      <c r="D87" s="12" t="str">
        <f>IF('Récap prestation'!E88&lt;&gt;0,'Récap prestation'!E88,"")</f>
        <v/>
      </c>
      <c r="E87" s="14">
        <f t="shared" si="9"/>
        <v>78</v>
      </c>
      <c r="F87" s="14" t="str">
        <f t="shared" si="10"/>
        <v xml:space="preserve"> 78 </v>
      </c>
      <c r="G87" s="14">
        <f>INDEX($N$2:O185,MATCH(D87,Tableau1[valeur établissement liste],0),2)</f>
        <v>3</v>
      </c>
      <c r="H87" s="2" t="str">
        <f t="shared" si="11"/>
        <v/>
      </c>
      <c r="I87">
        <f>'Récap prestation'!G88</f>
        <v>0</v>
      </c>
      <c r="J87" t="str">
        <f>IF(ISBLANK('Récap prestation'!I88),"",'Récap prestation'!I88)</f>
        <v/>
      </c>
      <c r="K87" t="str">
        <f>IF(ISBLANK('Récap prestation'!H88),"",'Récap prestation'!H88)</f>
        <v/>
      </c>
      <c r="M87" s="10" t="e">
        <f t="array" ref="M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doublon])-ROW($D$2)+1),ROWS(M$2:M87)))</f>
        <v>#NUM!</v>
      </c>
      <c r="N87" t="str">
        <f t="shared" si="12"/>
        <v/>
      </c>
      <c r="O87">
        <f t="shared" si="15"/>
        <v>86</v>
      </c>
      <c r="P87">
        <f ca="1">SUMIF('Récap prestation'!$E$3:$E$500,N87,'Récap prestation'!J88)</f>
        <v>0</v>
      </c>
      <c r="Q87">
        <f ca="1">SUMIF('Récap prestation'!$E$3:$E$500,N87,'Récap prestation'!K88)</f>
        <v>0</v>
      </c>
      <c r="R87">
        <f t="shared" ca="1" si="13"/>
        <v>0</v>
      </c>
      <c r="S87">
        <f ca="1">SUMIF('Récap prestation'!$E$3:$E$500,N87,'Récap prestation'!S88)</f>
        <v>0</v>
      </c>
      <c r="T87" t="str">
        <f ca="1">IF(ISERROR(AVERAGEIF('Récap prestation'!$E$3:$E$500,N87,'Récap prestation'!$S$3)),"N/A",AVERAGEIF('Récap prestation'!$E$3:$E$500,N87,'Récap prestation'!$S$3:$S$500))</f>
        <v>N/A</v>
      </c>
      <c r="U87" s="12">
        <f>'Récap prestation'!O88</f>
        <v>0</v>
      </c>
      <c r="V87" s="12" t="e">
        <f t="array" ref="V8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doublon])-ROW($U$2)+1),ROWS(V$2:V87)))</f>
        <v>#NUM!</v>
      </c>
      <c r="W87" s="12" t="str">
        <f t="shared" si="14"/>
        <v/>
      </c>
      <c r="X87" s="12"/>
      <c r="Z87" s="14" t="str">
        <f ca="1">'novembre 2018'!B28</f>
        <v>25 novembre 2018</v>
      </c>
      <c r="AA87" s="14">
        <f ca="1">MATCH(TEXT(Z88,"j mmmm aaaa"),'novembre 2018'!$B$2:$B150,0)-MATCH(TEXT(Z87,"j mmmm aaaa"),'novembre 2018'!$B$2:$B150,0)</f>
        <v>1</v>
      </c>
      <c r="AB87" t="str">
        <f ca="1">IF(AND(AA87=1,ISBLANK(VLOOKUP(Z87,Tableau4714[[Date]:[Type de prestation]],5,FALSE))),"",AA87)</f>
        <v/>
      </c>
    </row>
    <row r="88" spans="1:28" x14ac:dyDescent="0.25">
      <c r="A88" s="3">
        <f>'Récap prestation'!N89</f>
        <v>0</v>
      </c>
      <c r="B88" t="e">
        <f t="array" ref="B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doublon])-ROW($A$2)+1),ROWS(B$2:B88)))</f>
        <v>#NUM!</v>
      </c>
      <c r="C88" t="str">
        <f t="shared" si="8"/>
        <v/>
      </c>
      <c r="D88" s="12" t="str">
        <f>IF('Récap prestation'!E89&lt;&gt;0,'Récap prestation'!E89,"")</f>
        <v/>
      </c>
      <c r="E88" s="14">
        <f t="shared" si="9"/>
        <v>79</v>
      </c>
      <c r="F88" s="14" t="str">
        <f t="shared" si="10"/>
        <v xml:space="preserve"> 79 </v>
      </c>
      <c r="G88" s="14">
        <f>INDEX($N$2:O186,MATCH(D88,Tableau1[valeur établissement liste],0),2)</f>
        <v>3</v>
      </c>
      <c r="H88" s="2" t="str">
        <f t="shared" si="11"/>
        <v/>
      </c>
      <c r="I88">
        <f>'Récap prestation'!G89</f>
        <v>0</v>
      </c>
      <c r="J88" t="str">
        <f>IF(ISBLANK('Récap prestation'!I89),"",'Récap prestation'!I89)</f>
        <v/>
      </c>
      <c r="K88" t="str">
        <f>IF(ISBLANK('Récap prestation'!H89),"",'Récap prestation'!H89)</f>
        <v/>
      </c>
      <c r="M88" s="10" t="e">
        <f t="array" ref="M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doublon])-ROW($D$2)+1),ROWS(M$2:M88)))</f>
        <v>#NUM!</v>
      </c>
      <c r="N88" t="str">
        <f t="shared" si="12"/>
        <v/>
      </c>
      <c r="O88">
        <f t="shared" si="15"/>
        <v>87</v>
      </c>
      <c r="P88">
        <f ca="1">SUMIF('Récap prestation'!$E$3:$E$500,N88,'Récap prestation'!J89)</f>
        <v>0</v>
      </c>
      <c r="Q88">
        <f ca="1">SUMIF('Récap prestation'!$E$3:$E$500,N88,'Récap prestation'!K89)</f>
        <v>0</v>
      </c>
      <c r="R88">
        <f t="shared" ca="1" si="13"/>
        <v>0</v>
      </c>
      <c r="S88">
        <f ca="1">SUMIF('Récap prestation'!$E$3:$E$500,N88,'Récap prestation'!S89)</f>
        <v>0</v>
      </c>
      <c r="T88" t="str">
        <f ca="1">IF(ISERROR(AVERAGEIF('Récap prestation'!$E$3:$E$500,N88,'Récap prestation'!$S$3)),"N/A",AVERAGEIF('Récap prestation'!$E$3:$E$500,N88,'Récap prestation'!$S$3:$S$500))</f>
        <v>N/A</v>
      </c>
      <c r="U88" s="12">
        <f>'Récap prestation'!O89</f>
        <v>0</v>
      </c>
      <c r="V88" s="12" t="e">
        <f t="array" ref="V8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doublon])-ROW($U$2)+1),ROWS(V$2:V88)))</f>
        <v>#NUM!</v>
      </c>
      <c r="W88" s="12" t="str">
        <f t="shared" si="14"/>
        <v/>
      </c>
      <c r="X88" s="12"/>
      <c r="Z88" s="14" t="str">
        <f ca="1">'novembre 2018'!B29</f>
        <v>26 novembre 2018</v>
      </c>
      <c r="AA88" s="14">
        <f ca="1">MATCH(TEXT(Z89,"j mmmm aaaa"),'novembre 2018'!$B$2:$B151,0)-MATCH(TEXT(Z88,"j mmmm aaaa"),'novembre 2018'!$B$2:$B151,0)</f>
        <v>1</v>
      </c>
      <c r="AB88" t="str">
        <f ca="1">IF(AND(AA88=1,ISBLANK(VLOOKUP(Z88,Tableau4714[[Date]:[Type de prestation]],5,FALSE))),"",AA88)</f>
        <v/>
      </c>
    </row>
    <row r="89" spans="1:28" x14ac:dyDescent="0.25">
      <c r="A89" s="3">
        <f>'Récap prestation'!N90</f>
        <v>0</v>
      </c>
      <c r="B89" t="e">
        <f t="array" ref="B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doublon])-ROW($A$2)+1),ROWS(B$2:B89)))</f>
        <v>#NUM!</v>
      </c>
      <c r="C89" t="str">
        <f t="shared" si="8"/>
        <v/>
      </c>
      <c r="D89" s="12" t="str">
        <f>IF('Récap prestation'!E90&lt;&gt;0,'Récap prestation'!E90,"")</f>
        <v/>
      </c>
      <c r="E89" s="14">
        <f t="shared" si="9"/>
        <v>80</v>
      </c>
      <c r="F89" s="14" t="str">
        <f t="shared" si="10"/>
        <v xml:space="preserve"> 80 </v>
      </c>
      <c r="G89" s="14">
        <f>INDEX($N$2:O187,MATCH(D89,Tableau1[valeur établissement liste],0),2)</f>
        <v>3</v>
      </c>
      <c r="H89" s="2" t="str">
        <f t="shared" si="11"/>
        <v/>
      </c>
      <c r="I89">
        <f>'Récap prestation'!G90</f>
        <v>0</v>
      </c>
      <c r="J89" t="str">
        <f>IF(ISBLANK('Récap prestation'!I90),"",'Récap prestation'!I90)</f>
        <v/>
      </c>
      <c r="K89" t="str">
        <f>IF(ISBLANK('Récap prestation'!H90),"",'Récap prestation'!H90)</f>
        <v/>
      </c>
      <c r="M89" s="10" t="e">
        <f t="array" ref="M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doublon])-ROW($D$2)+1),ROWS(M$2:M89)))</f>
        <v>#NUM!</v>
      </c>
      <c r="N89" t="str">
        <f t="shared" si="12"/>
        <v/>
      </c>
      <c r="O89">
        <f t="shared" si="15"/>
        <v>88</v>
      </c>
      <c r="P89">
        <f ca="1">SUMIF('Récap prestation'!$E$3:$E$500,N89,'Récap prestation'!J90)</f>
        <v>0</v>
      </c>
      <c r="Q89">
        <f ca="1">SUMIF('Récap prestation'!$E$3:$E$500,N89,'Récap prestation'!K90)</f>
        <v>0</v>
      </c>
      <c r="R89">
        <f t="shared" ca="1" si="13"/>
        <v>0</v>
      </c>
      <c r="S89">
        <f ca="1">SUMIF('Récap prestation'!$E$3:$E$500,N89,'Récap prestation'!S90)</f>
        <v>0</v>
      </c>
      <c r="T89" t="str">
        <f ca="1">IF(ISERROR(AVERAGEIF('Récap prestation'!$E$3:$E$500,N89,'Récap prestation'!$S$3)),"N/A",AVERAGEIF('Récap prestation'!$E$3:$E$500,N89,'Récap prestation'!$S$3:$S$500))</f>
        <v>N/A</v>
      </c>
      <c r="U89" s="12">
        <f>'Récap prestation'!O90</f>
        <v>0</v>
      </c>
      <c r="V89" s="12" t="e">
        <f t="array" ref="V8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doublon])-ROW($U$2)+1),ROWS(V$2:V89)))</f>
        <v>#NUM!</v>
      </c>
      <c r="W89" s="12" t="str">
        <f t="shared" si="14"/>
        <v/>
      </c>
      <c r="X89" s="12"/>
      <c r="Z89" s="14" t="str">
        <f ca="1">'novembre 2018'!B30</f>
        <v>27 novembre 2018</v>
      </c>
      <c r="AA89" s="14">
        <f ca="1">MATCH(TEXT(Z90,"j mmmm aaaa"),'novembre 2018'!$B$2:$B152,0)-MATCH(TEXT(Z89,"j mmmm aaaa"),'novembre 2018'!$B$2:$B152,0)</f>
        <v>1</v>
      </c>
      <c r="AB89" t="str">
        <f ca="1">IF(AND(AA89=1,ISBLANK(VLOOKUP(Z89,Tableau4714[[Date]:[Type de prestation]],5,FALSE))),"",AA89)</f>
        <v/>
      </c>
    </row>
    <row r="90" spans="1:28" x14ac:dyDescent="0.25">
      <c r="A90" s="3">
        <f>'Récap prestation'!N91</f>
        <v>0</v>
      </c>
      <c r="B90" t="e">
        <f t="array" ref="B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doublon])-ROW($A$2)+1),ROWS(B$2:B90)))</f>
        <v>#NUM!</v>
      </c>
      <c r="C90" t="str">
        <f t="shared" si="8"/>
        <v/>
      </c>
      <c r="D90" s="12" t="str">
        <f>IF('Récap prestation'!E91&lt;&gt;0,'Récap prestation'!E91,"")</f>
        <v/>
      </c>
      <c r="E90" s="14">
        <f t="shared" si="9"/>
        <v>81</v>
      </c>
      <c r="F90" s="14" t="str">
        <f t="shared" si="10"/>
        <v xml:space="preserve"> 81 </v>
      </c>
      <c r="G90" s="14">
        <f>INDEX($N$2:O188,MATCH(D90,Tableau1[valeur établissement liste],0),2)</f>
        <v>3</v>
      </c>
      <c r="H90" s="2" t="str">
        <f t="shared" si="11"/>
        <v/>
      </c>
      <c r="I90">
        <f>'Récap prestation'!G91</f>
        <v>0</v>
      </c>
      <c r="J90" t="str">
        <f>IF(ISBLANK('Récap prestation'!I91),"",'Récap prestation'!I91)</f>
        <v/>
      </c>
      <c r="K90" t="str">
        <f>IF(ISBLANK('Récap prestation'!H91),"",'Récap prestation'!H91)</f>
        <v/>
      </c>
      <c r="M90" s="10" t="e">
        <f t="array" ref="M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doublon])-ROW($D$2)+1),ROWS(M$2:M90)))</f>
        <v>#NUM!</v>
      </c>
      <c r="N90" t="str">
        <f t="shared" si="12"/>
        <v/>
      </c>
      <c r="O90">
        <f t="shared" si="15"/>
        <v>89</v>
      </c>
      <c r="P90">
        <f ca="1">SUMIF('Récap prestation'!$E$3:$E$500,N90,'Récap prestation'!J91)</f>
        <v>0</v>
      </c>
      <c r="Q90">
        <f ca="1">SUMIF('Récap prestation'!$E$3:$E$500,N90,'Récap prestation'!K91)</f>
        <v>0</v>
      </c>
      <c r="R90">
        <f t="shared" ca="1" si="13"/>
        <v>0</v>
      </c>
      <c r="S90">
        <f ca="1">SUMIF('Récap prestation'!$E$3:$E$500,N90,'Récap prestation'!S91)</f>
        <v>0</v>
      </c>
      <c r="T90" t="str">
        <f ca="1">IF(ISERROR(AVERAGEIF('Récap prestation'!$E$3:$E$500,N90,'Récap prestation'!$S$3)),"N/A",AVERAGEIF('Récap prestation'!$E$3:$E$500,N90,'Récap prestation'!$S$3:$S$500))</f>
        <v>N/A</v>
      </c>
      <c r="U90" s="12">
        <f>'Récap prestation'!O91</f>
        <v>0</v>
      </c>
      <c r="V90" s="12" t="e">
        <f t="array" ref="V9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doublon])-ROW($U$2)+1),ROWS(V$2:V90)))</f>
        <v>#NUM!</v>
      </c>
      <c r="W90" s="12" t="str">
        <f t="shared" si="14"/>
        <v/>
      </c>
      <c r="X90" s="12"/>
      <c r="Z90" s="14" t="str">
        <f ca="1">'novembre 2018'!B31</f>
        <v>28 novembre 2018</v>
      </c>
      <c r="AA90" s="14">
        <f ca="1">MATCH(TEXT(Z91,"j mmmm aaaa"),'novembre 2018'!$B$2:$B153,0)-MATCH(TEXT(Z90,"j mmmm aaaa"),'novembre 2018'!$B$2:$B153,0)</f>
        <v>1</v>
      </c>
      <c r="AB90" t="str">
        <f ca="1">IF(AND(AA90=1,ISBLANK(VLOOKUP(Z90,Tableau4714[[Date]:[Type de prestation]],5,FALSE))),"",AA90)</f>
        <v/>
      </c>
    </row>
    <row r="91" spans="1:28" x14ac:dyDescent="0.25">
      <c r="A91" s="3">
        <f>'Récap prestation'!N92</f>
        <v>0</v>
      </c>
      <c r="B91" t="e">
        <f t="array" ref="B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doublon])-ROW($A$2)+1),ROWS(B$2:B91)))</f>
        <v>#NUM!</v>
      </c>
      <c r="C91" t="str">
        <f t="shared" si="8"/>
        <v/>
      </c>
      <c r="D91" s="12" t="str">
        <f>IF('Récap prestation'!E92&lt;&gt;0,'Récap prestation'!E92,"")</f>
        <v/>
      </c>
      <c r="E91" s="14">
        <f t="shared" si="9"/>
        <v>82</v>
      </c>
      <c r="F91" s="14" t="str">
        <f t="shared" si="10"/>
        <v xml:space="preserve"> 82 </v>
      </c>
      <c r="G91" s="14">
        <f>INDEX($N$2:O189,MATCH(D91,Tableau1[valeur établissement liste],0),2)</f>
        <v>3</v>
      </c>
      <c r="H91" s="2" t="str">
        <f t="shared" si="11"/>
        <v/>
      </c>
      <c r="I91">
        <f>'Récap prestation'!G92</f>
        <v>0</v>
      </c>
      <c r="J91" t="str">
        <f>IF(ISBLANK('Récap prestation'!I92),"",'Récap prestation'!I92)</f>
        <v/>
      </c>
      <c r="K91" t="str">
        <f>IF(ISBLANK('Récap prestation'!H92),"",'Récap prestation'!H92)</f>
        <v/>
      </c>
      <c r="M91" s="10" t="e">
        <f t="array" ref="M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doublon])-ROW($D$2)+1),ROWS(M$2:M91)))</f>
        <v>#NUM!</v>
      </c>
      <c r="N91" t="str">
        <f t="shared" si="12"/>
        <v/>
      </c>
      <c r="O91">
        <f t="shared" si="15"/>
        <v>90</v>
      </c>
      <c r="P91">
        <f ca="1">SUMIF('Récap prestation'!$E$3:$E$500,N91,'Récap prestation'!J92)</f>
        <v>0</v>
      </c>
      <c r="Q91">
        <f ca="1">SUMIF('Récap prestation'!$E$3:$E$500,N91,'Récap prestation'!K92)</f>
        <v>0</v>
      </c>
      <c r="R91">
        <f t="shared" ca="1" si="13"/>
        <v>0</v>
      </c>
      <c r="S91">
        <f ca="1">SUMIF('Récap prestation'!$E$3:$E$500,N91,'Récap prestation'!S92)</f>
        <v>0</v>
      </c>
      <c r="T91" t="str">
        <f ca="1">IF(ISERROR(AVERAGEIF('Récap prestation'!$E$3:$E$500,N91,'Récap prestation'!$S$3)),"N/A",AVERAGEIF('Récap prestation'!$E$3:$E$500,N91,'Récap prestation'!$S$3:$S$500))</f>
        <v>N/A</v>
      </c>
      <c r="U91" s="12">
        <f>'Récap prestation'!O92</f>
        <v>0</v>
      </c>
      <c r="V91" s="12" t="e">
        <f t="array" ref="V9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doublon])-ROW($U$2)+1),ROWS(V$2:V91)))</f>
        <v>#NUM!</v>
      </c>
      <c r="W91" s="12" t="str">
        <f t="shared" si="14"/>
        <v/>
      </c>
      <c r="X91" s="12"/>
      <c r="Z91" s="14" t="str">
        <f ca="1">'novembre 2018'!B32</f>
        <v>29 novembre 2018</v>
      </c>
      <c r="AA91" s="14">
        <f ca="1">MATCH(TEXT(Z92,"j mmmm aaaa"),'novembre 2018'!$B$2:$B154,0)-MATCH(TEXT(Z91,"j mmmm aaaa"),'novembre 2018'!$B$2:$B154,0)</f>
        <v>1</v>
      </c>
      <c r="AB91" t="str">
        <f ca="1">IF(AND(AA91=1,ISBLANK(VLOOKUP(Z91,Tableau4714[[Date]:[Type de prestation]],5,FALSE))),"",AA91)</f>
        <v/>
      </c>
    </row>
    <row r="92" spans="1:28" x14ac:dyDescent="0.25">
      <c r="A92" s="3">
        <f>'Récap prestation'!N93</f>
        <v>0</v>
      </c>
      <c r="B92" t="e">
        <f t="array" ref="B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doublon])-ROW($A$2)+1),ROWS(B$2:B92)))</f>
        <v>#NUM!</v>
      </c>
      <c r="C92" t="str">
        <f t="shared" si="8"/>
        <v/>
      </c>
      <c r="D92" s="12" t="str">
        <f>IF('Récap prestation'!E93&lt;&gt;0,'Récap prestation'!E93,"")</f>
        <v/>
      </c>
      <c r="E92" s="14">
        <f t="shared" si="9"/>
        <v>83</v>
      </c>
      <c r="F92" s="14" t="str">
        <f t="shared" si="10"/>
        <v xml:space="preserve"> 83 </v>
      </c>
      <c r="G92" s="14">
        <f>INDEX($N$2:O190,MATCH(D92,Tableau1[valeur établissement liste],0),2)</f>
        <v>3</v>
      </c>
      <c r="H92" s="2" t="str">
        <f t="shared" si="11"/>
        <v/>
      </c>
      <c r="I92">
        <f>'Récap prestation'!G93</f>
        <v>0</v>
      </c>
      <c r="J92" t="str">
        <f>IF(ISBLANK('Récap prestation'!I93),"",'Récap prestation'!I93)</f>
        <v/>
      </c>
      <c r="K92" t="str">
        <f>IF(ISBLANK('Récap prestation'!H93),"",'Récap prestation'!H93)</f>
        <v/>
      </c>
      <c r="M92" s="10" t="e">
        <f t="array" ref="M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doublon])-ROW($D$2)+1),ROWS(M$2:M92)))</f>
        <v>#NUM!</v>
      </c>
      <c r="N92" t="str">
        <f t="shared" si="12"/>
        <v/>
      </c>
      <c r="O92">
        <f t="shared" si="15"/>
        <v>91</v>
      </c>
      <c r="P92">
        <f ca="1">SUMIF('Récap prestation'!$E$3:$E$500,N92,'Récap prestation'!J93)</f>
        <v>0</v>
      </c>
      <c r="Q92">
        <f ca="1">SUMIF('Récap prestation'!$E$3:$E$500,N92,'Récap prestation'!K93)</f>
        <v>0</v>
      </c>
      <c r="R92">
        <f t="shared" ca="1" si="13"/>
        <v>0</v>
      </c>
      <c r="S92">
        <f ca="1">SUMIF('Récap prestation'!$E$3:$E$500,N92,'Récap prestation'!S93)</f>
        <v>0</v>
      </c>
      <c r="T92" t="str">
        <f ca="1">IF(ISERROR(AVERAGEIF('Récap prestation'!$E$3:$E$500,N92,'Récap prestation'!$S$3)),"N/A",AVERAGEIF('Récap prestation'!$E$3:$E$500,N92,'Récap prestation'!$S$3:$S$500))</f>
        <v>N/A</v>
      </c>
      <c r="U92" s="12">
        <f>'Récap prestation'!O93</f>
        <v>0</v>
      </c>
      <c r="V92" s="12" t="e">
        <f t="array" ref="V9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doublon])-ROW($U$2)+1),ROWS(V$2:V92)))</f>
        <v>#NUM!</v>
      </c>
      <c r="W92" s="12" t="str">
        <f t="shared" si="14"/>
        <v/>
      </c>
      <c r="X92" s="12"/>
      <c r="Z92" s="14" t="str">
        <f ca="1">'novembre 2018'!B33</f>
        <v>30 novembre 2018</v>
      </c>
      <c r="AA92" s="14">
        <f ca="1">MATCH("Fin de novembre",'novembre 2018'!$B$2:$B65,0)-MATCH(TEXT(Z92,"j mmmm aaaa"),'novembre 2018'!$B$2:$B65,0)</f>
        <v>1</v>
      </c>
      <c r="AB92" t="str">
        <f ca="1">IF(AND(AA92=1,ISBLANK(VLOOKUP(Z92,Tableau4714[[Date]:[Type de prestation]],5,FALSE))),"",AA92)</f>
        <v/>
      </c>
    </row>
    <row r="93" spans="1:28" x14ac:dyDescent="0.25">
      <c r="A93" s="3">
        <f>'Récap prestation'!N94</f>
        <v>0</v>
      </c>
      <c r="B93" t="e">
        <f t="array" ref="B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doublon])-ROW($A$2)+1),ROWS(B$2:B93)))</f>
        <v>#NUM!</v>
      </c>
      <c r="C93" t="str">
        <f t="shared" si="8"/>
        <v/>
      </c>
      <c r="D93" s="12" t="str">
        <f>IF('Récap prestation'!E94&lt;&gt;0,'Récap prestation'!E94,"")</f>
        <v/>
      </c>
      <c r="E93" s="14">
        <f t="shared" si="9"/>
        <v>84</v>
      </c>
      <c r="F93" s="14" t="str">
        <f t="shared" si="10"/>
        <v xml:space="preserve"> 84 </v>
      </c>
      <c r="G93" s="14">
        <f>INDEX($N$2:O191,MATCH(D93,Tableau1[valeur établissement liste],0),2)</f>
        <v>3</v>
      </c>
      <c r="H93" s="2" t="str">
        <f t="shared" si="11"/>
        <v/>
      </c>
      <c r="I93">
        <f>'Récap prestation'!G94</f>
        <v>0</v>
      </c>
      <c r="J93" t="str">
        <f>IF(ISBLANK('Récap prestation'!I94),"",'Récap prestation'!I94)</f>
        <v/>
      </c>
      <c r="K93" t="str">
        <f>IF(ISBLANK('Récap prestation'!H94),"",'Récap prestation'!H94)</f>
        <v/>
      </c>
      <c r="M93" s="10" t="e">
        <f t="array" ref="M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doublon])-ROW($D$2)+1),ROWS(M$2:M93)))</f>
        <v>#NUM!</v>
      </c>
      <c r="N93" t="str">
        <f t="shared" si="12"/>
        <v/>
      </c>
      <c r="O93">
        <f t="shared" si="15"/>
        <v>92</v>
      </c>
      <c r="P93">
        <f ca="1">SUMIF('Récap prestation'!$E$3:$E$500,N93,'Récap prestation'!J94)</f>
        <v>0</v>
      </c>
      <c r="Q93">
        <f ca="1">SUMIF('Récap prestation'!$E$3:$E$500,N93,'Récap prestation'!K94)</f>
        <v>0</v>
      </c>
      <c r="R93">
        <f t="shared" ca="1" si="13"/>
        <v>0</v>
      </c>
      <c r="S93">
        <f ca="1">SUMIF('Récap prestation'!$E$3:$E$500,N93,'Récap prestation'!S94)</f>
        <v>0</v>
      </c>
      <c r="T93" t="str">
        <f ca="1">IF(ISERROR(AVERAGEIF('Récap prestation'!$E$3:$E$500,N93,'Récap prestation'!$S$3)),"N/A",AVERAGEIF('Récap prestation'!$E$3:$E$500,N93,'Récap prestation'!$S$3:$S$500))</f>
        <v>N/A</v>
      </c>
      <c r="U93" s="12">
        <f>'Récap prestation'!O94</f>
        <v>0</v>
      </c>
      <c r="V93" s="12" t="e">
        <f t="array" ref="V9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doublon])-ROW($U$2)+1),ROWS(V$2:V93)))</f>
        <v>#NUM!</v>
      </c>
      <c r="W93" s="12" t="str">
        <f t="shared" si="14"/>
        <v/>
      </c>
      <c r="X93" s="12"/>
      <c r="Z93" s="14" t="str">
        <f ca="1">'décembre 2018'!B2</f>
        <v>1 décembre 2018</v>
      </c>
      <c r="AA93" s="14">
        <f ca="1">MATCH(TEXT(Z94,"j mmmm aaaa"),'décembre 2018'!$B$2:$B153,0)-MATCH(TEXT(Z93,"j mmmm aaaa"),'décembre 2018'!$B$2:$B153,0)</f>
        <v>1</v>
      </c>
      <c r="AB93" t="str">
        <f ca="1">IF(AND(AA93=1,ISBLANK(VLOOKUP(Z93,Tableau47146[[Date]:[Type de prestation]],5,FALSE))),"",AA93)</f>
        <v/>
      </c>
    </row>
    <row r="94" spans="1:28" x14ac:dyDescent="0.25">
      <c r="A94" s="3">
        <f>'Récap prestation'!N95</f>
        <v>0</v>
      </c>
      <c r="B94" t="e">
        <f t="array" ref="B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doublon])-ROW($A$2)+1),ROWS(B$2:B94)))</f>
        <v>#NUM!</v>
      </c>
      <c r="C94" t="str">
        <f t="shared" si="8"/>
        <v/>
      </c>
      <c r="D94" s="12" t="str">
        <f>IF('Récap prestation'!E95&lt;&gt;0,'Récap prestation'!E95,"")</f>
        <v/>
      </c>
      <c r="E94" s="14">
        <f t="shared" si="9"/>
        <v>85</v>
      </c>
      <c r="F94" s="14" t="str">
        <f t="shared" si="10"/>
        <v xml:space="preserve"> 85 </v>
      </c>
      <c r="G94" s="14">
        <f>INDEX($N$2:O192,MATCH(D94,Tableau1[valeur établissement liste],0),2)</f>
        <v>3</v>
      </c>
      <c r="H94" s="2" t="str">
        <f t="shared" si="11"/>
        <v/>
      </c>
      <c r="I94">
        <f>'Récap prestation'!G95</f>
        <v>0</v>
      </c>
      <c r="J94" t="str">
        <f>IF(ISBLANK('Récap prestation'!I95),"",'Récap prestation'!I95)</f>
        <v/>
      </c>
      <c r="K94" t="str">
        <f>IF(ISBLANK('Récap prestation'!H95),"",'Récap prestation'!H95)</f>
        <v/>
      </c>
      <c r="M94" s="10" t="e">
        <f t="array" ref="M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doublon])-ROW($D$2)+1),ROWS(M$2:M94)))</f>
        <v>#NUM!</v>
      </c>
      <c r="N94" t="str">
        <f t="shared" si="12"/>
        <v/>
      </c>
      <c r="O94">
        <f t="shared" si="15"/>
        <v>93</v>
      </c>
      <c r="P94">
        <f ca="1">SUMIF('Récap prestation'!$E$3:$E$500,N94,'Récap prestation'!J95)</f>
        <v>0</v>
      </c>
      <c r="Q94">
        <f ca="1">SUMIF('Récap prestation'!$E$3:$E$500,N94,'Récap prestation'!K95)</f>
        <v>0</v>
      </c>
      <c r="R94">
        <f t="shared" ca="1" si="13"/>
        <v>0</v>
      </c>
      <c r="S94">
        <f ca="1">SUMIF('Récap prestation'!$E$3:$E$500,N94,'Récap prestation'!S95)</f>
        <v>0</v>
      </c>
      <c r="T94" t="str">
        <f ca="1">IF(ISERROR(AVERAGEIF('Récap prestation'!$E$3:$E$500,N94,'Récap prestation'!$S$3)),"N/A",AVERAGEIF('Récap prestation'!$E$3:$E$500,N94,'Récap prestation'!$S$3:$S$500))</f>
        <v>N/A</v>
      </c>
      <c r="U94" s="12">
        <f>'Récap prestation'!O95</f>
        <v>0</v>
      </c>
      <c r="V94" s="12" t="e">
        <f t="array" ref="V9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doublon])-ROW($U$2)+1),ROWS(V$2:V94)))</f>
        <v>#NUM!</v>
      </c>
      <c r="W94" s="12" t="str">
        <f t="shared" si="14"/>
        <v/>
      </c>
      <c r="X94" s="12"/>
      <c r="Z94" s="14" t="str">
        <f ca="1">'décembre 2018'!B3</f>
        <v>2 décembre 2018</v>
      </c>
      <c r="AA94" s="14">
        <f ca="1">MATCH(TEXT(Z95,"j mmmm aaaa"),'décembre 2018'!$B$2:$B154,0)-MATCH(TEXT(Z94,"j mmmm aaaa"),'décembre 2018'!$B$2:$B154,0)</f>
        <v>1</v>
      </c>
      <c r="AB94" t="str">
        <f ca="1">IF(AND(AA94=1,ISBLANK(VLOOKUP(Z94,Tableau47146[[Date]:[Type de prestation]],5,FALSE))),"",AA94)</f>
        <v/>
      </c>
    </row>
    <row r="95" spans="1:28" x14ac:dyDescent="0.25">
      <c r="A95" s="3">
        <f>'Récap prestation'!N96</f>
        <v>0</v>
      </c>
      <c r="B95" t="e">
        <f t="array" ref="B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doublon])-ROW($A$2)+1),ROWS(B$2:B95)))</f>
        <v>#NUM!</v>
      </c>
      <c r="C95" t="str">
        <f t="shared" si="8"/>
        <v/>
      </c>
      <c r="D95" s="12" t="str">
        <f>IF('Récap prestation'!E96&lt;&gt;0,'Récap prestation'!E96,"")</f>
        <v/>
      </c>
      <c r="E95" s="14">
        <f t="shared" si="9"/>
        <v>86</v>
      </c>
      <c r="F95" s="14" t="str">
        <f t="shared" si="10"/>
        <v xml:space="preserve"> 86 </v>
      </c>
      <c r="G95" s="14">
        <f>INDEX($N$2:O193,MATCH(D95,Tableau1[valeur établissement liste],0),2)</f>
        <v>3</v>
      </c>
      <c r="H95" s="2" t="str">
        <f t="shared" si="11"/>
        <v/>
      </c>
      <c r="I95">
        <f>'Récap prestation'!G96</f>
        <v>0</v>
      </c>
      <c r="J95" t="str">
        <f>IF(ISBLANK('Récap prestation'!I96),"",'Récap prestation'!I96)</f>
        <v/>
      </c>
      <c r="K95" t="str">
        <f>IF(ISBLANK('Récap prestation'!H96),"",'Récap prestation'!H96)</f>
        <v/>
      </c>
      <c r="M95" s="10" t="e">
        <f t="array" ref="M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doublon])-ROW($D$2)+1),ROWS(M$2:M95)))</f>
        <v>#NUM!</v>
      </c>
      <c r="N95" t="str">
        <f t="shared" si="12"/>
        <v/>
      </c>
      <c r="O95">
        <f t="shared" si="15"/>
        <v>94</v>
      </c>
      <c r="P95">
        <f ca="1">SUMIF('Récap prestation'!$E$3:$E$500,N95,'Récap prestation'!J96)</f>
        <v>0</v>
      </c>
      <c r="Q95">
        <f ca="1">SUMIF('Récap prestation'!$E$3:$E$500,N95,'Récap prestation'!K96)</f>
        <v>0</v>
      </c>
      <c r="R95">
        <f t="shared" ca="1" si="13"/>
        <v>0</v>
      </c>
      <c r="S95">
        <f ca="1">SUMIF('Récap prestation'!$E$3:$E$500,N95,'Récap prestation'!S96)</f>
        <v>0</v>
      </c>
      <c r="T95" t="str">
        <f ca="1">IF(ISERROR(AVERAGEIF('Récap prestation'!$E$3:$E$500,N95,'Récap prestation'!$S$3)),"N/A",AVERAGEIF('Récap prestation'!$E$3:$E$500,N95,'Récap prestation'!$S$3:$S$500))</f>
        <v>N/A</v>
      </c>
      <c r="U95" s="12">
        <f>'Récap prestation'!O96</f>
        <v>0</v>
      </c>
      <c r="V95" s="12" t="e">
        <f t="array" ref="V9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doublon])-ROW($U$2)+1),ROWS(V$2:V95)))</f>
        <v>#NUM!</v>
      </c>
      <c r="W95" s="12" t="str">
        <f t="shared" si="14"/>
        <v/>
      </c>
      <c r="X95" s="12"/>
      <c r="Z95" s="14" t="str">
        <f ca="1">'décembre 2018'!B4</f>
        <v>3 décembre 2018</v>
      </c>
      <c r="AA95" s="14">
        <f ca="1">MATCH(TEXT(Z96,"j mmmm aaaa"),'décembre 2018'!$B$2:$B155,0)-MATCH(TEXT(Z95,"j mmmm aaaa"),'décembre 2018'!$B$2:$B155,0)</f>
        <v>1</v>
      </c>
      <c r="AB95" t="str">
        <f ca="1">IF(AND(AA95=1,ISBLANK(VLOOKUP(Z95,Tableau47146[[Date]:[Type de prestation]],5,FALSE))),"",AA95)</f>
        <v/>
      </c>
    </row>
    <row r="96" spans="1:28" x14ac:dyDescent="0.25">
      <c r="A96" s="3">
        <f>'Récap prestation'!N97</f>
        <v>0</v>
      </c>
      <c r="B96" t="e">
        <f t="array" ref="B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doublon])-ROW($A$2)+1),ROWS(B$2:B96)))</f>
        <v>#NUM!</v>
      </c>
      <c r="C96" t="str">
        <f t="shared" si="8"/>
        <v/>
      </c>
      <c r="D96" s="12" t="str">
        <f>IF('Récap prestation'!E97&lt;&gt;0,'Récap prestation'!E97,"")</f>
        <v/>
      </c>
      <c r="E96" s="14">
        <f t="shared" si="9"/>
        <v>87</v>
      </c>
      <c r="F96" s="14" t="str">
        <f t="shared" si="10"/>
        <v xml:space="preserve"> 87 </v>
      </c>
      <c r="G96" s="14">
        <f>INDEX($N$2:O194,MATCH(D96,Tableau1[valeur établissement liste],0),2)</f>
        <v>3</v>
      </c>
      <c r="H96" s="2" t="str">
        <f t="shared" si="11"/>
        <v/>
      </c>
      <c r="I96">
        <f>'Récap prestation'!G97</f>
        <v>0</v>
      </c>
      <c r="J96" t="str">
        <f>IF(ISBLANK('Récap prestation'!I97),"",'Récap prestation'!I97)</f>
        <v/>
      </c>
      <c r="K96" t="str">
        <f>IF(ISBLANK('Récap prestation'!H97),"",'Récap prestation'!H97)</f>
        <v/>
      </c>
      <c r="M96" s="10" t="e">
        <f t="array" ref="M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doublon])-ROW($D$2)+1),ROWS(M$2:M96)))</f>
        <v>#NUM!</v>
      </c>
      <c r="N96" t="str">
        <f t="shared" si="12"/>
        <v/>
      </c>
      <c r="O96">
        <f t="shared" si="15"/>
        <v>95</v>
      </c>
      <c r="P96">
        <f ca="1">SUMIF('Récap prestation'!$E$3:$E$500,N96,'Récap prestation'!J97)</f>
        <v>0</v>
      </c>
      <c r="Q96">
        <f ca="1">SUMIF('Récap prestation'!$E$3:$E$500,N96,'Récap prestation'!K97)</f>
        <v>0</v>
      </c>
      <c r="R96">
        <f t="shared" ca="1" si="13"/>
        <v>0</v>
      </c>
      <c r="S96">
        <f ca="1">SUMIF('Récap prestation'!$E$3:$E$500,N96,'Récap prestation'!S97)</f>
        <v>0</v>
      </c>
      <c r="T96" t="str">
        <f ca="1">IF(ISERROR(AVERAGEIF('Récap prestation'!$E$3:$E$500,N96,'Récap prestation'!$S$3)),"N/A",AVERAGEIF('Récap prestation'!$E$3:$E$500,N96,'Récap prestation'!$S$3:$S$500))</f>
        <v>N/A</v>
      </c>
      <c r="U96" s="12">
        <f>'Récap prestation'!O97</f>
        <v>0</v>
      </c>
      <c r="V96" s="12" t="e">
        <f t="array" ref="V9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doublon])-ROW($U$2)+1),ROWS(V$2:V96)))</f>
        <v>#NUM!</v>
      </c>
      <c r="W96" s="12" t="str">
        <f t="shared" si="14"/>
        <v/>
      </c>
      <c r="X96" s="12"/>
      <c r="Z96" s="14" t="str">
        <f ca="1">'décembre 2018'!B5</f>
        <v>4 décembre 2018</v>
      </c>
      <c r="AA96" s="14">
        <f ca="1">MATCH(TEXT(Z97,"j mmmm aaaa"),'décembre 2018'!$B$2:$B156,0)-MATCH(TEXT(Z96,"j mmmm aaaa"),'décembre 2018'!$B$2:$B156,0)</f>
        <v>1</v>
      </c>
      <c r="AB96" t="str">
        <f ca="1">IF(AND(AA96=1,ISBLANK(VLOOKUP(Z96,Tableau47146[[Date]:[Type de prestation]],5,FALSE))),"",AA96)</f>
        <v/>
      </c>
    </row>
    <row r="97" spans="1:28" x14ac:dyDescent="0.25">
      <c r="A97" s="3">
        <f>'Récap prestation'!N98</f>
        <v>0</v>
      </c>
      <c r="B97" t="e">
        <f t="array" ref="B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doublon])-ROW($A$2)+1),ROWS(B$2:B97)))</f>
        <v>#NUM!</v>
      </c>
      <c r="C97" t="str">
        <f t="shared" si="8"/>
        <v/>
      </c>
      <c r="D97" s="12" t="str">
        <f>IF('Récap prestation'!E98&lt;&gt;0,'Récap prestation'!E98,"")</f>
        <v/>
      </c>
      <c r="E97" s="14">
        <f t="shared" si="9"/>
        <v>88</v>
      </c>
      <c r="F97" s="14" t="str">
        <f t="shared" si="10"/>
        <v xml:space="preserve"> 88 </v>
      </c>
      <c r="G97" s="14">
        <f>INDEX($N$2:O195,MATCH(D97,Tableau1[valeur établissement liste],0),2)</f>
        <v>3</v>
      </c>
      <c r="H97" s="2" t="str">
        <f t="shared" si="11"/>
        <v/>
      </c>
      <c r="I97">
        <f>'Récap prestation'!G98</f>
        <v>0</v>
      </c>
      <c r="J97" t="str">
        <f>IF(ISBLANK('Récap prestation'!I98),"",'Récap prestation'!I98)</f>
        <v/>
      </c>
      <c r="K97" t="str">
        <f>IF(ISBLANK('Récap prestation'!H98),"",'Récap prestation'!H98)</f>
        <v/>
      </c>
      <c r="M97" s="10" t="e">
        <f t="array" ref="M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doublon])-ROW($D$2)+1),ROWS(M$2:M97)))</f>
        <v>#NUM!</v>
      </c>
      <c r="N97" t="str">
        <f t="shared" si="12"/>
        <v/>
      </c>
      <c r="O97">
        <f t="shared" si="15"/>
        <v>96</v>
      </c>
      <c r="P97">
        <f ca="1">SUMIF('Récap prestation'!$E$3:$E$500,N97,'Récap prestation'!J98)</f>
        <v>0</v>
      </c>
      <c r="Q97">
        <f ca="1">SUMIF('Récap prestation'!$E$3:$E$500,N97,'Récap prestation'!K98)</f>
        <v>0</v>
      </c>
      <c r="R97">
        <f t="shared" ca="1" si="13"/>
        <v>0</v>
      </c>
      <c r="S97">
        <f ca="1">SUMIF('Récap prestation'!$E$3:$E$500,N97,'Récap prestation'!S98)</f>
        <v>0</v>
      </c>
      <c r="T97" t="str">
        <f ca="1">IF(ISERROR(AVERAGEIF('Récap prestation'!$E$3:$E$500,N97,'Récap prestation'!$S$3)),"N/A",AVERAGEIF('Récap prestation'!$E$3:$E$500,N97,'Récap prestation'!$S$3:$S$500))</f>
        <v>N/A</v>
      </c>
      <c r="U97" s="12">
        <f>'Récap prestation'!O98</f>
        <v>0</v>
      </c>
      <c r="V97" s="12" t="e">
        <f t="array" ref="V9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doublon])-ROW($U$2)+1),ROWS(V$2:V97)))</f>
        <v>#NUM!</v>
      </c>
      <c r="W97" s="12" t="str">
        <f t="shared" si="14"/>
        <v/>
      </c>
      <c r="X97" s="12"/>
      <c r="Z97" s="14" t="str">
        <f ca="1">'décembre 2018'!B6</f>
        <v>5 décembre 2018</v>
      </c>
      <c r="AA97" s="14">
        <f ca="1">MATCH(TEXT(Z98,"j mmmm aaaa"),'décembre 2018'!$B$2:$B157,0)-MATCH(TEXT(Z97,"j mmmm aaaa"),'décembre 2018'!$B$2:$B157,0)</f>
        <v>1</v>
      </c>
      <c r="AB97" t="str">
        <f ca="1">IF(AND(AA97=1,ISBLANK(VLOOKUP(Z97,Tableau47146[[Date]:[Type de prestation]],5,FALSE))),"",AA97)</f>
        <v/>
      </c>
    </row>
    <row r="98" spans="1:28" x14ac:dyDescent="0.25">
      <c r="A98" s="3">
        <f>'Récap prestation'!N99</f>
        <v>0</v>
      </c>
      <c r="B98" t="e">
        <f t="array" ref="B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doublon])-ROW($A$2)+1),ROWS(B$2:B98)))</f>
        <v>#NUM!</v>
      </c>
      <c r="C98" t="str">
        <f t="shared" si="8"/>
        <v/>
      </c>
      <c r="D98" s="12" t="str">
        <f>IF('Récap prestation'!E99&lt;&gt;0,'Récap prestation'!E99,"")</f>
        <v/>
      </c>
      <c r="E98" s="14">
        <f t="shared" si="9"/>
        <v>89</v>
      </c>
      <c r="F98" s="14" t="str">
        <f t="shared" si="10"/>
        <v xml:space="preserve"> 89 </v>
      </c>
      <c r="G98" s="14">
        <f>INDEX($N$2:O196,MATCH(D98,Tableau1[valeur établissement liste],0),2)</f>
        <v>3</v>
      </c>
      <c r="H98" s="2" t="str">
        <f t="shared" si="11"/>
        <v/>
      </c>
      <c r="I98">
        <f>'Récap prestation'!G99</f>
        <v>0</v>
      </c>
      <c r="J98" t="str">
        <f>IF(ISBLANK('Récap prestation'!I99),"",'Récap prestation'!I99)</f>
        <v/>
      </c>
      <c r="K98" t="str">
        <f>IF(ISBLANK('Récap prestation'!H99),"",'Récap prestation'!H99)</f>
        <v/>
      </c>
      <c r="M98" s="10" t="e">
        <f t="array" ref="M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doublon])-ROW($D$2)+1),ROWS(M$2:M98)))</f>
        <v>#NUM!</v>
      </c>
      <c r="N98" t="str">
        <f t="shared" si="12"/>
        <v/>
      </c>
      <c r="O98">
        <f t="shared" si="15"/>
        <v>97</v>
      </c>
      <c r="P98">
        <f ca="1">SUMIF('Récap prestation'!$E$3:$E$500,N98,'Récap prestation'!J99)</f>
        <v>0</v>
      </c>
      <c r="Q98">
        <f ca="1">SUMIF('Récap prestation'!$E$3:$E$500,N98,'Récap prestation'!K99)</f>
        <v>0</v>
      </c>
      <c r="R98">
        <f t="shared" ca="1" si="13"/>
        <v>0</v>
      </c>
      <c r="S98">
        <f ca="1">SUMIF('Récap prestation'!$E$3:$E$500,N98,'Récap prestation'!S99)</f>
        <v>0</v>
      </c>
      <c r="T98" t="str">
        <f ca="1">IF(ISERROR(AVERAGEIF('Récap prestation'!$E$3:$E$500,N98,'Récap prestation'!$S$3)),"N/A",AVERAGEIF('Récap prestation'!$E$3:$E$500,N98,'Récap prestation'!$S$3:$S$500))</f>
        <v>N/A</v>
      </c>
      <c r="U98" s="12">
        <f>'Récap prestation'!O99</f>
        <v>0</v>
      </c>
      <c r="V98" s="12" t="e">
        <f t="array" ref="V9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doublon])-ROW($U$2)+1),ROWS(V$2:V98)))</f>
        <v>#NUM!</v>
      </c>
      <c r="W98" s="12" t="str">
        <f t="shared" si="14"/>
        <v/>
      </c>
      <c r="X98" s="12"/>
      <c r="Z98" s="14" t="str">
        <f ca="1">'décembre 2018'!B7</f>
        <v>6 décembre 2018</v>
      </c>
      <c r="AA98" s="14">
        <f ca="1">MATCH(TEXT(Z99,"j mmmm aaaa"),'décembre 2018'!$B$2:$B158,0)-MATCH(TEXT(Z98,"j mmmm aaaa"),'décembre 2018'!$B$2:$B158,0)</f>
        <v>1</v>
      </c>
      <c r="AB98" t="str">
        <f ca="1">IF(AND(AA98=1,ISBLANK(VLOOKUP(Z98,Tableau47146[[Date]:[Type de prestation]],5,FALSE))),"",AA98)</f>
        <v/>
      </c>
    </row>
    <row r="99" spans="1:28" x14ac:dyDescent="0.25">
      <c r="A99" s="3">
        <f>'Récap prestation'!N100</f>
        <v>0</v>
      </c>
      <c r="B99" t="e">
        <f t="array" ref="B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doublon])-ROW($A$2)+1),ROWS(B$2:B99)))</f>
        <v>#NUM!</v>
      </c>
      <c r="C99" t="str">
        <f t="shared" si="8"/>
        <v/>
      </c>
      <c r="D99" s="12" t="str">
        <f>IF('Récap prestation'!E100&lt;&gt;0,'Récap prestation'!E100,"")</f>
        <v/>
      </c>
      <c r="E99" s="14">
        <f t="shared" si="9"/>
        <v>90</v>
      </c>
      <c r="F99" s="14" t="str">
        <f t="shared" si="10"/>
        <v xml:space="preserve"> 90 </v>
      </c>
      <c r="G99" s="14">
        <f>INDEX($N$2:O197,MATCH(D99,Tableau1[valeur établissement liste],0),2)</f>
        <v>3</v>
      </c>
      <c r="H99" s="2" t="str">
        <f t="shared" si="11"/>
        <v/>
      </c>
      <c r="I99">
        <f>'Récap prestation'!G100</f>
        <v>0</v>
      </c>
      <c r="J99" t="str">
        <f>IF(ISBLANK('Récap prestation'!I100),"",'Récap prestation'!I100)</f>
        <v/>
      </c>
      <c r="K99" t="str">
        <f>IF(ISBLANK('Récap prestation'!H100),"",'Récap prestation'!H100)</f>
        <v/>
      </c>
      <c r="M99" s="10" t="e">
        <f t="array" ref="M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doublon])-ROW($D$2)+1),ROWS(M$2:M99)))</f>
        <v>#NUM!</v>
      </c>
      <c r="N99" t="str">
        <f t="shared" si="12"/>
        <v/>
      </c>
      <c r="O99">
        <f t="shared" si="15"/>
        <v>98</v>
      </c>
      <c r="P99">
        <f ca="1">SUMIF('Récap prestation'!$E$3:$E$500,N99,'Récap prestation'!J100)</f>
        <v>0</v>
      </c>
      <c r="Q99">
        <f ca="1">SUMIF('Récap prestation'!$E$3:$E$500,N99,'Récap prestation'!K100)</f>
        <v>0</v>
      </c>
      <c r="R99">
        <f t="shared" ca="1" si="13"/>
        <v>0</v>
      </c>
      <c r="S99">
        <f ca="1">SUMIF('Récap prestation'!$E$3:$E$500,N99,'Récap prestation'!S100)</f>
        <v>0</v>
      </c>
      <c r="T99" t="str">
        <f ca="1">IF(ISERROR(AVERAGEIF('Récap prestation'!$E$3:$E$500,N99,'Récap prestation'!$S$3)),"N/A",AVERAGEIF('Récap prestation'!$E$3:$E$500,N99,'Récap prestation'!$S$3:$S$500))</f>
        <v>N/A</v>
      </c>
      <c r="U99" s="12">
        <f>'Récap prestation'!O100</f>
        <v>0</v>
      </c>
      <c r="V99" s="12" t="e">
        <f t="array" ref="V9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doublon])-ROW($U$2)+1),ROWS(V$2:V99)))</f>
        <v>#NUM!</v>
      </c>
      <c r="W99" s="12" t="str">
        <f t="shared" si="14"/>
        <v/>
      </c>
      <c r="X99" s="12"/>
      <c r="Z99" s="14" t="str">
        <f ca="1">'décembre 2018'!B8</f>
        <v>7 décembre 2018</v>
      </c>
      <c r="AA99" s="14">
        <f ca="1">MATCH(TEXT(Z100,"j mmmm aaaa"),'décembre 2018'!$B$2:$B159,0)-MATCH(TEXT(Z99,"j mmmm aaaa"),'décembre 2018'!$B$2:$B159,0)</f>
        <v>1</v>
      </c>
      <c r="AB99" t="str">
        <f ca="1">IF(AND(AA99=1,ISBLANK(VLOOKUP(Z99,Tableau47146[[Date]:[Type de prestation]],5,FALSE))),"",AA99)</f>
        <v/>
      </c>
    </row>
    <row r="100" spans="1:28" x14ac:dyDescent="0.25">
      <c r="A100" s="3">
        <f>'Récap prestation'!N101</f>
        <v>0</v>
      </c>
      <c r="B100" t="e">
        <f t="array" ref="B1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doublon])-ROW($A$2)+1),ROWS(B$2:B100)))</f>
        <v>#NUM!</v>
      </c>
      <c r="C100" t="str">
        <f t="shared" si="8"/>
        <v/>
      </c>
      <c r="D100" s="12" t="str">
        <f>IF('Récap prestation'!E101&lt;&gt;0,'Récap prestation'!E101,"")</f>
        <v/>
      </c>
      <c r="E100" s="14">
        <f t="shared" si="9"/>
        <v>91</v>
      </c>
      <c r="F100" s="14" t="str">
        <f t="shared" si="10"/>
        <v xml:space="preserve"> 91 </v>
      </c>
      <c r="G100" s="14">
        <f>INDEX($N$2:O198,MATCH(D100,Tableau1[valeur établissement liste],0),2)</f>
        <v>3</v>
      </c>
      <c r="H100" s="2" t="str">
        <f t="shared" si="11"/>
        <v/>
      </c>
      <c r="I100">
        <f>'Récap prestation'!G101</f>
        <v>0</v>
      </c>
      <c r="J100" t="str">
        <f>IF(ISBLANK('Récap prestation'!I101),"",'Récap prestation'!I101)</f>
        <v/>
      </c>
      <c r="K100" t="str">
        <f>IF(ISBLANK('Récap prestation'!H101),"",'Récap prestation'!H101)</f>
        <v/>
      </c>
      <c r="M100" s="10" t="e">
        <f t="array" ref="M1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doublon])-ROW($D$2)+1),ROWS(M$2:M100)))</f>
        <v>#NUM!</v>
      </c>
      <c r="N100" t="str">
        <f t="shared" si="12"/>
        <v/>
      </c>
      <c r="O100">
        <f t="shared" si="15"/>
        <v>99</v>
      </c>
      <c r="P100">
        <f ca="1">SUMIF('Récap prestation'!$E$3:$E$500,N100,'Récap prestation'!J101)</f>
        <v>0</v>
      </c>
      <c r="Q100">
        <f ca="1">SUMIF('Récap prestation'!$E$3:$E$500,N100,'Récap prestation'!K101)</f>
        <v>0</v>
      </c>
      <c r="R100">
        <f t="shared" ca="1" si="13"/>
        <v>0</v>
      </c>
      <c r="S100">
        <f ca="1">SUMIF('Récap prestation'!$E$3:$E$500,N100,'Récap prestation'!S101)</f>
        <v>0</v>
      </c>
      <c r="T100" t="str">
        <f ca="1">IF(ISERROR(AVERAGEIF('Récap prestation'!$E$3:$E$500,N100,'Récap prestation'!$S$3)),"N/A",AVERAGEIF('Récap prestation'!$E$3:$E$500,N100,'Récap prestation'!$S$3:$S$500))</f>
        <v>N/A</v>
      </c>
      <c r="U100" s="12">
        <f>'Récap prestation'!O101</f>
        <v>0</v>
      </c>
      <c r="V100" s="12" t="e">
        <f t="array" ref="V10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doublon])-ROW($U$2)+1),ROWS(V$2:V500)))</f>
        <v>#NUM!</v>
      </c>
      <c r="W100" s="12" t="str">
        <f t="shared" si="14"/>
        <v/>
      </c>
      <c r="X100" s="12"/>
      <c r="Z100" s="14" t="str">
        <f ca="1">'décembre 2018'!B9</f>
        <v>8 décembre 2018</v>
      </c>
      <c r="AA100" s="14">
        <f ca="1">MATCH(TEXT(Z101,"j mmmm aaaa"),'décembre 2018'!$B$2:$B160,0)-MATCH(TEXT(Z100,"j mmmm aaaa"),'décembre 2018'!$B$2:$B160,0)</f>
        <v>1</v>
      </c>
      <c r="AB100" t="str">
        <f ca="1">IF(AND(AA100=1,ISBLANK(VLOOKUP(Z100,Tableau47146[[Date]:[Type de prestation]],5,FALSE))),"",AA100)</f>
        <v/>
      </c>
    </row>
    <row r="101" spans="1:28" x14ac:dyDescent="0.25">
      <c r="A101" s="3">
        <f>'Récap prestation'!N102</f>
        <v>0</v>
      </c>
      <c r="B101" s="12" t="e">
        <f t="array" ref="B1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doublon])-ROW($A$2)+1),ROWS(B$2:B101)))</f>
        <v>#NUM!</v>
      </c>
      <c r="C101" s="12" t="str">
        <f t="shared" si="8"/>
        <v/>
      </c>
      <c r="D101" s="12" t="str">
        <f>IF('Récap prestation'!E102&lt;&gt;0,'Récap prestation'!E102,"")</f>
        <v/>
      </c>
      <c r="E101" s="14">
        <f t="shared" si="9"/>
        <v>92</v>
      </c>
      <c r="F101" s="14" t="str">
        <f t="shared" si="10"/>
        <v xml:space="preserve"> 92 </v>
      </c>
      <c r="G101" s="14">
        <f>INDEX($N$2:O199,MATCH(D101,Tableau1[valeur établissement liste],0),2)</f>
        <v>3</v>
      </c>
      <c r="H101" s="2" t="str">
        <f t="shared" si="11"/>
        <v/>
      </c>
      <c r="I101" s="12">
        <f>'Récap prestation'!G102</f>
        <v>0</v>
      </c>
      <c r="J101" s="12" t="str">
        <f>IF(ISBLANK('Récap prestation'!I102),"",'Récap prestation'!I102)</f>
        <v/>
      </c>
      <c r="K101" s="12" t="str">
        <f>IF(ISBLANK('Récap prestation'!H102),"",'Récap prestation'!H102)</f>
        <v/>
      </c>
      <c r="L101" s="12"/>
      <c r="M101" s="10" t="e">
        <f t="array" ref="M1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doublon])-ROW($D$2)+1),ROWS(M$2:M101)))</f>
        <v>#NUM!</v>
      </c>
      <c r="N101" s="12" t="str">
        <f t="shared" si="12"/>
        <v/>
      </c>
      <c r="O101">
        <f t="shared" si="15"/>
        <v>100</v>
      </c>
      <c r="P101">
        <f ca="1">SUMIF('Récap prestation'!$E$3:$E$500,N101,'Récap prestation'!J102)</f>
        <v>0</v>
      </c>
      <c r="Q101">
        <f ca="1">SUMIF('Récap prestation'!$E$3:$E$500,N101,'Récap prestation'!K102)</f>
        <v>0</v>
      </c>
      <c r="R101">
        <f t="shared" ca="1" si="13"/>
        <v>0</v>
      </c>
      <c r="S101">
        <f ca="1">SUMIF('Récap prestation'!$E$3:$E$500,N101,'Récap prestation'!S102)</f>
        <v>0</v>
      </c>
      <c r="T101" t="str">
        <f ca="1">IF(ISERROR(AVERAGEIF('Récap prestation'!$E$3:$E$500,N101,'Récap prestation'!$S$3)),"N/A",AVERAGEIF('Récap prestation'!$E$3:$E$500,N101,'Récap prestation'!$S$3:$S$500))</f>
        <v>N/A</v>
      </c>
      <c r="U101" s="12">
        <f>'Récap prestation'!O102</f>
        <v>0</v>
      </c>
      <c r="V101" s="12" t="e">
        <f t="array" ref="V10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doublon])-ROW($U$2)+1),ROWS(V$2:V101)))</f>
        <v>#NUM!</v>
      </c>
      <c r="W101" s="12" t="str">
        <f t="shared" si="14"/>
        <v/>
      </c>
      <c r="X101" s="12"/>
      <c r="Z101" s="14" t="str">
        <f ca="1">'décembre 2018'!B10</f>
        <v>9 décembre 2018</v>
      </c>
      <c r="AA101" s="14">
        <f ca="1">MATCH(TEXT(Z102,"j mmmm aaaa"),'décembre 2018'!$B$2:$B161,0)-MATCH(TEXT(Z101,"j mmmm aaaa"),'décembre 2018'!$B$2:$B161,0)</f>
        <v>1</v>
      </c>
      <c r="AB101" t="str">
        <f ca="1">IF(AND(AA101=1,ISBLANK(VLOOKUP(Z101,Tableau47146[[Date]:[Type de prestation]],5,FALSE))),"",AA101)</f>
        <v/>
      </c>
    </row>
    <row r="102" spans="1:28" x14ac:dyDescent="0.25">
      <c r="A102" s="3">
        <f>'Récap prestation'!N103</f>
        <v>0</v>
      </c>
      <c r="B102" s="12" t="e">
        <f t="array" ref="B1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doublon])-ROW($A$2)+1),ROWS(B$2:B102)))</f>
        <v>#NUM!</v>
      </c>
      <c r="C102" s="12" t="str">
        <f t="shared" si="8"/>
        <v/>
      </c>
      <c r="D102" s="12" t="str">
        <f>IF('Récap prestation'!E103&lt;&gt;0,'Récap prestation'!E103,"")</f>
        <v/>
      </c>
      <c r="E102" s="14">
        <f t="shared" si="9"/>
        <v>93</v>
      </c>
      <c r="F102" s="14" t="str">
        <f t="shared" si="10"/>
        <v xml:space="preserve"> 93 </v>
      </c>
      <c r="G102" s="14">
        <f>INDEX($N$2:O200,MATCH(D102,Tableau1[valeur établissement liste],0),2)</f>
        <v>3</v>
      </c>
      <c r="H102" s="2" t="str">
        <f t="shared" si="11"/>
        <v/>
      </c>
      <c r="I102" s="12">
        <f>'Récap prestation'!G103</f>
        <v>0</v>
      </c>
      <c r="J102" s="12" t="str">
        <f>IF(ISBLANK('Récap prestation'!I103),"",'Récap prestation'!I103)</f>
        <v/>
      </c>
      <c r="K102" s="12" t="str">
        <f>IF(ISBLANK('Récap prestation'!H103),"",'Récap prestation'!H103)</f>
        <v/>
      </c>
      <c r="L102" s="12"/>
      <c r="M102" s="10" t="e">
        <f t="array" ref="M1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doublon])-ROW($D$2)+1),ROWS(M$2:M102)))</f>
        <v>#NUM!</v>
      </c>
      <c r="N102" s="12" t="str">
        <f t="shared" si="12"/>
        <v/>
      </c>
      <c r="O102">
        <f t="shared" si="15"/>
        <v>101</v>
      </c>
      <c r="P102">
        <f ca="1">SUMIF('Récap prestation'!$E$3:$E$500,N102,'Récap prestation'!J103)</f>
        <v>0</v>
      </c>
      <c r="Q102">
        <f ca="1">SUMIF('Récap prestation'!$E$3:$E$500,N102,'Récap prestation'!K103)</f>
        <v>0</v>
      </c>
      <c r="R102">
        <f t="shared" ca="1" si="13"/>
        <v>0</v>
      </c>
      <c r="S102">
        <f ca="1">SUMIF('Récap prestation'!$E$3:$E$500,N102,'Récap prestation'!S103)</f>
        <v>0</v>
      </c>
      <c r="T102" t="str">
        <f ca="1">IF(ISERROR(AVERAGEIF('Récap prestation'!$E$3:$E$500,N102,'Récap prestation'!$S$3)),"N/A",AVERAGEIF('Récap prestation'!$E$3:$E$500,N102,'Récap prestation'!$S$3:$S$500))</f>
        <v>N/A</v>
      </c>
      <c r="U102" s="12">
        <f>'Récap prestation'!O103</f>
        <v>0</v>
      </c>
      <c r="V102" s="12" t="e">
        <f t="array" ref="V10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doublon])-ROW($U$2)+1),ROWS(V$2:V102)))</f>
        <v>#NUM!</v>
      </c>
      <c r="W102" s="12" t="str">
        <f t="shared" si="14"/>
        <v/>
      </c>
      <c r="X102" s="12"/>
      <c r="Z102" s="14" t="str">
        <f ca="1">'décembre 2018'!B11</f>
        <v>10 décembre 2018</v>
      </c>
      <c r="AA102" s="14">
        <f ca="1">MATCH(TEXT(Z103,"j mmmm aaaa"),'décembre 2018'!$B$2:$B162,0)-MATCH(TEXT(Z102,"j mmmm aaaa"),'décembre 2018'!$B$2:$B162,0)</f>
        <v>1</v>
      </c>
      <c r="AB102" t="str">
        <f ca="1">IF(AND(AA102=1,ISBLANK(VLOOKUP(Z102,Tableau47146[[Date]:[Type de prestation]],5,FALSE))),"",AA102)</f>
        <v/>
      </c>
    </row>
    <row r="103" spans="1:28" x14ac:dyDescent="0.25">
      <c r="A103" s="3">
        <f>'Récap prestation'!N104</f>
        <v>0</v>
      </c>
      <c r="B103" s="12" t="e">
        <f t="array" ref="B1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doublon])-ROW($A$2)+1),ROWS(B$2:B103)))</f>
        <v>#NUM!</v>
      </c>
      <c r="C103" s="12" t="str">
        <f t="shared" si="8"/>
        <v/>
      </c>
      <c r="D103" s="12" t="str">
        <f>IF('Récap prestation'!E104&lt;&gt;0,'Récap prestation'!E104,"")</f>
        <v/>
      </c>
      <c r="E103" s="14">
        <f t="shared" si="9"/>
        <v>94</v>
      </c>
      <c r="F103" s="14" t="str">
        <f t="shared" si="10"/>
        <v xml:space="preserve"> 94 </v>
      </c>
      <c r="G103" s="14">
        <f>INDEX($N$2:O201,MATCH(D103,Tableau1[valeur établissement liste],0),2)</f>
        <v>3</v>
      </c>
      <c r="H103" s="2" t="str">
        <f t="shared" si="11"/>
        <v/>
      </c>
      <c r="I103" s="12">
        <f>'Récap prestation'!G104</f>
        <v>0</v>
      </c>
      <c r="J103" s="12" t="str">
        <f>IF(ISBLANK('Récap prestation'!I104),"",'Récap prestation'!I104)</f>
        <v/>
      </c>
      <c r="K103" s="12" t="str">
        <f>IF(ISBLANK('Récap prestation'!H104),"",'Récap prestation'!H104)</f>
        <v/>
      </c>
      <c r="L103" s="12"/>
      <c r="M103" s="10" t="e">
        <f t="array" ref="M1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doublon])-ROW($D$2)+1),ROWS(M$2:M103)))</f>
        <v>#NUM!</v>
      </c>
      <c r="N103" s="12" t="str">
        <f t="shared" si="12"/>
        <v/>
      </c>
      <c r="O103">
        <f t="shared" si="15"/>
        <v>102</v>
      </c>
      <c r="P103">
        <f ca="1">SUMIF('Récap prestation'!$E$3:$E$500,N103,'Récap prestation'!J104)</f>
        <v>0</v>
      </c>
      <c r="Q103">
        <f ca="1">SUMIF('Récap prestation'!$E$3:$E$500,N103,'Récap prestation'!K104)</f>
        <v>0</v>
      </c>
      <c r="R103">
        <f t="shared" ca="1" si="13"/>
        <v>0</v>
      </c>
      <c r="S103">
        <f ca="1">SUMIF('Récap prestation'!$E$3:$E$500,N103,'Récap prestation'!S104)</f>
        <v>0</v>
      </c>
      <c r="T103" t="str">
        <f ca="1">IF(ISERROR(AVERAGEIF('Récap prestation'!$E$3:$E$500,N103,'Récap prestation'!$S$3)),"N/A",AVERAGEIF('Récap prestation'!$E$3:$E$500,N103,'Récap prestation'!$S$3:$S$500))</f>
        <v>N/A</v>
      </c>
      <c r="U103" s="12">
        <f>'Récap prestation'!O104</f>
        <v>0</v>
      </c>
      <c r="V103" s="12" t="e">
        <f t="array" ref="V10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doublon])-ROW($U$2)+1),ROWS(V$2:V103)))</f>
        <v>#NUM!</v>
      </c>
      <c r="W103" s="12" t="str">
        <f t="shared" si="14"/>
        <v/>
      </c>
      <c r="X103" s="12"/>
      <c r="Z103" s="14" t="str">
        <f ca="1">'décembre 2018'!B12</f>
        <v>11 décembre 2018</v>
      </c>
      <c r="AA103" s="14">
        <f ca="1">MATCH(TEXT(Z104,"j mmmm aaaa"),'décembre 2018'!$B$2:$B163,0)-MATCH(TEXT(Z103,"j mmmm aaaa"),'décembre 2018'!$B$2:$B163,0)</f>
        <v>2</v>
      </c>
      <c r="AB103">
        <f ca="1">IF(AND(AA103=1,ISBLANK(VLOOKUP(Z103,Tableau47146[[Date]:[Type de prestation]],5,FALSE))),"",AA103)</f>
        <v>2</v>
      </c>
    </row>
    <row r="104" spans="1:28" x14ac:dyDescent="0.25">
      <c r="A104" s="3">
        <f>'Récap prestation'!N105</f>
        <v>0</v>
      </c>
      <c r="B104" s="12" t="e">
        <f t="array" ref="B1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doublon])-ROW($A$2)+1),ROWS(B$2:B104)))</f>
        <v>#NUM!</v>
      </c>
      <c r="C104" s="12" t="str">
        <f t="shared" si="8"/>
        <v/>
      </c>
      <c r="D104" s="12" t="str">
        <f>IF('Récap prestation'!E105&lt;&gt;0,'Récap prestation'!E105,"")</f>
        <v/>
      </c>
      <c r="E104" s="14">
        <f t="shared" si="9"/>
        <v>95</v>
      </c>
      <c r="F104" s="14" t="str">
        <f t="shared" si="10"/>
        <v xml:space="preserve"> 95 </v>
      </c>
      <c r="G104" s="14">
        <f>INDEX($N$2:O202,MATCH(D104,Tableau1[valeur établissement liste],0),2)</f>
        <v>3</v>
      </c>
      <c r="H104" s="2" t="str">
        <f t="shared" si="11"/>
        <v/>
      </c>
      <c r="I104" s="12">
        <f>'Récap prestation'!G105</f>
        <v>0</v>
      </c>
      <c r="J104" s="12" t="str">
        <f>IF(ISBLANK('Récap prestation'!I105),"",'Récap prestation'!I105)</f>
        <v/>
      </c>
      <c r="K104" s="12" t="str">
        <f>IF(ISBLANK('Récap prestation'!H105),"",'Récap prestation'!H105)</f>
        <v/>
      </c>
      <c r="L104" s="12"/>
      <c r="M104" s="10" t="e">
        <f t="array" ref="M1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doublon])-ROW($D$2)+1),ROWS(M$2:M104)))</f>
        <v>#NUM!</v>
      </c>
      <c r="N104" s="12" t="str">
        <f t="shared" si="12"/>
        <v/>
      </c>
      <c r="O104">
        <f t="shared" si="15"/>
        <v>103</v>
      </c>
      <c r="P104">
        <f ca="1">SUMIF('Récap prestation'!$E$3:$E$500,N104,'Récap prestation'!J105)</f>
        <v>0</v>
      </c>
      <c r="Q104">
        <f ca="1">SUMIF('Récap prestation'!$E$3:$E$500,N104,'Récap prestation'!K105)</f>
        <v>0</v>
      </c>
      <c r="R104">
        <f t="shared" ca="1" si="13"/>
        <v>0</v>
      </c>
      <c r="S104">
        <f ca="1">SUMIF('Récap prestation'!$E$3:$E$500,N104,'Récap prestation'!S105)</f>
        <v>0</v>
      </c>
      <c r="T104" t="str">
        <f ca="1">IF(ISERROR(AVERAGEIF('Récap prestation'!$E$3:$E$500,N104,'Récap prestation'!$S$3)),"N/A",AVERAGEIF('Récap prestation'!$E$3:$E$500,N104,'Récap prestation'!$S$3:$S$500))</f>
        <v>N/A</v>
      </c>
      <c r="U104" s="12">
        <f>'Récap prestation'!O105</f>
        <v>0</v>
      </c>
      <c r="V104" s="12" t="e">
        <f t="array" ref="V10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doublon])-ROW($U$2)+1),ROWS(V$2:V104)))</f>
        <v>#NUM!</v>
      </c>
      <c r="W104" s="12" t="str">
        <f t="shared" si="14"/>
        <v/>
      </c>
      <c r="X104" s="12"/>
      <c r="Z104" s="14" t="str">
        <f ca="1">'décembre 2018'!B14</f>
        <v>12 décembre 2018</v>
      </c>
      <c r="AA104" s="14">
        <f ca="1">MATCH(TEXT(Z105,"j mmmm aaaa"),'décembre 2018'!$B$2:$B164,0)-MATCH(TEXT(Z104,"j mmmm aaaa"),'décembre 2018'!$B$2:$B164,0)</f>
        <v>1</v>
      </c>
      <c r="AB104" t="str">
        <f ca="1">IF(AND(AA104=1,ISBLANK(VLOOKUP(Z104,Tableau47146[[Date]:[Type de prestation]],5,FALSE))),"",AA104)</f>
        <v/>
      </c>
    </row>
    <row r="105" spans="1:28" x14ac:dyDescent="0.25">
      <c r="A105" s="3">
        <f>'Récap prestation'!N106</f>
        <v>0</v>
      </c>
      <c r="B105" s="12" t="e">
        <f t="array" ref="B1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doublon])-ROW($A$2)+1),ROWS(B$2:B105)))</f>
        <v>#NUM!</v>
      </c>
      <c r="C105" s="12" t="str">
        <f t="shared" si="8"/>
        <v/>
      </c>
      <c r="D105" s="12" t="str">
        <f>IF('Récap prestation'!E106&lt;&gt;0,'Récap prestation'!E106,"")</f>
        <v/>
      </c>
      <c r="E105" s="14">
        <f t="shared" si="9"/>
        <v>96</v>
      </c>
      <c r="F105" s="14" t="str">
        <f t="shared" si="10"/>
        <v xml:space="preserve"> 96 </v>
      </c>
      <c r="G105" s="14">
        <f>INDEX($N$2:O203,MATCH(D105,Tableau1[valeur établissement liste],0),2)</f>
        <v>3</v>
      </c>
      <c r="H105" s="2" t="str">
        <f t="shared" si="11"/>
        <v/>
      </c>
      <c r="I105" s="12">
        <f>'Récap prestation'!G106</f>
        <v>0</v>
      </c>
      <c r="J105" s="12" t="str">
        <f>IF(ISBLANK('Récap prestation'!I106),"",'Récap prestation'!I106)</f>
        <v/>
      </c>
      <c r="K105" s="12" t="str">
        <f>IF(ISBLANK('Récap prestation'!H106),"",'Récap prestation'!H106)</f>
        <v/>
      </c>
      <c r="L105" s="12"/>
      <c r="M105" s="10" t="e">
        <f t="array" ref="M1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doublon])-ROW($D$2)+1),ROWS(M$2:M105)))</f>
        <v>#NUM!</v>
      </c>
      <c r="N105" s="12" t="str">
        <f t="shared" si="12"/>
        <v/>
      </c>
      <c r="O105">
        <f t="shared" si="15"/>
        <v>104</v>
      </c>
      <c r="P105">
        <f ca="1">SUMIF('Récap prestation'!$E$3:$E$500,N105,'Récap prestation'!J106)</f>
        <v>0</v>
      </c>
      <c r="Q105">
        <f ca="1">SUMIF('Récap prestation'!$E$3:$E$500,N105,'Récap prestation'!K106)</f>
        <v>0</v>
      </c>
      <c r="R105">
        <f t="shared" ca="1" si="13"/>
        <v>0</v>
      </c>
      <c r="S105">
        <f ca="1">SUMIF('Récap prestation'!$E$3:$E$500,N105,'Récap prestation'!S106)</f>
        <v>0</v>
      </c>
      <c r="T105" t="str">
        <f ca="1">IF(ISERROR(AVERAGEIF('Récap prestation'!$E$3:$E$500,N105,'Récap prestation'!$S$3)),"N/A",AVERAGEIF('Récap prestation'!$E$3:$E$500,N105,'Récap prestation'!$S$3:$S$500))</f>
        <v>N/A</v>
      </c>
      <c r="U105" s="12">
        <f>'Récap prestation'!O106</f>
        <v>0</v>
      </c>
      <c r="V105" s="12" t="e">
        <f t="array" ref="V10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doublon])-ROW($U$2)+1),ROWS(V$2:V105)))</f>
        <v>#NUM!</v>
      </c>
      <c r="W105" s="12" t="str">
        <f t="shared" si="14"/>
        <v/>
      </c>
      <c r="X105" s="12"/>
      <c r="Z105" s="14" t="str">
        <f ca="1">'décembre 2018'!B15</f>
        <v>13 décembre 2018</v>
      </c>
      <c r="AA105" s="14">
        <f ca="1">MATCH(TEXT(Z106,"j mmmm aaaa"),'décembre 2018'!$B$2:$B165,0)-MATCH(TEXT(Z105,"j mmmm aaaa"),'décembre 2018'!$B$2:$B165,0)</f>
        <v>1</v>
      </c>
      <c r="AB105" t="str">
        <f ca="1">IF(AND(AA105=1,ISBLANK(VLOOKUP(Z105,Tableau47146[[Date]:[Type de prestation]],5,FALSE))),"",AA105)</f>
        <v/>
      </c>
    </row>
    <row r="106" spans="1:28" x14ac:dyDescent="0.25">
      <c r="A106" s="3">
        <f>'Récap prestation'!N107</f>
        <v>0</v>
      </c>
      <c r="B106" s="12" t="e">
        <f t="array" ref="B1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doublon])-ROW($A$2)+1),ROWS(B$2:B106)))</f>
        <v>#NUM!</v>
      </c>
      <c r="C106" s="12" t="str">
        <f t="shared" si="8"/>
        <v/>
      </c>
      <c r="D106" s="12" t="str">
        <f>IF('Récap prestation'!E107&lt;&gt;0,'Récap prestation'!E107,"")</f>
        <v/>
      </c>
      <c r="E106" s="14">
        <f t="shared" si="9"/>
        <v>97</v>
      </c>
      <c r="F106" s="14" t="str">
        <f t="shared" si="10"/>
        <v xml:space="preserve"> 97 </v>
      </c>
      <c r="G106" s="14">
        <f>INDEX($N$2:O204,MATCH(D106,Tableau1[valeur établissement liste],0),2)</f>
        <v>3</v>
      </c>
      <c r="H106" s="2" t="str">
        <f t="shared" si="11"/>
        <v/>
      </c>
      <c r="I106" s="12">
        <f>'Récap prestation'!G107</f>
        <v>0</v>
      </c>
      <c r="J106" s="12" t="str">
        <f>IF(ISBLANK('Récap prestation'!I107),"",'Récap prestation'!I107)</f>
        <v/>
      </c>
      <c r="K106" s="12" t="str">
        <f>IF(ISBLANK('Récap prestation'!H107),"",'Récap prestation'!H107)</f>
        <v/>
      </c>
      <c r="L106" s="12"/>
      <c r="M106" s="10" t="e">
        <f t="array" ref="M1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doublon])-ROW($D$2)+1),ROWS(M$2:M106)))</f>
        <v>#NUM!</v>
      </c>
      <c r="N106" s="12" t="str">
        <f t="shared" si="12"/>
        <v/>
      </c>
      <c r="O106">
        <f t="shared" si="15"/>
        <v>105</v>
      </c>
      <c r="P106">
        <f ca="1">SUMIF('Récap prestation'!$E$3:$E$500,N106,'Récap prestation'!J107)</f>
        <v>0</v>
      </c>
      <c r="Q106">
        <f ca="1">SUMIF('Récap prestation'!$E$3:$E$500,N106,'Récap prestation'!K107)</f>
        <v>0</v>
      </c>
      <c r="R106">
        <f t="shared" ca="1" si="13"/>
        <v>0</v>
      </c>
      <c r="S106">
        <f ca="1">SUMIF('Récap prestation'!$E$3:$E$500,N106,'Récap prestation'!S107)</f>
        <v>0</v>
      </c>
      <c r="T106" t="str">
        <f ca="1">IF(ISERROR(AVERAGEIF('Récap prestation'!$E$3:$E$500,N106,'Récap prestation'!$S$3)),"N/A",AVERAGEIF('Récap prestation'!$E$3:$E$500,N106,'Récap prestation'!$S$3:$S$500))</f>
        <v>N/A</v>
      </c>
      <c r="U106" s="12">
        <f>'Récap prestation'!O107</f>
        <v>0</v>
      </c>
      <c r="V106" s="12" t="e">
        <f t="array" ref="V10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doublon])-ROW($U$2)+1),ROWS(V$2:V106)))</f>
        <v>#NUM!</v>
      </c>
      <c r="W106" s="12" t="str">
        <f t="shared" si="14"/>
        <v/>
      </c>
      <c r="X106" s="12"/>
      <c r="Z106" s="14" t="str">
        <f ca="1">'décembre 2018'!B16</f>
        <v>14 décembre 2018</v>
      </c>
      <c r="AA106" s="14">
        <f ca="1">MATCH(TEXT(Z107,"j mmmm aaaa"),'décembre 2018'!$B$2:$B166,0)-MATCH(TEXT(Z106,"j mmmm aaaa"),'décembre 2018'!$B$2:$B166,0)</f>
        <v>1</v>
      </c>
      <c r="AB106" t="str">
        <f ca="1">IF(AND(AA106=1,ISBLANK(VLOOKUP(Z106,Tableau47146[[Date]:[Type de prestation]],5,FALSE))),"",AA106)</f>
        <v/>
      </c>
    </row>
    <row r="107" spans="1:28" x14ac:dyDescent="0.25">
      <c r="A107" s="3">
        <f>'Récap prestation'!N108</f>
        <v>0</v>
      </c>
      <c r="B107" s="12" t="e">
        <f t="array" ref="B1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doublon])-ROW($A$2)+1),ROWS(B$2:B107)))</f>
        <v>#NUM!</v>
      </c>
      <c r="C107" s="12" t="str">
        <f t="shared" si="8"/>
        <v/>
      </c>
      <c r="D107" s="12" t="str">
        <f>IF('Récap prestation'!E108&lt;&gt;0,'Récap prestation'!E108,"")</f>
        <v/>
      </c>
      <c r="E107" s="14">
        <f t="shared" si="9"/>
        <v>98</v>
      </c>
      <c r="F107" s="14" t="str">
        <f t="shared" si="10"/>
        <v xml:space="preserve"> 98 </v>
      </c>
      <c r="G107" s="14">
        <f>INDEX($N$2:O205,MATCH(D107,Tableau1[valeur établissement liste],0),2)</f>
        <v>3</v>
      </c>
      <c r="H107" s="2" t="str">
        <f t="shared" si="11"/>
        <v/>
      </c>
      <c r="I107" s="12">
        <f>'Récap prestation'!G108</f>
        <v>0</v>
      </c>
      <c r="J107" s="12" t="str">
        <f>IF(ISBLANK('Récap prestation'!I108),"",'Récap prestation'!I108)</f>
        <v/>
      </c>
      <c r="K107" s="12" t="str">
        <f>IF(ISBLANK('Récap prestation'!H108),"",'Récap prestation'!H108)</f>
        <v/>
      </c>
      <c r="L107" s="12"/>
      <c r="M107" s="10" t="e">
        <f t="array" ref="M1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doublon])-ROW($D$2)+1),ROWS(M$2:M107)))</f>
        <v>#NUM!</v>
      </c>
      <c r="N107" s="12" t="str">
        <f t="shared" si="12"/>
        <v/>
      </c>
      <c r="O107">
        <f t="shared" si="15"/>
        <v>106</v>
      </c>
      <c r="P107">
        <f ca="1">SUMIF('Récap prestation'!$E$3:$E$500,N107,'Récap prestation'!J108)</f>
        <v>0</v>
      </c>
      <c r="Q107">
        <f ca="1">SUMIF('Récap prestation'!$E$3:$E$500,N107,'Récap prestation'!K108)</f>
        <v>0</v>
      </c>
      <c r="R107">
        <f t="shared" ca="1" si="13"/>
        <v>0</v>
      </c>
      <c r="S107">
        <f ca="1">SUMIF('Récap prestation'!$E$3:$E$500,N107,'Récap prestation'!S108)</f>
        <v>0</v>
      </c>
      <c r="T107" t="str">
        <f ca="1">IF(ISERROR(AVERAGEIF('Récap prestation'!$E$3:$E$500,N107,'Récap prestation'!$S$3)),"N/A",AVERAGEIF('Récap prestation'!$E$3:$E$500,N107,'Récap prestation'!$S$3:$S$500))</f>
        <v>N/A</v>
      </c>
      <c r="U107" s="12">
        <f>'Récap prestation'!O108</f>
        <v>0</v>
      </c>
      <c r="V107" s="12" t="e">
        <f t="array" ref="V10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doublon])-ROW($U$2)+1),ROWS(V$2:V107)))</f>
        <v>#NUM!</v>
      </c>
      <c r="W107" s="12" t="str">
        <f t="shared" si="14"/>
        <v/>
      </c>
      <c r="X107" s="12"/>
      <c r="Z107" s="14" t="str">
        <f ca="1">'décembre 2018'!B17</f>
        <v>15 décembre 2018</v>
      </c>
      <c r="AA107" s="14">
        <f ca="1">MATCH(TEXT(Z108,"j mmmm aaaa"),'décembre 2018'!$B$2:$B167,0)-MATCH(TEXT(Z107,"j mmmm aaaa"),'décembre 2018'!$B$2:$B167,0)</f>
        <v>1</v>
      </c>
      <c r="AB107" t="str">
        <f ca="1">IF(AND(AA107=1,ISBLANK(VLOOKUP(Z107,Tableau47146[[Date]:[Type de prestation]],5,FALSE))),"",AA107)</f>
        <v/>
      </c>
    </row>
    <row r="108" spans="1:28" x14ac:dyDescent="0.25">
      <c r="A108" s="3">
        <f>'Récap prestation'!N109</f>
        <v>0</v>
      </c>
      <c r="B108" s="12" t="e">
        <f t="array" ref="B1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doublon])-ROW($A$2)+1),ROWS(B$2:B108)))</f>
        <v>#NUM!</v>
      </c>
      <c r="C108" s="12" t="str">
        <f t="shared" si="8"/>
        <v/>
      </c>
      <c r="D108" s="12" t="str">
        <f>IF('Récap prestation'!E109&lt;&gt;0,'Récap prestation'!E109,"")</f>
        <v/>
      </c>
      <c r="E108" s="14">
        <f t="shared" si="9"/>
        <v>99</v>
      </c>
      <c r="F108" s="14" t="str">
        <f t="shared" si="10"/>
        <v xml:space="preserve"> 99 </v>
      </c>
      <c r="G108" s="14">
        <f>INDEX($N$2:O206,MATCH(D108,Tableau1[valeur établissement liste],0),2)</f>
        <v>3</v>
      </c>
      <c r="H108" s="2" t="str">
        <f t="shared" si="11"/>
        <v/>
      </c>
      <c r="I108" s="12">
        <f>'Récap prestation'!G109</f>
        <v>0</v>
      </c>
      <c r="J108" s="12" t="str">
        <f>IF(ISBLANK('Récap prestation'!I109),"",'Récap prestation'!I109)</f>
        <v/>
      </c>
      <c r="K108" s="12" t="str">
        <f>IF(ISBLANK('Récap prestation'!H109),"",'Récap prestation'!H109)</f>
        <v/>
      </c>
      <c r="L108" s="12"/>
      <c r="M108" s="10" t="e">
        <f t="array" ref="M1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doublon])-ROW($D$2)+1),ROWS(M$2:M108)))</f>
        <v>#NUM!</v>
      </c>
      <c r="N108" s="12" t="str">
        <f t="shared" si="12"/>
        <v/>
      </c>
      <c r="O108">
        <f t="shared" si="15"/>
        <v>107</v>
      </c>
      <c r="P108">
        <f ca="1">SUMIF('Récap prestation'!$E$3:$E$500,N108,'Récap prestation'!J109)</f>
        <v>0</v>
      </c>
      <c r="Q108">
        <f ca="1">SUMIF('Récap prestation'!$E$3:$E$500,N108,'Récap prestation'!K109)</f>
        <v>0</v>
      </c>
      <c r="R108">
        <f t="shared" ca="1" si="13"/>
        <v>0</v>
      </c>
      <c r="S108">
        <f ca="1">SUMIF('Récap prestation'!$E$3:$E$500,N108,'Récap prestation'!S109)</f>
        <v>0</v>
      </c>
      <c r="T108" t="str">
        <f ca="1">IF(ISERROR(AVERAGEIF('Récap prestation'!$E$3:$E$500,N108,'Récap prestation'!$S$3)),"N/A",AVERAGEIF('Récap prestation'!$E$3:$E$500,N108,'Récap prestation'!$S$3:$S$500))</f>
        <v>N/A</v>
      </c>
      <c r="U108" s="12">
        <f>'Récap prestation'!O109</f>
        <v>0</v>
      </c>
      <c r="V108" s="12" t="e">
        <f t="array" ref="V10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doublon])-ROW($U$2)+1),ROWS(V$2:V108)))</f>
        <v>#NUM!</v>
      </c>
      <c r="W108" s="12" t="str">
        <f t="shared" si="14"/>
        <v/>
      </c>
      <c r="X108" s="12"/>
      <c r="Z108" s="14" t="str">
        <f ca="1">'décembre 2018'!B18</f>
        <v>16 décembre 2018</v>
      </c>
      <c r="AA108" s="14">
        <f ca="1">MATCH(TEXT(Z109,"j mmmm aaaa"),'décembre 2018'!$B$2:$B168,0)-MATCH(TEXT(Z108,"j mmmm aaaa"),'décembre 2018'!$B$2:$B168,0)</f>
        <v>1</v>
      </c>
      <c r="AB108" t="str">
        <f ca="1">IF(AND(AA108=1,ISBLANK(VLOOKUP(Z108,Tableau47146[[Date]:[Type de prestation]],5,FALSE))),"",AA108)</f>
        <v/>
      </c>
    </row>
    <row r="109" spans="1:28" x14ac:dyDescent="0.25">
      <c r="A109" s="3">
        <f>'Récap prestation'!N110</f>
        <v>0</v>
      </c>
      <c r="B109" s="12" t="e">
        <f t="array" ref="B1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doublon])-ROW($A$2)+1),ROWS(B$2:B109)))</f>
        <v>#NUM!</v>
      </c>
      <c r="C109" s="12" t="str">
        <f t="shared" si="8"/>
        <v/>
      </c>
      <c r="D109" s="12" t="str">
        <f>IF('Récap prestation'!E110&lt;&gt;0,'Récap prestation'!E110,"")</f>
        <v/>
      </c>
      <c r="E109" s="14">
        <f t="shared" si="9"/>
        <v>100</v>
      </c>
      <c r="F109" s="14" t="str">
        <f t="shared" si="10"/>
        <v xml:space="preserve"> 100 </v>
      </c>
      <c r="G109" s="14">
        <f>INDEX($N$2:O207,MATCH(D109,Tableau1[valeur établissement liste],0),2)</f>
        <v>3</v>
      </c>
      <c r="H109" s="2" t="str">
        <f t="shared" si="11"/>
        <v/>
      </c>
      <c r="I109" s="12">
        <f>'Récap prestation'!G110</f>
        <v>0</v>
      </c>
      <c r="J109" s="12" t="str">
        <f>IF(ISBLANK('Récap prestation'!I110),"",'Récap prestation'!I110)</f>
        <v/>
      </c>
      <c r="K109" s="12" t="str">
        <f>IF(ISBLANK('Récap prestation'!H110),"",'Récap prestation'!H110)</f>
        <v/>
      </c>
      <c r="L109" s="12"/>
      <c r="M109" s="10" t="e">
        <f t="array" ref="M1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doublon])-ROW($D$2)+1),ROWS(M$2:M109)))</f>
        <v>#NUM!</v>
      </c>
      <c r="N109" s="12" t="str">
        <f t="shared" si="12"/>
        <v/>
      </c>
      <c r="O109">
        <f t="shared" si="15"/>
        <v>108</v>
      </c>
      <c r="P109">
        <f ca="1">SUMIF('Récap prestation'!$E$3:$E$500,N109,'Récap prestation'!J110)</f>
        <v>0</v>
      </c>
      <c r="Q109">
        <f ca="1">SUMIF('Récap prestation'!$E$3:$E$500,N109,'Récap prestation'!K110)</f>
        <v>0</v>
      </c>
      <c r="R109">
        <f t="shared" ca="1" si="13"/>
        <v>0</v>
      </c>
      <c r="S109">
        <f ca="1">SUMIF('Récap prestation'!$E$3:$E$500,N109,'Récap prestation'!S110)</f>
        <v>0</v>
      </c>
      <c r="T109" t="str">
        <f ca="1">IF(ISERROR(AVERAGEIF('Récap prestation'!$E$3:$E$500,N109,'Récap prestation'!$S$3)),"N/A",AVERAGEIF('Récap prestation'!$E$3:$E$500,N109,'Récap prestation'!$S$3:$S$500))</f>
        <v>N/A</v>
      </c>
      <c r="U109" s="12">
        <f>'Récap prestation'!O110</f>
        <v>0</v>
      </c>
      <c r="V109" s="12" t="e">
        <f t="array" ref="V10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doublon])-ROW($U$2)+1),ROWS(V$2:V109)))</f>
        <v>#NUM!</v>
      </c>
      <c r="W109" s="12" t="str">
        <f t="shared" si="14"/>
        <v/>
      </c>
      <c r="X109" s="12"/>
      <c r="Z109" s="14" t="str">
        <f ca="1">'décembre 2018'!B19</f>
        <v>17 décembre 2018</v>
      </c>
      <c r="AA109" s="14">
        <f ca="1">MATCH(TEXT(Z110,"j mmmm aaaa"),'décembre 2018'!$B$2:$B169,0)-MATCH(TEXT(Z109,"j mmmm aaaa"),'décembre 2018'!$B$2:$B169,0)</f>
        <v>1</v>
      </c>
      <c r="AB109" t="str">
        <f ca="1">IF(AND(AA109=1,ISBLANK(VLOOKUP(Z109,Tableau47146[[Date]:[Type de prestation]],5,FALSE))),"",AA109)</f>
        <v/>
      </c>
    </row>
    <row r="110" spans="1:28" x14ac:dyDescent="0.25">
      <c r="A110" s="3">
        <f>'Récap prestation'!N111</f>
        <v>0</v>
      </c>
      <c r="B110" s="12" t="e">
        <f t="array" ref="B1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doublon])-ROW($A$2)+1),ROWS(B$2:B110)))</f>
        <v>#NUM!</v>
      </c>
      <c r="C110" s="12" t="str">
        <f t="shared" si="8"/>
        <v/>
      </c>
      <c r="D110" s="12" t="str">
        <f>IF('Récap prestation'!E111&lt;&gt;0,'Récap prestation'!E111,"")</f>
        <v/>
      </c>
      <c r="E110" s="14">
        <f t="shared" si="9"/>
        <v>101</v>
      </c>
      <c r="F110" s="14" t="str">
        <f t="shared" si="10"/>
        <v xml:space="preserve"> 101 </v>
      </c>
      <c r="G110" s="14">
        <f>INDEX($N$2:O208,MATCH(D110,Tableau1[valeur établissement liste],0),2)</f>
        <v>3</v>
      </c>
      <c r="H110" s="2" t="str">
        <f t="shared" si="11"/>
        <v/>
      </c>
      <c r="I110" s="12">
        <f>'Récap prestation'!G111</f>
        <v>0</v>
      </c>
      <c r="J110" s="12" t="str">
        <f>IF(ISBLANK('Récap prestation'!I111),"",'Récap prestation'!I111)</f>
        <v/>
      </c>
      <c r="K110" s="12" t="str">
        <f>IF(ISBLANK('Récap prestation'!H111),"",'Récap prestation'!H111)</f>
        <v/>
      </c>
      <c r="L110" s="12"/>
      <c r="M110" s="10" t="e">
        <f t="array" ref="M1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doublon])-ROW($D$2)+1),ROWS(M$2:M110)))</f>
        <v>#NUM!</v>
      </c>
      <c r="N110" s="12" t="str">
        <f t="shared" si="12"/>
        <v/>
      </c>
      <c r="O110">
        <f t="shared" si="15"/>
        <v>109</v>
      </c>
      <c r="P110">
        <f ca="1">SUMIF('Récap prestation'!$E$3:$E$500,N110,'Récap prestation'!J111)</f>
        <v>0</v>
      </c>
      <c r="Q110">
        <f ca="1">SUMIF('Récap prestation'!$E$3:$E$500,N110,'Récap prestation'!K111)</f>
        <v>0</v>
      </c>
      <c r="R110">
        <f t="shared" ca="1" si="13"/>
        <v>0</v>
      </c>
      <c r="S110">
        <f ca="1">SUMIF('Récap prestation'!$E$3:$E$500,N110,'Récap prestation'!S111)</f>
        <v>0</v>
      </c>
      <c r="T110" t="str">
        <f ca="1">IF(ISERROR(AVERAGEIF('Récap prestation'!$E$3:$E$500,N110,'Récap prestation'!$S$3)),"N/A",AVERAGEIF('Récap prestation'!$E$3:$E$500,N110,'Récap prestation'!$S$3:$S$500))</f>
        <v>N/A</v>
      </c>
      <c r="U110" s="12">
        <f>'Récap prestation'!O111</f>
        <v>0</v>
      </c>
      <c r="V110" s="12" t="e">
        <f t="array" ref="V11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doublon])-ROW($U$2)+1),ROWS(V$2:V110)))</f>
        <v>#NUM!</v>
      </c>
      <c r="W110" s="12" t="str">
        <f t="shared" si="14"/>
        <v/>
      </c>
      <c r="X110" s="12"/>
      <c r="Z110" s="14" t="str">
        <f ca="1">'décembre 2018'!B20</f>
        <v>18 décembre 2018</v>
      </c>
      <c r="AA110" s="14">
        <f ca="1">MATCH(TEXT(Z111,"j mmmm aaaa"),'décembre 2018'!$B$2:$B170,0)-MATCH(TEXT(Z110,"j mmmm aaaa"),'décembre 2018'!$B$2:$B170,0)</f>
        <v>1</v>
      </c>
      <c r="AB110" t="str">
        <f ca="1">IF(AND(AA110=1,ISBLANK(VLOOKUP(Z110,Tableau47146[[Date]:[Type de prestation]],5,FALSE))),"",AA110)</f>
        <v/>
      </c>
    </row>
    <row r="111" spans="1:28" x14ac:dyDescent="0.25">
      <c r="A111" s="3">
        <f>'Récap prestation'!N112</f>
        <v>0</v>
      </c>
      <c r="B111" s="12" t="e">
        <f t="array" ref="B1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doublon])-ROW($A$2)+1),ROWS(B$2:B111)))</f>
        <v>#NUM!</v>
      </c>
      <c r="C111" s="12" t="str">
        <f t="shared" si="8"/>
        <v/>
      </c>
      <c r="D111" s="12" t="str">
        <f>IF('Récap prestation'!E112&lt;&gt;0,'Récap prestation'!E112,"")</f>
        <v/>
      </c>
      <c r="E111" s="14">
        <f t="shared" si="9"/>
        <v>102</v>
      </c>
      <c r="F111" s="14" t="str">
        <f t="shared" si="10"/>
        <v xml:space="preserve"> 102 </v>
      </c>
      <c r="G111" s="14">
        <f>INDEX($N$2:O209,MATCH(D111,Tableau1[valeur établissement liste],0),2)</f>
        <v>3</v>
      </c>
      <c r="H111" s="2" t="str">
        <f t="shared" si="11"/>
        <v/>
      </c>
      <c r="I111" s="12">
        <f>'Récap prestation'!G112</f>
        <v>0</v>
      </c>
      <c r="J111" s="12" t="str">
        <f>IF(ISBLANK('Récap prestation'!I112),"",'Récap prestation'!I112)</f>
        <v/>
      </c>
      <c r="K111" s="12" t="str">
        <f>IF(ISBLANK('Récap prestation'!H112),"",'Récap prestation'!H112)</f>
        <v/>
      </c>
      <c r="L111" s="12"/>
      <c r="M111" s="10" t="e">
        <f t="array" ref="M1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doublon])-ROW($D$2)+1),ROWS(M$2:M111)))</f>
        <v>#NUM!</v>
      </c>
      <c r="N111" s="12" t="str">
        <f t="shared" si="12"/>
        <v/>
      </c>
      <c r="O111">
        <f t="shared" si="15"/>
        <v>110</v>
      </c>
      <c r="P111">
        <f ca="1">SUMIF('Récap prestation'!$E$3:$E$500,N111,'Récap prestation'!J112)</f>
        <v>0</v>
      </c>
      <c r="Q111">
        <f ca="1">SUMIF('Récap prestation'!$E$3:$E$500,N111,'Récap prestation'!K112)</f>
        <v>0</v>
      </c>
      <c r="R111">
        <f t="shared" ca="1" si="13"/>
        <v>0</v>
      </c>
      <c r="S111">
        <f ca="1">SUMIF('Récap prestation'!$E$3:$E$500,N111,'Récap prestation'!S112)</f>
        <v>0</v>
      </c>
      <c r="T111" t="str">
        <f ca="1">IF(ISERROR(AVERAGEIF('Récap prestation'!$E$3:$E$500,N111,'Récap prestation'!$S$3)),"N/A",AVERAGEIF('Récap prestation'!$E$3:$E$500,N111,'Récap prestation'!$S$3:$S$500))</f>
        <v>N/A</v>
      </c>
      <c r="U111" s="12">
        <f>'Récap prestation'!O112</f>
        <v>0</v>
      </c>
      <c r="V111" s="12" t="e">
        <f t="array" ref="V11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doublon])-ROW($U$2)+1),ROWS(V$2:V111)))</f>
        <v>#NUM!</v>
      </c>
      <c r="W111" s="12" t="str">
        <f t="shared" si="14"/>
        <v/>
      </c>
      <c r="X111" s="12"/>
      <c r="Z111" s="14" t="str">
        <f ca="1">'décembre 2018'!B21</f>
        <v>19 décembre 2018</v>
      </c>
      <c r="AA111" s="14">
        <f ca="1">MATCH(TEXT(Z112,"j mmmm aaaa"),'décembre 2018'!$B$2:$B171,0)-MATCH(TEXT(Z111,"j mmmm aaaa"),'décembre 2018'!$B$2:$B171,0)</f>
        <v>1</v>
      </c>
      <c r="AB111" t="str">
        <f ca="1">IF(AND(AA111=1,ISBLANK(VLOOKUP(Z111,Tableau47146[[Date]:[Type de prestation]],5,FALSE))),"",AA111)</f>
        <v/>
      </c>
    </row>
    <row r="112" spans="1:28" x14ac:dyDescent="0.25">
      <c r="A112" s="3">
        <f>'Récap prestation'!N113</f>
        <v>0</v>
      </c>
      <c r="B112" s="12" t="e">
        <f t="array" ref="B1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doublon])-ROW($A$2)+1),ROWS(B$2:B112)))</f>
        <v>#NUM!</v>
      </c>
      <c r="C112" s="12" t="str">
        <f t="shared" si="8"/>
        <v/>
      </c>
      <c r="D112" s="12" t="str">
        <f>IF('Récap prestation'!E113&lt;&gt;0,'Récap prestation'!E113,"")</f>
        <v/>
      </c>
      <c r="E112" s="14">
        <f t="shared" si="9"/>
        <v>103</v>
      </c>
      <c r="F112" s="14" t="str">
        <f t="shared" si="10"/>
        <v xml:space="preserve"> 103 </v>
      </c>
      <c r="G112" s="14">
        <f>INDEX($N$2:O210,MATCH(D112,Tableau1[valeur établissement liste],0),2)</f>
        <v>3</v>
      </c>
      <c r="H112" s="2" t="str">
        <f t="shared" si="11"/>
        <v/>
      </c>
      <c r="I112" s="12">
        <f>'Récap prestation'!G113</f>
        <v>0</v>
      </c>
      <c r="J112" s="12" t="str">
        <f>IF(ISBLANK('Récap prestation'!I113),"",'Récap prestation'!I113)</f>
        <v/>
      </c>
      <c r="K112" s="12" t="str">
        <f>IF(ISBLANK('Récap prestation'!H113),"",'Récap prestation'!H113)</f>
        <v/>
      </c>
      <c r="L112" s="12"/>
      <c r="M112" s="10" t="e">
        <f t="array" ref="M1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doublon])-ROW($D$2)+1),ROWS(M$2:M112)))</f>
        <v>#NUM!</v>
      </c>
      <c r="N112" s="12" t="str">
        <f t="shared" si="12"/>
        <v/>
      </c>
      <c r="O112">
        <f t="shared" si="15"/>
        <v>111</v>
      </c>
      <c r="P112">
        <f ca="1">SUMIF('Récap prestation'!$E$3:$E$500,N112,'Récap prestation'!J113)</f>
        <v>0</v>
      </c>
      <c r="Q112">
        <f ca="1">SUMIF('Récap prestation'!$E$3:$E$500,N112,'Récap prestation'!K113)</f>
        <v>0</v>
      </c>
      <c r="R112">
        <f t="shared" ca="1" si="13"/>
        <v>0</v>
      </c>
      <c r="S112">
        <f ca="1">SUMIF('Récap prestation'!$E$3:$E$500,N112,'Récap prestation'!S113)</f>
        <v>0</v>
      </c>
      <c r="T112" t="str">
        <f ca="1">IF(ISERROR(AVERAGEIF('Récap prestation'!$E$3:$E$500,N112,'Récap prestation'!$S$3)),"N/A",AVERAGEIF('Récap prestation'!$E$3:$E$500,N112,'Récap prestation'!$S$3:$S$500))</f>
        <v>N/A</v>
      </c>
      <c r="U112" s="12">
        <f>'Récap prestation'!O113</f>
        <v>0</v>
      </c>
      <c r="V112" s="12" t="e">
        <f t="array" ref="V11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doublon])-ROW($U$2)+1),ROWS(V$2:V112)))</f>
        <v>#NUM!</v>
      </c>
      <c r="W112" s="12" t="str">
        <f t="shared" si="14"/>
        <v/>
      </c>
      <c r="X112" s="12"/>
      <c r="Z112" s="14" t="str">
        <f ca="1">'décembre 2018'!B22</f>
        <v>20 décembre 2018</v>
      </c>
      <c r="AA112" s="14">
        <f ca="1">MATCH(TEXT(Z113,"j mmmm aaaa"),'décembre 2018'!$B$2:$B172,0)-MATCH(TEXT(Z112,"j mmmm aaaa"),'décembre 2018'!$B$2:$B172,0)</f>
        <v>1</v>
      </c>
      <c r="AB112" t="str">
        <f ca="1">IF(AND(AA112=1,ISBLANK(VLOOKUP(Z112,Tableau47146[[Date]:[Type de prestation]],5,FALSE))),"",AA112)</f>
        <v/>
      </c>
    </row>
    <row r="113" spans="1:28" x14ac:dyDescent="0.25">
      <c r="A113" s="3">
        <f>'Récap prestation'!N114</f>
        <v>0</v>
      </c>
      <c r="B113" s="12" t="e">
        <f t="array" ref="B1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doublon])-ROW($A$2)+1),ROWS(B$2:B113)))</f>
        <v>#NUM!</v>
      </c>
      <c r="C113" s="12" t="str">
        <f t="shared" si="8"/>
        <v/>
      </c>
      <c r="D113" s="12" t="str">
        <f>IF('Récap prestation'!E114&lt;&gt;0,'Récap prestation'!E114,"")</f>
        <v/>
      </c>
      <c r="E113" s="14">
        <f t="shared" si="9"/>
        <v>104</v>
      </c>
      <c r="F113" s="14" t="str">
        <f t="shared" si="10"/>
        <v xml:space="preserve"> 104 </v>
      </c>
      <c r="G113" s="14">
        <f>INDEX($N$2:O211,MATCH(D113,Tableau1[valeur établissement liste],0),2)</f>
        <v>3</v>
      </c>
      <c r="H113" s="2" t="str">
        <f t="shared" si="11"/>
        <v/>
      </c>
      <c r="I113" s="12">
        <f>'Récap prestation'!G114</f>
        <v>0</v>
      </c>
      <c r="J113" s="12" t="str">
        <f>IF(ISBLANK('Récap prestation'!I114),"",'Récap prestation'!I114)</f>
        <v/>
      </c>
      <c r="K113" s="12" t="str">
        <f>IF(ISBLANK('Récap prestation'!H114),"",'Récap prestation'!H114)</f>
        <v/>
      </c>
      <c r="L113" s="12"/>
      <c r="M113" s="10" t="e">
        <f t="array" ref="M1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doublon])-ROW($D$2)+1),ROWS(M$2:M113)))</f>
        <v>#NUM!</v>
      </c>
      <c r="N113" s="12" t="str">
        <f t="shared" si="12"/>
        <v/>
      </c>
      <c r="O113">
        <f t="shared" si="15"/>
        <v>112</v>
      </c>
      <c r="P113">
        <f ca="1">SUMIF('Récap prestation'!$E$3:$E$500,N113,'Récap prestation'!J114)</f>
        <v>0</v>
      </c>
      <c r="Q113">
        <f ca="1">SUMIF('Récap prestation'!$E$3:$E$500,N113,'Récap prestation'!K114)</f>
        <v>0</v>
      </c>
      <c r="R113">
        <f t="shared" ca="1" si="13"/>
        <v>0</v>
      </c>
      <c r="S113">
        <f ca="1">SUMIF('Récap prestation'!$E$3:$E$500,N113,'Récap prestation'!S114)</f>
        <v>0</v>
      </c>
      <c r="T113" t="str">
        <f ca="1">IF(ISERROR(AVERAGEIF('Récap prestation'!$E$3:$E$500,N113,'Récap prestation'!$S$3)),"N/A",AVERAGEIF('Récap prestation'!$E$3:$E$500,N113,'Récap prestation'!$S$3:$S$500))</f>
        <v>N/A</v>
      </c>
      <c r="U113" s="12">
        <f>'Récap prestation'!O114</f>
        <v>0</v>
      </c>
      <c r="V113" s="12" t="e">
        <f t="array" ref="V11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doublon])-ROW($U$2)+1),ROWS(V$2:V113)))</f>
        <v>#NUM!</v>
      </c>
      <c r="W113" s="12" t="str">
        <f t="shared" si="14"/>
        <v/>
      </c>
      <c r="X113" s="12"/>
      <c r="Z113" s="14" t="str">
        <f ca="1">'décembre 2018'!B23</f>
        <v>21 décembre 2018</v>
      </c>
      <c r="AA113" s="14">
        <f ca="1">MATCH(TEXT(Z114,"j mmmm aaaa"),'décembre 2018'!$B$2:$B173,0)-MATCH(TEXT(Z113,"j mmmm aaaa"),'décembre 2018'!$B$2:$B173,0)</f>
        <v>1</v>
      </c>
      <c r="AB113" t="str">
        <f ca="1">IF(AND(AA113=1,ISBLANK(VLOOKUP(Z113,Tableau47146[[Date]:[Type de prestation]],5,FALSE))),"",AA113)</f>
        <v/>
      </c>
    </row>
    <row r="114" spans="1:28" x14ac:dyDescent="0.25">
      <c r="A114" s="3">
        <f>'Récap prestation'!N115</f>
        <v>0</v>
      </c>
      <c r="B114" s="12" t="e">
        <f t="array" ref="B1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doublon])-ROW($A$2)+1),ROWS(B$2:B114)))</f>
        <v>#NUM!</v>
      </c>
      <c r="C114" s="12" t="str">
        <f t="shared" si="8"/>
        <v/>
      </c>
      <c r="D114" s="12" t="str">
        <f>IF('Récap prestation'!E115&lt;&gt;0,'Récap prestation'!E115,"")</f>
        <v/>
      </c>
      <c r="E114" s="14">
        <f t="shared" si="9"/>
        <v>105</v>
      </c>
      <c r="F114" s="14" t="str">
        <f t="shared" si="10"/>
        <v xml:space="preserve"> 105 </v>
      </c>
      <c r="G114" s="14">
        <f>INDEX($N$2:O212,MATCH(D114,Tableau1[valeur établissement liste],0),2)</f>
        <v>3</v>
      </c>
      <c r="H114" s="2" t="str">
        <f t="shared" si="11"/>
        <v/>
      </c>
      <c r="I114" s="12">
        <f>'Récap prestation'!G115</f>
        <v>0</v>
      </c>
      <c r="J114" s="12" t="str">
        <f>IF(ISBLANK('Récap prestation'!I115),"",'Récap prestation'!I115)</f>
        <v/>
      </c>
      <c r="K114" s="12" t="str">
        <f>IF(ISBLANK('Récap prestation'!H115),"",'Récap prestation'!H115)</f>
        <v/>
      </c>
      <c r="L114" s="12"/>
      <c r="M114" s="10" t="e">
        <f t="array" ref="M1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doublon])-ROW($D$2)+1),ROWS(M$2:M114)))</f>
        <v>#NUM!</v>
      </c>
      <c r="N114" s="12" t="str">
        <f t="shared" si="12"/>
        <v/>
      </c>
      <c r="O114">
        <f t="shared" si="15"/>
        <v>113</v>
      </c>
      <c r="P114">
        <f ca="1">SUMIF('Récap prestation'!$E$3:$E$500,N114,'Récap prestation'!J115)</f>
        <v>0</v>
      </c>
      <c r="Q114">
        <f ca="1">SUMIF('Récap prestation'!$E$3:$E$500,N114,'Récap prestation'!K115)</f>
        <v>0</v>
      </c>
      <c r="R114">
        <f t="shared" ca="1" si="13"/>
        <v>0</v>
      </c>
      <c r="S114">
        <f ca="1">SUMIF('Récap prestation'!$E$3:$E$500,N114,'Récap prestation'!S115)</f>
        <v>0</v>
      </c>
      <c r="T114" t="str">
        <f ca="1">IF(ISERROR(AVERAGEIF('Récap prestation'!$E$3:$E$500,N114,'Récap prestation'!$S$3)),"N/A",AVERAGEIF('Récap prestation'!$E$3:$E$500,N114,'Récap prestation'!$S$3:$S$500))</f>
        <v>N/A</v>
      </c>
      <c r="U114" s="12">
        <f>'Récap prestation'!O115</f>
        <v>0</v>
      </c>
      <c r="V114" s="12" t="e">
        <f t="array" ref="V11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doublon])-ROW($U$2)+1),ROWS(V$2:V114)))</f>
        <v>#NUM!</v>
      </c>
      <c r="W114" s="12" t="str">
        <f t="shared" si="14"/>
        <v/>
      </c>
      <c r="X114" s="12"/>
      <c r="Z114" s="14" t="str">
        <f ca="1">'décembre 2018'!B24</f>
        <v>22 décembre 2018</v>
      </c>
      <c r="AA114" s="14">
        <f ca="1">MATCH(TEXT(Z115,"j mmmm aaaa"),'décembre 2018'!$B$2:$B174,0)-MATCH(TEXT(Z114,"j mmmm aaaa"),'décembre 2018'!$B$2:$B174,0)</f>
        <v>1</v>
      </c>
      <c r="AB114" t="str">
        <f ca="1">IF(AND(AA114=1,ISBLANK(VLOOKUP(Z114,Tableau47146[[Date]:[Type de prestation]],5,FALSE))),"",AA114)</f>
        <v/>
      </c>
    </row>
    <row r="115" spans="1:28" x14ac:dyDescent="0.25">
      <c r="A115" s="3">
        <f>'Récap prestation'!N116</f>
        <v>0</v>
      </c>
      <c r="B115" s="12" t="e">
        <f t="array" ref="B1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doublon])-ROW($A$2)+1),ROWS(B$2:B115)))</f>
        <v>#NUM!</v>
      </c>
      <c r="C115" s="12" t="str">
        <f t="shared" si="8"/>
        <v/>
      </c>
      <c r="D115" s="12" t="str">
        <f>IF('Récap prestation'!E116&lt;&gt;0,'Récap prestation'!E116,"")</f>
        <v/>
      </c>
      <c r="E115" s="14">
        <f t="shared" si="9"/>
        <v>106</v>
      </c>
      <c r="F115" s="14" t="str">
        <f t="shared" si="10"/>
        <v xml:space="preserve"> 106 </v>
      </c>
      <c r="G115" s="14">
        <f>INDEX($N$2:O213,MATCH(D115,Tableau1[valeur établissement liste],0),2)</f>
        <v>3</v>
      </c>
      <c r="H115" s="2" t="str">
        <f t="shared" si="11"/>
        <v/>
      </c>
      <c r="I115" s="12">
        <f>'Récap prestation'!G116</f>
        <v>0</v>
      </c>
      <c r="J115" s="12" t="str">
        <f>IF(ISBLANK('Récap prestation'!I116),"",'Récap prestation'!I116)</f>
        <v/>
      </c>
      <c r="K115" s="12" t="str">
        <f>IF(ISBLANK('Récap prestation'!H116),"",'Récap prestation'!H116)</f>
        <v/>
      </c>
      <c r="L115" s="12"/>
      <c r="M115" s="10" t="e">
        <f t="array" ref="M1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doublon])-ROW($D$2)+1),ROWS(M$2:M115)))</f>
        <v>#NUM!</v>
      </c>
      <c r="N115" s="12" t="str">
        <f t="shared" si="12"/>
        <v/>
      </c>
      <c r="O115">
        <f t="shared" si="15"/>
        <v>114</v>
      </c>
      <c r="P115">
        <f ca="1">SUMIF('Récap prestation'!$E$3:$E$500,N115,'Récap prestation'!J116)</f>
        <v>0</v>
      </c>
      <c r="Q115">
        <f ca="1">SUMIF('Récap prestation'!$E$3:$E$500,N115,'Récap prestation'!K116)</f>
        <v>0</v>
      </c>
      <c r="R115">
        <f t="shared" ca="1" si="13"/>
        <v>0</v>
      </c>
      <c r="S115">
        <f ca="1">SUMIF('Récap prestation'!$E$3:$E$500,N115,'Récap prestation'!S116)</f>
        <v>0</v>
      </c>
      <c r="T115" t="str">
        <f ca="1">IF(ISERROR(AVERAGEIF('Récap prestation'!$E$3:$E$500,N115,'Récap prestation'!$S$3)),"N/A",AVERAGEIF('Récap prestation'!$E$3:$E$500,N115,'Récap prestation'!$S$3:$S$500))</f>
        <v>N/A</v>
      </c>
      <c r="U115" s="12">
        <f>'Récap prestation'!O116</f>
        <v>0</v>
      </c>
      <c r="V115" s="12" t="e">
        <f t="array" ref="V11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doublon])-ROW($U$2)+1),ROWS(V$2:V115)))</f>
        <v>#NUM!</v>
      </c>
      <c r="W115" s="12" t="str">
        <f t="shared" si="14"/>
        <v/>
      </c>
      <c r="X115" s="12"/>
      <c r="Z115" s="14" t="str">
        <f ca="1">'décembre 2018'!B25</f>
        <v>23 décembre 2018</v>
      </c>
      <c r="AA115" s="14">
        <f ca="1">MATCH(TEXT(Z116,"j mmmm aaaa"),'décembre 2018'!$B$2:$B175,0)-MATCH(TEXT(Z115,"j mmmm aaaa"),'décembre 2018'!$B$2:$B175,0)</f>
        <v>1</v>
      </c>
      <c r="AB115" t="str">
        <f ca="1">IF(AND(AA115=1,ISBLANK(VLOOKUP(Z115,Tableau47146[[Date]:[Type de prestation]],5,FALSE))),"",AA115)</f>
        <v/>
      </c>
    </row>
    <row r="116" spans="1:28" x14ac:dyDescent="0.25">
      <c r="A116" s="3">
        <f>'Récap prestation'!N117</f>
        <v>0</v>
      </c>
      <c r="B116" s="12" t="e">
        <f t="array" ref="B1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doublon])-ROW($A$2)+1),ROWS(B$2:B116)))</f>
        <v>#NUM!</v>
      </c>
      <c r="C116" s="12" t="str">
        <f t="shared" si="8"/>
        <v/>
      </c>
      <c r="D116" s="12" t="str">
        <f>IF('Récap prestation'!E117&lt;&gt;0,'Récap prestation'!E117,"")</f>
        <v/>
      </c>
      <c r="E116" s="14">
        <f t="shared" si="9"/>
        <v>107</v>
      </c>
      <c r="F116" s="14" t="str">
        <f t="shared" si="10"/>
        <v xml:space="preserve"> 107 </v>
      </c>
      <c r="G116" s="14">
        <f>INDEX($N$2:O214,MATCH(D116,Tableau1[valeur établissement liste],0),2)</f>
        <v>3</v>
      </c>
      <c r="H116" s="2" t="str">
        <f t="shared" si="11"/>
        <v/>
      </c>
      <c r="I116" s="12">
        <f>'Récap prestation'!G117</f>
        <v>0</v>
      </c>
      <c r="J116" s="12" t="str">
        <f>IF(ISBLANK('Récap prestation'!I117),"",'Récap prestation'!I117)</f>
        <v/>
      </c>
      <c r="K116" s="12" t="str">
        <f>IF(ISBLANK('Récap prestation'!H117),"",'Récap prestation'!H117)</f>
        <v/>
      </c>
      <c r="L116" s="12"/>
      <c r="M116" s="10" t="e">
        <f t="array" ref="M1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doublon])-ROW($D$2)+1),ROWS(M$2:M116)))</f>
        <v>#NUM!</v>
      </c>
      <c r="N116" s="12" t="str">
        <f t="shared" si="12"/>
        <v/>
      </c>
      <c r="O116">
        <f t="shared" si="15"/>
        <v>115</v>
      </c>
      <c r="P116">
        <f ca="1">SUMIF('Récap prestation'!$E$3:$E$500,N116,'Récap prestation'!J117)</f>
        <v>0</v>
      </c>
      <c r="Q116">
        <f ca="1">SUMIF('Récap prestation'!$E$3:$E$500,N116,'Récap prestation'!K117)</f>
        <v>0</v>
      </c>
      <c r="R116">
        <f t="shared" ca="1" si="13"/>
        <v>0</v>
      </c>
      <c r="S116">
        <f ca="1">SUMIF('Récap prestation'!$E$3:$E$500,N116,'Récap prestation'!S117)</f>
        <v>0</v>
      </c>
      <c r="T116" t="str">
        <f ca="1">IF(ISERROR(AVERAGEIF('Récap prestation'!$E$3:$E$500,N116,'Récap prestation'!$S$3)),"N/A",AVERAGEIF('Récap prestation'!$E$3:$E$500,N116,'Récap prestation'!$S$3:$S$500))</f>
        <v>N/A</v>
      </c>
      <c r="U116" s="12">
        <f>'Récap prestation'!O117</f>
        <v>0</v>
      </c>
      <c r="V116" s="12" t="e">
        <f t="array" ref="V11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doublon])-ROW($U$2)+1),ROWS(V$2:V116)))</f>
        <v>#NUM!</v>
      </c>
      <c r="W116" s="12" t="str">
        <f t="shared" si="14"/>
        <v/>
      </c>
      <c r="X116" s="12"/>
      <c r="Z116" s="14" t="str">
        <f ca="1">'décembre 2018'!B26</f>
        <v>24 décembre 2018</v>
      </c>
      <c r="AA116" s="14">
        <f ca="1">MATCH(TEXT(Z117,"j mmmm aaaa"),'décembre 2018'!$B$2:$B176,0)-MATCH(TEXT(Z116,"j mmmm aaaa"),'décembre 2018'!$B$2:$B176,0)</f>
        <v>1</v>
      </c>
      <c r="AB116" t="str">
        <f ca="1">IF(AND(AA116=1,ISBLANK(VLOOKUP(Z116,Tableau47146[[Date]:[Type de prestation]],5,FALSE))),"",AA116)</f>
        <v/>
      </c>
    </row>
    <row r="117" spans="1:28" x14ac:dyDescent="0.25">
      <c r="A117" s="3">
        <f>'Récap prestation'!N118</f>
        <v>0</v>
      </c>
      <c r="B117" s="12" t="e">
        <f t="array" ref="B1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doublon])-ROW($A$2)+1),ROWS(B$2:B117)))</f>
        <v>#NUM!</v>
      </c>
      <c r="C117" s="12" t="str">
        <f t="shared" si="8"/>
        <v/>
      </c>
      <c r="D117" s="12" t="str">
        <f>IF('Récap prestation'!E118&lt;&gt;0,'Récap prestation'!E118,"")</f>
        <v/>
      </c>
      <c r="E117" s="14">
        <f t="shared" si="9"/>
        <v>108</v>
      </c>
      <c r="F117" s="14" t="str">
        <f t="shared" si="10"/>
        <v xml:space="preserve"> 108 </v>
      </c>
      <c r="G117" s="14">
        <f>INDEX($N$2:O215,MATCH(D117,Tableau1[valeur établissement liste],0),2)</f>
        <v>3</v>
      </c>
      <c r="H117" s="2" t="str">
        <f t="shared" si="11"/>
        <v/>
      </c>
      <c r="I117" s="12">
        <f>'Récap prestation'!G118</f>
        <v>0</v>
      </c>
      <c r="J117" s="12" t="str">
        <f>IF(ISBLANK('Récap prestation'!I118),"",'Récap prestation'!I118)</f>
        <v/>
      </c>
      <c r="K117" s="12" t="str">
        <f>IF(ISBLANK('Récap prestation'!H118),"",'Récap prestation'!H118)</f>
        <v/>
      </c>
      <c r="L117" s="12"/>
      <c r="M117" s="10" t="e">
        <f t="array" ref="M1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doublon])-ROW($D$2)+1),ROWS(M$2:M117)))</f>
        <v>#NUM!</v>
      </c>
      <c r="N117" s="12" t="str">
        <f t="shared" si="12"/>
        <v/>
      </c>
      <c r="O117">
        <f t="shared" si="15"/>
        <v>116</v>
      </c>
      <c r="P117">
        <f ca="1">SUMIF('Récap prestation'!$E$3:$E$500,N117,'Récap prestation'!J118)</f>
        <v>0</v>
      </c>
      <c r="Q117">
        <f ca="1">SUMIF('Récap prestation'!$E$3:$E$500,N117,'Récap prestation'!K118)</f>
        <v>0</v>
      </c>
      <c r="R117">
        <f t="shared" ca="1" si="13"/>
        <v>0</v>
      </c>
      <c r="S117">
        <f ca="1">SUMIF('Récap prestation'!$E$3:$E$500,N117,'Récap prestation'!S118)</f>
        <v>0</v>
      </c>
      <c r="T117" t="str">
        <f ca="1">IF(ISERROR(AVERAGEIF('Récap prestation'!$E$3:$E$500,N117,'Récap prestation'!$S$3)),"N/A",AVERAGEIF('Récap prestation'!$E$3:$E$500,N117,'Récap prestation'!$S$3:$S$500))</f>
        <v>N/A</v>
      </c>
      <c r="U117" s="12">
        <f>'Récap prestation'!O118</f>
        <v>0</v>
      </c>
      <c r="V117" s="12" t="e">
        <f t="array" ref="V11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doublon])-ROW($U$2)+1),ROWS(V$2:V117)))</f>
        <v>#NUM!</v>
      </c>
      <c r="W117" s="12" t="str">
        <f t="shared" si="14"/>
        <v/>
      </c>
      <c r="X117" s="12"/>
      <c r="Z117" s="14" t="str">
        <f ca="1">'décembre 2018'!B27</f>
        <v>25 décembre 2018</v>
      </c>
      <c r="AA117" s="14">
        <f ca="1">MATCH(TEXT(Z118,"j mmmm aaaa"),'décembre 2018'!$B$2:$B177,0)-MATCH(TEXT(Z117,"j mmmm aaaa"),'décembre 2018'!$B$2:$B177,0)</f>
        <v>1</v>
      </c>
      <c r="AB117" t="str">
        <f ca="1">IF(AND(AA117=1,ISBLANK(VLOOKUP(Z117,Tableau47146[[Date]:[Type de prestation]],5,FALSE))),"",AA117)</f>
        <v/>
      </c>
    </row>
    <row r="118" spans="1:28" x14ac:dyDescent="0.25">
      <c r="A118" s="3">
        <f>'Récap prestation'!N119</f>
        <v>0</v>
      </c>
      <c r="B118" s="12" t="e">
        <f t="array" ref="B1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doublon])-ROW($A$2)+1),ROWS(B$2:B118)))</f>
        <v>#NUM!</v>
      </c>
      <c r="C118" s="12" t="str">
        <f t="shared" si="8"/>
        <v/>
      </c>
      <c r="D118" s="12" t="str">
        <f>IF('Récap prestation'!E119&lt;&gt;0,'Récap prestation'!E119,"")</f>
        <v/>
      </c>
      <c r="E118" s="14">
        <f t="shared" si="9"/>
        <v>109</v>
      </c>
      <c r="F118" s="14" t="str">
        <f t="shared" si="10"/>
        <v xml:space="preserve"> 109 </v>
      </c>
      <c r="G118" s="14">
        <f>INDEX($N$2:O216,MATCH(D118,Tableau1[valeur établissement liste],0),2)</f>
        <v>3</v>
      </c>
      <c r="H118" s="2" t="str">
        <f t="shared" si="11"/>
        <v/>
      </c>
      <c r="I118" s="12">
        <f>'Récap prestation'!G119</f>
        <v>0</v>
      </c>
      <c r="J118" s="12" t="str">
        <f>IF(ISBLANK('Récap prestation'!I119),"",'Récap prestation'!I119)</f>
        <v/>
      </c>
      <c r="K118" s="12" t="str">
        <f>IF(ISBLANK('Récap prestation'!H119),"",'Récap prestation'!H119)</f>
        <v/>
      </c>
      <c r="L118" s="12"/>
      <c r="M118" s="10" t="e">
        <f t="array" ref="M1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doublon])-ROW($D$2)+1),ROWS(M$2:M118)))</f>
        <v>#NUM!</v>
      </c>
      <c r="N118" s="12" t="str">
        <f t="shared" si="12"/>
        <v/>
      </c>
      <c r="O118">
        <f t="shared" si="15"/>
        <v>117</v>
      </c>
      <c r="P118">
        <f ca="1">SUMIF('Récap prestation'!$E$3:$E$500,N118,'Récap prestation'!J119)</f>
        <v>0</v>
      </c>
      <c r="Q118">
        <f ca="1">SUMIF('Récap prestation'!$E$3:$E$500,N118,'Récap prestation'!K119)</f>
        <v>0</v>
      </c>
      <c r="R118">
        <f t="shared" ca="1" si="13"/>
        <v>0</v>
      </c>
      <c r="S118">
        <f ca="1">SUMIF('Récap prestation'!$E$3:$E$500,N118,'Récap prestation'!S119)</f>
        <v>0</v>
      </c>
      <c r="T118" t="str">
        <f ca="1">IF(ISERROR(AVERAGEIF('Récap prestation'!$E$3:$E$500,N118,'Récap prestation'!$S$3)),"N/A",AVERAGEIF('Récap prestation'!$E$3:$E$500,N118,'Récap prestation'!$S$3:$S$500))</f>
        <v>N/A</v>
      </c>
      <c r="U118" s="12">
        <f>'Récap prestation'!O119</f>
        <v>0</v>
      </c>
      <c r="V118" s="12" t="e">
        <f t="array" ref="V11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doublon])-ROW($U$2)+1),ROWS(V$2:V118)))</f>
        <v>#NUM!</v>
      </c>
      <c r="W118" s="12" t="str">
        <f t="shared" si="14"/>
        <v/>
      </c>
      <c r="X118" s="12"/>
      <c r="Z118" s="14" t="str">
        <f ca="1">'décembre 2018'!B28</f>
        <v>26 décembre 2018</v>
      </c>
      <c r="AA118" s="14">
        <f ca="1">MATCH(TEXT(Z119,"j mmmm aaaa"),'décembre 2018'!$B$2:$B178,0)-MATCH(TEXT(Z118,"j mmmm aaaa"),'décembre 2018'!$B$2:$B178,0)</f>
        <v>1</v>
      </c>
      <c r="AB118" t="str">
        <f ca="1">IF(AND(AA118=1,ISBLANK(VLOOKUP(Z118,Tableau47146[[Date]:[Type de prestation]],5,FALSE))),"",AA118)</f>
        <v/>
      </c>
    </row>
    <row r="119" spans="1:28" x14ac:dyDescent="0.25">
      <c r="A119" s="3">
        <f>'Récap prestation'!N120</f>
        <v>0</v>
      </c>
      <c r="B119" s="12" t="e">
        <f t="array" ref="B1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doublon])-ROW($A$2)+1),ROWS(B$2:B119)))</f>
        <v>#NUM!</v>
      </c>
      <c r="C119" s="12" t="str">
        <f t="shared" si="8"/>
        <v/>
      </c>
      <c r="D119" s="12" t="str">
        <f>IF('Récap prestation'!E120&lt;&gt;0,'Récap prestation'!E120,"")</f>
        <v/>
      </c>
      <c r="E119" s="14">
        <f t="shared" si="9"/>
        <v>110</v>
      </c>
      <c r="F119" s="14" t="str">
        <f t="shared" si="10"/>
        <v xml:space="preserve"> 110 </v>
      </c>
      <c r="G119" s="14">
        <f>INDEX($N$2:O217,MATCH(D119,Tableau1[valeur établissement liste],0),2)</f>
        <v>3</v>
      </c>
      <c r="H119" s="2" t="str">
        <f t="shared" si="11"/>
        <v/>
      </c>
      <c r="I119" s="12">
        <f>'Récap prestation'!G120</f>
        <v>0</v>
      </c>
      <c r="J119" s="12" t="str">
        <f>IF(ISBLANK('Récap prestation'!I120),"",'Récap prestation'!I120)</f>
        <v/>
      </c>
      <c r="K119" s="12" t="str">
        <f>IF(ISBLANK('Récap prestation'!H120),"",'Récap prestation'!H120)</f>
        <v/>
      </c>
      <c r="L119" s="12"/>
      <c r="M119" s="10" t="e">
        <f t="array" ref="M1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doublon])-ROW($D$2)+1),ROWS(M$2:M119)))</f>
        <v>#NUM!</v>
      </c>
      <c r="N119" s="12" t="str">
        <f t="shared" si="12"/>
        <v/>
      </c>
      <c r="O119">
        <f t="shared" si="15"/>
        <v>118</v>
      </c>
      <c r="P119">
        <f ca="1">SUMIF('Récap prestation'!$E$3:$E$500,N119,'Récap prestation'!J120)</f>
        <v>0</v>
      </c>
      <c r="Q119">
        <f ca="1">SUMIF('Récap prestation'!$E$3:$E$500,N119,'Récap prestation'!K120)</f>
        <v>0</v>
      </c>
      <c r="R119">
        <f t="shared" ca="1" si="13"/>
        <v>0</v>
      </c>
      <c r="S119">
        <f ca="1">SUMIF('Récap prestation'!$E$3:$E$500,N119,'Récap prestation'!S120)</f>
        <v>0</v>
      </c>
      <c r="T119" t="str">
        <f ca="1">IF(ISERROR(AVERAGEIF('Récap prestation'!$E$3:$E$500,N119,'Récap prestation'!$S$3)),"N/A",AVERAGEIF('Récap prestation'!$E$3:$E$500,N119,'Récap prestation'!$S$3:$S$500))</f>
        <v>N/A</v>
      </c>
      <c r="U119" s="12">
        <f>'Récap prestation'!O120</f>
        <v>0</v>
      </c>
      <c r="V119" s="12" t="e">
        <f t="array" ref="V11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doublon])-ROW($U$2)+1),ROWS(V$2:V119)))</f>
        <v>#NUM!</v>
      </c>
      <c r="W119" s="12" t="str">
        <f t="shared" si="14"/>
        <v/>
      </c>
      <c r="X119" s="12"/>
      <c r="Z119" s="14" t="str">
        <f ca="1">'décembre 2018'!B29</f>
        <v>27 décembre 2018</v>
      </c>
      <c r="AA119" s="14">
        <f ca="1">MATCH(TEXT(Z120,"j mmmm aaaa"),'décembre 2018'!$B$2:$B179,0)-MATCH(TEXT(Z119,"j mmmm aaaa"),'décembre 2018'!$B$2:$B179,0)</f>
        <v>1</v>
      </c>
      <c r="AB119" t="str">
        <f ca="1">IF(AND(AA119=1,ISBLANK(VLOOKUP(Z119,Tableau47146[[Date]:[Type de prestation]],5,FALSE))),"",AA119)</f>
        <v/>
      </c>
    </row>
    <row r="120" spans="1:28" x14ac:dyDescent="0.25">
      <c r="A120" s="3">
        <f>'Récap prestation'!N121</f>
        <v>0</v>
      </c>
      <c r="B120" s="12" t="e">
        <f t="array" ref="B1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doublon])-ROW($A$2)+1),ROWS(B$2:B120)))</f>
        <v>#NUM!</v>
      </c>
      <c r="C120" s="12" t="str">
        <f t="shared" si="8"/>
        <v/>
      </c>
      <c r="D120" s="12" t="str">
        <f>IF('Récap prestation'!E121&lt;&gt;0,'Récap prestation'!E121,"")</f>
        <v/>
      </c>
      <c r="E120" s="14">
        <f t="shared" si="9"/>
        <v>111</v>
      </c>
      <c r="F120" s="14" t="str">
        <f t="shared" si="10"/>
        <v xml:space="preserve"> 111 </v>
      </c>
      <c r="G120" s="14">
        <f>INDEX($N$2:O218,MATCH(D120,Tableau1[valeur établissement liste],0),2)</f>
        <v>3</v>
      </c>
      <c r="H120" s="2" t="str">
        <f t="shared" si="11"/>
        <v/>
      </c>
      <c r="I120" s="12">
        <f>'Récap prestation'!G121</f>
        <v>0</v>
      </c>
      <c r="J120" s="12" t="str">
        <f>IF(ISBLANK('Récap prestation'!I121),"",'Récap prestation'!I121)</f>
        <v/>
      </c>
      <c r="K120" s="12" t="str">
        <f>IF(ISBLANK('Récap prestation'!H121),"",'Récap prestation'!H121)</f>
        <v/>
      </c>
      <c r="L120" s="12"/>
      <c r="M120" s="10" t="e">
        <f t="array" ref="M1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doublon])-ROW($D$2)+1),ROWS(M$2:M120)))</f>
        <v>#NUM!</v>
      </c>
      <c r="N120" s="12" t="str">
        <f t="shared" si="12"/>
        <v/>
      </c>
      <c r="O120">
        <f t="shared" si="15"/>
        <v>119</v>
      </c>
      <c r="P120">
        <f ca="1">SUMIF('Récap prestation'!$E$3:$E$500,N120,'Récap prestation'!J121)</f>
        <v>0</v>
      </c>
      <c r="Q120">
        <f ca="1">SUMIF('Récap prestation'!$E$3:$E$500,N120,'Récap prestation'!K121)</f>
        <v>0</v>
      </c>
      <c r="R120">
        <f t="shared" ca="1" si="13"/>
        <v>0</v>
      </c>
      <c r="S120">
        <f ca="1">SUMIF('Récap prestation'!$E$3:$E$500,N120,'Récap prestation'!S121)</f>
        <v>0</v>
      </c>
      <c r="T120" t="str">
        <f ca="1">IF(ISERROR(AVERAGEIF('Récap prestation'!$E$3:$E$500,N120,'Récap prestation'!$S$3)),"N/A",AVERAGEIF('Récap prestation'!$E$3:$E$500,N120,'Récap prestation'!$S$3:$S$500))</f>
        <v>N/A</v>
      </c>
      <c r="U120" s="12">
        <f>'Récap prestation'!O121</f>
        <v>0</v>
      </c>
      <c r="V120" s="12" t="e">
        <f t="array" ref="V12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doublon])-ROW($U$2)+1),ROWS(V$2:V120)))</f>
        <v>#NUM!</v>
      </c>
      <c r="W120" s="12" t="str">
        <f t="shared" si="14"/>
        <v/>
      </c>
      <c r="X120" s="12"/>
      <c r="Z120" s="14" t="str">
        <f ca="1">'décembre 2018'!B30</f>
        <v>28 décembre 2018</v>
      </c>
      <c r="AA120" s="14">
        <f ca="1">MATCH(TEXT(Z121,"j mmmm aaaa"),'décembre 2018'!$B$2:$B180,0)-MATCH(TEXT(Z120,"j mmmm aaaa"),'décembre 2018'!$B$2:$B180,0)</f>
        <v>1</v>
      </c>
      <c r="AB120" t="str">
        <f ca="1">IF(AND(AA120=1,ISBLANK(VLOOKUP(Z120,Tableau47146[[Date]:[Type de prestation]],5,FALSE))),"",AA120)</f>
        <v/>
      </c>
    </row>
    <row r="121" spans="1:28" x14ac:dyDescent="0.25">
      <c r="A121" s="3">
        <f>'Récap prestation'!N122</f>
        <v>0</v>
      </c>
      <c r="B121" s="12" t="e">
        <f t="array" ref="B1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doublon])-ROW($A$2)+1),ROWS(B$2:B121)))</f>
        <v>#NUM!</v>
      </c>
      <c r="C121" s="12" t="str">
        <f t="shared" si="8"/>
        <v/>
      </c>
      <c r="D121" s="12" t="str">
        <f>IF('Récap prestation'!E122&lt;&gt;0,'Récap prestation'!E122,"")</f>
        <v/>
      </c>
      <c r="E121" s="14">
        <f t="shared" si="9"/>
        <v>112</v>
      </c>
      <c r="F121" s="14" t="str">
        <f t="shared" si="10"/>
        <v xml:space="preserve"> 112 </v>
      </c>
      <c r="G121" s="14">
        <f>INDEX($N$2:O219,MATCH(D121,Tableau1[valeur établissement liste],0),2)</f>
        <v>3</v>
      </c>
      <c r="H121" s="2" t="str">
        <f t="shared" si="11"/>
        <v/>
      </c>
      <c r="I121" s="12">
        <f>'Récap prestation'!G122</f>
        <v>0</v>
      </c>
      <c r="J121" s="12" t="str">
        <f>IF(ISBLANK('Récap prestation'!I122),"",'Récap prestation'!I122)</f>
        <v/>
      </c>
      <c r="K121" s="12" t="str">
        <f>IF(ISBLANK('Récap prestation'!H122),"",'Récap prestation'!H122)</f>
        <v/>
      </c>
      <c r="L121" s="12"/>
      <c r="M121" s="10" t="e">
        <f t="array" ref="M1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doublon])-ROW($D$2)+1),ROWS(M$2:M121)))</f>
        <v>#NUM!</v>
      </c>
      <c r="N121" s="12" t="str">
        <f t="shared" si="12"/>
        <v/>
      </c>
      <c r="O121">
        <f t="shared" si="15"/>
        <v>120</v>
      </c>
      <c r="P121">
        <f ca="1">SUMIF('Récap prestation'!$E$3:$E$500,N121,'Récap prestation'!J122)</f>
        <v>0</v>
      </c>
      <c r="Q121">
        <f ca="1">SUMIF('Récap prestation'!$E$3:$E$500,N121,'Récap prestation'!K122)</f>
        <v>0</v>
      </c>
      <c r="R121">
        <f t="shared" ca="1" si="13"/>
        <v>0</v>
      </c>
      <c r="S121">
        <f ca="1">SUMIF('Récap prestation'!$E$3:$E$500,N121,'Récap prestation'!S122)</f>
        <v>0</v>
      </c>
      <c r="T121" t="str">
        <f ca="1">IF(ISERROR(AVERAGEIF('Récap prestation'!$E$3:$E$500,N121,'Récap prestation'!$S$3)),"N/A",AVERAGEIF('Récap prestation'!$E$3:$E$500,N121,'Récap prestation'!$S$3:$S$500))</f>
        <v>N/A</v>
      </c>
      <c r="U121" s="12">
        <f>'Récap prestation'!O122</f>
        <v>0</v>
      </c>
      <c r="V121" s="12" t="e">
        <f t="array" ref="V12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doublon])-ROW($U$2)+1),ROWS(V$2:V121)))</f>
        <v>#NUM!</v>
      </c>
      <c r="W121" s="12" t="str">
        <f t="shared" si="14"/>
        <v/>
      </c>
      <c r="X121" s="12"/>
      <c r="Z121" s="14" t="str">
        <f ca="1">'décembre 2018'!B31</f>
        <v>29 décembre 2018</v>
      </c>
      <c r="AA121" s="14">
        <f ca="1">MATCH(TEXT(Z122,"j mmmm aaaa"),'décembre 2018'!$B$2:$B181,0)-MATCH(TEXT(Z121,"j mmmm aaaa"),'décembre 2018'!$B$2:$B181,0)</f>
        <v>1</v>
      </c>
      <c r="AB121" t="str">
        <f ca="1">IF(AND(AA121=1,ISBLANK(VLOOKUP(Z121,Tableau47146[[Date]:[Type de prestation]],5,FALSE))),"",AA121)</f>
        <v/>
      </c>
    </row>
    <row r="122" spans="1:28" x14ac:dyDescent="0.25">
      <c r="A122" s="3">
        <f>'Récap prestation'!N123</f>
        <v>0</v>
      </c>
      <c r="B122" s="12" t="e">
        <f t="array" ref="B1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doublon])-ROW($A$2)+1),ROWS(B$2:B122)))</f>
        <v>#NUM!</v>
      </c>
      <c r="C122" s="12" t="str">
        <f t="shared" si="8"/>
        <v/>
      </c>
      <c r="D122" s="12" t="str">
        <f>IF('Récap prestation'!E123&lt;&gt;0,'Récap prestation'!E123,"")</f>
        <v/>
      </c>
      <c r="E122" s="14">
        <f t="shared" si="9"/>
        <v>113</v>
      </c>
      <c r="F122" s="14" t="str">
        <f t="shared" si="10"/>
        <v xml:space="preserve"> 113 </v>
      </c>
      <c r="G122" s="14">
        <f>INDEX($N$2:O220,MATCH(D122,Tableau1[valeur établissement liste],0),2)</f>
        <v>3</v>
      </c>
      <c r="H122" s="2" t="str">
        <f t="shared" si="11"/>
        <v/>
      </c>
      <c r="I122" s="12">
        <f>'Récap prestation'!G123</f>
        <v>0</v>
      </c>
      <c r="J122" s="12" t="str">
        <f>IF(ISBLANK('Récap prestation'!I123),"",'Récap prestation'!I123)</f>
        <v/>
      </c>
      <c r="K122" s="12" t="str">
        <f>IF(ISBLANK('Récap prestation'!H123),"",'Récap prestation'!H123)</f>
        <v/>
      </c>
      <c r="L122" s="12"/>
      <c r="M122" s="10" t="e">
        <f t="array" ref="M1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doublon])-ROW($D$2)+1),ROWS(M$2:M122)))</f>
        <v>#NUM!</v>
      </c>
      <c r="N122" s="12" t="str">
        <f t="shared" si="12"/>
        <v/>
      </c>
      <c r="O122">
        <f t="shared" si="15"/>
        <v>121</v>
      </c>
      <c r="P122">
        <f ca="1">SUMIF('Récap prestation'!$E$3:$E$500,N122,'Récap prestation'!J123)</f>
        <v>0</v>
      </c>
      <c r="Q122">
        <f ca="1">SUMIF('Récap prestation'!$E$3:$E$500,N122,'Récap prestation'!K123)</f>
        <v>0</v>
      </c>
      <c r="R122">
        <f t="shared" ca="1" si="13"/>
        <v>0</v>
      </c>
      <c r="S122">
        <f ca="1">SUMIF('Récap prestation'!$E$3:$E$500,N122,'Récap prestation'!S123)</f>
        <v>0</v>
      </c>
      <c r="T122" t="str">
        <f ca="1">IF(ISERROR(AVERAGEIF('Récap prestation'!$E$3:$E$500,N122,'Récap prestation'!$S$3)),"N/A",AVERAGEIF('Récap prestation'!$E$3:$E$500,N122,'Récap prestation'!$S$3:$S$500))</f>
        <v>N/A</v>
      </c>
      <c r="U122" s="12">
        <f>'Récap prestation'!O123</f>
        <v>0</v>
      </c>
      <c r="V122" s="12" t="e">
        <f t="array" ref="V12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doublon])-ROW($U$2)+1),ROWS(V$2:V122)))</f>
        <v>#NUM!</v>
      </c>
      <c r="W122" s="12" t="str">
        <f t="shared" si="14"/>
        <v/>
      </c>
      <c r="X122" s="12"/>
      <c r="Z122" s="14" t="str">
        <f ca="1">'décembre 2018'!B32</f>
        <v>30 décembre 2018</v>
      </c>
      <c r="AA122" s="14">
        <f ca="1">MATCH(TEXT(Z123,"j mmmm aaaa"),'décembre 2018'!$B$2:$B182,0)-MATCH(TEXT(Z122,"j mmmm aaaa"),'décembre 2018'!$B$2:$B182,0)</f>
        <v>1</v>
      </c>
      <c r="AB122" t="str">
        <f ca="1">IF(AND(AA122=1,ISBLANK(VLOOKUP(Z122,Tableau47146[[Date]:[Type de prestation]],5,FALSE))),"",AA122)</f>
        <v/>
      </c>
    </row>
    <row r="123" spans="1:28" x14ac:dyDescent="0.25">
      <c r="A123" s="3">
        <f>'Récap prestation'!N124</f>
        <v>0</v>
      </c>
      <c r="B123" s="12" t="e">
        <f t="array" ref="B1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doublon])-ROW($A$2)+1),ROWS(B$2:B123)))</f>
        <v>#NUM!</v>
      </c>
      <c r="C123" s="12" t="str">
        <f t="shared" si="8"/>
        <v/>
      </c>
      <c r="D123" s="12" t="str">
        <f>IF('Récap prestation'!E124&lt;&gt;0,'Récap prestation'!E124,"")</f>
        <v/>
      </c>
      <c r="E123" s="14">
        <f t="shared" si="9"/>
        <v>114</v>
      </c>
      <c r="F123" s="14" t="str">
        <f t="shared" si="10"/>
        <v xml:space="preserve"> 114 </v>
      </c>
      <c r="G123" s="14">
        <f>INDEX($N$2:O221,MATCH(D123,Tableau1[valeur établissement liste],0),2)</f>
        <v>3</v>
      </c>
      <c r="H123" s="2" t="str">
        <f t="shared" si="11"/>
        <v/>
      </c>
      <c r="I123" s="12">
        <f>'Récap prestation'!G124</f>
        <v>0</v>
      </c>
      <c r="J123" s="12" t="str">
        <f>IF(ISBLANK('Récap prestation'!I124),"",'Récap prestation'!I124)</f>
        <v/>
      </c>
      <c r="K123" s="12" t="str">
        <f>IF(ISBLANK('Récap prestation'!H124),"",'Récap prestation'!H124)</f>
        <v/>
      </c>
      <c r="L123" s="12"/>
      <c r="M123" s="10" t="e">
        <f t="array" ref="M1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doublon])-ROW($D$2)+1),ROWS(M$2:M123)))</f>
        <v>#NUM!</v>
      </c>
      <c r="N123" s="12" t="str">
        <f t="shared" si="12"/>
        <v/>
      </c>
      <c r="O123">
        <f t="shared" si="15"/>
        <v>122</v>
      </c>
      <c r="P123">
        <f ca="1">SUMIF('Récap prestation'!$E$3:$E$500,N123,'Récap prestation'!J124)</f>
        <v>0</v>
      </c>
      <c r="Q123">
        <f ca="1">SUMIF('Récap prestation'!$E$3:$E$500,N123,'Récap prestation'!K124)</f>
        <v>0</v>
      </c>
      <c r="R123">
        <f t="shared" ca="1" si="13"/>
        <v>0</v>
      </c>
      <c r="S123">
        <f ca="1">SUMIF('Récap prestation'!$E$3:$E$500,N123,'Récap prestation'!S124)</f>
        <v>0</v>
      </c>
      <c r="T123" t="str">
        <f ca="1">IF(ISERROR(AVERAGEIF('Récap prestation'!$E$3:$E$500,N123,'Récap prestation'!$S$3)),"N/A",AVERAGEIF('Récap prestation'!$E$3:$E$500,N123,'Récap prestation'!$S$3:$S$500))</f>
        <v>N/A</v>
      </c>
      <c r="U123" s="12">
        <f>'Récap prestation'!O124</f>
        <v>0</v>
      </c>
      <c r="V123" s="12" t="e">
        <f t="array" ref="V12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doublon])-ROW($U$2)+1),ROWS(V$2:V123)))</f>
        <v>#NUM!</v>
      </c>
      <c r="W123" s="12" t="str">
        <f t="shared" si="14"/>
        <v/>
      </c>
      <c r="X123" s="12"/>
      <c r="Z123" s="14" t="str">
        <f ca="1">'décembre 2018'!B33</f>
        <v>31 décembre 2018</v>
      </c>
      <c r="AA123" s="14">
        <f ca="1">MATCH("Fin de décembre",'décembre 2018'!$B$2:$B64,0)-MATCH(TEXT(Z123,"j mmmm aaaa"),'décembre 2018'!$B$2:$B64,0)</f>
        <v>1</v>
      </c>
      <c r="AB123" t="str">
        <f ca="1">IF(AND(AA123=1,ISBLANK(VLOOKUP(Z123,Tableau47146[[Date]:[Type de prestation]],5,FALSE))),"",AA123)</f>
        <v/>
      </c>
    </row>
    <row r="124" spans="1:28" x14ac:dyDescent="0.25">
      <c r="A124" s="3">
        <f>'Récap prestation'!N125</f>
        <v>0</v>
      </c>
      <c r="B124" s="12" t="e">
        <f t="array" ref="B1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doublon])-ROW($A$2)+1),ROWS(B$2:B124)))</f>
        <v>#NUM!</v>
      </c>
      <c r="C124" s="12" t="str">
        <f t="shared" si="8"/>
        <v/>
      </c>
      <c r="D124" s="12" t="str">
        <f>IF('Récap prestation'!E125&lt;&gt;0,'Récap prestation'!E125,"")</f>
        <v/>
      </c>
      <c r="E124" s="14">
        <f t="shared" si="9"/>
        <v>115</v>
      </c>
      <c r="F124" s="14" t="str">
        <f t="shared" si="10"/>
        <v xml:space="preserve"> 115 </v>
      </c>
      <c r="G124" s="14">
        <f>INDEX($N$2:O222,MATCH(D124,Tableau1[valeur établissement liste],0),2)</f>
        <v>3</v>
      </c>
      <c r="H124" s="2" t="str">
        <f t="shared" si="11"/>
        <v/>
      </c>
      <c r="I124" s="12">
        <f>'Récap prestation'!G125</f>
        <v>0</v>
      </c>
      <c r="J124" s="12" t="str">
        <f>IF(ISBLANK('Récap prestation'!I125),"",'Récap prestation'!I125)</f>
        <v/>
      </c>
      <c r="K124" s="12" t="str">
        <f>IF(ISBLANK('Récap prestation'!H125),"",'Récap prestation'!H125)</f>
        <v/>
      </c>
      <c r="L124" s="12"/>
      <c r="M124" s="10" t="e">
        <f t="array" ref="M1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doublon])-ROW($D$2)+1),ROWS(M$2:M124)))</f>
        <v>#NUM!</v>
      </c>
      <c r="N124" s="12" t="str">
        <f t="shared" si="12"/>
        <v/>
      </c>
      <c r="O124">
        <f t="shared" si="15"/>
        <v>123</v>
      </c>
      <c r="P124">
        <f ca="1">SUMIF('Récap prestation'!$E$3:$E$500,N124,'Récap prestation'!J125)</f>
        <v>0</v>
      </c>
      <c r="Q124">
        <f ca="1">SUMIF('Récap prestation'!$E$3:$E$500,N124,'Récap prestation'!K125)</f>
        <v>0</v>
      </c>
      <c r="R124">
        <f t="shared" ca="1" si="13"/>
        <v>0</v>
      </c>
      <c r="S124">
        <f ca="1">SUMIF('Récap prestation'!$E$3:$E$500,N124,'Récap prestation'!S125)</f>
        <v>0</v>
      </c>
      <c r="T124" t="str">
        <f ca="1">IF(ISERROR(AVERAGEIF('Récap prestation'!$E$3:$E$500,N124,'Récap prestation'!$S$3)),"N/A",AVERAGEIF('Récap prestation'!$E$3:$E$500,N124,'Récap prestation'!$S$3:$S$500))</f>
        <v>N/A</v>
      </c>
      <c r="U124" s="12">
        <f>'Récap prestation'!O125</f>
        <v>0</v>
      </c>
      <c r="V124" s="12" t="e">
        <f t="array" ref="V12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doublon])-ROW($U$2)+1),ROWS(V$2:V124)))</f>
        <v>#NUM!</v>
      </c>
      <c r="W124" s="12" t="str">
        <f t="shared" si="14"/>
        <v/>
      </c>
      <c r="X124" s="12"/>
      <c r="Z124" s="14" t="str">
        <f ca="1">'janvier 2019'!B2</f>
        <v>1 janvier 2019</v>
      </c>
      <c r="AA124" s="14">
        <f ca="1">MATCH(TEXT(Z125,"j mmmm aaaa"),'janvier 2019'!$B$2:$B181,0)-MATCH(TEXT(Z124,"j mmmm aaaa"),'janvier 2019'!$B$2:$B181,0)</f>
        <v>1</v>
      </c>
      <c r="AB124" t="str">
        <f ca="1">IF(AND(AA124=1,ISBLANK(VLOOKUP(Z124,Tableau471468[[Date]:[Type de prestation]],5,FALSE))),"",AA124)</f>
        <v/>
      </c>
    </row>
    <row r="125" spans="1:28" x14ac:dyDescent="0.25">
      <c r="A125" s="3">
        <f>'Récap prestation'!N126</f>
        <v>0</v>
      </c>
      <c r="B125" s="12" t="e">
        <f t="array" ref="B1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doublon])-ROW($A$2)+1),ROWS(B$2:B125)))</f>
        <v>#NUM!</v>
      </c>
      <c r="C125" s="12" t="str">
        <f t="shared" si="8"/>
        <v/>
      </c>
      <c r="D125" s="12" t="str">
        <f>IF('Récap prestation'!E126&lt;&gt;0,'Récap prestation'!E126,"")</f>
        <v/>
      </c>
      <c r="E125" s="14">
        <f t="shared" si="9"/>
        <v>116</v>
      </c>
      <c r="F125" s="14" t="str">
        <f t="shared" si="10"/>
        <v xml:space="preserve"> 116 </v>
      </c>
      <c r="G125" s="14">
        <f>INDEX($N$2:O223,MATCH(D125,Tableau1[valeur établissement liste],0),2)</f>
        <v>3</v>
      </c>
      <c r="H125" s="2" t="str">
        <f t="shared" si="11"/>
        <v/>
      </c>
      <c r="I125" s="12">
        <f>'Récap prestation'!G126</f>
        <v>0</v>
      </c>
      <c r="J125" s="12" t="str">
        <f>IF(ISBLANK('Récap prestation'!I126),"",'Récap prestation'!I126)</f>
        <v/>
      </c>
      <c r="K125" s="12" t="str">
        <f>IF(ISBLANK('Récap prestation'!H126),"",'Récap prestation'!H126)</f>
        <v/>
      </c>
      <c r="L125" s="12"/>
      <c r="M125" s="10" t="e">
        <f t="array" ref="M1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doublon])-ROW($D$2)+1),ROWS(M$2:M125)))</f>
        <v>#NUM!</v>
      </c>
      <c r="N125" s="12" t="str">
        <f t="shared" si="12"/>
        <v/>
      </c>
      <c r="O125">
        <f t="shared" si="15"/>
        <v>124</v>
      </c>
      <c r="P125">
        <f ca="1">SUMIF('Récap prestation'!$E$3:$E$500,N125,'Récap prestation'!J126)</f>
        <v>0</v>
      </c>
      <c r="Q125">
        <f ca="1">SUMIF('Récap prestation'!$E$3:$E$500,N125,'Récap prestation'!K126)</f>
        <v>0</v>
      </c>
      <c r="R125">
        <f t="shared" ca="1" si="13"/>
        <v>0</v>
      </c>
      <c r="S125">
        <f ca="1">SUMIF('Récap prestation'!$E$3:$E$500,N125,'Récap prestation'!S126)</f>
        <v>0</v>
      </c>
      <c r="T125" t="str">
        <f ca="1">IF(ISERROR(AVERAGEIF('Récap prestation'!$E$3:$E$500,N125,'Récap prestation'!$S$3)),"N/A",AVERAGEIF('Récap prestation'!$E$3:$E$500,N125,'Récap prestation'!$S$3:$S$500))</f>
        <v>N/A</v>
      </c>
      <c r="U125" s="12">
        <f>'Récap prestation'!O126</f>
        <v>0</v>
      </c>
      <c r="V125" s="12" t="e">
        <f t="array" ref="V12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doublon])-ROW($U$2)+1),ROWS(V$2:V125)))</f>
        <v>#NUM!</v>
      </c>
      <c r="W125" s="12" t="str">
        <f t="shared" si="14"/>
        <v/>
      </c>
      <c r="X125" s="12"/>
      <c r="Z125" s="14" t="str">
        <f ca="1">'janvier 2019'!B3</f>
        <v>2 janvier 2019</v>
      </c>
      <c r="AA125" s="14">
        <f ca="1">MATCH(TEXT(Z126,"j mmmm aaaa"),'janvier 2019'!$B$2:$B182,0)-MATCH(TEXT(Z125,"j mmmm aaaa"),'janvier 2019'!$B$2:$B182,0)</f>
        <v>1</v>
      </c>
      <c r="AB125" t="str">
        <f ca="1">IF(AND(AA125=1,ISBLANK(VLOOKUP(Z125,Tableau471468[[Date]:[Type de prestation]],5,FALSE))),"",AA125)</f>
        <v/>
      </c>
    </row>
    <row r="126" spans="1:28" x14ac:dyDescent="0.25">
      <c r="A126" s="3">
        <f>'Récap prestation'!N127</f>
        <v>0</v>
      </c>
      <c r="B126" s="12" t="e">
        <f t="array" ref="B1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doublon])-ROW($A$2)+1),ROWS(B$2:B126)))</f>
        <v>#NUM!</v>
      </c>
      <c r="C126" s="12" t="str">
        <f t="shared" si="8"/>
        <v/>
      </c>
      <c r="D126" s="12" t="str">
        <f>IF('Récap prestation'!E127&lt;&gt;0,'Récap prestation'!E127,"")</f>
        <v/>
      </c>
      <c r="E126" s="14">
        <f t="shared" si="9"/>
        <v>117</v>
      </c>
      <c r="F126" s="14" t="str">
        <f t="shared" si="10"/>
        <v xml:space="preserve"> 117 </v>
      </c>
      <c r="G126" s="14">
        <f>INDEX($N$2:O224,MATCH(D126,Tableau1[valeur établissement liste],0),2)</f>
        <v>3</v>
      </c>
      <c r="H126" s="2" t="str">
        <f t="shared" si="11"/>
        <v/>
      </c>
      <c r="I126" s="12">
        <f>'Récap prestation'!G127</f>
        <v>0</v>
      </c>
      <c r="J126" s="12" t="str">
        <f>IF(ISBLANK('Récap prestation'!I127),"",'Récap prestation'!I127)</f>
        <v/>
      </c>
      <c r="K126" s="12" t="str">
        <f>IF(ISBLANK('Récap prestation'!H127),"",'Récap prestation'!H127)</f>
        <v/>
      </c>
      <c r="L126" s="12"/>
      <c r="M126" s="10" t="e">
        <f t="array" ref="M1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doublon])-ROW($D$2)+1),ROWS(M$2:M126)))</f>
        <v>#NUM!</v>
      </c>
      <c r="N126" s="12" t="str">
        <f t="shared" si="12"/>
        <v/>
      </c>
      <c r="O126">
        <f t="shared" si="15"/>
        <v>125</v>
      </c>
      <c r="P126">
        <f ca="1">SUMIF('Récap prestation'!$E$3:$E$500,N126,'Récap prestation'!J127)</f>
        <v>0</v>
      </c>
      <c r="Q126">
        <f ca="1">SUMIF('Récap prestation'!$E$3:$E$500,N126,'Récap prestation'!K127)</f>
        <v>0</v>
      </c>
      <c r="R126">
        <f t="shared" ca="1" si="13"/>
        <v>0</v>
      </c>
      <c r="S126">
        <f ca="1">SUMIF('Récap prestation'!$E$3:$E$500,N126,'Récap prestation'!S127)</f>
        <v>0</v>
      </c>
      <c r="T126" t="str">
        <f ca="1">IF(ISERROR(AVERAGEIF('Récap prestation'!$E$3:$E$500,N126,'Récap prestation'!$S$3)),"N/A",AVERAGEIF('Récap prestation'!$E$3:$E$500,N126,'Récap prestation'!$S$3:$S$500))</f>
        <v>N/A</v>
      </c>
      <c r="U126" s="12">
        <f>'Récap prestation'!O127</f>
        <v>0</v>
      </c>
      <c r="V126" s="12" t="e">
        <f t="array" ref="V12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doublon])-ROW($U$2)+1),ROWS(V$2:V126)))</f>
        <v>#NUM!</v>
      </c>
      <c r="W126" s="12" t="str">
        <f t="shared" si="14"/>
        <v/>
      </c>
      <c r="X126" s="12"/>
      <c r="Z126" s="14" t="str">
        <f ca="1">'janvier 2019'!B4</f>
        <v>3 janvier 2019</v>
      </c>
      <c r="AA126" s="14">
        <f ca="1">MATCH(TEXT(Z127,"j mmmm aaaa"),'janvier 2019'!$B$2:$B183,0)-MATCH(TEXT(Z126,"j mmmm aaaa"),'janvier 2019'!$B$2:$B183,0)</f>
        <v>1</v>
      </c>
      <c r="AB126" t="str">
        <f ca="1">IF(AND(AA126=1,ISBLANK(VLOOKUP(Z126,Tableau471468[[Date]:[Type de prestation]],5,FALSE))),"",AA126)</f>
        <v/>
      </c>
    </row>
    <row r="127" spans="1:28" x14ac:dyDescent="0.25">
      <c r="A127" s="3">
        <f>'Récap prestation'!N128</f>
        <v>0</v>
      </c>
      <c r="B127" s="12" t="e">
        <f t="array" ref="B1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doublon])-ROW($A$2)+1),ROWS(B$2:B127)))</f>
        <v>#NUM!</v>
      </c>
      <c r="C127" s="12" t="str">
        <f t="shared" si="8"/>
        <v/>
      </c>
      <c r="D127" s="12" t="str">
        <f>IF('Récap prestation'!E128&lt;&gt;0,'Récap prestation'!E128,"")</f>
        <v/>
      </c>
      <c r="E127" s="14">
        <f t="shared" si="9"/>
        <v>118</v>
      </c>
      <c r="F127" s="14" t="str">
        <f t="shared" si="10"/>
        <v xml:space="preserve"> 118 </v>
      </c>
      <c r="G127" s="14">
        <f>INDEX($N$2:O225,MATCH(D127,Tableau1[valeur établissement liste],0),2)</f>
        <v>3</v>
      </c>
      <c r="H127" s="2" t="str">
        <f t="shared" si="11"/>
        <v/>
      </c>
      <c r="I127" s="12">
        <f>'Récap prestation'!G128</f>
        <v>0</v>
      </c>
      <c r="J127" s="12" t="str">
        <f>IF(ISBLANK('Récap prestation'!I128),"",'Récap prestation'!I128)</f>
        <v/>
      </c>
      <c r="K127" s="12" t="str">
        <f>IF(ISBLANK('Récap prestation'!H128),"",'Récap prestation'!H128)</f>
        <v/>
      </c>
      <c r="L127" s="12"/>
      <c r="M127" s="10" t="e">
        <f t="array" ref="M1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doublon])-ROW($D$2)+1),ROWS(M$2:M127)))</f>
        <v>#NUM!</v>
      </c>
      <c r="N127" s="12" t="str">
        <f t="shared" si="12"/>
        <v/>
      </c>
      <c r="O127">
        <f t="shared" si="15"/>
        <v>126</v>
      </c>
      <c r="P127">
        <f ca="1">SUMIF('Récap prestation'!$E$3:$E$500,N127,'Récap prestation'!J128)</f>
        <v>0</v>
      </c>
      <c r="Q127">
        <f ca="1">SUMIF('Récap prestation'!$E$3:$E$500,N127,'Récap prestation'!K128)</f>
        <v>0</v>
      </c>
      <c r="R127">
        <f t="shared" ca="1" si="13"/>
        <v>0</v>
      </c>
      <c r="S127">
        <f ca="1">SUMIF('Récap prestation'!$E$3:$E$500,N127,'Récap prestation'!S128)</f>
        <v>0</v>
      </c>
      <c r="T127" t="str">
        <f ca="1">IF(ISERROR(AVERAGEIF('Récap prestation'!$E$3:$E$500,N127,'Récap prestation'!$S$3)),"N/A",AVERAGEIF('Récap prestation'!$E$3:$E$500,N127,'Récap prestation'!$S$3:$S$500))</f>
        <v>N/A</v>
      </c>
      <c r="U127" s="12">
        <f>'Récap prestation'!O128</f>
        <v>0</v>
      </c>
      <c r="V127" s="12" t="e">
        <f t="array" ref="V12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doublon])-ROW($U$2)+1),ROWS(V$2:V127)))</f>
        <v>#NUM!</v>
      </c>
      <c r="W127" s="12" t="str">
        <f t="shared" si="14"/>
        <v/>
      </c>
      <c r="X127" s="12"/>
      <c r="Z127" s="14" t="str">
        <f ca="1">'janvier 2019'!B5</f>
        <v>4 janvier 2019</v>
      </c>
      <c r="AA127" s="14">
        <f ca="1">MATCH(TEXT(Z128,"j mmmm aaaa"),'janvier 2019'!$B$2:$B184,0)-MATCH(TEXT(Z127,"j mmmm aaaa"),'janvier 2019'!$B$2:$B184,0)</f>
        <v>1</v>
      </c>
      <c r="AB127" t="str">
        <f ca="1">IF(AND(AA127=1,ISBLANK(VLOOKUP(Z127,Tableau471468[[Date]:[Type de prestation]],5,FALSE))),"",AA127)</f>
        <v/>
      </c>
    </row>
    <row r="128" spans="1:28" x14ac:dyDescent="0.25">
      <c r="A128" s="3">
        <f>'Récap prestation'!N129</f>
        <v>0</v>
      </c>
      <c r="B128" s="12" t="e">
        <f t="array" ref="B1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doublon])-ROW($A$2)+1),ROWS(B$2:B128)))</f>
        <v>#NUM!</v>
      </c>
      <c r="C128" s="12" t="str">
        <f t="shared" si="8"/>
        <v/>
      </c>
      <c r="D128" s="12" t="str">
        <f>IF('Récap prestation'!E129&lt;&gt;0,'Récap prestation'!E129,"")</f>
        <v/>
      </c>
      <c r="E128" s="14">
        <f t="shared" si="9"/>
        <v>119</v>
      </c>
      <c r="F128" s="14" t="str">
        <f t="shared" si="10"/>
        <v xml:space="preserve"> 119 </v>
      </c>
      <c r="G128" s="14">
        <f>INDEX($N$2:O226,MATCH(D128,Tableau1[valeur établissement liste],0),2)</f>
        <v>3</v>
      </c>
      <c r="H128" s="2" t="str">
        <f t="shared" si="11"/>
        <v/>
      </c>
      <c r="I128" s="12">
        <f>'Récap prestation'!G129</f>
        <v>0</v>
      </c>
      <c r="J128" s="12" t="str">
        <f>IF(ISBLANK('Récap prestation'!I129),"",'Récap prestation'!I129)</f>
        <v/>
      </c>
      <c r="K128" s="12" t="str">
        <f>IF(ISBLANK('Récap prestation'!H129),"",'Récap prestation'!H129)</f>
        <v/>
      </c>
      <c r="L128" s="12"/>
      <c r="M128" s="10" t="e">
        <f t="array" ref="M1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doublon])-ROW($D$2)+1),ROWS(M$2:M128)))</f>
        <v>#NUM!</v>
      </c>
      <c r="N128" s="12" t="str">
        <f t="shared" si="12"/>
        <v/>
      </c>
      <c r="O128">
        <f t="shared" si="15"/>
        <v>127</v>
      </c>
      <c r="P128">
        <f ca="1">SUMIF('Récap prestation'!$E$3:$E$500,N128,'Récap prestation'!J129)</f>
        <v>0</v>
      </c>
      <c r="Q128">
        <f ca="1">SUMIF('Récap prestation'!$E$3:$E$500,N128,'Récap prestation'!K129)</f>
        <v>0</v>
      </c>
      <c r="R128">
        <f t="shared" ca="1" si="13"/>
        <v>0</v>
      </c>
      <c r="S128">
        <f ca="1">SUMIF('Récap prestation'!$E$3:$E$500,N128,'Récap prestation'!S129)</f>
        <v>0</v>
      </c>
      <c r="T128" t="str">
        <f ca="1">IF(ISERROR(AVERAGEIF('Récap prestation'!$E$3:$E$500,N128,'Récap prestation'!$S$3)),"N/A",AVERAGEIF('Récap prestation'!$E$3:$E$500,N128,'Récap prestation'!$S$3:$S$500))</f>
        <v>N/A</v>
      </c>
      <c r="U128" s="12">
        <f>'Récap prestation'!O129</f>
        <v>0</v>
      </c>
      <c r="V128" s="12" t="e">
        <f t="array" ref="V12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doublon])-ROW($U$2)+1),ROWS(V$2:V128)))</f>
        <v>#NUM!</v>
      </c>
      <c r="W128" s="12" t="str">
        <f t="shared" si="14"/>
        <v/>
      </c>
      <c r="X128" s="12"/>
      <c r="Z128" s="14" t="str">
        <f ca="1">'janvier 2019'!B6</f>
        <v>5 janvier 2019</v>
      </c>
      <c r="AA128" s="14">
        <f ca="1">MATCH(TEXT(Z129,"j mmmm aaaa"),'janvier 2019'!$B$2:$B185,0)-MATCH(TEXT(Z128,"j mmmm aaaa"),'janvier 2019'!$B$2:$B185,0)</f>
        <v>1</v>
      </c>
      <c r="AB128" t="str">
        <f ca="1">IF(AND(AA128=1,ISBLANK(VLOOKUP(Z128,Tableau471468[[Date]:[Type de prestation]],5,FALSE))),"",AA128)</f>
        <v/>
      </c>
    </row>
    <row r="129" spans="1:28" x14ac:dyDescent="0.25">
      <c r="A129" s="3">
        <f>'Récap prestation'!N130</f>
        <v>0</v>
      </c>
      <c r="B129" s="12" t="e">
        <f t="array" ref="B1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doublon])-ROW($A$2)+1),ROWS(B$2:B129)))</f>
        <v>#NUM!</v>
      </c>
      <c r="C129" s="12" t="str">
        <f t="shared" si="8"/>
        <v/>
      </c>
      <c r="D129" s="12" t="str">
        <f>IF('Récap prestation'!E130&lt;&gt;0,'Récap prestation'!E130,"")</f>
        <v/>
      </c>
      <c r="E129" s="14">
        <f t="shared" si="9"/>
        <v>120</v>
      </c>
      <c r="F129" s="14" t="str">
        <f t="shared" si="10"/>
        <v xml:space="preserve"> 120 </v>
      </c>
      <c r="G129" s="14">
        <f>INDEX($N$2:O227,MATCH(D129,Tableau1[valeur établissement liste],0),2)</f>
        <v>3</v>
      </c>
      <c r="H129" s="2" t="str">
        <f t="shared" si="11"/>
        <v/>
      </c>
      <c r="I129" s="12">
        <f>'Récap prestation'!G130</f>
        <v>0</v>
      </c>
      <c r="J129" s="12" t="str">
        <f>IF(ISBLANK('Récap prestation'!I130),"",'Récap prestation'!I130)</f>
        <v/>
      </c>
      <c r="K129" s="12" t="str">
        <f>IF(ISBLANK('Récap prestation'!H130),"",'Récap prestation'!H130)</f>
        <v/>
      </c>
      <c r="L129" s="12"/>
      <c r="M129" s="10" t="e">
        <f t="array" ref="M1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doublon])-ROW($D$2)+1),ROWS(M$2:M129)))</f>
        <v>#NUM!</v>
      </c>
      <c r="N129" s="12" t="str">
        <f t="shared" si="12"/>
        <v/>
      </c>
      <c r="O129">
        <f t="shared" si="15"/>
        <v>128</v>
      </c>
      <c r="P129">
        <f ca="1">SUMIF('Récap prestation'!$E$3:$E$500,N129,'Récap prestation'!J130)</f>
        <v>0</v>
      </c>
      <c r="Q129">
        <f ca="1">SUMIF('Récap prestation'!$E$3:$E$500,N129,'Récap prestation'!K130)</f>
        <v>0</v>
      </c>
      <c r="R129">
        <f t="shared" ca="1" si="13"/>
        <v>0</v>
      </c>
      <c r="S129">
        <f ca="1">SUMIF('Récap prestation'!$E$3:$E$500,N129,'Récap prestation'!S130)</f>
        <v>0</v>
      </c>
      <c r="T129" t="str">
        <f ca="1">IF(ISERROR(AVERAGEIF('Récap prestation'!$E$3:$E$500,N129,'Récap prestation'!$S$3)),"N/A",AVERAGEIF('Récap prestation'!$E$3:$E$500,N129,'Récap prestation'!$S$3:$S$500))</f>
        <v>N/A</v>
      </c>
      <c r="U129" s="12">
        <f>'Récap prestation'!O130</f>
        <v>0</v>
      </c>
      <c r="V129" s="12" t="e">
        <f t="array" ref="V12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doublon])-ROW($U$2)+1),ROWS(V$2:V129)))</f>
        <v>#NUM!</v>
      </c>
      <c r="W129" s="12" t="str">
        <f t="shared" si="14"/>
        <v/>
      </c>
      <c r="X129" s="12"/>
      <c r="Z129" s="14" t="str">
        <f ca="1">'janvier 2019'!B7</f>
        <v>6 janvier 2019</v>
      </c>
      <c r="AA129" s="14">
        <f ca="1">MATCH(TEXT(Z130,"j mmmm aaaa"),'janvier 2019'!$B$2:$B186,0)-MATCH(TEXT(Z129,"j mmmm aaaa"),'janvier 2019'!$B$2:$B186,0)</f>
        <v>1</v>
      </c>
      <c r="AB129" t="str">
        <f ca="1">IF(AND(AA129=1,ISBLANK(VLOOKUP(Z129,Tableau471468[[Date]:[Type de prestation]],5,FALSE))),"",AA129)</f>
        <v/>
      </c>
    </row>
    <row r="130" spans="1:28" x14ac:dyDescent="0.25">
      <c r="A130" s="3">
        <f>'Récap prestation'!N131</f>
        <v>0</v>
      </c>
      <c r="B130" s="12" t="e">
        <f t="array" ref="B1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doublon])-ROW($A$2)+1),ROWS(B$2:B130)))</f>
        <v>#NUM!</v>
      </c>
      <c r="C130" s="12" t="str">
        <f t="shared" ref="C130:C193" si="16">IF(ISERROR(B130),"",B130)</f>
        <v/>
      </c>
      <c r="D130" s="12" t="str">
        <f>IF('Récap prestation'!E131&lt;&gt;0,'Récap prestation'!E131,"")</f>
        <v/>
      </c>
      <c r="E130" s="14">
        <f t="shared" ref="E130:E193" si="17">IF(G130=G129,E129+1,1)</f>
        <v>121</v>
      </c>
      <c r="F130" s="14" t="str">
        <f t="shared" ref="F130:F193" si="18">IF(D130&lt;&gt;0,D130&amp;" "&amp;E130&amp;" ","")</f>
        <v xml:space="preserve"> 121 </v>
      </c>
      <c r="G130" s="14">
        <f>INDEX($N$2:O228,MATCH(D130,Tableau1[valeur établissement liste],0),2)</f>
        <v>3</v>
      </c>
      <c r="H130" s="2" t="str">
        <f t="shared" ref="H130:H193" si="19">IF(G130=G129,IF(I130&lt;&gt;0,H129&amp;I130&amp;CHAR(10),H129),IF(I130&lt;&gt;0,I130&amp;CHAR(10),""))</f>
        <v/>
      </c>
      <c r="I130" s="12">
        <f>'Récap prestation'!G131</f>
        <v>0</v>
      </c>
      <c r="J130" s="12" t="str">
        <f>IF(ISBLANK('Récap prestation'!I131),"",'Récap prestation'!I131)</f>
        <v/>
      </c>
      <c r="K130" s="12" t="str">
        <f>IF(ISBLANK('Récap prestation'!H131),"",'Récap prestation'!H131)</f>
        <v/>
      </c>
      <c r="L130" s="12"/>
      <c r="M130" s="10" t="e">
        <f t="array" ref="M1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doublon])-ROW($D$2)+1),ROWS(M$2:M130)))</f>
        <v>#NUM!</v>
      </c>
      <c r="N130" s="12" t="str">
        <f t="shared" ref="N130:N193" si="20">IF(ISERROR(M130),"",M130)</f>
        <v/>
      </c>
      <c r="O130">
        <f t="shared" si="15"/>
        <v>129</v>
      </c>
      <c r="P130">
        <f ca="1">SUMIF('Récap prestation'!$E$3:$E$500,N130,'Récap prestation'!J131)</f>
        <v>0</v>
      </c>
      <c r="Q130">
        <f ca="1">SUMIF('Récap prestation'!$E$3:$E$500,N130,'Récap prestation'!K131)</f>
        <v>0</v>
      </c>
      <c r="R130">
        <f t="shared" ref="R130:R193" ca="1" si="21">P130+Q130</f>
        <v>0</v>
      </c>
      <c r="S130">
        <f ca="1">SUMIF('Récap prestation'!$E$3:$E$500,N130,'Récap prestation'!S131)</f>
        <v>0</v>
      </c>
      <c r="T130" t="str">
        <f ca="1">IF(ISERROR(AVERAGEIF('Récap prestation'!$E$3:$E$500,N130,'Récap prestation'!$S$3)),"N/A",AVERAGEIF('Récap prestation'!$E$3:$E$500,N130,'Récap prestation'!$S$3:$S$500))</f>
        <v>N/A</v>
      </c>
      <c r="U130" s="12">
        <f>'Récap prestation'!O131</f>
        <v>0</v>
      </c>
      <c r="V130" s="12" t="e">
        <f t="array" ref="V13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doublon])-ROW($U$2)+1),ROWS(V$2:V130)))</f>
        <v>#NUM!</v>
      </c>
      <c r="W130" s="12" t="str">
        <f t="shared" ref="W130:W193" si="22">IF(ISERROR(V130),"",V130)</f>
        <v/>
      </c>
      <c r="X130" s="12"/>
      <c r="Z130" s="14" t="str">
        <f ca="1">'janvier 2019'!B8</f>
        <v>7 janvier 2019</v>
      </c>
      <c r="AA130" s="14">
        <f ca="1">MATCH(TEXT(Z131,"j mmmm aaaa"),'janvier 2019'!$B$2:$B187,0)-MATCH(TEXT(Z130,"j mmmm aaaa"),'janvier 2019'!$B$2:$B187,0)</f>
        <v>1</v>
      </c>
      <c r="AB130" t="str">
        <f ca="1">IF(AND(AA130=1,ISBLANK(VLOOKUP(Z130,Tableau471468[[Date]:[Type de prestation]],5,FALSE))),"",AA130)</f>
        <v/>
      </c>
    </row>
    <row r="131" spans="1:28" x14ac:dyDescent="0.25">
      <c r="A131" s="3">
        <f>'Récap prestation'!N132</f>
        <v>0</v>
      </c>
      <c r="B131" s="12" t="e">
        <f t="array" ref="B1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doublon])-ROW($A$2)+1),ROWS(B$2:B131)))</f>
        <v>#NUM!</v>
      </c>
      <c r="C131" s="12" t="str">
        <f t="shared" si="16"/>
        <v/>
      </c>
      <c r="D131" s="12" t="str">
        <f>IF('Récap prestation'!E132&lt;&gt;0,'Récap prestation'!E132,"")</f>
        <v/>
      </c>
      <c r="E131" s="14">
        <f t="shared" si="17"/>
        <v>122</v>
      </c>
      <c r="F131" s="14" t="str">
        <f t="shared" si="18"/>
        <v xml:space="preserve"> 122 </v>
      </c>
      <c r="G131" s="14">
        <f>INDEX($N$2:O229,MATCH(D131,Tableau1[valeur établissement liste],0),2)</f>
        <v>3</v>
      </c>
      <c r="H131" s="2" t="str">
        <f t="shared" si="19"/>
        <v/>
      </c>
      <c r="I131" s="12">
        <f>'Récap prestation'!G132</f>
        <v>0</v>
      </c>
      <c r="J131" s="12" t="str">
        <f>IF(ISBLANK('Récap prestation'!I132),"",'Récap prestation'!I132)</f>
        <v/>
      </c>
      <c r="K131" s="12" t="str">
        <f>IF(ISBLANK('Récap prestation'!H132),"",'Récap prestation'!H132)</f>
        <v/>
      </c>
      <c r="L131" s="12"/>
      <c r="M131" s="10" t="e">
        <f t="array" ref="M1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doublon])-ROW($D$2)+1),ROWS(M$2:M131)))</f>
        <v>#NUM!</v>
      </c>
      <c r="N131" s="12" t="str">
        <f t="shared" si="20"/>
        <v/>
      </c>
      <c r="O131">
        <f t="shared" ref="O131:O194" si="23">SUM(O130,$O$2)</f>
        <v>130</v>
      </c>
      <c r="P131">
        <f ca="1">SUMIF('Récap prestation'!$E$3:$E$500,N131,'Récap prestation'!J132)</f>
        <v>0</v>
      </c>
      <c r="Q131">
        <f ca="1">SUMIF('Récap prestation'!$E$3:$E$500,N131,'Récap prestation'!K132)</f>
        <v>0</v>
      </c>
      <c r="R131">
        <f t="shared" ca="1" si="21"/>
        <v>0</v>
      </c>
      <c r="S131">
        <f ca="1">SUMIF('Récap prestation'!$E$3:$E$500,N131,'Récap prestation'!S132)</f>
        <v>0</v>
      </c>
      <c r="T131" t="str">
        <f ca="1">IF(ISERROR(AVERAGEIF('Récap prestation'!$E$3:$E$500,N131,'Récap prestation'!$S$3)),"N/A",AVERAGEIF('Récap prestation'!$E$3:$E$500,N131,'Récap prestation'!$S$3:$S$500))</f>
        <v>N/A</v>
      </c>
      <c r="U131" s="12">
        <f>'Récap prestation'!O132</f>
        <v>0</v>
      </c>
      <c r="V131" s="12" t="e">
        <f t="array" ref="V13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doublon])-ROW($U$2)+1),ROWS(V$2:V131)))</f>
        <v>#NUM!</v>
      </c>
      <c r="W131" s="12" t="str">
        <f t="shared" si="22"/>
        <v/>
      </c>
      <c r="X131" s="12"/>
      <c r="Z131" s="14" t="str">
        <f ca="1">'janvier 2019'!B9</f>
        <v>8 janvier 2019</v>
      </c>
      <c r="AA131" s="14">
        <f ca="1">MATCH(TEXT(Z132,"j mmmm aaaa"),'janvier 2019'!$B$2:$B188,0)-MATCH(TEXT(Z131,"j mmmm aaaa"),'janvier 2019'!$B$2:$B188,0)</f>
        <v>1</v>
      </c>
      <c r="AB131" t="str">
        <f ca="1">IF(AND(AA131=1,ISBLANK(VLOOKUP(Z131,Tableau471468[[Date]:[Type de prestation]],5,FALSE))),"",AA131)</f>
        <v/>
      </c>
    </row>
    <row r="132" spans="1:28" x14ac:dyDescent="0.25">
      <c r="A132" s="3">
        <f>'Récap prestation'!N133</f>
        <v>0</v>
      </c>
      <c r="B132" s="12" t="e">
        <f t="array" ref="B1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doublon])-ROW($A$2)+1),ROWS(B$2:B132)))</f>
        <v>#NUM!</v>
      </c>
      <c r="C132" s="12" t="str">
        <f t="shared" si="16"/>
        <v/>
      </c>
      <c r="D132" s="12" t="str">
        <f>IF('Récap prestation'!E133&lt;&gt;0,'Récap prestation'!E133,"")</f>
        <v/>
      </c>
      <c r="E132" s="14">
        <f t="shared" si="17"/>
        <v>123</v>
      </c>
      <c r="F132" s="14" t="str">
        <f t="shared" si="18"/>
        <v xml:space="preserve"> 123 </v>
      </c>
      <c r="G132" s="14">
        <f>INDEX($N$2:O230,MATCH(D132,Tableau1[valeur établissement liste],0),2)</f>
        <v>3</v>
      </c>
      <c r="H132" s="2" t="str">
        <f t="shared" si="19"/>
        <v/>
      </c>
      <c r="I132" s="12">
        <f>'Récap prestation'!G133</f>
        <v>0</v>
      </c>
      <c r="J132" s="12" t="str">
        <f>IF(ISBLANK('Récap prestation'!I133),"",'Récap prestation'!I133)</f>
        <v/>
      </c>
      <c r="K132" s="12" t="str">
        <f>IF(ISBLANK('Récap prestation'!H133),"",'Récap prestation'!H133)</f>
        <v/>
      </c>
      <c r="L132" s="12"/>
      <c r="M132" s="10" t="e">
        <f t="array" ref="M1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doublon])-ROW($D$2)+1),ROWS(M$2:M132)))</f>
        <v>#NUM!</v>
      </c>
      <c r="N132" s="12" t="str">
        <f t="shared" si="20"/>
        <v/>
      </c>
      <c r="O132">
        <f t="shared" si="23"/>
        <v>131</v>
      </c>
      <c r="P132">
        <f ca="1">SUMIF('Récap prestation'!$E$3:$E$500,N132,'Récap prestation'!J133)</f>
        <v>0</v>
      </c>
      <c r="Q132">
        <f ca="1">SUMIF('Récap prestation'!$E$3:$E$500,N132,'Récap prestation'!K133)</f>
        <v>0</v>
      </c>
      <c r="R132">
        <f t="shared" ca="1" si="21"/>
        <v>0</v>
      </c>
      <c r="S132">
        <f ca="1">SUMIF('Récap prestation'!$E$3:$E$500,N132,'Récap prestation'!S133)</f>
        <v>0</v>
      </c>
      <c r="T132" t="str">
        <f ca="1">IF(ISERROR(AVERAGEIF('Récap prestation'!$E$3:$E$500,N132,'Récap prestation'!$S$3)),"N/A",AVERAGEIF('Récap prestation'!$E$3:$E$500,N132,'Récap prestation'!$S$3:$S$500))</f>
        <v>N/A</v>
      </c>
      <c r="U132" s="12">
        <f>'Récap prestation'!O133</f>
        <v>0</v>
      </c>
      <c r="V132" s="12" t="e">
        <f t="array" ref="V13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doublon])-ROW($U$2)+1),ROWS(V$2:V132)))</f>
        <v>#NUM!</v>
      </c>
      <c r="W132" s="12" t="str">
        <f t="shared" si="22"/>
        <v/>
      </c>
      <c r="X132" s="12"/>
      <c r="Z132" s="14" t="str">
        <f ca="1">'janvier 2019'!B10</f>
        <v>9 janvier 2019</v>
      </c>
      <c r="AA132" s="14">
        <f ca="1">MATCH(TEXT(Z133,"j mmmm aaaa"),'janvier 2019'!$B$2:$B189,0)-MATCH(TEXT(Z132,"j mmmm aaaa"),'janvier 2019'!$B$2:$B189,0)</f>
        <v>1</v>
      </c>
      <c r="AB132" t="str">
        <f ca="1">IF(AND(AA132=1,ISBLANK(VLOOKUP(Z132,Tableau471468[[Date]:[Type de prestation]],5,FALSE))),"",AA132)</f>
        <v/>
      </c>
    </row>
    <row r="133" spans="1:28" x14ac:dyDescent="0.25">
      <c r="A133" s="3">
        <f>'Récap prestation'!N134</f>
        <v>0</v>
      </c>
      <c r="B133" s="12" t="e">
        <f t="array" ref="B1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doublon])-ROW($A$2)+1),ROWS(B$2:B133)))</f>
        <v>#NUM!</v>
      </c>
      <c r="C133" s="12" t="str">
        <f t="shared" si="16"/>
        <v/>
      </c>
      <c r="D133" s="12" t="str">
        <f>IF('Récap prestation'!E134&lt;&gt;0,'Récap prestation'!E134,"")</f>
        <v/>
      </c>
      <c r="E133" s="14">
        <f t="shared" si="17"/>
        <v>124</v>
      </c>
      <c r="F133" s="14" t="str">
        <f t="shared" si="18"/>
        <v xml:space="preserve"> 124 </v>
      </c>
      <c r="G133" s="14">
        <f>INDEX($N$2:O231,MATCH(D133,Tableau1[valeur établissement liste],0),2)</f>
        <v>3</v>
      </c>
      <c r="H133" s="2" t="str">
        <f t="shared" si="19"/>
        <v/>
      </c>
      <c r="I133" s="12">
        <f>'Récap prestation'!G134</f>
        <v>0</v>
      </c>
      <c r="J133" s="12" t="str">
        <f>IF(ISBLANK('Récap prestation'!I134),"",'Récap prestation'!I134)</f>
        <v/>
      </c>
      <c r="K133" s="12" t="str">
        <f>IF(ISBLANK('Récap prestation'!H134),"",'Récap prestation'!H134)</f>
        <v/>
      </c>
      <c r="L133" s="12"/>
      <c r="M133" s="10" t="e">
        <f t="array" ref="M1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doublon])-ROW($D$2)+1),ROWS(M$2:M133)))</f>
        <v>#NUM!</v>
      </c>
      <c r="N133" s="12" t="str">
        <f t="shared" si="20"/>
        <v/>
      </c>
      <c r="O133">
        <f t="shared" si="23"/>
        <v>132</v>
      </c>
      <c r="P133">
        <f ca="1">SUMIF('Récap prestation'!$E$3:$E$500,N133,'Récap prestation'!J134)</f>
        <v>0</v>
      </c>
      <c r="Q133">
        <f ca="1">SUMIF('Récap prestation'!$E$3:$E$500,N133,'Récap prestation'!K134)</f>
        <v>0</v>
      </c>
      <c r="R133">
        <f t="shared" ca="1" si="21"/>
        <v>0</v>
      </c>
      <c r="S133">
        <f ca="1">SUMIF('Récap prestation'!$E$3:$E$500,N133,'Récap prestation'!S134)</f>
        <v>0</v>
      </c>
      <c r="T133" t="str">
        <f ca="1">IF(ISERROR(AVERAGEIF('Récap prestation'!$E$3:$E$500,N133,'Récap prestation'!$S$3)),"N/A",AVERAGEIF('Récap prestation'!$E$3:$E$500,N133,'Récap prestation'!$S$3:$S$500))</f>
        <v>N/A</v>
      </c>
      <c r="U133" s="12">
        <f>'Récap prestation'!O134</f>
        <v>0</v>
      </c>
      <c r="V133" s="12" t="e">
        <f t="array" ref="V13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doublon])-ROW($U$2)+1),ROWS(V$2:V133)))</f>
        <v>#NUM!</v>
      </c>
      <c r="W133" s="12" t="str">
        <f t="shared" si="22"/>
        <v/>
      </c>
      <c r="X133" s="12"/>
      <c r="Z133" s="14" t="str">
        <f ca="1">'janvier 2019'!B11</f>
        <v>10 janvier 2019</v>
      </c>
      <c r="AA133" s="14">
        <f ca="1">MATCH(TEXT(Z134,"j mmmm aaaa"),'janvier 2019'!$B$2:$B190,0)-MATCH(TEXT(Z133,"j mmmm aaaa"),'janvier 2019'!$B$2:$B190,0)</f>
        <v>1</v>
      </c>
      <c r="AB133" t="str">
        <f ca="1">IF(AND(AA133=1,ISBLANK(VLOOKUP(Z133,Tableau471468[[Date]:[Type de prestation]],5,FALSE))),"",AA133)</f>
        <v/>
      </c>
    </row>
    <row r="134" spans="1:28" x14ac:dyDescent="0.25">
      <c r="A134" s="3">
        <f>'Récap prestation'!N135</f>
        <v>0</v>
      </c>
      <c r="B134" s="12" t="e">
        <f t="array" ref="B1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doublon])-ROW($A$2)+1),ROWS(B$2:B134)))</f>
        <v>#NUM!</v>
      </c>
      <c r="C134" s="12" t="str">
        <f t="shared" si="16"/>
        <v/>
      </c>
      <c r="D134" s="12" t="str">
        <f>IF('Récap prestation'!E135&lt;&gt;0,'Récap prestation'!E135,"")</f>
        <v/>
      </c>
      <c r="E134" s="14">
        <f t="shared" si="17"/>
        <v>125</v>
      </c>
      <c r="F134" s="14" t="str">
        <f t="shared" si="18"/>
        <v xml:space="preserve"> 125 </v>
      </c>
      <c r="G134" s="14">
        <f>INDEX($N$2:O232,MATCH(D134,Tableau1[valeur établissement liste],0),2)</f>
        <v>3</v>
      </c>
      <c r="H134" s="2" t="str">
        <f t="shared" si="19"/>
        <v/>
      </c>
      <c r="I134" s="12">
        <f>'Récap prestation'!G135</f>
        <v>0</v>
      </c>
      <c r="J134" s="12" t="str">
        <f>IF(ISBLANK('Récap prestation'!I135),"",'Récap prestation'!I135)</f>
        <v/>
      </c>
      <c r="K134" s="12" t="str">
        <f>IF(ISBLANK('Récap prestation'!H135),"",'Récap prestation'!H135)</f>
        <v/>
      </c>
      <c r="L134" s="12"/>
      <c r="M134" s="10" t="e">
        <f t="array" ref="M1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doublon])-ROW($D$2)+1),ROWS(M$2:M134)))</f>
        <v>#NUM!</v>
      </c>
      <c r="N134" s="12" t="str">
        <f t="shared" si="20"/>
        <v/>
      </c>
      <c r="O134">
        <f t="shared" si="23"/>
        <v>133</v>
      </c>
      <c r="P134">
        <f ca="1">SUMIF('Récap prestation'!$E$3:$E$500,N134,'Récap prestation'!J135)</f>
        <v>0</v>
      </c>
      <c r="Q134">
        <f ca="1">SUMIF('Récap prestation'!$E$3:$E$500,N134,'Récap prestation'!K135)</f>
        <v>0</v>
      </c>
      <c r="R134">
        <f t="shared" ca="1" si="21"/>
        <v>0</v>
      </c>
      <c r="S134">
        <f ca="1">SUMIF('Récap prestation'!$E$3:$E$500,N134,'Récap prestation'!S135)</f>
        <v>0</v>
      </c>
      <c r="T134" t="str">
        <f ca="1">IF(ISERROR(AVERAGEIF('Récap prestation'!$E$3:$E$500,N134,'Récap prestation'!$S$3)),"N/A",AVERAGEIF('Récap prestation'!$E$3:$E$500,N134,'Récap prestation'!$S$3:$S$500))</f>
        <v>N/A</v>
      </c>
      <c r="U134" s="12">
        <f>'Récap prestation'!O135</f>
        <v>0</v>
      </c>
      <c r="V134" s="12" t="e">
        <f t="array" ref="V13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doublon])-ROW($U$2)+1),ROWS(V$2:V134)))</f>
        <v>#NUM!</v>
      </c>
      <c r="W134" s="12" t="str">
        <f t="shared" si="22"/>
        <v/>
      </c>
      <c r="X134" s="12"/>
      <c r="Z134" s="14" t="str">
        <f ca="1">'janvier 2019'!B12</f>
        <v>11 janvier 2019</v>
      </c>
      <c r="AA134" s="14">
        <f ca="1">MATCH(TEXT(Z135,"j mmmm aaaa"),'janvier 2019'!$B$2:$B191,0)-MATCH(TEXT(Z134,"j mmmm aaaa"),'janvier 2019'!$B$2:$B191,0)</f>
        <v>1</v>
      </c>
      <c r="AB134" t="str">
        <f ca="1">IF(AND(AA134=1,ISBLANK(VLOOKUP(Z134,Tableau471468[[Date]:[Type de prestation]],5,FALSE))),"",AA134)</f>
        <v/>
      </c>
    </row>
    <row r="135" spans="1:28" x14ac:dyDescent="0.25">
      <c r="A135" s="3">
        <f>'Récap prestation'!N136</f>
        <v>0</v>
      </c>
      <c r="B135" s="12" t="e">
        <f t="array" ref="B1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doublon])-ROW($A$2)+1),ROWS(B$2:B135)))</f>
        <v>#NUM!</v>
      </c>
      <c r="C135" s="12" t="str">
        <f t="shared" si="16"/>
        <v/>
      </c>
      <c r="D135" s="12" t="str">
        <f>IF('Récap prestation'!E136&lt;&gt;0,'Récap prestation'!E136,"")</f>
        <v/>
      </c>
      <c r="E135" s="14">
        <f t="shared" si="17"/>
        <v>126</v>
      </c>
      <c r="F135" s="14" t="str">
        <f t="shared" si="18"/>
        <v xml:space="preserve"> 126 </v>
      </c>
      <c r="G135" s="14">
        <f>INDEX($N$2:O233,MATCH(D135,Tableau1[valeur établissement liste],0),2)</f>
        <v>3</v>
      </c>
      <c r="H135" s="2" t="str">
        <f t="shared" si="19"/>
        <v/>
      </c>
      <c r="I135" s="12">
        <f>'Récap prestation'!G136</f>
        <v>0</v>
      </c>
      <c r="J135" s="12" t="str">
        <f>IF(ISBLANK('Récap prestation'!I136),"",'Récap prestation'!I136)</f>
        <v/>
      </c>
      <c r="K135" s="12" t="str">
        <f>IF(ISBLANK('Récap prestation'!H136),"",'Récap prestation'!H136)</f>
        <v/>
      </c>
      <c r="L135" s="12"/>
      <c r="M135" s="10" t="e">
        <f t="array" ref="M1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doublon])-ROW($D$2)+1),ROWS(M$2:M135)))</f>
        <v>#NUM!</v>
      </c>
      <c r="N135" s="12" t="str">
        <f t="shared" si="20"/>
        <v/>
      </c>
      <c r="O135">
        <f t="shared" si="23"/>
        <v>134</v>
      </c>
      <c r="P135">
        <f ca="1">SUMIF('Récap prestation'!$E$3:$E$500,N135,'Récap prestation'!J136)</f>
        <v>0</v>
      </c>
      <c r="Q135">
        <f ca="1">SUMIF('Récap prestation'!$E$3:$E$500,N135,'Récap prestation'!K136)</f>
        <v>0</v>
      </c>
      <c r="R135">
        <f t="shared" ca="1" si="21"/>
        <v>0</v>
      </c>
      <c r="S135">
        <f ca="1">SUMIF('Récap prestation'!$E$3:$E$500,N135,'Récap prestation'!S136)</f>
        <v>0</v>
      </c>
      <c r="T135" t="str">
        <f ca="1">IF(ISERROR(AVERAGEIF('Récap prestation'!$E$3:$E$500,N135,'Récap prestation'!$S$3)),"N/A",AVERAGEIF('Récap prestation'!$E$3:$E$500,N135,'Récap prestation'!$S$3:$S$500))</f>
        <v>N/A</v>
      </c>
      <c r="U135" s="12">
        <f>'Récap prestation'!O136</f>
        <v>0</v>
      </c>
      <c r="V135" s="12" t="e">
        <f t="array" ref="V13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doublon])-ROW($U$2)+1),ROWS(V$2:V135)))</f>
        <v>#NUM!</v>
      </c>
      <c r="W135" s="12" t="str">
        <f t="shared" si="22"/>
        <v/>
      </c>
      <c r="X135" s="12"/>
      <c r="Z135" s="14" t="str">
        <f ca="1">'janvier 2019'!B13</f>
        <v>12 janvier 2019</v>
      </c>
      <c r="AA135" s="14">
        <f ca="1">MATCH(TEXT(Z136,"j mmmm aaaa"),'janvier 2019'!$B$2:$B192,0)-MATCH(TEXT(Z135,"j mmmm aaaa"),'janvier 2019'!$B$2:$B192,0)</f>
        <v>1</v>
      </c>
      <c r="AB135" t="str">
        <f ca="1">IF(AND(AA135=1,ISBLANK(VLOOKUP(Z135,Tableau471468[[Date]:[Type de prestation]],5,FALSE))),"",AA135)</f>
        <v/>
      </c>
    </row>
    <row r="136" spans="1:28" x14ac:dyDescent="0.25">
      <c r="A136" s="3">
        <f>'Récap prestation'!N137</f>
        <v>0</v>
      </c>
      <c r="B136" s="12" t="e">
        <f t="array" ref="B1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doublon])-ROW($A$2)+1),ROWS(B$2:B136)))</f>
        <v>#NUM!</v>
      </c>
      <c r="C136" s="12" t="str">
        <f t="shared" si="16"/>
        <v/>
      </c>
      <c r="D136" s="12" t="str">
        <f>IF('Récap prestation'!E137&lt;&gt;0,'Récap prestation'!E137,"")</f>
        <v/>
      </c>
      <c r="E136" s="14">
        <f t="shared" si="17"/>
        <v>127</v>
      </c>
      <c r="F136" s="14" t="str">
        <f t="shared" si="18"/>
        <v xml:space="preserve"> 127 </v>
      </c>
      <c r="G136" s="14">
        <f>INDEX($N$2:O234,MATCH(D136,Tableau1[valeur établissement liste],0),2)</f>
        <v>3</v>
      </c>
      <c r="H136" s="2" t="str">
        <f t="shared" si="19"/>
        <v/>
      </c>
      <c r="I136" s="12">
        <f>'Récap prestation'!G137</f>
        <v>0</v>
      </c>
      <c r="J136" s="12" t="str">
        <f>IF(ISBLANK('Récap prestation'!I137),"",'Récap prestation'!I137)</f>
        <v/>
      </c>
      <c r="K136" s="12" t="str">
        <f>IF(ISBLANK('Récap prestation'!H137),"",'Récap prestation'!H137)</f>
        <v/>
      </c>
      <c r="L136" s="12"/>
      <c r="M136" s="10" t="e">
        <f t="array" ref="M1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doublon])-ROW($D$2)+1),ROWS(M$2:M136)))</f>
        <v>#NUM!</v>
      </c>
      <c r="N136" s="12" t="str">
        <f t="shared" si="20"/>
        <v/>
      </c>
      <c r="O136">
        <f t="shared" si="23"/>
        <v>135</v>
      </c>
      <c r="P136">
        <f ca="1">SUMIF('Récap prestation'!$E$3:$E$500,N136,'Récap prestation'!J137)</f>
        <v>0</v>
      </c>
      <c r="Q136">
        <f ca="1">SUMIF('Récap prestation'!$E$3:$E$500,N136,'Récap prestation'!K137)</f>
        <v>0</v>
      </c>
      <c r="R136">
        <f t="shared" ca="1" si="21"/>
        <v>0</v>
      </c>
      <c r="S136">
        <f ca="1">SUMIF('Récap prestation'!$E$3:$E$500,N136,'Récap prestation'!S137)</f>
        <v>0</v>
      </c>
      <c r="T136" t="str">
        <f ca="1">IF(ISERROR(AVERAGEIF('Récap prestation'!$E$3:$E$500,N136,'Récap prestation'!$S$3)),"N/A",AVERAGEIF('Récap prestation'!$E$3:$E$500,N136,'Récap prestation'!$S$3:$S$500))</f>
        <v>N/A</v>
      </c>
      <c r="U136" s="12">
        <f>'Récap prestation'!O137</f>
        <v>0</v>
      </c>
      <c r="V136" s="12" t="e">
        <f t="array" ref="V13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doublon])-ROW($U$2)+1),ROWS(V$2:V136)))</f>
        <v>#NUM!</v>
      </c>
      <c r="W136" s="12" t="str">
        <f t="shared" si="22"/>
        <v/>
      </c>
      <c r="X136" s="12"/>
      <c r="Z136" s="14" t="str">
        <f ca="1">'janvier 2019'!B14</f>
        <v>13 janvier 2019</v>
      </c>
      <c r="AA136" s="14">
        <f ca="1">MATCH(TEXT(Z137,"j mmmm aaaa"),'janvier 2019'!$B$2:$B193,0)-MATCH(TEXT(Z136,"j mmmm aaaa"),'janvier 2019'!$B$2:$B193,0)</f>
        <v>1</v>
      </c>
      <c r="AB136" t="str">
        <f ca="1">IF(AND(AA136=1,ISBLANK(VLOOKUP(Z136,Tableau471468[[Date]:[Type de prestation]],5,FALSE))),"",AA136)</f>
        <v/>
      </c>
    </row>
    <row r="137" spans="1:28" x14ac:dyDescent="0.25">
      <c r="A137" s="3">
        <f>'Récap prestation'!N138</f>
        <v>0</v>
      </c>
      <c r="B137" s="12" t="e">
        <f t="array" ref="B1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doublon])-ROW($A$2)+1),ROWS(B$2:B137)))</f>
        <v>#NUM!</v>
      </c>
      <c r="C137" s="12" t="str">
        <f t="shared" si="16"/>
        <v/>
      </c>
      <c r="D137" s="12" t="str">
        <f>IF('Récap prestation'!E138&lt;&gt;0,'Récap prestation'!E138,"")</f>
        <v/>
      </c>
      <c r="E137" s="14">
        <f t="shared" si="17"/>
        <v>128</v>
      </c>
      <c r="F137" s="14" t="str">
        <f t="shared" si="18"/>
        <v xml:space="preserve"> 128 </v>
      </c>
      <c r="G137" s="14">
        <f>INDEX($N$2:O235,MATCH(D137,Tableau1[valeur établissement liste],0),2)</f>
        <v>3</v>
      </c>
      <c r="H137" s="2" t="str">
        <f t="shared" si="19"/>
        <v/>
      </c>
      <c r="I137" s="12">
        <f>'Récap prestation'!G138</f>
        <v>0</v>
      </c>
      <c r="J137" s="12" t="str">
        <f>IF(ISBLANK('Récap prestation'!I138),"",'Récap prestation'!I138)</f>
        <v/>
      </c>
      <c r="K137" s="12" t="str">
        <f>IF(ISBLANK('Récap prestation'!H138),"",'Récap prestation'!H138)</f>
        <v/>
      </c>
      <c r="L137" s="12"/>
      <c r="M137" s="10" t="e">
        <f t="array" ref="M1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doublon])-ROW($D$2)+1),ROWS(M$2:M137)))</f>
        <v>#NUM!</v>
      </c>
      <c r="N137" s="12" t="str">
        <f t="shared" si="20"/>
        <v/>
      </c>
      <c r="O137">
        <f t="shared" si="23"/>
        <v>136</v>
      </c>
      <c r="P137">
        <f ca="1">SUMIF('Récap prestation'!$E$3:$E$500,N137,'Récap prestation'!J138)</f>
        <v>0</v>
      </c>
      <c r="Q137">
        <f ca="1">SUMIF('Récap prestation'!$E$3:$E$500,N137,'Récap prestation'!K138)</f>
        <v>0</v>
      </c>
      <c r="R137">
        <f t="shared" ca="1" si="21"/>
        <v>0</v>
      </c>
      <c r="S137">
        <f ca="1">SUMIF('Récap prestation'!$E$3:$E$500,N137,'Récap prestation'!S138)</f>
        <v>0</v>
      </c>
      <c r="T137" t="str">
        <f ca="1">IF(ISERROR(AVERAGEIF('Récap prestation'!$E$3:$E$500,N137,'Récap prestation'!$S$3)),"N/A",AVERAGEIF('Récap prestation'!$E$3:$E$500,N137,'Récap prestation'!$S$3:$S$500))</f>
        <v>N/A</v>
      </c>
      <c r="U137" s="12">
        <f>'Récap prestation'!O138</f>
        <v>0</v>
      </c>
      <c r="V137" s="12" t="e">
        <f t="array" ref="V13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doublon])-ROW($U$2)+1),ROWS(V$2:V137)))</f>
        <v>#NUM!</v>
      </c>
      <c r="W137" s="12" t="str">
        <f t="shared" si="22"/>
        <v/>
      </c>
      <c r="X137" s="12"/>
      <c r="Z137" s="14" t="str">
        <f ca="1">'janvier 2019'!B15</f>
        <v>14 janvier 2019</v>
      </c>
      <c r="AA137" s="14">
        <f ca="1">MATCH(TEXT(Z138,"j mmmm aaaa"),'janvier 2019'!$B$2:$B194,0)-MATCH(TEXT(Z137,"j mmmm aaaa"),'janvier 2019'!$B$2:$B194,0)</f>
        <v>1</v>
      </c>
      <c r="AB137" t="str">
        <f ca="1">IF(AND(AA137=1,ISBLANK(VLOOKUP(Z137,Tableau471468[[Date]:[Type de prestation]],5,FALSE))),"",AA137)</f>
        <v/>
      </c>
    </row>
    <row r="138" spans="1:28" x14ac:dyDescent="0.25">
      <c r="A138" s="3">
        <f>'Récap prestation'!N139</f>
        <v>0</v>
      </c>
      <c r="B138" s="12" t="e">
        <f t="array" ref="B1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doublon])-ROW($A$2)+1),ROWS(B$2:B138)))</f>
        <v>#NUM!</v>
      </c>
      <c r="C138" s="12" t="str">
        <f t="shared" si="16"/>
        <v/>
      </c>
      <c r="D138" s="12" t="str">
        <f>IF('Récap prestation'!E139&lt;&gt;0,'Récap prestation'!E139,"")</f>
        <v/>
      </c>
      <c r="E138" s="14">
        <f t="shared" si="17"/>
        <v>129</v>
      </c>
      <c r="F138" s="14" t="str">
        <f t="shared" si="18"/>
        <v xml:space="preserve"> 129 </v>
      </c>
      <c r="G138" s="14">
        <f>INDEX($N$2:O236,MATCH(D138,Tableau1[valeur établissement liste],0),2)</f>
        <v>3</v>
      </c>
      <c r="H138" s="2" t="str">
        <f t="shared" si="19"/>
        <v/>
      </c>
      <c r="I138" s="12">
        <f>'Récap prestation'!G139</f>
        <v>0</v>
      </c>
      <c r="J138" s="12" t="str">
        <f>IF(ISBLANK('Récap prestation'!I139),"",'Récap prestation'!I139)</f>
        <v/>
      </c>
      <c r="K138" s="12" t="str">
        <f>IF(ISBLANK('Récap prestation'!H139),"",'Récap prestation'!H139)</f>
        <v/>
      </c>
      <c r="L138" s="12"/>
      <c r="M138" s="10" t="e">
        <f t="array" ref="M1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doublon])-ROW($D$2)+1),ROWS(M$2:M138)))</f>
        <v>#NUM!</v>
      </c>
      <c r="N138" s="12" t="str">
        <f t="shared" si="20"/>
        <v/>
      </c>
      <c r="O138">
        <f t="shared" si="23"/>
        <v>137</v>
      </c>
      <c r="P138">
        <f ca="1">SUMIF('Récap prestation'!$E$3:$E$500,N138,'Récap prestation'!J139)</f>
        <v>0</v>
      </c>
      <c r="Q138">
        <f ca="1">SUMIF('Récap prestation'!$E$3:$E$500,N138,'Récap prestation'!K139)</f>
        <v>0</v>
      </c>
      <c r="R138">
        <f t="shared" ca="1" si="21"/>
        <v>0</v>
      </c>
      <c r="S138">
        <f ca="1">SUMIF('Récap prestation'!$E$3:$E$500,N138,'Récap prestation'!S139)</f>
        <v>0</v>
      </c>
      <c r="T138" t="str">
        <f ca="1">IF(ISERROR(AVERAGEIF('Récap prestation'!$E$3:$E$500,N138,'Récap prestation'!$S$3)),"N/A",AVERAGEIF('Récap prestation'!$E$3:$E$500,N138,'Récap prestation'!$S$3:$S$500))</f>
        <v>N/A</v>
      </c>
      <c r="U138" s="12">
        <f>'Récap prestation'!O139</f>
        <v>0</v>
      </c>
      <c r="V138" s="12" t="e">
        <f t="array" ref="V13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doublon])-ROW($U$2)+1),ROWS(V$2:V138)))</f>
        <v>#NUM!</v>
      </c>
      <c r="W138" s="12" t="str">
        <f t="shared" si="22"/>
        <v/>
      </c>
      <c r="X138" s="12"/>
      <c r="Z138" s="14" t="str">
        <f ca="1">'janvier 2019'!B16</f>
        <v>15 janvier 2019</v>
      </c>
      <c r="AA138" s="14">
        <f ca="1">MATCH(TEXT(Z139,"j mmmm aaaa"),'janvier 2019'!$B$2:$B195,0)-MATCH(TEXT(Z138,"j mmmm aaaa"),'janvier 2019'!$B$2:$B195,0)</f>
        <v>1</v>
      </c>
      <c r="AB138" t="str">
        <f ca="1">IF(AND(AA138=1,ISBLANK(VLOOKUP(Z138,Tableau471468[[Date]:[Type de prestation]],5,FALSE))),"",AA138)</f>
        <v/>
      </c>
    </row>
    <row r="139" spans="1:28" x14ac:dyDescent="0.25">
      <c r="A139" s="3">
        <f>'Récap prestation'!N140</f>
        <v>0</v>
      </c>
      <c r="B139" s="12" t="e">
        <f t="array" ref="B1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doublon])-ROW($A$2)+1),ROWS(B$2:B139)))</f>
        <v>#NUM!</v>
      </c>
      <c r="C139" s="12" t="str">
        <f t="shared" si="16"/>
        <v/>
      </c>
      <c r="D139" s="12" t="str">
        <f>IF('Récap prestation'!E140&lt;&gt;0,'Récap prestation'!E140,"")</f>
        <v/>
      </c>
      <c r="E139" s="14">
        <f t="shared" si="17"/>
        <v>130</v>
      </c>
      <c r="F139" s="14" t="str">
        <f t="shared" si="18"/>
        <v xml:space="preserve"> 130 </v>
      </c>
      <c r="G139" s="14">
        <f>INDEX($N$2:O237,MATCH(D139,Tableau1[valeur établissement liste],0),2)</f>
        <v>3</v>
      </c>
      <c r="H139" s="2" t="str">
        <f t="shared" si="19"/>
        <v/>
      </c>
      <c r="I139" s="12">
        <f>'Récap prestation'!G140</f>
        <v>0</v>
      </c>
      <c r="J139" s="12" t="str">
        <f>IF(ISBLANK('Récap prestation'!I140),"",'Récap prestation'!I140)</f>
        <v/>
      </c>
      <c r="K139" s="12" t="str">
        <f>IF(ISBLANK('Récap prestation'!H140),"",'Récap prestation'!H140)</f>
        <v/>
      </c>
      <c r="L139" s="12"/>
      <c r="M139" s="10" t="e">
        <f t="array" ref="M1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doublon])-ROW($D$2)+1),ROWS(M$2:M139)))</f>
        <v>#NUM!</v>
      </c>
      <c r="N139" s="12" t="str">
        <f t="shared" si="20"/>
        <v/>
      </c>
      <c r="O139">
        <f t="shared" si="23"/>
        <v>138</v>
      </c>
      <c r="P139">
        <f ca="1">SUMIF('Récap prestation'!$E$3:$E$500,N139,'Récap prestation'!J140)</f>
        <v>0</v>
      </c>
      <c r="Q139">
        <f ca="1">SUMIF('Récap prestation'!$E$3:$E$500,N139,'Récap prestation'!K140)</f>
        <v>0</v>
      </c>
      <c r="R139">
        <f t="shared" ca="1" si="21"/>
        <v>0</v>
      </c>
      <c r="S139">
        <f ca="1">SUMIF('Récap prestation'!$E$3:$E$500,N139,'Récap prestation'!S140)</f>
        <v>0</v>
      </c>
      <c r="T139" t="str">
        <f ca="1">IF(ISERROR(AVERAGEIF('Récap prestation'!$E$3:$E$500,N139,'Récap prestation'!$S$3)),"N/A",AVERAGEIF('Récap prestation'!$E$3:$E$500,N139,'Récap prestation'!$S$3:$S$500))</f>
        <v>N/A</v>
      </c>
      <c r="U139" s="12">
        <f>'Récap prestation'!O140</f>
        <v>0</v>
      </c>
      <c r="V139" s="12" t="e">
        <f t="array" ref="V13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doublon])-ROW($U$2)+1),ROWS(V$2:V139)))</f>
        <v>#NUM!</v>
      </c>
      <c r="W139" s="12" t="str">
        <f t="shared" si="22"/>
        <v/>
      </c>
      <c r="X139" s="12"/>
      <c r="Z139" s="14" t="str">
        <f ca="1">'janvier 2019'!B17</f>
        <v>16 janvier 2019</v>
      </c>
      <c r="AA139" s="14">
        <f ca="1">MATCH(TEXT(Z140,"j mmmm aaaa"),'janvier 2019'!$B$2:$B196,0)-MATCH(TEXT(Z139,"j mmmm aaaa"),'janvier 2019'!$B$2:$B196,0)</f>
        <v>1</v>
      </c>
      <c r="AB139" t="str">
        <f ca="1">IF(AND(AA139=1,ISBLANK(VLOOKUP(Z139,Tableau471468[[Date]:[Type de prestation]],5,FALSE))),"",AA139)</f>
        <v/>
      </c>
    </row>
    <row r="140" spans="1:28" x14ac:dyDescent="0.25">
      <c r="A140" s="3">
        <f>'Récap prestation'!N141</f>
        <v>0</v>
      </c>
      <c r="B140" s="12" t="e">
        <f t="array" ref="B1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doublon])-ROW($A$2)+1),ROWS(B$2:B140)))</f>
        <v>#NUM!</v>
      </c>
      <c r="C140" s="12" t="str">
        <f t="shared" si="16"/>
        <v/>
      </c>
      <c r="D140" s="12" t="str">
        <f>IF('Récap prestation'!E141&lt;&gt;0,'Récap prestation'!E141,"")</f>
        <v/>
      </c>
      <c r="E140" s="14">
        <f t="shared" si="17"/>
        <v>131</v>
      </c>
      <c r="F140" s="14" t="str">
        <f t="shared" si="18"/>
        <v xml:space="preserve"> 131 </v>
      </c>
      <c r="G140" s="14">
        <f>INDEX($N$2:O238,MATCH(D140,Tableau1[valeur établissement liste],0),2)</f>
        <v>3</v>
      </c>
      <c r="H140" s="2" t="str">
        <f t="shared" si="19"/>
        <v/>
      </c>
      <c r="I140" s="12">
        <f>'Récap prestation'!G141</f>
        <v>0</v>
      </c>
      <c r="J140" s="12" t="str">
        <f>IF(ISBLANK('Récap prestation'!I141),"",'Récap prestation'!I141)</f>
        <v/>
      </c>
      <c r="K140" s="12" t="str">
        <f>IF(ISBLANK('Récap prestation'!H141),"",'Récap prestation'!H141)</f>
        <v/>
      </c>
      <c r="L140" s="12"/>
      <c r="M140" s="10" t="e">
        <f t="array" ref="M1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doublon])-ROW($D$2)+1),ROWS(M$2:M140)))</f>
        <v>#NUM!</v>
      </c>
      <c r="N140" s="12" t="str">
        <f t="shared" si="20"/>
        <v/>
      </c>
      <c r="O140">
        <f t="shared" si="23"/>
        <v>139</v>
      </c>
      <c r="P140">
        <f ca="1">SUMIF('Récap prestation'!$E$3:$E$500,N140,'Récap prestation'!J141)</f>
        <v>0</v>
      </c>
      <c r="Q140">
        <f ca="1">SUMIF('Récap prestation'!$E$3:$E$500,N140,'Récap prestation'!K141)</f>
        <v>0</v>
      </c>
      <c r="R140">
        <f t="shared" ca="1" si="21"/>
        <v>0</v>
      </c>
      <c r="S140">
        <f ca="1">SUMIF('Récap prestation'!$E$3:$E$500,N140,'Récap prestation'!S141)</f>
        <v>0</v>
      </c>
      <c r="T140" t="str">
        <f ca="1">IF(ISERROR(AVERAGEIF('Récap prestation'!$E$3:$E$500,N140,'Récap prestation'!$S$3)),"N/A",AVERAGEIF('Récap prestation'!$E$3:$E$500,N140,'Récap prestation'!$S$3:$S$500))</f>
        <v>N/A</v>
      </c>
      <c r="U140" s="12">
        <f>'Récap prestation'!O141</f>
        <v>0</v>
      </c>
      <c r="V140" s="12" t="e">
        <f t="array" ref="V14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doublon])-ROW($U$2)+1),ROWS(V$2:V140)))</f>
        <v>#NUM!</v>
      </c>
      <c r="W140" s="12" t="str">
        <f t="shared" si="22"/>
        <v/>
      </c>
      <c r="X140" s="12"/>
      <c r="Z140" s="14" t="str">
        <f ca="1">'janvier 2019'!B18</f>
        <v>17 janvier 2019</v>
      </c>
      <c r="AA140" s="14">
        <f ca="1">MATCH(TEXT(Z141,"j mmmm aaaa"),'janvier 2019'!$B$2:$B197,0)-MATCH(TEXT(Z140,"j mmmm aaaa"),'janvier 2019'!$B$2:$B197,0)</f>
        <v>1</v>
      </c>
      <c r="AB140" t="str">
        <f ca="1">IF(AND(AA140=1,ISBLANK(VLOOKUP(Z140,Tableau471468[[Date]:[Type de prestation]],5,FALSE))),"",AA140)</f>
        <v/>
      </c>
    </row>
    <row r="141" spans="1:28" x14ac:dyDescent="0.25">
      <c r="A141" s="3">
        <f>'Récap prestation'!N142</f>
        <v>0</v>
      </c>
      <c r="B141" s="12" t="e">
        <f t="array" ref="B1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doublon])-ROW($A$2)+1),ROWS(B$2:B141)))</f>
        <v>#NUM!</v>
      </c>
      <c r="C141" s="12" t="str">
        <f t="shared" si="16"/>
        <v/>
      </c>
      <c r="D141" s="12" t="str">
        <f>IF('Récap prestation'!E142&lt;&gt;0,'Récap prestation'!E142,"")</f>
        <v/>
      </c>
      <c r="E141" s="14">
        <f t="shared" si="17"/>
        <v>132</v>
      </c>
      <c r="F141" s="14" t="str">
        <f t="shared" si="18"/>
        <v xml:space="preserve"> 132 </v>
      </c>
      <c r="G141" s="14">
        <f>INDEX($N$2:O239,MATCH(D141,Tableau1[valeur établissement liste],0),2)</f>
        <v>3</v>
      </c>
      <c r="H141" s="2" t="str">
        <f t="shared" si="19"/>
        <v/>
      </c>
      <c r="I141" s="12">
        <f>'Récap prestation'!G142</f>
        <v>0</v>
      </c>
      <c r="J141" s="12" t="str">
        <f>IF(ISBLANK('Récap prestation'!I142),"",'Récap prestation'!I142)</f>
        <v/>
      </c>
      <c r="K141" s="12" t="str">
        <f>IF(ISBLANK('Récap prestation'!H142),"",'Récap prestation'!H142)</f>
        <v/>
      </c>
      <c r="L141" s="12"/>
      <c r="M141" s="10" t="e">
        <f t="array" ref="M1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doublon])-ROW($D$2)+1),ROWS(M$2:M141)))</f>
        <v>#NUM!</v>
      </c>
      <c r="N141" s="12" t="str">
        <f t="shared" si="20"/>
        <v/>
      </c>
      <c r="O141">
        <f t="shared" si="23"/>
        <v>140</v>
      </c>
      <c r="P141">
        <f ca="1">SUMIF('Récap prestation'!$E$3:$E$500,N141,'Récap prestation'!J142)</f>
        <v>0</v>
      </c>
      <c r="Q141">
        <f ca="1">SUMIF('Récap prestation'!$E$3:$E$500,N141,'Récap prestation'!K142)</f>
        <v>0</v>
      </c>
      <c r="R141">
        <f t="shared" ca="1" si="21"/>
        <v>0</v>
      </c>
      <c r="S141">
        <f ca="1">SUMIF('Récap prestation'!$E$3:$E$500,N141,'Récap prestation'!S142)</f>
        <v>0</v>
      </c>
      <c r="T141" t="str">
        <f ca="1">IF(ISERROR(AVERAGEIF('Récap prestation'!$E$3:$E$500,N141,'Récap prestation'!$S$3)),"N/A",AVERAGEIF('Récap prestation'!$E$3:$E$500,N141,'Récap prestation'!$S$3:$S$500))</f>
        <v>N/A</v>
      </c>
      <c r="U141" s="12">
        <f>'Récap prestation'!O142</f>
        <v>0</v>
      </c>
      <c r="V141" s="12" t="e">
        <f t="array" ref="V14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doublon])-ROW($U$2)+1),ROWS(V$2:V141)))</f>
        <v>#NUM!</v>
      </c>
      <c r="W141" s="12" t="str">
        <f t="shared" si="22"/>
        <v/>
      </c>
      <c r="X141" s="12"/>
      <c r="Z141" s="14" t="str">
        <f ca="1">'janvier 2019'!B19</f>
        <v>18 janvier 2019</v>
      </c>
      <c r="AA141" s="14">
        <f ca="1">MATCH(TEXT(Z142,"j mmmm aaaa"),'janvier 2019'!$B$2:$B198,0)-MATCH(TEXT(Z141,"j mmmm aaaa"),'janvier 2019'!$B$2:$B198,0)</f>
        <v>1</v>
      </c>
      <c r="AB141" t="str">
        <f ca="1">IF(AND(AA141=1,ISBLANK(VLOOKUP(Z141,Tableau471468[[Date]:[Type de prestation]],5,FALSE))),"",AA141)</f>
        <v/>
      </c>
    </row>
    <row r="142" spans="1:28" x14ac:dyDescent="0.25">
      <c r="A142" s="3">
        <f>'Récap prestation'!N143</f>
        <v>0</v>
      </c>
      <c r="B142" s="12" t="e">
        <f t="array" ref="B1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doublon])-ROW($A$2)+1),ROWS(B$2:B142)))</f>
        <v>#NUM!</v>
      </c>
      <c r="C142" s="12" t="str">
        <f t="shared" si="16"/>
        <v/>
      </c>
      <c r="D142" s="12" t="str">
        <f>IF('Récap prestation'!E143&lt;&gt;0,'Récap prestation'!E143,"")</f>
        <v/>
      </c>
      <c r="E142" s="14">
        <f t="shared" si="17"/>
        <v>133</v>
      </c>
      <c r="F142" s="14" t="str">
        <f t="shared" si="18"/>
        <v xml:space="preserve"> 133 </v>
      </c>
      <c r="G142" s="14">
        <f>INDEX($N$2:O240,MATCH(D142,Tableau1[valeur établissement liste],0),2)</f>
        <v>3</v>
      </c>
      <c r="H142" s="2" t="str">
        <f t="shared" si="19"/>
        <v/>
      </c>
      <c r="I142" s="12">
        <f>'Récap prestation'!G143</f>
        <v>0</v>
      </c>
      <c r="J142" s="12" t="str">
        <f>IF(ISBLANK('Récap prestation'!I143),"",'Récap prestation'!I143)</f>
        <v/>
      </c>
      <c r="K142" s="12" t="str">
        <f>IF(ISBLANK('Récap prestation'!H143),"",'Récap prestation'!H143)</f>
        <v/>
      </c>
      <c r="L142" s="12"/>
      <c r="M142" s="10" t="e">
        <f t="array" ref="M1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doublon])-ROW($D$2)+1),ROWS(M$2:M142)))</f>
        <v>#NUM!</v>
      </c>
      <c r="N142" s="12" t="str">
        <f t="shared" si="20"/>
        <v/>
      </c>
      <c r="O142">
        <f t="shared" si="23"/>
        <v>141</v>
      </c>
      <c r="P142">
        <f ca="1">SUMIF('Récap prestation'!$E$3:$E$500,N142,'Récap prestation'!J143)</f>
        <v>0</v>
      </c>
      <c r="Q142">
        <f ca="1">SUMIF('Récap prestation'!$E$3:$E$500,N142,'Récap prestation'!K143)</f>
        <v>0</v>
      </c>
      <c r="R142">
        <f t="shared" ca="1" si="21"/>
        <v>0</v>
      </c>
      <c r="S142">
        <f ca="1">SUMIF('Récap prestation'!$E$3:$E$500,N142,'Récap prestation'!S143)</f>
        <v>0</v>
      </c>
      <c r="T142" t="str">
        <f ca="1">IF(ISERROR(AVERAGEIF('Récap prestation'!$E$3:$E$500,N142,'Récap prestation'!$S$3)),"N/A",AVERAGEIF('Récap prestation'!$E$3:$E$500,N142,'Récap prestation'!$S$3:$S$500))</f>
        <v>N/A</v>
      </c>
      <c r="U142" s="12">
        <f>'Récap prestation'!O143</f>
        <v>0</v>
      </c>
      <c r="V142" s="12" t="e">
        <f t="array" ref="V14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doublon])-ROW($U$2)+1),ROWS(V$2:V142)))</f>
        <v>#NUM!</v>
      </c>
      <c r="W142" s="12" t="str">
        <f t="shared" si="22"/>
        <v/>
      </c>
      <c r="X142" s="12"/>
      <c r="Z142" s="14" t="str">
        <f ca="1">'janvier 2019'!B20</f>
        <v>19 janvier 2019</v>
      </c>
      <c r="AA142" s="14">
        <f ca="1">MATCH(TEXT(Z143,"j mmmm aaaa"),'janvier 2019'!$B$2:$B199,0)-MATCH(TEXT(Z142,"j mmmm aaaa"),'janvier 2019'!$B$2:$B199,0)</f>
        <v>1</v>
      </c>
      <c r="AB142" t="str">
        <f ca="1">IF(AND(AA142=1,ISBLANK(VLOOKUP(Z142,Tableau471468[[Date]:[Type de prestation]],5,FALSE))),"",AA142)</f>
        <v/>
      </c>
    </row>
    <row r="143" spans="1:28" x14ac:dyDescent="0.25">
      <c r="A143" s="3">
        <f>'Récap prestation'!N144</f>
        <v>0</v>
      </c>
      <c r="B143" s="12" t="e">
        <f t="array" ref="B1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doublon])-ROW($A$2)+1),ROWS(B$2:B143)))</f>
        <v>#NUM!</v>
      </c>
      <c r="C143" s="12" t="str">
        <f t="shared" si="16"/>
        <v/>
      </c>
      <c r="D143" s="12" t="str">
        <f>IF('Récap prestation'!E144&lt;&gt;0,'Récap prestation'!E144,"")</f>
        <v/>
      </c>
      <c r="E143" s="14">
        <f t="shared" si="17"/>
        <v>134</v>
      </c>
      <c r="F143" s="14" t="str">
        <f t="shared" si="18"/>
        <v xml:space="preserve"> 134 </v>
      </c>
      <c r="G143" s="14">
        <f>INDEX($N$2:O241,MATCH(D143,Tableau1[valeur établissement liste],0),2)</f>
        <v>3</v>
      </c>
      <c r="H143" s="2" t="str">
        <f t="shared" si="19"/>
        <v/>
      </c>
      <c r="I143" s="12">
        <f>'Récap prestation'!G144</f>
        <v>0</v>
      </c>
      <c r="J143" s="12" t="str">
        <f>IF(ISBLANK('Récap prestation'!I144),"",'Récap prestation'!I144)</f>
        <v/>
      </c>
      <c r="K143" s="12" t="str">
        <f>IF(ISBLANK('Récap prestation'!H144),"",'Récap prestation'!H144)</f>
        <v/>
      </c>
      <c r="L143" s="12"/>
      <c r="M143" s="10" t="e">
        <f t="array" ref="M1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doublon])-ROW($D$2)+1),ROWS(M$2:M143)))</f>
        <v>#NUM!</v>
      </c>
      <c r="N143" s="12" t="str">
        <f t="shared" si="20"/>
        <v/>
      </c>
      <c r="O143">
        <f t="shared" si="23"/>
        <v>142</v>
      </c>
      <c r="P143">
        <f ca="1">SUMIF('Récap prestation'!$E$3:$E$500,N143,'Récap prestation'!J144)</f>
        <v>0</v>
      </c>
      <c r="Q143">
        <f ca="1">SUMIF('Récap prestation'!$E$3:$E$500,N143,'Récap prestation'!K144)</f>
        <v>0</v>
      </c>
      <c r="R143">
        <f t="shared" ca="1" si="21"/>
        <v>0</v>
      </c>
      <c r="S143">
        <f ca="1">SUMIF('Récap prestation'!$E$3:$E$500,N143,'Récap prestation'!S144)</f>
        <v>0</v>
      </c>
      <c r="T143" t="str">
        <f ca="1">IF(ISERROR(AVERAGEIF('Récap prestation'!$E$3:$E$500,N143,'Récap prestation'!$S$3)),"N/A",AVERAGEIF('Récap prestation'!$E$3:$E$500,N143,'Récap prestation'!$S$3:$S$500))</f>
        <v>N/A</v>
      </c>
      <c r="U143" s="12">
        <f>'Récap prestation'!O144</f>
        <v>0</v>
      </c>
      <c r="V143" s="12" t="e">
        <f t="array" ref="V14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doublon])-ROW($U$2)+1),ROWS(V$2:V143)))</f>
        <v>#NUM!</v>
      </c>
      <c r="W143" s="12" t="str">
        <f t="shared" si="22"/>
        <v/>
      </c>
      <c r="X143" s="12"/>
      <c r="Z143" s="14" t="str">
        <f ca="1">'janvier 2019'!B21</f>
        <v>20 janvier 2019</v>
      </c>
      <c r="AA143" s="14">
        <f ca="1">MATCH(TEXT(Z144,"j mmmm aaaa"),'janvier 2019'!$B$2:$B200,0)-MATCH(TEXT(Z143,"j mmmm aaaa"),'janvier 2019'!$B$2:$B200,0)</f>
        <v>1</v>
      </c>
      <c r="AB143" t="str">
        <f ca="1">IF(AND(AA143=1,ISBLANK(VLOOKUP(Z143,Tableau471468[[Date]:[Type de prestation]],5,FALSE))),"",AA143)</f>
        <v/>
      </c>
    </row>
    <row r="144" spans="1:28" x14ac:dyDescent="0.25">
      <c r="A144" s="3">
        <f>'Récap prestation'!N145</f>
        <v>0</v>
      </c>
      <c r="B144" s="12" t="e">
        <f t="array" ref="B1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doublon])-ROW($A$2)+1),ROWS(B$2:B144)))</f>
        <v>#NUM!</v>
      </c>
      <c r="C144" s="12" t="str">
        <f t="shared" si="16"/>
        <v/>
      </c>
      <c r="D144" s="12" t="str">
        <f>IF('Récap prestation'!E145&lt;&gt;0,'Récap prestation'!E145,"")</f>
        <v/>
      </c>
      <c r="E144" s="14">
        <f t="shared" si="17"/>
        <v>135</v>
      </c>
      <c r="F144" s="14" t="str">
        <f t="shared" si="18"/>
        <v xml:space="preserve"> 135 </v>
      </c>
      <c r="G144" s="14">
        <f>INDEX($N$2:O242,MATCH(D144,Tableau1[valeur établissement liste],0),2)</f>
        <v>3</v>
      </c>
      <c r="H144" s="2" t="str">
        <f t="shared" si="19"/>
        <v/>
      </c>
      <c r="I144" s="12">
        <f>'Récap prestation'!G145</f>
        <v>0</v>
      </c>
      <c r="J144" s="12" t="str">
        <f>IF(ISBLANK('Récap prestation'!I145),"",'Récap prestation'!I145)</f>
        <v/>
      </c>
      <c r="K144" s="12" t="str">
        <f>IF(ISBLANK('Récap prestation'!H145),"",'Récap prestation'!H145)</f>
        <v/>
      </c>
      <c r="L144" s="12"/>
      <c r="M144" s="10" t="e">
        <f t="array" ref="M1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doublon])-ROW($D$2)+1),ROWS(M$2:M144)))</f>
        <v>#NUM!</v>
      </c>
      <c r="N144" s="12" t="str">
        <f t="shared" si="20"/>
        <v/>
      </c>
      <c r="O144">
        <f t="shared" si="23"/>
        <v>143</v>
      </c>
      <c r="P144">
        <f ca="1">SUMIF('Récap prestation'!$E$3:$E$500,N144,'Récap prestation'!J145)</f>
        <v>0</v>
      </c>
      <c r="Q144">
        <f ca="1">SUMIF('Récap prestation'!$E$3:$E$500,N144,'Récap prestation'!K145)</f>
        <v>0</v>
      </c>
      <c r="R144">
        <f t="shared" ca="1" si="21"/>
        <v>0</v>
      </c>
      <c r="S144">
        <f ca="1">SUMIF('Récap prestation'!$E$3:$E$500,N144,'Récap prestation'!S145)</f>
        <v>0</v>
      </c>
      <c r="T144" t="str">
        <f ca="1">IF(ISERROR(AVERAGEIF('Récap prestation'!$E$3:$E$500,N144,'Récap prestation'!$S$3)),"N/A",AVERAGEIF('Récap prestation'!$E$3:$E$500,N144,'Récap prestation'!$S$3:$S$500))</f>
        <v>N/A</v>
      </c>
      <c r="U144" s="12">
        <f>'Récap prestation'!O145</f>
        <v>0</v>
      </c>
      <c r="V144" s="12" t="e">
        <f t="array" ref="V14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doublon])-ROW($U$2)+1),ROWS(V$2:V144)))</f>
        <v>#NUM!</v>
      </c>
      <c r="W144" s="12" t="str">
        <f t="shared" si="22"/>
        <v/>
      </c>
      <c r="X144" s="12"/>
      <c r="Z144" s="14" t="str">
        <f ca="1">'janvier 2019'!B22</f>
        <v>21 janvier 2019</v>
      </c>
      <c r="AA144" s="14">
        <f ca="1">MATCH(TEXT(Z145,"j mmmm aaaa"),'janvier 2019'!$B$2:$B201,0)-MATCH(TEXT(Z144,"j mmmm aaaa"),'janvier 2019'!$B$2:$B201,0)</f>
        <v>1</v>
      </c>
      <c r="AB144" t="str">
        <f ca="1">IF(AND(AA144=1,ISBLANK(VLOOKUP(Z144,Tableau471468[[Date]:[Type de prestation]],5,FALSE))),"",AA144)</f>
        <v/>
      </c>
    </row>
    <row r="145" spans="1:28" x14ac:dyDescent="0.25">
      <c r="A145" s="3">
        <f>'Récap prestation'!N146</f>
        <v>0</v>
      </c>
      <c r="B145" s="12" t="e">
        <f t="array" ref="B1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doublon])-ROW($A$2)+1),ROWS(B$2:B145)))</f>
        <v>#NUM!</v>
      </c>
      <c r="C145" s="12" t="str">
        <f t="shared" si="16"/>
        <v/>
      </c>
      <c r="D145" s="12" t="str">
        <f>IF('Récap prestation'!E146&lt;&gt;0,'Récap prestation'!E146,"")</f>
        <v/>
      </c>
      <c r="E145" s="14">
        <f t="shared" si="17"/>
        <v>136</v>
      </c>
      <c r="F145" s="14" t="str">
        <f t="shared" si="18"/>
        <v xml:space="preserve"> 136 </v>
      </c>
      <c r="G145" s="14">
        <f>INDEX($N$2:O243,MATCH(D145,Tableau1[valeur établissement liste],0),2)</f>
        <v>3</v>
      </c>
      <c r="H145" s="2" t="str">
        <f t="shared" si="19"/>
        <v/>
      </c>
      <c r="I145" s="12">
        <f>'Récap prestation'!G146</f>
        <v>0</v>
      </c>
      <c r="J145" s="12" t="str">
        <f>IF(ISBLANK('Récap prestation'!I146),"",'Récap prestation'!I146)</f>
        <v/>
      </c>
      <c r="K145" s="12" t="str">
        <f>IF(ISBLANK('Récap prestation'!H146),"",'Récap prestation'!H146)</f>
        <v/>
      </c>
      <c r="L145" s="12"/>
      <c r="M145" s="10" t="e">
        <f t="array" ref="M1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doublon])-ROW($D$2)+1),ROWS(M$2:M145)))</f>
        <v>#NUM!</v>
      </c>
      <c r="N145" s="12" t="str">
        <f t="shared" si="20"/>
        <v/>
      </c>
      <c r="O145">
        <f t="shared" si="23"/>
        <v>144</v>
      </c>
      <c r="P145">
        <f ca="1">SUMIF('Récap prestation'!$E$3:$E$500,N145,'Récap prestation'!J146)</f>
        <v>0</v>
      </c>
      <c r="Q145">
        <f ca="1">SUMIF('Récap prestation'!$E$3:$E$500,N145,'Récap prestation'!K146)</f>
        <v>0</v>
      </c>
      <c r="R145">
        <f t="shared" ca="1" si="21"/>
        <v>0</v>
      </c>
      <c r="S145">
        <f ca="1">SUMIF('Récap prestation'!$E$3:$E$500,N145,'Récap prestation'!S146)</f>
        <v>0</v>
      </c>
      <c r="T145" t="str">
        <f ca="1">IF(ISERROR(AVERAGEIF('Récap prestation'!$E$3:$E$500,N145,'Récap prestation'!$S$3)),"N/A",AVERAGEIF('Récap prestation'!$E$3:$E$500,N145,'Récap prestation'!$S$3:$S$500))</f>
        <v>N/A</v>
      </c>
      <c r="U145" s="12">
        <f>'Récap prestation'!O146</f>
        <v>0</v>
      </c>
      <c r="V145" s="12" t="e">
        <f t="array" ref="V14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doublon])-ROW($U$2)+1),ROWS(V$2:V145)))</f>
        <v>#NUM!</v>
      </c>
      <c r="W145" s="12" t="str">
        <f t="shared" si="22"/>
        <v/>
      </c>
      <c r="X145" s="12"/>
      <c r="Z145" s="14" t="str">
        <f ca="1">'janvier 2019'!B23</f>
        <v>22 janvier 2019</v>
      </c>
      <c r="AA145" s="14">
        <f ca="1">MATCH(TEXT(Z146,"j mmmm aaaa"),'janvier 2019'!$B$2:$B202,0)-MATCH(TEXT(Z145,"j mmmm aaaa"),'janvier 2019'!$B$2:$B202,0)</f>
        <v>1</v>
      </c>
      <c r="AB145" t="str">
        <f ca="1">IF(AND(AA145=1,ISBLANK(VLOOKUP(Z145,Tableau471468[[Date]:[Type de prestation]],5,FALSE))),"",AA145)</f>
        <v/>
      </c>
    </row>
    <row r="146" spans="1:28" x14ac:dyDescent="0.25">
      <c r="A146" s="3">
        <f>'Récap prestation'!N147</f>
        <v>0</v>
      </c>
      <c r="B146" s="12" t="e">
        <f t="array" ref="B1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doublon])-ROW($A$2)+1),ROWS(B$2:B146)))</f>
        <v>#NUM!</v>
      </c>
      <c r="C146" s="12" t="str">
        <f t="shared" si="16"/>
        <v/>
      </c>
      <c r="D146" s="12" t="str">
        <f>IF('Récap prestation'!E147&lt;&gt;0,'Récap prestation'!E147,"")</f>
        <v/>
      </c>
      <c r="E146" s="14">
        <f t="shared" si="17"/>
        <v>137</v>
      </c>
      <c r="F146" s="14" t="str">
        <f t="shared" si="18"/>
        <v xml:space="preserve"> 137 </v>
      </c>
      <c r="G146" s="14">
        <f>INDEX($N$2:O244,MATCH(D146,Tableau1[valeur établissement liste],0),2)</f>
        <v>3</v>
      </c>
      <c r="H146" s="2" t="str">
        <f t="shared" si="19"/>
        <v/>
      </c>
      <c r="I146" s="12">
        <f>'Récap prestation'!G147</f>
        <v>0</v>
      </c>
      <c r="J146" s="12" t="str">
        <f>IF(ISBLANK('Récap prestation'!I147),"",'Récap prestation'!I147)</f>
        <v/>
      </c>
      <c r="K146" s="12" t="str">
        <f>IF(ISBLANK('Récap prestation'!H147),"",'Récap prestation'!H147)</f>
        <v/>
      </c>
      <c r="L146" s="12"/>
      <c r="M146" s="10" t="e">
        <f t="array" ref="M1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doublon])-ROW($D$2)+1),ROWS(M$2:M146)))</f>
        <v>#NUM!</v>
      </c>
      <c r="N146" s="12" t="str">
        <f t="shared" si="20"/>
        <v/>
      </c>
      <c r="O146">
        <f t="shared" si="23"/>
        <v>145</v>
      </c>
      <c r="P146">
        <f ca="1">SUMIF('Récap prestation'!$E$3:$E$500,N146,'Récap prestation'!J147)</f>
        <v>0</v>
      </c>
      <c r="Q146">
        <f ca="1">SUMIF('Récap prestation'!$E$3:$E$500,N146,'Récap prestation'!K147)</f>
        <v>0</v>
      </c>
      <c r="R146">
        <f t="shared" ca="1" si="21"/>
        <v>0</v>
      </c>
      <c r="S146">
        <f ca="1">SUMIF('Récap prestation'!$E$3:$E$500,N146,'Récap prestation'!S147)</f>
        <v>0</v>
      </c>
      <c r="T146" t="str">
        <f ca="1">IF(ISERROR(AVERAGEIF('Récap prestation'!$E$3:$E$500,N146,'Récap prestation'!$S$3)),"N/A",AVERAGEIF('Récap prestation'!$E$3:$E$500,N146,'Récap prestation'!$S$3:$S$500))</f>
        <v>N/A</v>
      </c>
      <c r="U146" s="12">
        <f>'Récap prestation'!O147</f>
        <v>0</v>
      </c>
      <c r="V146" s="12" t="e">
        <f t="array" ref="V14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doublon])-ROW($U$2)+1),ROWS(V$2:V146)))</f>
        <v>#NUM!</v>
      </c>
      <c r="W146" s="12" t="str">
        <f t="shared" si="22"/>
        <v/>
      </c>
      <c r="X146" s="12"/>
      <c r="Z146" s="14" t="str">
        <f ca="1">'janvier 2019'!B24</f>
        <v>23 janvier 2019</v>
      </c>
      <c r="AA146" s="14">
        <f ca="1">MATCH(TEXT(Z147,"j mmmm aaaa"),'janvier 2019'!$B$2:$B203,0)-MATCH(TEXT(Z146,"j mmmm aaaa"),'janvier 2019'!$B$2:$B203,0)</f>
        <v>1</v>
      </c>
      <c r="AB146" t="str">
        <f ca="1">IF(AND(AA146=1,ISBLANK(VLOOKUP(Z146,Tableau471468[[Date]:[Type de prestation]],5,FALSE))),"",AA146)</f>
        <v/>
      </c>
    </row>
    <row r="147" spans="1:28" x14ac:dyDescent="0.25">
      <c r="A147" s="3">
        <f>'Récap prestation'!N148</f>
        <v>0</v>
      </c>
      <c r="B147" s="12" t="e">
        <f t="array" ref="B1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doublon])-ROW($A$2)+1),ROWS(B$2:B147)))</f>
        <v>#NUM!</v>
      </c>
      <c r="C147" s="12" t="str">
        <f t="shared" si="16"/>
        <v/>
      </c>
      <c r="D147" s="12" t="str">
        <f>IF('Récap prestation'!E148&lt;&gt;0,'Récap prestation'!E148,"")</f>
        <v/>
      </c>
      <c r="E147" s="14">
        <f t="shared" si="17"/>
        <v>138</v>
      </c>
      <c r="F147" s="14" t="str">
        <f t="shared" si="18"/>
        <v xml:space="preserve"> 138 </v>
      </c>
      <c r="G147" s="14">
        <f>INDEX($N$2:O245,MATCH(D147,Tableau1[valeur établissement liste],0),2)</f>
        <v>3</v>
      </c>
      <c r="H147" s="2" t="str">
        <f t="shared" si="19"/>
        <v/>
      </c>
      <c r="I147" s="12">
        <f>'Récap prestation'!G148</f>
        <v>0</v>
      </c>
      <c r="J147" s="12" t="str">
        <f>IF(ISBLANK('Récap prestation'!I148),"",'Récap prestation'!I148)</f>
        <v/>
      </c>
      <c r="K147" s="12" t="str">
        <f>IF(ISBLANK('Récap prestation'!H148),"",'Récap prestation'!H148)</f>
        <v/>
      </c>
      <c r="L147" s="12"/>
      <c r="M147" s="10" t="e">
        <f t="array" ref="M1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doublon])-ROW($D$2)+1),ROWS(M$2:M147)))</f>
        <v>#NUM!</v>
      </c>
      <c r="N147" s="12" t="str">
        <f t="shared" si="20"/>
        <v/>
      </c>
      <c r="O147">
        <f t="shared" si="23"/>
        <v>146</v>
      </c>
      <c r="P147">
        <f ca="1">SUMIF('Récap prestation'!$E$3:$E$500,N147,'Récap prestation'!J148)</f>
        <v>0</v>
      </c>
      <c r="Q147">
        <f ca="1">SUMIF('Récap prestation'!$E$3:$E$500,N147,'Récap prestation'!K148)</f>
        <v>0</v>
      </c>
      <c r="R147">
        <f t="shared" ca="1" si="21"/>
        <v>0</v>
      </c>
      <c r="S147">
        <f ca="1">SUMIF('Récap prestation'!$E$3:$E$500,N147,'Récap prestation'!S148)</f>
        <v>0</v>
      </c>
      <c r="T147" t="str">
        <f ca="1">IF(ISERROR(AVERAGEIF('Récap prestation'!$E$3:$E$500,N147,'Récap prestation'!$S$3)),"N/A",AVERAGEIF('Récap prestation'!$E$3:$E$500,N147,'Récap prestation'!$S$3:$S$500))</f>
        <v>N/A</v>
      </c>
      <c r="U147" s="12">
        <f>'Récap prestation'!O148</f>
        <v>0</v>
      </c>
      <c r="V147" s="12" t="e">
        <f t="array" ref="V14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doublon])-ROW($U$2)+1),ROWS(V$2:V147)))</f>
        <v>#NUM!</v>
      </c>
      <c r="W147" s="12" t="str">
        <f t="shared" si="22"/>
        <v/>
      </c>
      <c r="X147" s="12"/>
      <c r="Z147" s="14" t="str">
        <f ca="1">'janvier 2019'!B25</f>
        <v>24 janvier 2019</v>
      </c>
      <c r="AA147" s="14">
        <f ca="1">MATCH(TEXT(Z148,"j mmmm aaaa"),'janvier 2019'!$B$2:$B204,0)-MATCH(TEXT(Z147,"j mmmm aaaa"),'janvier 2019'!$B$2:$B204,0)</f>
        <v>1</v>
      </c>
      <c r="AB147" t="str">
        <f ca="1">IF(AND(AA147=1,ISBLANK(VLOOKUP(Z147,Tableau471468[[Date]:[Type de prestation]],5,FALSE))),"",AA147)</f>
        <v/>
      </c>
    </row>
    <row r="148" spans="1:28" x14ac:dyDescent="0.25">
      <c r="A148" s="3">
        <f>'Récap prestation'!N149</f>
        <v>0</v>
      </c>
      <c r="B148" s="12" t="e">
        <f t="array" ref="B1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doublon])-ROW($A$2)+1),ROWS(B$2:B148)))</f>
        <v>#NUM!</v>
      </c>
      <c r="C148" s="12" t="str">
        <f t="shared" si="16"/>
        <v/>
      </c>
      <c r="D148" s="12" t="str">
        <f>IF('Récap prestation'!E149&lt;&gt;0,'Récap prestation'!E149,"")</f>
        <v/>
      </c>
      <c r="E148" s="14">
        <f t="shared" si="17"/>
        <v>139</v>
      </c>
      <c r="F148" s="14" t="str">
        <f t="shared" si="18"/>
        <v xml:space="preserve"> 139 </v>
      </c>
      <c r="G148" s="14">
        <f>INDEX($N$2:O246,MATCH(D148,Tableau1[valeur établissement liste],0),2)</f>
        <v>3</v>
      </c>
      <c r="H148" s="2" t="str">
        <f t="shared" si="19"/>
        <v/>
      </c>
      <c r="I148" s="12">
        <f>'Récap prestation'!G149</f>
        <v>0</v>
      </c>
      <c r="J148" s="12" t="str">
        <f>IF(ISBLANK('Récap prestation'!I149),"",'Récap prestation'!I149)</f>
        <v/>
      </c>
      <c r="K148" s="12" t="str">
        <f>IF(ISBLANK('Récap prestation'!H149),"",'Récap prestation'!H149)</f>
        <v/>
      </c>
      <c r="L148" s="12"/>
      <c r="M148" s="10" t="e">
        <f t="array" ref="M1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doublon])-ROW($D$2)+1),ROWS(M$2:M148)))</f>
        <v>#NUM!</v>
      </c>
      <c r="N148" s="12" t="str">
        <f t="shared" si="20"/>
        <v/>
      </c>
      <c r="O148">
        <f t="shared" si="23"/>
        <v>147</v>
      </c>
      <c r="P148">
        <f ca="1">SUMIF('Récap prestation'!$E$3:$E$500,N148,'Récap prestation'!J149)</f>
        <v>0</v>
      </c>
      <c r="Q148">
        <f ca="1">SUMIF('Récap prestation'!$E$3:$E$500,N148,'Récap prestation'!K149)</f>
        <v>0</v>
      </c>
      <c r="R148">
        <f t="shared" ca="1" si="21"/>
        <v>0</v>
      </c>
      <c r="S148">
        <f ca="1">SUMIF('Récap prestation'!$E$3:$E$500,N148,'Récap prestation'!S149)</f>
        <v>0</v>
      </c>
      <c r="T148" t="str">
        <f ca="1">IF(ISERROR(AVERAGEIF('Récap prestation'!$E$3:$E$500,N148,'Récap prestation'!$S$3)),"N/A",AVERAGEIF('Récap prestation'!$E$3:$E$500,N148,'Récap prestation'!$S$3:$S$500))</f>
        <v>N/A</v>
      </c>
      <c r="U148" s="12">
        <f>'Récap prestation'!O149</f>
        <v>0</v>
      </c>
      <c r="V148" s="12" t="e">
        <f t="array" ref="V14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doublon])-ROW($U$2)+1),ROWS(V$2:V148)))</f>
        <v>#NUM!</v>
      </c>
      <c r="W148" s="12" t="str">
        <f t="shared" si="22"/>
        <v/>
      </c>
      <c r="X148" s="12"/>
      <c r="Z148" s="14" t="str">
        <f ca="1">'janvier 2019'!B26</f>
        <v>25 janvier 2019</v>
      </c>
      <c r="AA148" s="14">
        <f ca="1">MATCH(TEXT(Z149,"j mmmm aaaa"),'janvier 2019'!$B$2:$B205,0)-MATCH(TEXT(Z148,"j mmmm aaaa"),'janvier 2019'!$B$2:$B205,0)</f>
        <v>1</v>
      </c>
      <c r="AB148" t="str">
        <f ca="1">IF(AND(AA148=1,ISBLANK(VLOOKUP(Z148,Tableau471468[[Date]:[Type de prestation]],5,FALSE))),"",AA148)</f>
        <v/>
      </c>
    </row>
    <row r="149" spans="1:28" x14ac:dyDescent="0.25">
      <c r="A149" s="3">
        <f>'Récap prestation'!N150</f>
        <v>0</v>
      </c>
      <c r="B149" s="12" t="e">
        <f t="array" ref="B1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doublon])-ROW($A$2)+1),ROWS(B$2:B149)))</f>
        <v>#NUM!</v>
      </c>
      <c r="C149" s="12" t="str">
        <f t="shared" si="16"/>
        <v/>
      </c>
      <c r="D149" s="12" t="str">
        <f>IF('Récap prestation'!E150&lt;&gt;0,'Récap prestation'!E150,"")</f>
        <v/>
      </c>
      <c r="E149" s="14">
        <f t="shared" si="17"/>
        <v>140</v>
      </c>
      <c r="F149" s="14" t="str">
        <f t="shared" si="18"/>
        <v xml:space="preserve"> 140 </v>
      </c>
      <c r="G149" s="14">
        <f>INDEX($N$2:O247,MATCH(D149,Tableau1[valeur établissement liste],0),2)</f>
        <v>3</v>
      </c>
      <c r="H149" s="2" t="str">
        <f t="shared" si="19"/>
        <v/>
      </c>
      <c r="I149" s="12">
        <f>'Récap prestation'!G150</f>
        <v>0</v>
      </c>
      <c r="J149" s="12" t="str">
        <f>IF(ISBLANK('Récap prestation'!I150),"",'Récap prestation'!I150)</f>
        <v/>
      </c>
      <c r="K149" s="12" t="str">
        <f>IF(ISBLANK('Récap prestation'!H150),"",'Récap prestation'!H150)</f>
        <v/>
      </c>
      <c r="L149" s="12"/>
      <c r="M149" s="10" t="e">
        <f t="array" ref="M1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doublon])-ROW($D$2)+1),ROWS(M$2:M149)))</f>
        <v>#NUM!</v>
      </c>
      <c r="N149" s="12" t="str">
        <f t="shared" si="20"/>
        <v/>
      </c>
      <c r="O149">
        <f t="shared" si="23"/>
        <v>148</v>
      </c>
      <c r="P149">
        <f ca="1">SUMIF('Récap prestation'!$E$3:$E$500,N149,'Récap prestation'!J150)</f>
        <v>0</v>
      </c>
      <c r="Q149">
        <f ca="1">SUMIF('Récap prestation'!$E$3:$E$500,N149,'Récap prestation'!K150)</f>
        <v>0</v>
      </c>
      <c r="R149">
        <f t="shared" ca="1" si="21"/>
        <v>0</v>
      </c>
      <c r="S149">
        <f ca="1">SUMIF('Récap prestation'!$E$3:$E$500,N149,'Récap prestation'!S150)</f>
        <v>0</v>
      </c>
      <c r="T149" t="str">
        <f ca="1">IF(ISERROR(AVERAGEIF('Récap prestation'!$E$3:$E$500,N149,'Récap prestation'!$S$3)),"N/A",AVERAGEIF('Récap prestation'!$E$3:$E$500,N149,'Récap prestation'!$S$3:$S$500))</f>
        <v>N/A</v>
      </c>
      <c r="U149" s="12">
        <f>'Récap prestation'!O150</f>
        <v>0</v>
      </c>
      <c r="V149" s="12" t="e">
        <f t="array" ref="V14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doublon])-ROW($U$2)+1),ROWS(V$2:V149)))</f>
        <v>#NUM!</v>
      </c>
      <c r="W149" s="12" t="str">
        <f t="shared" si="22"/>
        <v/>
      </c>
      <c r="X149" s="12"/>
      <c r="Z149" s="14" t="str">
        <f ca="1">'janvier 2019'!B27</f>
        <v>26 janvier 2019</v>
      </c>
      <c r="AA149" s="14">
        <f ca="1">MATCH(TEXT(Z150,"j mmmm aaaa"),'janvier 2019'!$B$2:$B206,0)-MATCH(TEXT(Z149,"j mmmm aaaa"),'janvier 2019'!$B$2:$B206,0)</f>
        <v>1</v>
      </c>
      <c r="AB149" t="str">
        <f ca="1">IF(AND(AA149=1,ISBLANK(VLOOKUP(Z149,Tableau471468[[Date]:[Type de prestation]],5,FALSE))),"",AA149)</f>
        <v/>
      </c>
    </row>
    <row r="150" spans="1:28" x14ac:dyDescent="0.25">
      <c r="A150" s="3">
        <f>'Récap prestation'!N151</f>
        <v>0</v>
      </c>
      <c r="B150" s="12" t="e">
        <f t="array" ref="B1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doublon])-ROW($A$2)+1),ROWS(B$2:B150)))</f>
        <v>#NUM!</v>
      </c>
      <c r="C150" s="12" t="str">
        <f t="shared" si="16"/>
        <v/>
      </c>
      <c r="D150" s="12" t="str">
        <f>IF('Récap prestation'!E151&lt;&gt;0,'Récap prestation'!E151,"")</f>
        <v/>
      </c>
      <c r="E150" s="14">
        <f t="shared" si="17"/>
        <v>141</v>
      </c>
      <c r="F150" s="14" t="str">
        <f t="shared" si="18"/>
        <v xml:space="preserve"> 141 </v>
      </c>
      <c r="G150" s="14">
        <f>INDEX($N$2:O248,MATCH(D150,Tableau1[valeur établissement liste],0),2)</f>
        <v>3</v>
      </c>
      <c r="H150" s="2" t="str">
        <f t="shared" si="19"/>
        <v/>
      </c>
      <c r="I150" s="12">
        <f>'Récap prestation'!G151</f>
        <v>0</v>
      </c>
      <c r="J150" s="12" t="str">
        <f>IF(ISBLANK('Récap prestation'!I151),"",'Récap prestation'!I151)</f>
        <v/>
      </c>
      <c r="K150" s="12" t="str">
        <f>IF(ISBLANK('Récap prestation'!H151),"",'Récap prestation'!H151)</f>
        <v/>
      </c>
      <c r="L150" s="12"/>
      <c r="M150" s="10" t="e">
        <f t="array" ref="M1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doublon])-ROW($D$2)+1),ROWS(M$2:M150)))</f>
        <v>#NUM!</v>
      </c>
      <c r="N150" s="12" t="str">
        <f t="shared" si="20"/>
        <v/>
      </c>
      <c r="O150">
        <f t="shared" si="23"/>
        <v>149</v>
      </c>
      <c r="P150">
        <f ca="1">SUMIF('Récap prestation'!$E$3:$E$500,N150,'Récap prestation'!J151)</f>
        <v>0</v>
      </c>
      <c r="Q150">
        <f ca="1">SUMIF('Récap prestation'!$E$3:$E$500,N150,'Récap prestation'!K151)</f>
        <v>0</v>
      </c>
      <c r="R150">
        <f t="shared" ca="1" si="21"/>
        <v>0</v>
      </c>
      <c r="S150">
        <f ca="1">SUMIF('Récap prestation'!$E$3:$E$500,N150,'Récap prestation'!S151)</f>
        <v>0</v>
      </c>
      <c r="T150" t="str">
        <f ca="1">IF(ISERROR(AVERAGEIF('Récap prestation'!$E$3:$E$500,N150,'Récap prestation'!$S$3)),"N/A",AVERAGEIF('Récap prestation'!$E$3:$E$500,N150,'Récap prestation'!$S$3:$S$500))</f>
        <v>N/A</v>
      </c>
      <c r="U150" s="12">
        <f>'Récap prestation'!O151</f>
        <v>0</v>
      </c>
      <c r="V150" s="12" t="e">
        <f t="array" ref="V15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doublon])-ROW($U$2)+1),ROWS(V$2:V150)))</f>
        <v>#NUM!</v>
      </c>
      <c r="W150" s="12" t="str">
        <f t="shared" si="22"/>
        <v/>
      </c>
      <c r="X150" s="12"/>
      <c r="Z150" s="14" t="str">
        <f ca="1">'janvier 2019'!B28</f>
        <v>27 janvier 2019</v>
      </c>
      <c r="AA150" s="14">
        <f ca="1">MATCH(TEXT(Z151,"j mmmm aaaa"),'janvier 2019'!$B$2:$B207,0)-MATCH(TEXT(Z150,"j mmmm aaaa"),'janvier 2019'!$B$2:$B207,0)</f>
        <v>1</v>
      </c>
      <c r="AB150" t="str">
        <f ca="1">IF(AND(AA150=1,ISBLANK(VLOOKUP(Z150,Tableau471468[[Date]:[Type de prestation]],5,FALSE))),"",AA150)</f>
        <v/>
      </c>
    </row>
    <row r="151" spans="1:28" x14ac:dyDescent="0.25">
      <c r="A151" s="3">
        <f>'Récap prestation'!N152</f>
        <v>0</v>
      </c>
      <c r="B151" s="12" t="e">
        <f t="array" ref="B1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doublon])-ROW($A$2)+1),ROWS(B$2:B151)))</f>
        <v>#NUM!</v>
      </c>
      <c r="C151" s="12" t="str">
        <f t="shared" si="16"/>
        <v/>
      </c>
      <c r="D151" s="12" t="str">
        <f>IF('Récap prestation'!E152&lt;&gt;0,'Récap prestation'!E152,"")</f>
        <v/>
      </c>
      <c r="E151" s="14">
        <f t="shared" si="17"/>
        <v>142</v>
      </c>
      <c r="F151" s="14" t="str">
        <f t="shared" si="18"/>
        <v xml:space="preserve"> 142 </v>
      </c>
      <c r="G151" s="14">
        <f>INDEX($N$2:O249,MATCH(D151,Tableau1[valeur établissement liste],0),2)</f>
        <v>3</v>
      </c>
      <c r="H151" s="2" t="str">
        <f t="shared" si="19"/>
        <v/>
      </c>
      <c r="I151" s="12">
        <f>'Récap prestation'!G152</f>
        <v>0</v>
      </c>
      <c r="J151" s="12" t="str">
        <f>IF(ISBLANK('Récap prestation'!I152),"",'Récap prestation'!I152)</f>
        <v/>
      </c>
      <c r="K151" s="12" t="str">
        <f>IF(ISBLANK('Récap prestation'!H152),"",'Récap prestation'!H152)</f>
        <v/>
      </c>
      <c r="L151" s="12"/>
      <c r="M151" s="10" t="e">
        <f t="array" ref="M1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doublon])-ROW($D$2)+1),ROWS(M$2:M151)))</f>
        <v>#NUM!</v>
      </c>
      <c r="N151" s="12" t="str">
        <f t="shared" si="20"/>
        <v/>
      </c>
      <c r="O151">
        <f t="shared" si="23"/>
        <v>150</v>
      </c>
      <c r="P151">
        <f ca="1">SUMIF('Récap prestation'!$E$3:$E$500,N151,'Récap prestation'!J152)</f>
        <v>0</v>
      </c>
      <c r="Q151">
        <f ca="1">SUMIF('Récap prestation'!$E$3:$E$500,N151,'Récap prestation'!K152)</f>
        <v>0</v>
      </c>
      <c r="R151">
        <f t="shared" ca="1" si="21"/>
        <v>0</v>
      </c>
      <c r="S151">
        <f ca="1">SUMIF('Récap prestation'!$E$3:$E$500,N151,'Récap prestation'!S152)</f>
        <v>0</v>
      </c>
      <c r="T151" t="str">
        <f ca="1">IF(ISERROR(AVERAGEIF('Récap prestation'!$E$3:$E$500,N151,'Récap prestation'!$S$3)),"N/A",AVERAGEIF('Récap prestation'!$E$3:$E$500,N151,'Récap prestation'!$S$3:$S$500))</f>
        <v>N/A</v>
      </c>
      <c r="U151" s="12">
        <f>'Récap prestation'!O152</f>
        <v>0</v>
      </c>
      <c r="V151" s="12" t="e">
        <f t="array" ref="V15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doublon])-ROW($U$2)+1),ROWS(V$2:V151)))</f>
        <v>#NUM!</v>
      </c>
      <c r="W151" s="12" t="str">
        <f t="shared" si="22"/>
        <v/>
      </c>
      <c r="X151" s="12"/>
      <c r="Z151" s="14" t="str">
        <f ca="1">'janvier 2019'!B29</f>
        <v>28 janvier 2019</v>
      </c>
      <c r="AA151" s="14">
        <f ca="1">MATCH(TEXT(Z152,"j mmmm aaaa"),'janvier 2019'!$B$2:$B208,0)-MATCH(TEXT(Z151,"j mmmm aaaa"),'janvier 2019'!$B$2:$B208,0)</f>
        <v>1</v>
      </c>
      <c r="AB151" t="str">
        <f ca="1">IF(AND(AA151=1,ISBLANK(VLOOKUP(Z151,Tableau471468[[Date]:[Type de prestation]],5,FALSE))),"",AA151)</f>
        <v/>
      </c>
    </row>
    <row r="152" spans="1:28" x14ac:dyDescent="0.25">
      <c r="A152" s="3">
        <f>'Récap prestation'!N153</f>
        <v>0</v>
      </c>
      <c r="B152" s="12" t="e">
        <f t="array" ref="B1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doublon])-ROW($A$2)+1),ROWS(B$2:B152)))</f>
        <v>#NUM!</v>
      </c>
      <c r="C152" s="12" t="str">
        <f t="shared" si="16"/>
        <v/>
      </c>
      <c r="D152" s="12" t="str">
        <f>IF('Récap prestation'!E153&lt;&gt;0,'Récap prestation'!E153,"")</f>
        <v/>
      </c>
      <c r="E152" s="14">
        <f t="shared" si="17"/>
        <v>143</v>
      </c>
      <c r="F152" s="14" t="str">
        <f t="shared" si="18"/>
        <v xml:space="preserve"> 143 </v>
      </c>
      <c r="G152" s="14">
        <f>INDEX($N$2:O250,MATCH(D152,Tableau1[valeur établissement liste],0),2)</f>
        <v>3</v>
      </c>
      <c r="H152" s="2" t="str">
        <f t="shared" si="19"/>
        <v/>
      </c>
      <c r="I152" s="12">
        <f>'Récap prestation'!G153</f>
        <v>0</v>
      </c>
      <c r="J152" s="12" t="str">
        <f>IF(ISBLANK('Récap prestation'!I153),"",'Récap prestation'!I153)</f>
        <v/>
      </c>
      <c r="K152" s="12" t="str">
        <f>IF(ISBLANK('Récap prestation'!H153),"",'Récap prestation'!H153)</f>
        <v/>
      </c>
      <c r="L152" s="12"/>
      <c r="M152" s="10" t="e">
        <f t="array" ref="M1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doublon])-ROW($D$2)+1),ROWS(M$2:M152)))</f>
        <v>#NUM!</v>
      </c>
      <c r="N152" s="12" t="str">
        <f t="shared" si="20"/>
        <v/>
      </c>
      <c r="O152">
        <f t="shared" si="23"/>
        <v>151</v>
      </c>
      <c r="P152">
        <f ca="1">SUMIF('Récap prestation'!$E$3:$E$500,N152,'Récap prestation'!J153)</f>
        <v>0</v>
      </c>
      <c r="Q152">
        <f ca="1">SUMIF('Récap prestation'!$E$3:$E$500,N152,'Récap prestation'!K153)</f>
        <v>0</v>
      </c>
      <c r="R152">
        <f t="shared" ca="1" si="21"/>
        <v>0</v>
      </c>
      <c r="S152">
        <f ca="1">SUMIF('Récap prestation'!$E$3:$E$500,N152,'Récap prestation'!S153)</f>
        <v>0</v>
      </c>
      <c r="T152" t="str">
        <f ca="1">IF(ISERROR(AVERAGEIF('Récap prestation'!$E$3:$E$500,N152,'Récap prestation'!$S$3)),"N/A",AVERAGEIF('Récap prestation'!$E$3:$E$500,N152,'Récap prestation'!$S$3:$S$500))</f>
        <v>N/A</v>
      </c>
      <c r="U152" s="12">
        <f>'Récap prestation'!O153</f>
        <v>0</v>
      </c>
      <c r="V152" s="12" t="e">
        <f t="array" ref="V15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doublon])-ROW($U$2)+1),ROWS(V$2:V152)))</f>
        <v>#NUM!</v>
      </c>
      <c r="W152" s="12" t="str">
        <f t="shared" si="22"/>
        <v/>
      </c>
      <c r="X152" s="12"/>
      <c r="Z152" s="14" t="str">
        <f ca="1">'janvier 2019'!B30</f>
        <v>29 janvier 2019</v>
      </c>
      <c r="AA152" s="14">
        <f ca="1">MATCH(TEXT(Z153,"j mmmm aaaa"),'janvier 2019'!$B$2:$B209,0)-MATCH(TEXT(Z152,"j mmmm aaaa"),'janvier 2019'!$B$2:$B209,0)</f>
        <v>1</v>
      </c>
      <c r="AB152" t="str">
        <f ca="1">IF(AND(AA152=1,ISBLANK(VLOOKUP(Z152,Tableau471468[[Date]:[Type de prestation]],5,FALSE))),"",AA152)</f>
        <v/>
      </c>
    </row>
    <row r="153" spans="1:28" x14ac:dyDescent="0.25">
      <c r="A153" s="3">
        <f>'Récap prestation'!N154</f>
        <v>0</v>
      </c>
      <c r="B153" s="12" t="e">
        <f t="array" ref="B1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doublon])-ROW($A$2)+1),ROWS(B$2:B153)))</f>
        <v>#NUM!</v>
      </c>
      <c r="C153" s="12" t="str">
        <f t="shared" si="16"/>
        <v/>
      </c>
      <c r="D153" s="12" t="str">
        <f>IF('Récap prestation'!E154&lt;&gt;0,'Récap prestation'!E154,"")</f>
        <v/>
      </c>
      <c r="E153" s="14">
        <f t="shared" si="17"/>
        <v>144</v>
      </c>
      <c r="F153" s="14" t="str">
        <f t="shared" si="18"/>
        <v xml:space="preserve"> 144 </v>
      </c>
      <c r="G153" s="14">
        <f>INDEX($N$2:O251,MATCH(D153,Tableau1[valeur établissement liste],0),2)</f>
        <v>3</v>
      </c>
      <c r="H153" s="2" t="str">
        <f t="shared" si="19"/>
        <v/>
      </c>
      <c r="I153" s="12">
        <f>'Récap prestation'!G154</f>
        <v>0</v>
      </c>
      <c r="J153" s="12" t="str">
        <f>IF(ISBLANK('Récap prestation'!I154),"",'Récap prestation'!I154)</f>
        <v/>
      </c>
      <c r="K153" s="12" t="str">
        <f>IF(ISBLANK('Récap prestation'!H154),"",'Récap prestation'!H154)</f>
        <v/>
      </c>
      <c r="L153" s="12"/>
      <c r="M153" s="10" t="e">
        <f t="array" ref="M1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doublon])-ROW($D$2)+1),ROWS(M$2:M153)))</f>
        <v>#NUM!</v>
      </c>
      <c r="N153" s="12" t="str">
        <f t="shared" si="20"/>
        <v/>
      </c>
      <c r="O153">
        <f t="shared" si="23"/>
        <v>152</v>
      </c>
      <c r="P153">
        <f ca="1">SUMIF('Récap prestation'!$E$3:$E$500,N153,'Récap prestation'!J154)</f>
        <v>0</v>
      </c>
      <c r="Q153">
        <f ca="1">SUMIF('Récap prestation'!$E$3:$E$500,N153,'Récap prestation'!K154)</f>
        <v>0</v>
      </c>
      <c r="R153">
        <f t="shared" ca="1" si="21"/>
        <v>0</v>
      </c>
      <c r="S153">
        <f ca="1">SUMIF('Récap prestation'!$E$3:$E$500,N153,'Récap prestation'!S154)</f>
        <v>0</v>
      </c>
      <c r="T153" t="str">
        <f ca="1">IF(ISERROR(AVERAGEIF('Récap prestation'!$E$3:$E$500,N153,'Récap prestation'!$S$3)),"N/A",AVERAGEIF('Récap prestation'!$E$3:$E$500,N153,'Récap prestation'!$S$3:$S$500))</f>
        <v>N/A</v>
      </c>
      <c r="U153" s="12">
        <f>'Récap prestation'!O154</f>
        <v>0</v>
      </c>
      <c r="V153" s="12" t="e">
        <f t="array" ref="V15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doublon])-ROW($U$2)+1),ROWS(V$2:V153)))</f>
        <v>#NUM!</v>
      </c>
      <c r="W153" s="12" t="str">
        <f t="shared" si="22"/>
        <v/>
      </c>
      <c r="X153" s="12"/>
      <c r="Z153" s="14" t="str">
        <f ca="1">'janvier 2019'!B31</f>
        <v>30 janvier 2019</v>
      </c>
      <c r="AA153" s="14">
        <f ca="1">MATCH(TEXT(Z154,"j mmmm aaaa"),'janvier 2019'!$B$2:$B210,0)-MATCH(TEXT(Z153,"j mmmm aaaa"),'janvier 2019'!$B$2:$B210,0)</f>
        <v>1</v>
      </c>
      <c r="AB153" t="str">
        <f ca="1">IF(AND(AA153=1,ISBLANK(VLOOKUP(Z153,Tableau471468[[Date]:[Type de prestation]],5,FALSE))),"",AA153)</f>
        <v/>
      </c>
    </row>
    <row r="154" spans="1:28" x14ac:dyDescent="0.25">
      <c r="A154" s="3">
        <f>'Récap prestation'!N155</f>
        <v>0</v>
      </c>
      <c r="B154" s="12" t="e">
        <f t="array" ref="B1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doublon])-ROW($A$2)+1),ROWS(B$2:B154)))</f>
        <v>#NUM!</v>
      </c>
      <c r="C154" s="12" t="str">
        <f t="shared" si="16"/>
        <v/>
      </c>
      <c r="D154" s="12" t="str">
        <f>IF('Récap prestation'!E155&lt;&gt;0,'Récap prestation'!E155,"")</f>
        <v/>
      </c>
      <c r="E154" s="14">
        <f t="shared" si="17"/>
        <v>145</v>
      </c>
      <c r="F154" s="14" t="str">
        <f t="shared" si="18"/>
        <v xml:space="preserve"> 145 </v>
      </c>
      <c r="G154" s="14">
        <f>INDEX($N$2:O252,MATCH(D154,Tableau1[valeur établissement liste],0),2)</f>
        <v>3</v>
      </c>
      <c r="H154" s="2" t="str">
        <f t="shared" si="19"/>
        <v/>
      </c>
      <c r="I154" s="12">
        <f>'Récap prestation'!G155</f>
        <v>0</v>
      </c>
      <c r="J154" s="12" t="str">
        <f>IF(ISBLANK('Récap prestation'!I155),"",'Récap prestation'!I155)</f>
        <v/>
      </c>
      <c r="K154" s="12" t="str">
        <f>IF(ISBLANK('Récap prestation'!H155),"",'Récap prestation'!H155)</f>
        <v/>
      </c>
      <c r="L154" s="12"/>
      <c r="M154" s="10" t="e">
        <f t="array" ref="M1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doublon])-ROW($D$2)+1),ROWS(M$2:M154)))</f>
        <v>#NUM!</v>
      </c>
      <c r="N154" s="12" t="str">
        <f t="shared" si="20"/>
        <v/>
      </c>
      <c r="O154">
        <f t="shared" si="23"/>
        <v>153</v>
      </c>
      <c r="P154">
        <f ca="1">SUMIF('Récap prestation'!$E$3:$E$500,N154,'Récap prestation'!J155)</f>
        <v>0</v>
      </c>
      <c r="Q154">
        <f ca="1">SUMIF('Récap prestation'!$E$3:$E$500,N154,'Récap prestation'!K155)</f>
        <v>0</v>
      </c>
      <c r="R154">
        <f t="shared" ca="1" si="21"/>
        <v>0</v>
      </c>
      <c r="S154">
        <f ca="1">SUMIF('Récap prestation'!$E$3:$E$500,N154,'Récap prestation'!S155)</f>
        <v>0</v>
      </c>
      <c r="T154" t="str">
        <f ca="1">IF(ISERROR(AVERAGEIF('Récap prestation'!$E$3:$E$500,N154,'Récap prestation'!$S$3)),"N/A",AVERAGEIF('Récap prestation'!$E$3:$E$500,N154,'Récap prestation'!$S$3:$S$500))</f>
        <v>N/A</v>
      </c>
      <c r="U154" s="12">
        <f>'Récap prestation'!O155</f>
        <v>0</v>
      </c>
      <c r="V154" s="12" t="e">
        <f t="array" ref="V15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doublon])-ROW($U$2)+1),ROWS(V$2:V154)))</f>
        <v>#NUM!</v>
      </c>
      <c r="W154" s="12" t="str">
        <f t="shared" si="22"/>
        <v/>
      </c>
      <c r="X154" s="12"/>
      <c r="Z154" s="14" t="str">
        <f ca="1">'janvier 2019'!B32</f>
        <v>31 janvier 2019</v>
      </c>
      <c r="AA154" s="14">
        <f ca="1">MATCH(TEXT("Fin de janvier","j mmmm aaaa"),'janvier 2019'!$B$2:$B211,0)-MATCH(TEXT(Z154,"j mmmm aaaa"),'janvier 2019'!$B$2:$B211,0)</f>
        <v>1</v>
      </c>
      <c r="AB154" t="str">
        <f ca="1">IF(AND(AA154=1,ISBLANK(VLOOKUP(Z154,Tableau471468[[Date]:[Type de prestation]],5,FALSE))),"",AA154)</f>
        <v/>
      </c>
    </row>
    <row r="155" spans="1:28" x14ac:dyDescent="0.25">
      <c r="A155" s="3">
        <f>'Récap prestation'!N156</f>
        <v>0</v>
      </c>
      <c r="B155" s="12" t="e">
        <f t="array" ref="B1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doublon])-ROW($A$2)+1),ROWS(B$2:B155)))</f>
        <v>#NUM!</v>
      </c>
      <c r="C155" s="12" t="str">
        <f t="shared" si="16"/>
        <v/>
      </c>
      <c r="D155" s="12" t="str">
        <f>IF('Récap prestation'!E156&lt;&gt;0,'Récap prestation'!E156,"")</f>
        <v/>
      </c>
      <c r="E155" s="14">
        <f t="shared" si="17"/>
        <v>146</v>
      </c>
      <c r="F155" s="14" t="str">
        <f t="shared" si="18"/>
        <v xml:space="preserve"> 146 </v>
      </c>
      <c r="G155" s="14">
        <f>INDEX($N$2:O253,MATCH(D155,Tableau1[valeur établissement liste],0),2)</f>
        <v>3</v>
      </c>
      <c r="H155" s="2" t="str">
        <f t="shared" si="19"/>
        <v/>
      </c>
      <c r="I155" s="12">
        <f>'Récap prestation'!G156</f>
        <v>0</v>
      </c>
      <c r="J155" s="12" t="str">
        <f>IF(ISBLANK('Récap prestation'!I156),"",'Récap prestation'!I156)</f>
        <v/>
      </c>
      <c r="K155" s="12" t="str">
        <f>IF(ISBLANK('Récap prestation'!H156),"",'Récap prestation'!H156)</f>
        <v/>
      </c>
      <c r="L155" s="12"/>
      <c r="M155" s="10" t="e">
        <f t="array" ref="M1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doublon])-ROW($D$2)+1),ROWS(M$2:M155)))</f>
        <v>#NUM!</v>
      </c>
      <c r="N155" s="12" t="str">
        <f t="shared" si="20"/>
        <v/>
      </c>
      <c r="O155">
        <f t="shared" si="23"/>
        <v>154</v>
      </c>
      <c r="P155">
        <f ca="1">SUMIF('Récap prestation'!$E$3:$E$500,N155,'Récap prestation'!J156)</f>
        <v>0</v>
      </c>
      <c r="Q155">
        <f ca="1">SUMIF('Récap prestation'!$E$3:$E$500,N155,'Récap prestation'!K156)</f>
        <v>0</v>
      </c>
      <c r="R155">
        <f t="shared" ca="1" si="21"/>
        <v>0</v>
      </c>
      <c r="S155">
        <f ca="1">SUMIF('Récap prestation'!$E$3:$E$500,N155,'Récap prestation'!S156)</f>
        <v>0</v>
      </c>
      <c r="T155" t="str">
        <f ca="1">IF(ISERROR(AVERAGEIF('Récap prestation'!$E$3:$E$500,N155,'Récap prestation'!$S$3)),"N/A",AVERAGEIF('Récap prestation'!$E$3:$E$500,N155,'Récap prestation'!$S$3:$S$500))</f>
        <v>N/A</v>
      </c>
      <c r="U155" s="12">
        <f>'Récap prestation'!O156</f>
        <v>0</v>
      </c>
      <c r="V155" s="12" t="e">
        <f t="array" ref="V15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doublon])-ROW($U$2)+1),ROWS(V$2:V155)))</f>
        <v>#NUM!</v>
      </c>
      <c r="W155" s="12" t="str">
        <f t="shared" si="22"/>
        <v/>
      </c>
      <c r="X155" s="12"/>
      <c r="Z155" s="14" t="str">
        <f ca="1">'février 2019'!B2</f>
        <v>1 février 2019</v>
      </c>
      <c r="AA155" s="14">
        <f ca="1">MATCH(TEXT(Z156,"j mmmm aaaa"),'février 2019'!$B$2:$B211,0)-MATCH(TEXT(Z155,"j mmmm aaaa"),'février 2019'!$B$2:$B211,0)</f>
        <v>1</v>
      </c>
      <c r="AB155" t="str">
        <f ca="1">IF(AND(AA155=1,ISBLANK(VLOOKUP(Z155,Tableau47146810[[Date]:[Type de prestation]],5,FALSE))),"",AA155)</f>
        <v/>
      </c>
    </row>
    <row r="156" spans="1:28" x14ac:dyDescent="0.25">
      <c r="A156" s="3">
        <f>'Récap prestation'!N157</f>
        <v>0</v>
      </c>
      <c r="B156" s="12" t="e">
        <f t="array" ref="B1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doublon])-ROW($A$2)+1),ROWS(B$2:B156)))</f>
        <v>#NUM!</v>
      </c>
      <c r="C156" s="12" t="str">
        <f t="shared" si="16"/>
        <v/>
      </c>
      <c r="D156" s="12" t="str">
        <f>IF('Récap prestation'!E157&lt;&gt;0,'Récap prestation'!E157,"")</f>
        <v/>
      </c>
      <c r="E156" s="14">
        <f t="shared" si="17"/>
        <v>147</v>
      </c>
      <c r="F156" s="14" t="str">
        <f t="shared" si="18"/>
        <v xml:space="preserve"> 147 </v>
      </c>
      <c r="G156" s="14">
        <f>INDEX($N$2:O254,MATCH(D156,Tableau1[valeur établissement liste],0),2)</f>
        <v>3</v>
      </c>
      <c r="H156" s="2" t="str">
        <f t="shared" si="19"/>
        <v/>
      </c>
      <c r="I156" s="12">
        <f>'Récap prestation'!G157</f>
        <v>0</v>
      </c>
      <c r="J156" s="12" t="str">
        <f>IF(ISBLANK('Récap prestation'!I157),"",'Récap prestation'!I157)</f>
        <v/>
      </c>
      <c r="K156" s="12" t="str">
        <f>IF(ISBLANK('Récap prestation'!H157),"",'Récap prestation'!H157)</f>
        <v/>
      </c>
      <c r="L156" s="12"/>
      <c r="M156" s="10" t="e">
        <f t="array" ref="M1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doublon])-ROW($D$2)+1),ROWS(M$2:M156)))</f>
        <v>#NUM!</v>
      </c>
      <c r="N156" s="12" t="str">
        <f t="shared" si="20"/>
        <v/>
      </c>
      <c r="O156">
        <f t="shared" si="23"/>
        <v>155</v>
      </c>
      <c r="P156">
        <f ca="1">SUMIF('Récap prestation'!$E$3:$E$500,N156,'Récap prestation'!J157)</f>
        <v>0</v>
      </c>
      <c r="Q156">
        <f ca="1">SUMIF('Récap prestation'!$E$3:$E$500,N156,'Récap prestation'!K157)</f>
        <v>0</v>
      </c>
      <c r="R156">
        <f t="shared" ca="1" si="21"/>
        <v>0</v>
      </c>
      <c r="S156">
        <f ca="1">SUMIF('Récap prestation'!$E$3:$E$500,N156,'Récap prestation'!S157)</f>
        <v>0</v>
      </c>
      <c r="T156" t="str">
        <f ca="1">IF(ISERROR(AVERAGEIF('Récap prestation'!$E$3:$E$500,N156,'Récap prestation'!$S$3)),"N/A",AVERAGEIF('Récap prestation'!$E$3:$E$500,N156,'Récap prestation'!$S$3:$S$500))</f>
        <v>N/A</v>
      </c>
      <c r="U156" s="12">
        <f>'Récap prestation'!O157</f>
        <v>0</v>
      </c>
      <c r="V156" s="12" t="e">
        <f t="array" ref="V15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doublon])-ROW($U$2)+1),ROWS(V$2:V156)))</f>
        <v>#NUM!</v>
      </c>
      <c r="W156" s="12" t="str">
        <f t="shared" si="22"/>
        <v/>
      </c>
      <c r="X156" s="12"/>
      <c r="Z156" s="14" t="str">
        <f ca="1">'février 2019'!B3</f>
        <v>2 février 2019</v>
      </c>
      <c r="AA156" s="14">
        <f ca="1">MATCH(TEXT(Z157,"j mmmm aaaa"),'février 2019'!$B$2:$B212,0)-MATCH(TEXT(Z156,"j mmmm aaaa"),'février 2019'!$B$2:$B212,0)</f>
        <v>1</v>
      </c>
      <c r="AB156" t="str">
        <f ca="1">IF(AND(AA156=1,ISBLANK(VLOOKUP(Z156,Tableau47146810[[Date]:[Type de prestation]],5,FALSE))),"",AA156)</f>
        <v/>
      </c>
    </row>
    <row r="157" spans="1:28" x14ac:dyDescent="0.25">
      <c r="A157" s="3">
        <f>'Récap prestation'!N158</f>
        <v>0</v>
      </c>
      <c r="B157" s="12" t="e">
        <f t="array" ref="B1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doublon])-ROW($A$2)+1),ROWS(B$2:B157)))</f>
        <v>#NUM!</v>
      </c>
      <c r="C157" s="12" t="str">
        <f t="shared" si="16"/>
        <v/>
      </c>
      <c r="D157" s="12" t="str">
        <f>IF('Récap prestation'!E158&lt;&gt;0,'Récap prestation'!E158,"")</f>
        <v/>
      </c>
      <c r="E157" s="14">
        <f t="shared" si="17"/>
        <v>148</v>
      </c>
      <c r="F157" s="14" t="str">
        <f t="shared" si="18"/>
        <v xml:space="preserve"> 148 </v>
      </c>
      <c r="G157" s="14">
        <f>INDEX($N$2:O255,MATCH(D157,Tableau1[valeur établissement liste],0),2)</f>
        <v>3</v>
      </c>
      <c r="H157" s="2" t="str">
        <f t="shared" si="19"/>
        <v/>
      </c>
      <c r="I157" s="12">
        <f>'Récap prestation'!G158</f>
        <v>0</v>
      </c>
      <c r="J157" s="12" t="str">
        <f>IF(ISBLANK('Récap prestation'!I158),"",'Récap prestation'!I158)</f>
        <v/>
      </c>
      <c r="K157" s="12" t="str">
        <f>IF(ISBLANK('Récap prestation'!H158),"",'Récap prestation'!H158)</f>
        <v/>
      </c>
      <c r="L157" s="12"/>
      <c r="M157" s="10" t="e">
        <f t="array" ref="M1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doublon])-ROW($D$2)+1),ROWS(M$2:M157)))</f>
        <v>#NUM!</v>
      </c>
      <c r="N157" s="12" t="str">
        <f t="shared" si="20"/>
        <v/>
      </c>
      <c r="O157">
        <f t="shared" si="23"/>
        <v>156</v>
      </c>
      <c r="P157">
        <f ca="1">SUMIF('Récap prestation'!$E$3:$E$500,N157,'Récap prestation'!J158)</f>
        <v>0</v>
      </c>
      <c r="Q157">
        <f ca="1">SUMIF('Récap prestation'!$E$3:$E$500,N157,'Récap prestation'!K158)</f>
        <v>0</v>
      </c>
      <c r="R157">
        <f t="shared" ca="1" si="21"/>
        <v>0</v>
      </c>
      <c r="S157">
        <f ca="1">SUMIF('Récap prestation'!$E$3:$E$500,N157,'Récap prestation'!S158)</f>
        <v>0</v>
      </c>
      <c r="T157" t="str">
        <f ca="1">IF(ISERROR(AVERAGEIF('Récap prestation'!$E$3:$E$500,N157,'Récap prestation'!$S$3)),"N/A",AVERAGEIF('Récap prestation'!$E$3:$E$500,N157,'Récap prestation'!$S$3:$S$500))</f>
        <v>N/A</v>
      </c>
      <c r="U157" s="12">
        <f>'Récap prestation'!O158</f>
        <v>0</v>
      </c>
      <c r="V157" s="12" t="e">
        <f t="array" ref="V15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doublon])-ROW($U$2)+1),ROWS(V$2:V157)))</f>
        <v>#NUM!</v>
      </c>
      <c r="W157" s="12" t="str">
        <f t="shared" si="22"/>
        <v/>
      </c>
      <c r="X157" s="12"/>
      <c r="Z157" s="14" t="str">
        <f ca="1">'février 2019'!B4</f>
        <v>3 février 2019</v>
      </c>
      <c r="AA157" s="14">
        <f ca="1">MATCH(TEXT(Z158,"j mmmm aaaa"),'février 2019'!$B$2:$B213,0)-MATCH(TEXT(Z157,"j mmmm aaaa"),'février 2019'!$B$2:$B213,0)</f>
        <v>1</v>
      </c>
      <c r="AB157" t="str">
        <f ca="1">IF(AND(AA157=1,ISBLANK(VLOOKUP(Z157,Tableau47146810[[Date]:[Type de prestation]],5,FALSE))),"",AA157)</f>
        <v/>
      </c>
    </row>
    <row r="158" spans="1:28" x14ac:dyDescent="0.25">
      <c r="A158" s="3">
        <f>'Récap prestation'!N159</f>
        <v>0</v>
      </c>
      <c r="B158" s="12" t="e">
        <f t="array" ref="B1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doublon])-ROW($A$2)+1),ROWS(B$2:B158)))</f>
        <v>#NUM!</v>
      </c>
      <c r="C158" s="12" t="str">
        <f t="shared" si="16"/>
        <v/>
      </c>
      <c r="D158" s="12" t="str">
        <f>IF('Récap prestation'!E159&lt;&gt;0,'Récap prestation'!E159,"")</f>
        <v/>
      </c>
      <c r="E158" s="14">
        <f t="shared" si="17"/>
        <v>149</v>
      </c>
      <c r="F158" s="14" t="str">
        <f t="shared" si="18"/>
        <v xml:space="preserve"> 149 </v>
      </c>
      <c r="G158" s="14">
        <f>INDEX($N$2:O256,MATCH(D158,Tableau1[valeur établissement liste],0),2)</f>
        <v>3</v>
      </c>
      <c r="H158" s="2" t="str">
        <f t="shared" si="19"/>
        <v/>
      </c>
      <c r="I158" s="12">
        <f>'Récap prestation'!G159</f>
        <v>0</v>
      </c>
      <c r="J158" s="12" t="str">
        <f>IF(ISBLANK('Récap prestation'!I159),"",'Récap prestation'!I159)</f>
        <v/>
      </c>
      <c r="K158" s="12" t="str">
        <f>IF(ISBLANK('Récap prestation'!H159),"",'Récap prestation'!H159)</f>
        <v/>
      </c>
      <c r="L158" s="12"/>
      <c r="M158" s="10" t="e">
        <f t="array" ref="M1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doublon])-ROW($D$2)+1),ROWS(M$2:M158)))</f>
        <v>#NUM!</v>
      </c>
      <c r="N158" s="12" t="str">
        <f t="shared" si="20"/>
        <v/>
      </c>
      <c r="O158">
        <f t="shared" si="23"/>
        <v>157</v>
      </c>
      <c r="P158">
        <f ca="1">SUMIF('Récap prestation'!$E$3:$E$500,N158,'Récap prestation'!J159)</f>
        <v>0</v>
      </c>
      <c r="Q158">
        <f ca="1">SUMIF('Récap prestation'!$E$3:$E$500,N158,'Récap prestation'!K159)</f>
        <v>0</v>
      </c>
      <c r="R158">
        <f t="shared" ca="1" si="21"/>
        <v>0</v>
      </c>
      <c r="S158">
        <f ca="1">SUMIF('Récap prestation'!$E$3:$E$500,N158,'Récap prestation'!S159)</f>
        <v>0</v>
      </c>
      <c r="T158" t="str">
        <f ca="1">IF(ISERROR(AVERAGEIF('Récap prestation'!$E$3:$E$500,N158,'Récap prestation'!$S$3)),"N/A",AVERAGEIF('Récap prestation'!$E$3:$E$500,N158,'Récap prestation'!$S$3:$S$500))</f>
        <v>N/A</v>
      </c>
      <c r="U158" s="12">
        <f>'Récap prestation'!O159</f>
        <v>0</v>
      </c>
      <c r="V158" s="12" t="e">
        <f t="array" ref="V15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doublon])-ROW($U$2)+1),ROWS(V$2:V158)))</f>
        <v>#NUM!</v>
      </c>
      <c r="W158" s="12" t="str">
        <f t="shared" si="22"/>
        <v/>
      </c>
      <c r="X158" s="12"/>
      <c r="Z158" s="14" t="str">
        <f ca="1">'février 2019'!B5</f>
        <v>4 février 2019</v>
      </c>
      <c r="AA158" s="14">
        <f ca="1">MATCH(TEXT(Z159,"j mmmm aaaa"),'février 2019'!$B$2:$B214,0)-MATCH(TEXT(Z158,"j mmmm aaaa"),'février 2019'!$B$2:$B214,0)</f>
        <v>1</v>
      </c>
      <c r="AB158">
        <f ca="1">IF(AND(AA158=1,ISBLANK(VLOOKUP(Z158,Tableau47146810[[Date]:[Type de prestation]],5,FALSE))),"",AA158)</f>
        <v>1</v>
      </c>
    </row>
    <row r="159" spans="1:28" x14ac:dyDescent="0.25">
      <c r="A159" s="3">
        <f>'Récap prestation'!N160</f>
        <v>0</v>
      </c>
      <c r="B159" s="12" t="e">
        <f t="array" ref="B1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doublon])-ROW($A$2)+1),ROWS(B$2:B159)))</f>
        <v>#NUM!</v>
      </c>
      <c r="C159" s="12" t="str">
        <f t="shared" si="16"/>
        <v/>
      </c>
      <c r="D159" s="12" t="str">
        <f>IF('Récap prestation'!E160&lt;&gt;0,'Récap prestation'!E160,"")</f>
        <v/>
      </c>
      <c r="E159" s="14">
        <f t="shared" si="17"/>
        <v>150</v>
      </c>
      <c r="F159" s="14" t="str">
        <f t="shared" si="18"/>
        <v xml:space="preserve"> 150 </v>
      </c>
      <c r="G159" s="14">
        <f>INDEX($N$2:O257,MATCH(D159,Tableau1[valeur établissement liste],0),2)</f>
        <v>3</v>
      </c>
      <c r="H159" s="2" t="str">
        <f t="shared" si="19"/>
        <v/>
      </c>
      <c r="I159" s="12">
        <f>'Récap prestation'!G160</f>
        <v>0</v>
      </c>
      <c r="J159" s="12" t="str">
        <f>IF(ISBLANK('Récap prestation'!I160),"",'Récap prestation'!I160)</f>
        <v/>
      </c>
      <c r="K159" s="12" t="str">
        <f>IF(ISBLANK('Récap prestation'!H160),"",'Récap prestation'!H160)</f>
        <v/>
      </c>
      <c r="L159" s="12"/>
      <c r="M159" s="10" t="e">
        <f t="array" ref="M1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doublon])-ROW($D$2)+1),ROWS(M$2:M159)))</f>
        <v>#NUM!</v>
      </c>
      <c r="N159" s="12" t="str">
        <f t="shared" si="20"/>
        <v/>
      </c>
      <c r="O159">
        <f t="shared" si="23"/>
        <v>158</v>
      </c>
      <c r="P159">
        <f ca="1">SUMIF('Récap prestation'!$E$3:$E$500,N159,'Récap prestation'!J160)</f>
        <v>0</v>
      </c>
      <c r="Q159">
        <f ca="1">SUMIF('Récap prestation'!$E$3:$E$500,N159,'Récap prestation'!K160)</f>
        <v>0</v>
      </c>
      <c r="R159">
        <f t="shared" ca="1" si="21"/>
        <v>0</v>
      </c>
      <c r="S159">
        <f ca="1">SUMIF('Récap prestation'!$E$3:$E$500,N159,'Récap prestation'!S160)</f>
        <v>0</v>
      </c>
      <c r="T159" t="str">
        <f ca="1">IF(ISERROR(AVERAGEIF('Récap prestation'!$E$3:$E$500,N159,'Récap prestation'!$S$3)),"N/A",AVERAGEIF('Récap prestation'!$E$3:$E$500,N159,'Récap prestation'!$S$3:$S$500))</f>
        <v>N/A</v>
      </c>
      <c r="U159" s="12">
        <f>'Récap prestation'!O160</f>
        <v>0</v>
      </c>
      <c r="V159" s="12" t="e">
        <f t="array" ref="V15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doublon])-ROW($U$2)+1),ROWS(V$2:V159)))</f>
        <v>#NUM!</v>
      </c>
      <c r="W159" s="12" t="str">
        <f t="shared" si="22"/>
        <v/>
      </c>
      <c r="X159" s="12"/>
      <c r="Z159" s="14" t="str">
        <f ca="1">'février 2019'!B6</f>
        <v>5 février 2019</v>
      </c>
      <c r="AA159" s="14">
        <f ca="1">MATCH(TEXT(Z160,"j mmmm aaaa"),'février 2019'!$B$2:$B215,0)-MATCH(TEXT(Z159,"j mmmm aaaa"),'février 2019'!$B$2:$B215,0)</f>
        <v>1</v>
      </c>
      <c r="AB159" t="str">
        <f ca="1">IF(AND(AA159=1,ISBLANK(VLOOKUP(Z159,Tableau47146810[[Date]:[Type de prestation]],5,FALSE))),"",AA159)</f>
        <v/>
      </c>
    </row>
    <row r="160" spans="1:28" x14ac:dyDescent="0.25">
      <c r="A160" s="3">
        <f>'Récap prestation'!N161</f>
        <v>0</v>
      </c>
      <c r="B160" s="12" t="e">
        <f t="array" ref="B1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doublon])-ROW($A$2)+1),ROWS(B$2:B160)))</f>
        <v>#NUM!</v>
      </c>
      <c r="C160" s="12" t="str">
        <f t="shared" si="16"/>
        <v/>
      </c>
      <c r="D160" s="12" t="str">
        <f>IF('Récap prestation'!E161&lt;&gt;0,'Récap prestation'!E161,"")</f>
        <v/>
      </c>
      <c r="E160" s="14">
        <f t="shared" si="17"/>
        <v>151</v>
      </c>
      <c r="F160" s="14" t="str">
        <f t="shared" si="18"/>
        <v xml:space="preserve"> 151 </v>
      </c>
      <c r="G160" s="14">
        <f>INDEX($N$2:O258,MATCH(D160,Tableau1[valeur établissement liste],0),2)</f>
        <v>3</v>
      </c>
      <c r="H160" s="2" t="str">
        <f t="shared" si="19"/>
        <v/>
      </c>
      <c r="I160" s="12">
        <f>'Récap prestation'!G161</f>
        <v>0</v>
      </c>
      <c r="J160" s="12" t="str">
        <f>IF(ISBLANK('Récap prestation'!I161),"",'Récap prestation'!I161)</f>
        <v/>
      </c>
      <c r="K160" s="12" t="str">
        <f>IF(ISBLANK('Récap prestation'!H161),"",'Récap prestation'!H161)</f>
        <v/>
      </c>
      <c r="L160" s="12"/>
      <c r="M160" s="10" t="e">
        <f t="array" ref="M1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doublon])-ROW($D$2)+1),ROWS(M$2:M160)))</f>
        <v>#NUM!</v>
      </c>
      <c r="N160" s="12" t="str">
        <f t="shared" si="20"/>
        <v/>
      </c>
      <c r="O160">
        <f t="shared" si="23"/>
        <v>159</v>
      </c>
      <c r="P160">
        <f ca="1">SUMIF('Récap prestation'!$E$3:$E$500,N160,'Récap prestation'!J161)</f>
        <v>0</v>
      </c>
      <c r="Q160">
        <f ca="1">SUMIF('Récap prestation'!$E$3:$E$500,N160,'Récap prestation'!K161)</f>
        <v>0</v>
      </c>
      <c r="R160">
        <f t="shared" ca="1" si="21"/>
        <v>0</v>
      </c>
      <c r="S160">
        <f ca="1">SUMIF('Récap prestation'!$E$3:$E$500,N160,'Récap prestation'!S161)</f>
        <v>0</v>
      </c>
      <c r="T160" t="str">
        <f ca="1">IF(ISERROR(AVERAGEIF('Récap prestation'!$E$3:$E$500,N160,'Récap prestation'!$S$3)),"N/A",AVERAGEIF('Récap prestation'!$E$3:$E$500,N160,'Récap prestation'!$S$3:$S$500))</f>
        <v>N/A</v>
      </c>
      <c r="U160" s="12">
        <f>'Récap prestation'!O161</f>
        <v>0</v>
      </c>
      <c r="V160" s="12" t="e">
        <f t="array" ref="V16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doublon])-ROW($U$2)+1),ROWS(V$2:V160)))</f>
        <v>#NUM!</v>
      </c>
      <c r="W160" s="12" t="str">
        <f t="shared" si="22"/>
        <v/>
      </c>
      <c r="X160" s="12"/>
      <c r="Z160" s="14" t="str">
        <f ca="1">'février 2019'!B7</f>
        <v>6 février 2019</v>
      </c>
      <c r="AA160" s="14">
        <f ca="1">MATCH(TEXT(Z161,"j mmmm aaaa"),'février 2019'!$B$2:$B216,0)-MATCH(TEXT(Z160,"j mmmm aaaa"),'février 2019'!$B$2:$B216,0)</f>
        <v>1</v>
      </c>
      <c r="AB160" t="str">
        <f ca="1">IF(AND(AA160=1,ISBLANK(VLOOKUP(Z160,Tableau47146810[[Date]:[Type de prestation]],5,FALSE))),"",AA160)</f>
        <v/>
      </c>
    </row>
    <row r="161" spans="1:28" x14ac:dyDescent="0.25">
      <c r="A161" s="3">
        <f>'Récap prestation'!N162</f>
        <v>0</v>
      </c>
      <c r="B161" s="12" t="e">
        <f t="array" ref="B1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doublon])-ROW($A$2)+1),ROWS(B$2:B161)))</f>
        <v>#NUM!</v>
      </c>
      <c r="C161" s="12" t="str">
        <f t="shared" si="16"/>
        <v/>
      </c>
      <c r="D161" s="12" t="str">
        <f>IF('Récap prestation'!E162&lt;&gt;0,'Récap prestation'!E162,"")</f>
        <v/>
      </c>
      <c r="E161" s="14">
        <f t="shared" si="17"/>
        <v>152</v>
      </c>
      <c r="F161" s="14" t="str">
        <f t="shared" si="18"/>
        <v xml:space="preserve"> 152 </v>
      </c>
      <c r="G161" s="14">
        <f>INDEX($N$2:O259,MATCH(D161,Tableau1[valeur établissement liste],0),2)</f>
        <v>3</v>
      </c>
      <c r="H161" s="2" t="str">
        <f t="shared" si="19"/>
        <v/>
      </c>
      <c r="I161" s="12">
        <f>'Récap prestation'!G162</f>
        <v>0</v>
      </c>
      <c r="J161" s="12" t="str">
        <f>IF(ISBLANK('Récap prestation'!I162),"",'Récap prestation'!I162)</f>
        <v/>
      </c>
      <c r="K161" s="12" t="str">
        <f>IF(ISBLANK('Récap prestation'!H162),"",'Récap prestation'!H162)</f>
        <v/>
      </c>
      <c r="L161" s="12"/>
      <c r="M161" s="10" t="e">
        <f t="array" ref="M1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doublon])-ROW($D$2)+1),ROWS(M$2:M161)))</f>
        <v>#NUM!</v>
      </c>
      <c r="N161" s="12" t="str">
        <f t="shared" si="20"/>
        <v/>
      </c>
      <c r="O161">
        <f t="shared" si="23"/>
        <v>160</v>
      </c>
      <c r="P161">
        <f ca="1">SUMIF('Récap prestation'!$E$3:$E$500,N161,'Récap prestation'!J162)</f>
        <v>0</v>
      </c>
      <c r="Q161">
        <f ca="1">SUMIF('Récap prestation'!$E$3:$E$500,N161,'Récap prestation'!K162)</f>
        <v>0</v>
      </c>
      <c r="R161">
        <f t="shared" ca="1" si="21"/>
        <v>0</v>
      </c>
      <c r="S161">
        <f ca="1">SUMIF('Récap prestation'!$E$3:$E$500,N161,'Récap prestation'!S162)</f>
        <v>0</v>
      </c>
      <c r="T161" t="str">
        <f ca="1">IF(ISERROR(AVERAGEIF('Récap prestation'!$E$3:$E$500,N161,'Récap prestation'!$S$3)),"N/A",AVERAGEIF('Récap prestation'!$E$3:$E$500,N161,'Récap prestation'!$S$3:$S$500))</f>
        <v>N/A</v>
      </c>
      <c r="U161" s="12">
        <f>'Récap prestation'!O162</f>
        <v>0</v>
      </c>
      <c r="V161" s="12" t="e">
        <f t="array" ref="V16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doublon])-ROW($U$2)+1),ROWS(V$2:V161)))</f>
        <v>#NUM!</v>
      </c>
      <c r="W161" s="12" t="str">
        <f t="shared" si="22"/>
        <v/>
      </c>
      <c r="X161" s="12"/>
      <c r="Z161" s="14" t="str">
        <f ca="1">'février 2019'!B8</f>
        <v>7 février 2019</v>
      </c>
      <c r="AA161" s="14">
        <f ca="1">MATCH(TEXT(Z162,"j mmmm aaaa"),'février 2019'!$B$2:$B217,0)-MATCH(TEXT(Z161,"j mmmm aaaa"),'février 2019'!$B$2:$B217,0)</f>
        <v>1</v>
      </c>
      <c r="AB161" t="str">
        <f ca="1">IF(AND(AA161=1,ISBLANK(VLOOKUP(Z161,Tableau47146810[[Date]:[Type de prestation]],5,FALSE))),"",AA161)</f>
        <v/>
      </c>
    </row>
    <row r="162" spans="1:28" x14ac:dyDescent="0.25">
      <c r="A162" s="3">
        <f>'Récap prestation'!N163</f>
        <v>0</v>
      </c>
      <c r="B162" s="12" t="e">
        <f t="array" ref="B1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doublon])-ROW($A$2)+1),ROWS(B$2:B162)))</f>
        <v>#NUM!</v>
      </c>
      <c r="C162" s="12" t="str">
        <f t="shared" si="16"/>
        <v/>
      </c>
      <c r="D162" s="12" t="str">
        <f>IF('Récap prestation'!E163&lt;&gt;0,'Récap prestation'!E163,"")</f>
        <v/>
      </c>
      <c r="E162" s="14">
        <f t="shared" si="17"/>
        <v>153</v>
      </c>
      <c r="F162" s="14" t="str">
        <f t="shared" si="18"/>
        <v xml:space="preserve"> 153 </v>
      </c>
      <c r="G162" s="14">
        <f>INDEX($N$2:O260,MATCH(D162,Tableau1[valeur établissement liste],0),2)</f>
        <v>3</v>
      </c>
      <c r="H162" s="2" t="str">
        <f t="shared" si="19"/>
        <v/>
      </c>
      <c r="I162" s="12">
        <f>'Récap prestation'!G163</f>
        <v>0</v>
      </c>
      <c r="J162" s="12" t="str">
        <f>IF(ISBLANK('Récap prestation'!I163),"",'Récap prestation'!I163)</f>
        <v/>
      </c>
      <c r="K162" s="12" t="str">
        <f>IF(ISBLANK('Récap prestation'!H163),"",'Récap prestation'!H163)</f>
        <v/>
      </c>
      <c r="L162" s="12"/>
      <c r="M162" s="10" t="e">
        <f t="array" ref="M1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doublon])-ROW($D$2)+1),ROWS(M$2:M162)))</f>
        <v>#NUM!</v>
      </c>
      <c r="N162" s="12" t="str">
        <f t="shared" si="20"/>
        <v/>
      </c>
      <c r="O162">
        <f t="shared" si="23"/>
        <v>161</v>
      </c>
      <c r="P162">
        <f ca="1">SUMIF('Récap prestation'!$E$3:$E$500,N162,'Récap prestation'!J163)</f>
        <v>0</v>
      </c>
      <c r="Q162">
        <f ca="1">SUMIF('Récap prestation'!$E$3:$E$500,N162,'Récap prestation'!K163)</f>
        <v>0</v>
      </c>
      <c r="R162">
        <f t="shared" ca="1" si="21"/>
        <v>0</v>
      </c>
      <c r="S162">
        <f ca="1">SUMIF('Récap prestation'!$E$3:$E$500,N162,'Récap prestation'!S163)</f>
        <v>0</v>
      </c>
      <c r="T162" t="str">
        <f ca="1">IF(ISERROR(AVERAGEIF('Récap prestation'!$E$3:$E$500,N162,'Récap prestation'!$S$3)),"N/A",AVERAGEIF('Récap prestation'!$E$3:$E$500,N162,'Récap prestation'!$S$3:$S$500))</f>
        <v>N/A</v>
      </c>
      <c r="U162" s="12">
        <f>'Récap prestation'!O163</f>
        <v>0</v>
      </c>
      <c r="V162" s="12" t="e">
        <f t="array" ref="V16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doublon])-ROW($U$2)+1),ROWS(V$2:V162)))</f>
        <v>#NUM!</v>
      </c>
      <c r="W162" s="12" t="str">
        <f t="shared" si="22"/>
        <v/>
      </c>
      <c r="X162" s="12"/>
      <c r="Z162" s="14" t="str">
        <f ca="1">'février 2019'!B9</f>
        <v>8 février 2019</v>
      </c>
      <c r="AA162" s="14">
        <f ca="1">MATCH(TEXT(Z163,"j mmmm aaaa"),'février 2019'!$B$2:$B218,0)-MATCH(TEXT(Z162,"j mmmm aaaa"),'février 2019'!$B$2:$B218,0)</f>
        <v>1</v>
      </c>
      <c r="AB162" t="str">
        <f ca="1">IF(AND(AA162=1,ISBLANK(VLOOKUP(Z162,Tableau47146810[[Date]:[Type de prestation]],5,FALSE))),"",AA162)</f>
        <v/>
      </c>
    </row>
    <row r="163" spans="1:28" x14ac:dyDescent="0.25">
      <c r="A163" s="3">
        <f>'Récap prestation'!N164</f>
        <v>0</v>
      </c>
      <c r="B163" s="12" t="e">
        <f t="array" ref="B1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doublon])-ROW($A$2)+1),ROWS(B$2:B163)))</f>
        <v>#NUM!</v>
      </c>
      <c r="C163" s="12" t="str">
        <f t="shared" si="16"/>
        <v/>
      </c>
      <c r="D163" s="12" t="str">
        <f>IF('Récap prestation'!E164&lt;&gt;0,'Récap prestation'!E164,"")</f>
        <v/>
      </c>
      <c r="E163" s="14">
        <f t="shared" si="17"/>
        <v>154</v>
      </c>
      <c r="F163" s="14" t="str">
        <f t="shared" si="18"/>
        <v xml:space="preserve"> 154 </v>
      </c>
      <c r="G163" s="14">
        <f>INDEX($N$2:O261,MATCH(D163,Tableau1[valeur établissement liste],0),2)</f>
        <v>3</v>
      </c>
      <c r="H163" s="2" t="str">
        <f t="shared" si="19"/>
        <v/>
      </c>
      <c r="I163" s="12">
        <f>'Récap prestation'!G164</f>
        <v>0</v>
      </c>
      <c r="J163" s="12" t="str">
        <f>IF(ISBLANK('Récap prestation'!I164),"",'Récap prestation'!I164)</f>
        <v/>
      </c>
      <c r="K163" s="12" t="str">
        <f>IF(ISBLANK('Récap prestation'!H164),"",'Récap prestation'!H164)</f>
        <v/>
      </c>
      <c r="L163" s="12"/>
      <c r="M163" s="10" t="e">
        <f t="array" ref="M1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doublon])-ROW($D$2)+1),ROWS(M$2:M163)))</f>
        <v>#NUM!</v>
      </c>
      <c r="N163" s="12" t="str">
        <f t="shared" si="20"/>
        <v/>
      </c>
      <c r="O163">
        <f t="shared" si="23"/>
        <v>162</v>
      </c>
      <c r="P163">
        <f ca="1">SUMIF('Récap prestation'!$E$3:$E$500,N163,'Récap prestation'!J164)</f>
        <v>0</v>
      </c>
      <c r="Q163">
        <f ca="1">SUMIF('Récap prestation'!$E$3:$E$500,N163,'Récap prestation'!K164)</f>
        <v>0</v>
      </c>
      <c r="R163">
        <f t="shared" ca="1" si="21"/>
        <v>0</v>
      </c>
      <c r="S163">
        <f ca="1">SUMIF('Récap prestation'!$E$3:$E$500,N163,'Récap prestation'!S164)</f>
        <v>0</v>
      </c>
      <c r="T163" t="str">
        <f ca="1">IF(ISERROR(AVERAGEIF('Récap prestation'!$E$3:$E$500,N163,'Récap prestation'!$S$3)),"N/A",AVERAGEIF('Récap prestation'!$E$3:$E$500,N163,'Récap prestation'!$S$3:$S$500))</f>
        <v>N/A</v>
      </c>
      <c r="U163" s="12">
        <f>'Récap prestation'!O164</f>
        <v>0</v>
      </c>
      <c r="V163" s="12" t="e">
        <f t="array" ref="V16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doublon])-ROW($U$2)+1),ROWS(V$2:V163)))</f>
        <v>#NUM!</v>
      </c>
      <c r="W163" s="12" t="str">
        <f t="shared" si="22"/>
        <v/>
      </c>
      <c r="X163" s="12"/>
      <c r="Z163" s="14" t="str">
        <f ca="1">'février 2019'!B10</f>
        <v>9 février 2019</v>
      </c>
      <c r="AA163" s="14">
        <f ca="1">MATCH(TEXT(Z164,"j mmmm aaaa"),'février 2019'!$B$2:$B219,0)-MATCH(TEXT(Z163,"j mmmm aaaa"),'février 2019'!$B$2:$B219,0)</f>
        <v>1</v>
      </c>
      <c r="AB163" t="str">
        <f ca="1">IF(AND(AA163=1,ISBLANK(VLOOKUP(Z163,Tableau47146810[[Date]:[Type de prestation]],5,FALSE))),"",AA163)</f>
        <v/>
      </c>
    </row>
    <row r="164" spans="1:28" x14ac:dyDescent="0.25">
      <c r="A164" s="3">
        <f>'Récap prestation'!N165</f>
        <v>0</v>
      </c>
      <c r="B164" s="12" t="e">
        <f t="array" ref="B1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doublon])-ROW($A$2)+1),ROWS(B$2:B164)))</f>
        <v>#NUM!</v>
      </c>
      <c r="C164" s="12" t="str">
        <f t="shared" si="16"/>
        <v/>
      </c>
      <c r="D164" s="12" t="str">
        <f>IF('Récap prestation'!E165&lt;&gt;0,'Récap prestation'!E165,"")</f>
        <v/>
      </c>
      <c r="E164" s="14">
        <f t="shared" si="17"/>
        <v>155</v>
      </c>
      <c r="F164" s="14" t="str">
        <f t="shared" si="18"/>
        <v xml:space="preserve"> 155 </v>
      </c>
      <c r="G164" s="14">
        <f>INDEX($N$2:O262,MATCH(D164,Tableau1[valeur établissement liste],0),2)</f>
        <v>3</v>
      </c>
      <c r="H164" s="2" t="str">
        <f t="shared" si="19"/>
        <v/>
      </c>
      <c r="I164" s="12">
        <f>'Récap prestation'!G165</f>
        <v>0</v>
      </c>
      <c r="J164" s="12" t="str">
        <f>IF(ISBLANK('Récap prestation'!I165),"",'Récap prestation'!I165)</f>
        <v/>
      </c>
      <c r="K164" s="12" t="str">
        <f>IF(ISBLANK('Récap prestation'!H165),"",'Récap prestation'!H165)</f>
        <v/>
      </c>
      <c r="L164" s="12"/>
      <c r="M164" s="10" t="e">
        <f t="array" ref="M1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doublon])-ROW($D$2)+1),ROWS(M$2:M164)))</f>
        <v>#NUM!</v>
      </c>
      <c r="N164" s="12" t="str">
        <f t="shared" si="20"/>
        <v/>
      </c>
      <c r="O164">
        <f t="shared" si="23"/>
        <v>163</v>
      </c>
      <c r="P164">
        <f ca="1">SUMIF('Récap prestation'!$E$3:$E$500,N164,'Récap prestation'!J165)</f>
        <v>0</v>
      </c>
      <c r="Q164">
        <f ca="1">SUMIF('Récap prestation'!$E$3:$E$500,N164,'Récap prestation'!K165)</f>
        <v>0</v>
      </c>
      <c r="R164">
        <f t="shared" ca="1" si="21"/>
        <v>0</v>
      </c>
      <c r="S164">
        <f ca="1">SUMIF('Récap prestation'!$E$3:$E$500,N164,'Récap prestation'!S165)</f>
        <v>0</v>
      </c>
      <c r="T164" t="str">
        <f ca="1">IF(ISERROR(AVERAGEIF('Récap prestation'!$E$3:$E$500,N164,'Récap prestation'!$S$3)),"N/A",AVERAGEIF('Récap prestation'!$E$3:$E$500,N164,'Récap prestation'!$S$3:$S$500))</f>
        <v>N/A</v>
      </c>
      <c r="U164" s="12">
        <f>'Récap prestation'!O165</f>
        <v>0</v>
      </c>
      <c r="V164" s="12" t="e">
        <f t="array" ref="V16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doublon])-ROW($U$2)+1),ROWS(V$2:V164)))</f>
        <v>#NUM!</v>
      </c>
      <c r="W164" s="12" t="str">
        <f t="shared" si="22"/>
        <v/>
      </c>
      <c r="X164" s="12"/>
      <c r="Z164" s="14" t="str">
        <f ca="1">'février 2019'!B11</f>
        <v>10 février 2019</v>
      </c>
      <c r="AA164" s="14">
        <f ca="1">MATCH(TEXT(Z165,"j mmmm aaaa"),'février 2019'!$B$2:$B220,0)-MATCH(TEXT(Z164,"j mmmm aaaa"),'février 2019'!$B$2:$B220,0)</f>
        <v>1</v>
      </c>
      <c r="AB164" t="str">
        <f ca="1">IF(AND(AA164=1,ISBLANK(VLOOKUP(Z164,Tableau47146810[[Date]:[Type de prestation]],5,FALSE))),"",AA164)</f>
        <v/>
      </c>
    </row>
    <row r="165" spans="1:28" x14ac:dyDescent="0.25">
      <c r="A165" s="3">
        <f>'Récap prestation'!N166</f>
        <v>0</v>
      </c>
      <c r="B165" s="12" t="e">
        <f t="array" ref="B1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doublon])-ROW($A$2)+1),ROWS(B$2:B165)))</f>
        <v>#NUM!</v>
      </c>
      <c r="C165" s="12" t="str">
        <f t="shared" si="16"/>
        <v/>
      </c>
      <c r="D165" s="12" t="str">
        <f>IF('Récap prestation'!E166&lt;&gt;0,'Récap prestation'!E166,"")</f>
        <v/>
      </c>
      <c r="E165" s="14">
        <f t="shared" si="17"/>
        <v>156</v>
      </c>
      <c r="F165" s="14" t="str">
        <f t="shared" si="18"/>
        <v xml:space="preserve"> 156 </v>
      </c>
      <c r="G165" s="14">
        <f>INDEX($N$2:O263,MATCH(D165,Tableau1[valeur établissement liste],0),2)</f>
        <v>3</v>
      </c>
      <c r="H165" s="2" t="str">
        <f t="shared" si="19"/>
        <v/>
      </c>
      <c r="I165" s="12">
        <f>'Récap prestation'!G166</f>
        <v>0</v>
      </c>
      <c r="J165" s="12" t="str">
        <f>IF(ISBLANK('Récap prestation'!I166),"",'Récap prestation'!I166)</f>
        <v/>
      </c>
      <c r="K165" s="12" t="str">
        <f>IF(ISBLANK('Récap prestation'!H166),"",'Récap prestation'!H166)</f>
        <v/>
      </c>
      <c r="L165" s="12"/>
      <c r="M165" s="10" t="e">
        <f t="array" ref="M1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doublon])-ROW($D$2)+1),ROWS(M$2:M165)))</f>
        <v>#NUM!</v>
      </c>
      <c r="N165" s="12" t="str">
        <f t="shared" si="20"/>
        <v/>
      </c>
      <c r="O165">
        <f t="shared" si="23"/>
        <v>164</v>
      </c>
      <c r="P165">
        <f ca="1">SUMIF('Récap prestation'!$E$3:$E$500,N165,'Récap prestation'!J166)</f>
        <v>0</v>
      </c>
      <c r="Q165">
        <f ca="1">SUMIF('Récap prestation'!$E$3:$E$500,N165,'Récap prestation'!K166)</f>
        <v>0</v>
      </c>
      <c r="R165">
        <f t="shared" ca="1" si="21"/>
        <v>0</v>
      </c>
      <c r="S165">
        <f ca="1">SUMIF('Récap prestation'!$E$3:$E$500,N165,'Récap prestation'!S166)</f>
        <v>0</v>
      </c>
      <c r="T165" t="str">
        <f ca="1">IF(ISERROR(AVERAGEIF('Récap prestation'!$E$3:$E$500,N165,'Récap prestation'!$S$3)),"N/A",AVERAGEIF('Récap prestation'!$E$3:$E$500,N165,'Récap prestation'!$S$3:$S$500))</f>
        <v>N/A</v>
      </c>
      <c r="U165" s="12">
        <f>'Récap prestation'!O166</f>
        <v>0</v>
      </c>
      <c r="V165" s="12" t="e">
        <f t="array" ref="V16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doublon])-ROW($U$2)+1),ROWS(V$2:V165)))</f>
        <v>#NUM!</v>
      </c>
      <c r="W165" s="12" t="str">
        <f t="shared" si="22"/>
        <v/>
      </c>
      <c r="X165" s="12"/>
      <c r="Z165" s="14" t="str">
        <f ca="1">'février 2019'!B12</f>
        <v>11 février 2019</v>
      </c>
      <c r="AA165" s="14">
        <f ca="1">MATCH(TEXT(Z166,"j mmmm aaaa"),'février 2019'!$B$2:$B221,0)-MATCH(TEXT(Z165,"j mmmm aaaa"),'février 2019'!$B$2:$B221,0)</f>
        <v>1</v>
      </c>
      <c r="AB165" t="str">
        <f ca="1">IF(AND(AA165=1,ISBLANK(VLOOKUP(Z165,Tableau47146810[[Date]:[Type de prestation]],5,FALSE))),"",AA165)</f>
        <v/>
      </c>
    </row>
    <row r="166" spans="1:28" x14ac:dyDescent="0.25">
      <c r="A166" s="3">
        <f>'Récap prestation'!N167</f>
        <v>0</v>
      </c>
      <c r="B166" s="12" t="e">
        <f t="array" ref="B1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doublon])-ROW($A$2)+1),ROWS(B$2:B166)))</f>
        <v>#NUM!</v>
      </c>
      <c r="C166" s="12" t="str">
        <f t="shared" si="16"/>
        <v/>
      </c>
      <c r="D166" s="12" t="str">
        <f>IF('Récap prestation'!E167&lt;&gt;0,'Récap prestation'!E167,"")</f>
        <v/>
      </c>
      <c r="E166" s="14">
        <f t="shared" si="17"/>
        <v>157</v>
      </c>
      <c r="F166" s="14" t="str">
        <f t="shared" si="18"/>
        <v xml:space="preserve"> 157 </v>
      </c>
      <c r="G166" s="14">
        <f>INDEX($N$2:O264,MATCH(D166,Tableau1[valeur établissement liste],0),2)</f>
        <v>3</v>
      </c>
      <c r="H166" s="2" t="str">
        <f t="shared" si="19"/>
        <v/>
      </c>
      <c r="I166" s="12">
        <f>'Récap prestation'!G167</f>
        <v>0</v>
      </c>
      <c r="J166" s="12" t="str">
        <f>IF(ISBLANK('Récap prestation'!I167),"",'Récap prestation'!I167)</f>
        <v/>
      </c>
      <c r="K166" s="12" t="str">
        <f>IF(ISBLANK('Récap prestation'!H167),"",'Récap prestation'!H167)</f>
        <v/>
      </c>
      <c r="L166" s="12"/>
      <c r="M166" s="10" t="e">
        <f t="array" ref="M1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doublon])-ROW($D$2)+1),ROWS(M$2:M166)))</f>
        <v>#NUM!</v>
      </c>
      <c r="N166" s="12" t="str">
        <f t="shared" si="20"/>
        <v/>
      </c>
      <c r="O166">
        <f t="shared" si="23"/>
        <v>165</v>
      </c>
      <c r="P166">
        <f ca="1">SUMIF('Récap prestation'!$E$3:$E$500,N166,'Récap prestation'!J167)</f>
        <v>0</v>
      </c>
      <c r="Q166">
        <f ca="1">SUMIF('Récap prestation'!$E$3:$E$500,N166,'Récap prestation'!K167)</f>
        <v>0</v>
      </c>
      <c r="R166">
        <f t="shared" ca="1" si="21"/>
        <v>0</v>
      </c>
      <c r="S166">
        <f ca="1">SUMIF('Récap prestation'!$E$3:$E$500,N166,'Récap prestation'!S167)</f>
        <v>0</v>
      </c>
      <c r="T166" t="str">
        <f ca="1">IF(ISERROR(AVERAGEIF('Récap prestation'!$E$3:$E$500,N166,'Récap prestation'!$S$3)),"N/A",AVERAGEIF('Récap prestation'!$E$3:$E$500,N166,'Récap prestation'!$S$3:$S$500))</f>
        <v>N/A</v>
      </c>
      <c r="U166" s="12">
        <f>'Récap prestation'!O167</f>
        <v>0</v>
      </c>
      <c r="V166" s="12" t="e">
        <f t="array" ref="V16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doublon])-ROW($U$2)+1),ROWS(V$2:V166)))</f>
        <v>#NUM!</v>
      </c>
      <c r="W166" s="12" t="str">
        <f t="shared" si="22"/>
        <v/>
      </c>
      <c r="X166" s="12"/>
      <c r="Z166" s="14" t="str">
        <f ca="1">'février 2019'!B13</f>
        <v>12 février 2019</v>
      </c>
      <c r="AA166" s="14">
        <f ca="1">MATCH(TEXT(Z167,"j mmmm aaaa"),'février 2019'!$B$2:$B222,0)-MATCH(TEXT(Z166,"j mmmm aaaa"),'février 2019'!$B$2:$B222,0)</f>
        <v>1</v>
      </c>
      <c r="AB166" t="str">
        <f ca="1">IF(AND(AA166=1,ISBLANK(VLOOKUP(Z166,Tableau47146810[[Date]:[Type de prestation]],5,FALSE))),"",AA166)</f>
        <v/>
      </c>
    </row>
    <row r="167" spans="1:28" x14ac:dyDescent="0.25">
      <c r="A167" s="3">
        <f>'Récap prestation'!N168</f>
        <v>0</v>
      </c>
      <c r="B167" s="12" t="e">
        <f t="array" ref="B1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doublon])-ROW($A$2)+1),ROWS(B$2:B167)))</f>
        <v>#NUM!</v>
      </c>
      <c r="C167" s="12" t="str">
        <f t="shared" si="16"/>
        <v/>
      </c>
      <c r="D167" s="12" t="str">
        <f>IF('Récap prestation'!E168&lt;&gt;0,'Récap prestation'!E168,"")</f>
        <v/>
      </c>
      <c r="E167" s="14">
        <f t="shared" si="17"/>
        <v>158</v>
      </c>
      <c r="F167" s="14" t="str">
        <f t="shared" si="18"/>
        <v xml:space="preserve"> 158 </v>
      </c>
      <c r="G167" s="14">
        <f>INDEX($N$2:O265,MATCH(D167,Tableau1[valeur établissement liste],0),2)</f>
        <v>3</v>
      </c>
      <c r="H167" s="2" t="str">
        <f t="shared" si="19"/>
        <v/>
      </c>
      <c r="I167" s="12">
        <f>'Récap prestation'!G168</f>
        <v>0</v>
      </c>
      <c r="J167" s="12" t="str">
        <f>IF(ISBLANK('Récap prestation'!I168),"",'Récap prestation'!I168)</f>
        <v/>
      </c>
      <c r="K167" s="12" t="str">
        <f>IF(ISBLANK('Récap prestation'!H168),"",'Récap prestation'!H168)</f>
        <v/>
      </c>
      <c r="L167" s="12"/>
      <c r="M167" s="10" t="e">
        <f t="array" ref="M1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doublon])-ROW($D$2)+1),ROWS(M$2:M167)))</f>
        <v>#NUM!</v>
      </c>
      <c r="N167" s="12" t="str">
        <f t="shared" si="20"/>
        <v/>
      </c>
      <c r="O167">
        <f t="shared" si="23"/>
        <v>166</v>
      </c>
      <c r="P167">
        <f ca="1">SUMIF('Récap prestation'!$E$3:$E$500,N167,'Récap prestation'!J168)</f>
        <v>0</v>
      </c>
      <c r="Q167">
        <f ca="1">SUMIF('Récap prestation'!$E$3:$E$500,N167,'Récap prestation'!K168)</f>
        <v>0</v>
      </c>
      <c r="R167">
        <f t="shared" ca="1" si="21"/>
        <v>0</v>
      </c>
      <c r="S167">
        <f ca="1">SUMIF('Récap prestation'!$E$3:$E$500,N167,'Récap prestation'!S168)</f>
        <v>0</v>
      </c>
      <c r="T167" t="str">
        <f ca="1">IF(ISERROR(AVERAGEIF('Récap prestation'!$E$3:$E$500,N167,'Récap prestation'!$S$3)),"N/A",AVERAGEIF('Récap prestation'!$E$3:$E$500,N167,'Récap prestation'!$S$3:$S$500))</f>
        <v>N/A</v>
      </c>
      <c r="U167" s="12">
        <f>'Récap prestation'!O168</f>
        <v>0</v>
      </c>
      <c r="V167" s="12" t="e">
        <f t="array" ref="V16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doublon])-ROW($U$2)+1),ROWS(V$2:V167)))</f>
        <v>#NUM!</v>
      </c>
      <c r="W167" s="12" t="str">
        <f t="shared" si="22"/>
        <v/>
      </c>
      <c r="X167" s="12"/>
      <c r="Z167" s="14" t="str">
        <f ca="1">'février 2019'!B14</f>
        <v>13 février 2019</v>
      </c>
      <c r="AA167" s="14">
        <f ca="1">MATCH(TEXT(Z168,"j mmmm aaaa"),'février 2019'!$B$2:$B223,0)-MATCH(TEXT(Z167,"j mmmm aaaa"),'février 2019'!$B$2:$B223,0)</f>
        <v>1</v>
      </c>
      <c r="AB167" t="str">
        <f ca="1">IF(AND(AA167=1,ISBLANK(VLOOKUP(Z167,Tableau47146810[[Date]:[Type de prestation]],5,FALSE))),"",AA167)</f>
        <v/>
      </c>
    </row>
    <row r="168" spans="1:28" x14ac:dyDescent="0.25">
      <c r="A168" s="3">
        <f>'Récap prestation'!N169</f>
        <v>0</v>
      </c>
      <c r="B168" s="12" t="e">
        <f t="array" ref="B1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doublon])-ROW($A$2)+1),ROWS(B$2:B168)))</f>
        <v>#NUM!</v>
      </c>
      <c r="C168" s="12" t="str">
        <f t="shared" si="16"/>
        <v/>
      </c>
      <c r="D168" s="12" t="str">
        <f>IF('Récap prestation'!E169&lt;&gt;0,'Récap prestation'!E169,"")</f>
        <v/>
      </c>
      <c r="E168" s="14">
        <f t="shared" si="17"/>
        <v>159</v>
      </c>
      <c r="F168" s="14" t="str">
        <f t="shared" si="18"/>
        <v xml:space="preserve"> 159 </v>
      </c>
      <c r="G168" s="14">
        <f>INDEX($N$2:O266,MATCH(D168,Tableau1[valeur établissement liste],0),2)</f>
        <v>3</v>
      </c>
      <c r="H168" s="2" t="str">
        <f t="shared" si="19"/>
        <v/>
      </c>
      <c r="I168" s="12">
        <f>'Récap prestation'!G169</f>
        <v>0</v>
      </c>
      <c r="J168" s="12" t="str">
        <f>IF(ISBLANK('Récap prestation'!I169),"",'Récap prestation'!I169)</f>
        <v/>
      </c>
      <c r="K168" s="12" t="str">
        <f>IF(ISBLANK('Récap prestation'!H169),"",'Récap prestation'!H169)</f>
        <v/>
      </c>
      <c r="L168" s="12"/>
      <c r="M168" s="10" t="e">
        <f t="array" ref="M1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doublon])-ROW($D$2)+1),ROWS(M$2:M168)))</f>
        <v>#NUM!</v>
      </c>
      <c r="N168" s="12" t="str">
        <f t="shared" si="20"/>
        <v/>
      </c>
      <c r="O168">
        <f t="shared" si="23"/>
        <v>167</v>
      </c>
      <c r="P168">
        <f ca="1">SUMIF('Récap prestation'!$E$3:$E$500,N168,'Récap prestation'!J169)</f>
        <v>0</v>
      </c>
      <c r="Q168">
        <f ca="1">SUMIF('Récap prestation'!$E$3:$E$500,N168,'Récap prestation'!K169)</f>
        <v>0</v>
      </c>
      <c r="R168">
        <f t="shared" ca="1" si="21"/>
        <v>0</v>
      </c>
      <c r="S168">
        <f ca="1">SUMIF('Récap prestation'!$E$3:$E$500,N168,'Récap prestation'!S169)</f>
        <v>0</v>
      </c>
      <c r="T168" t="str">
        <f ca="1">IF(ISERROR(AVERAGEIF('Récap prestation'!$E$3:$E$500,N168,'Récap prestation'!$S$3)),"N/A",AVERAGEIF('Récap prestation'!$E$3:$E$500,N168,'Récap prestation'!$S$3:$S$500))</f>
        <v>N/A</v>
      </c>
      <c r="U168" s="12">
        <f>'Récap prestation'!O169</f>
        <v>0</v>
      </c>
      <c r="V168" s="12" t="e">
        <f t="array" ref="V16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doublon])-ROW($U$2)+1),ROWS(V$2:V168)))</f>
        <v>#NUM!</v>
      </c>
      <c r="W168" s="12" t="str">
        <f t="shared" si="22"/>
        <v/>
      </c>
      <c r="X168" s="12"/>
      <c r="Z168" s="14" t="str">
        <f ca="1">'février 2019'!B15</f>
        <v>14 février 2019</v>
      </c>
      <c r="AA168" s="14">
        <f ca="1">MATCH(TEXT(Z169,"j mmmm aaaa"),'février 2019'!$B$2:$B224,0)-MATCH(TEXT(Z168,"j mmmm aaaa"),'février 2019'!$B$2:$B224,0)</f>
        <v>1</v>
      </c>
      <c r="AB168" t="str">
        <f ca="1">IF(AND(AA168=1,ISBLANK(VLOOKUP(Z168,Tableau47146810[[Date]:[Type de prestation]],5,FALSE))),"",AA168)</f>
        <v/>
      </c>
    </row>
    <row r="169" spans="1:28" x14ac:dyDescent="0.25">
      <c r="A169" s="3">
        <f>'Récap prestation'!N170</f>
        <v>0</v>
      </c>
      <c r="B169" s="12" t="e">
        <f t="array" ref="B1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doublon])-ROW($A$2)+1),ROWS(B$2:B169)))</f>
        <v>#NUM!</v>
      </c>
      <c r="C169" s="12" t="str">
        <f t="shared" si="16"/>
        <v/>
      </c>
      <c r="D169" s="12" t="str">
        <f>IF('Récap prestation'!E170&lt;&gt;0,'Récap prestation'!E170,"")</f>
        <v/>
      </c>
      <c r="E169" s="14">
        <f t="shared" si="17"/>
        <v>160</v>
      </c>
      <c r="F169" s="14" t="str">
        <f t="shared" si="18"/>
        <v xml:space="preserve"> 160 </v>
      </c>
      <c r="G169" s="14">
        <f>INDEX($N$2:O267,MATCH(D169,Tableau1[valeur établissement liste],0),2)</f>
        <v>3</v>
      </c>
      <c r="H169" s="2" t="str">
        <f t="shared" si="19"/>
        <v/>
      </c>
      <c r="I169" s="12">
        <f>'Récap prestation'!G170</f>
        <v>0</v>
      </c>
      <c r="J169" s="12" t="str">
        <f>IF(ISBLANK('Récap prestation'!I170),"",'Récap prestation'!I170)</f>
        <v/>
      </c>
      <c r="K169" s="12" t="str">
        <f>IF(ISBLANK('Récap prestation'!H170),"",'Récap prestation'!H170)</f>
        <v/>
      </c>
      <c r="L169" s="12"/>
      <c r="M169" s="10" t="e">
        <f t="array" ref="M1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doublon])-ROW($D$2)+1),ROWS(M$2:M169)))</f>
        <v>#NUM!</v>
      </c>
      <c r="N169" s="12" t="str">
        <f t="shared" si="20"/>
        <v/>
      </c>
      <c r="O169">
        <f t="shared" si="23"/>
        <v>168</v>
      </c>
      <c r="P169">
        <f ca="1">SUMIF('Récap prestation'!$E$3:$E$500,N169,'Récap prestation'!J170)</f>
        <v>0</v>
      </c>
      <c r="Q169">
        <f ca="1">SUMIF('Récap prestation'!$E$3:$E$500,N169,'Récap prestation'!K170)</f>
        <v>0</v>
      </c>
      <c r="R169">
        <f t="shared" ca="1" si="21"/>
        <v>0</v>
      </c>
      <c r="S169">
        <f ca="1">SUMIF('Récap prestation'!$E$3:$E$500,N169,'Récap prestation'!S170)</f>
        <v>0</v>
      </c>
      <c r="T169" t="str">
        <f ca="1">IF(ISERROR(AVERAGEIF('Récap prestation'!$E$3:$E$500,N169,'Récap prestation'!$S$3)),"N/A",AVERAGEIF('Récap prestation'!$E$3:$E$500,N169,'Récap prestation'!$S$3:$S$500))</f>
        <v>N/A</v>
      </c>
      <c r="U169" s="12">
        <f>'Récap prestation'!O170</f>
        <v>0</v>
      </c>
      <c r="V169" s="12" t="e">
        <f t="array" ref="V16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doublon])-ROW($U$2)+1),ROWS(V$2:V169)))</f>
        <v>#NUM!</v>
      </c>
      <c r="W169" s="12" t="str">
        <f t="shared" si="22"/>
        <v/>
      </c>
      <c r="X169" s="12"/>
      <c r="Z169" s="14" t="str">
        <f ca="1">'février 2019'!B16</f>
        <v>15 février 2019</v>
      </c>
      <c r="AA169" s="14">
        <f ca="1">MATCH(TEXT(Z170,"j mmmm aaaa"),'février 2019'!$B$2:$B225,0)-MATCH(TEXT(Z169,"j mmmm aaaa"),'février 2019'!$B$2:$B225,0)</f>
        <v>1</v>
      </c>
      <c r="AB169" t="str">
        <f ca="1">IF(AND(AA169=1,ISBLANK(VLOOKUP(Z169,Tableau47146810[[Date]:[Type de prestation]],5,FALSE))),"",AA169)</f>
        <v/>
      </c>
    </row>
    <row r="170" spans="1:28" x14ac:dyDescent="0.25">
      <c r="A170" s="3">
        <f>'Récap prestation'!N171</f>
        <v>0</v>
      </c>
      <c r="B170" s="12" t="e">
        <f t="array" ref="B1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doublon])-ROW($A$2)+1),ROWS(B$2:B170)))</f>
        <v>#NUM!</v>
      </c>
      <c r="C170" s="12" t="str">
        <f t="shared" si="16"/>
        <v/>
      </c>
      <c r="D170" s="12" t="str">
        <f>IF('Récap prestation'!E171&lt;&gt;0,'Récap prestation'!E171,"")</f>
        <v/>
      </c>
      <c r="E170" s="14">
        <f t="shared" si="17"/>
        <v>161</v>
      </c>
      <c r="F170" s="14" t="str">
        <f t="shared" si="18"/>
        <v xml:space="preserve"> 161 </v>
      </c>
      <c r="G170" s="14">
        <f>INDEX($N$2:O268,MATCH(D170,Tableau1[valeur établissement liste],0),2)</f>
        <v>3</v>
      </c>
      <c r="H170" s="2" t="str">
        <f t="shared" si="19"/>
        <v/>
      </c>
      <c r="I170" s="12">
        <f>'Récap prestation'!G171</f>
        <v>0</v>
      </c>
      <c r="J170" s="12" t="str">
        <f>IF(ISBLANK('Récap prestation'!I171),"",'Récap prestation'!I171)</f>
        <v/>
      </c>
      <c r="K170" s="12" t="str">
        <f>IF(ISBLANK('Récap prestation'!H171),"",'Récap prestation'!H171)</f>
        <v/>
      </c>
      <c r="L170" s="12"/>
      <c r="M170" s="10" t="e">
        <f t="array" ref="M1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doublon])-ROW($D$2)+1),ROWS(M$2:M170)))</f>
        <v>#NUM!</v>
      </c>
      <c r="N170" s="12" t="str">
        <f t="shared" si="20"/>
        <v/>
      </c>
      <c r="O170">
        <f t="shared" si="23"/>
        <v>169</v>
      </c>
      <c r="P170">
        <f ca="1">SUMIF('Récap prestation'!$E$3:$E$500,N170,'Récap prestation'!J171)</f>
        <v>0</v>
      </c>
      <c r="Q170">
        <f ca="1">SUMIF('Récap prestation'!$E$3:$E$500,N170,'Récap prestation'!K171)</f>
        <v>0</v>
      </c>
      <c r="R170">
        <f t="shared" ca="1" si="21"/>
        <v>0</v>
      </c>
      <c r="S170">
        <f ca="1">SUMIF('Récap prestation'!$E$3:$E$500,N170,'Récap prestation'!S171)</f>
        <v>0</v>
      </c>
      <c r="T170" t="str">
        <f ca="1">IF(ISERROR(AVERAGEIF('Récap prestation'!$E$3:$E$500,N170,'Récap prestation'!$S$3)),"N/A",AVERAGEIF('Récap prestation'!$E$3:$E$500,N170,'Récap prestation'!$S$3:$S$500))</f>
        <v>N/A</v>
      </c>
      <c r="U170" s="12">
        <f>'Récap prestation'!O171</f>
        <v>0</v>
      </c>
      <c r="V170" s="12" t="e">
        <f t="array" ref="V17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doublon])-ROW($U$2)+1),ROWS(V$2:V170)))</f>
        <v>#NUM!</v>
      </c>
      <c r="W170" s="12" t="str">
        <f t="shared" si="22"/>
        <v/>
      </c>
      <c r="X170" s="12"/>
      <c r="Z170" s="14" t="str">
        <f ca="1">'février 2019'!B17</f>
        <v>16 février 2019</v>
      </c>
      <c r="AA170" s="14">
        <f ca="1">MATCH(TEXT(Z171,"j mmmm aaaa"),'février 2019'!$B$2:$B226,0)-MATCH(TEXT(Z170,"j mmmm aaaa"),'février 2019'!$B$2:$B226,0)</f>
        <v>1</v>
      </c>
      <c r="AB170" t="str">
        <f ca="1">IF(AND(AA170=1,ISBLANK(VLOOKUP(Z170,Tableau47146810[[Date]:[Type de prestation]],5,FALSE))),"",AA170)</f>
        <v/>
      </c>
    </row>
    <row r="171" spans="1:28" x14ac:dyDescent="0.25">
      <c r="A171" s="3">
        <f>'Récap prestation'!N172</f>
        <v>0</v>
      </c>
      <c r="B171" s="12" t="e">
        <f t="array" ref="B1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doublon])-ROW($A$2)+1),ROWS(B$2:B171)))</f>
        <v>#NUM!</v>
      </c>
      <c r="C171" s="12" t="str">
        <f t="shared" si="16"/>
        <v/>
      </c>
      <c r="D171" s="12" t="str">
        <f>IF('Récap prestation'!E172&lt;&gt;0,'Récap prestation'!E172,"")</f>
        <v/>
      </c>
      <c r="E171" s="14">
        <f t="shared" si="17"/>
        <v>162</v>
      </c>
      <c r="F171" s="14" t="str">
        <f t="shared" si="18"/>
        <v xml:space="preserve"> 162 </v>
      </c>
      <c r="G171" s="14">
        <f>INDEX($N$2:O269,MATCH(D171,Tableau1[valeur établissement liste],0),2)</f>
        <v>3</v>
      </c>
      <c r="H171" s="2" t="str">
        <f t="shared" si="19"/>
        <v/>
      </c>
      <c r="I171" s="12">
        <f>'Récap prestation'!G172</f>
        <v>0</v>
      </c>
      <c r="J171" s="12" t="str">
        <f>IF(ISBLANK('Récap prestation'!I172),"",'Récap prestation'!I172)</f>
        <v/>
      </c>
      <c r="K171" s="12" t="str">
        <f>IF(ISBLANK('Récap prestation'!H172),"",'Récap prestation'!H172)</f>
        <v/>
      </c>
      <c r="L171" s="12"/>
      <c r="M171" s="10" t="e">
        <f t="array" ref="M1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doublon])-ROW($D$2)+1),ROWS(M$2:M171)))</f>
        <v>#NUM!</v>
      </c>
      <c r="N171" s="12" t="str">
        <f t="shared" si="20"/>
        <v/>
      </c>
      <c r="O171">
        <f t="shared" si="23"/>
        <v>170</v>
      </c>
      <c r="P171">
        <f ca="1">SUMIF('Récap prestation'!$E$3:$E$500,N171,'Récap prestation'!J172)</f>
        <v>0</v>
      </c>
      <c r="Q171">
        <f ca="1">SUMIF('Récap prestation'!$E$3:$E$500,N171,'Récap prestation'!K172)</f>
        <v>0</v>
      </c>
      <c r="R171">
        <f t="shared" ca="1" si="21"/>
        <v>0</v>
      </c>
      <c r="S171">
        <f ca="1">SUMIF('Récap prestation'!$E$3:$E$500,N171,'Récap prestation'!S172)</f>
        <v>0</v>
      </c>
      <c r="T171" t="str">
        <f ca="1">IF(ISERROR(AVERAGEIF('Récap prestation'!$E$3:$E$500,N171,'Récap prestation'!$S$3)),"N/A",AVERAGEIF('Récap prestation'!$E$3:$E$500,N171,'Récap prestation'!$S$3:$S$500))</f>
        <v>N/A</v>
      </c>
      <c r="U171" s="12">
        <f>'Récap prestation'!O172</f>
        <v>0</v>
      </c>
      <c r="V171" s="12" t="e">
        <f t="array" ref="V17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doublon])-ROW($U$2)+1),ROWS(V$2:V171)))</f>
        <v>#NUM!</v>
      </c>
      <c r="W171" s="12" t="str">
        <f t="shared" si="22"/>
        <v/>
      </c>
      <c r="X171" s="12"/>
      <c r="Z171" s="14" t="str">
        <f ca="1">'février 2019'!B18</f>
        <v>17 février 2019</v>
      </c>
      <c r="AA171" s="14">
        <f ca="1">MATCH(TEXT(Z172,"j mmmm aaaa"),'février 2019'!$B$2:$B227,0)-MATCH(TEXT(Z171,"j mmmm aaaa"),'février 2019'!$B$2:$B227,0)</f>
        <v>1</v>
      </c>
      <c r="AB171" t="str">
        <f ca="1">IF(AND(AA171=1,ISBLANK(VLOOKUP(Z171,Tableau47146810[[Date]:[Type de prestation]],5,FALSE))),"",AA171)</f>
        <v/>
      </c>
    </row>
    <row r="172" spans="1:28" x14ac:dyDescent="0.25">
      <c r="A172" s="3">
        <f>'Récap prestation'!N173</f>
        <v>0</v>
      </c>
      <c r="B172" s="12" t="e">
        <f t="array" ref="B1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doublon])-ROW($A$2)+1),ROWS(B$2:B172)))</f>
        <v>#NUM!</v>
      </c>
      <c r="C172" s="12" t="str">
        <f t="shared" si="16"/>
        <v/>
      </c>
      <c r="D172" s="12" t="str">
        <f>IF('Récap prestation'!E173&lt;&gt;0,'Récap prestation'!E173,"")</f>
        <v/>
      </c>
      <c r="E172" s="14">
        <f t="shared" si="17"/>
        <v>163</v>
      </c>
      <c r="F172" s="14" t="str">
        <f t="shared" si="18"/>
        <v xml:space="preserve"> 163 </v>
      </c>
      <c r="G172" s="14">
        <f>INDEX($N$2:O270,MATCH(D172,Tableau1[valeur établissement liste],0),2)</f>
        <v>3</v>
      </c>
      <c r="H172" s="2" t="str">
        <f t="shared" si="19"/>
        <v/>
      </c>
      <c r="I172" s="12">
        <f>'Récap prestation'!G173</f>
        <v>0</v>
      </c>
      <c r="J172" s="12" t="str">
        <f>IF(ISBLANK('Récap prestation'!I173),"",'Récap prestation'!I173)</f>
        <v/>
      </c>
      <c r="K172" s="12" t="str">
        <f>IF(ISBLANK('Récap prestation'!H173),"",'Récap prestation'!H173)</f>
        <v/>
      </c>
      <c r="L172" s="12"/>
      <c r="M172" s="10" t="e">
        <f t="array" ref="M1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doublon])-ROW($D$2)+1),ROWS(M$2:M172)))</f>
        <v>#NUM!</v>
      </c>
      <c r="N172" s="12" t="str">
        <f t="shared" si="20"/>
        <v/>
      </c>
      <c r="O172">
        <f t="shared" si="23"/>
        <v>171</v>
      </c>
      <c r="P172">
        <f ca="1">SUMIF('Récap prestation'!$E$3:$E$500,N172,'Récap prestation'!J173)</f>
        <v>0</v>
      </c>
      <c r="Q172">
        <f ca="1">SUMIF('Récap prestation'!$E$3:$E$500,N172,'Récap prestation'!K173)</f>
        <v>0</v>
      </c>
      <c r="R172">
        <f t="shared" ca="1" si="21"/>
        <v>0</v>
      </c>
      <c r="S172">
        <f ca="1">SUMIF('Récap prestation'!$E$3:$E$500,N172,'Récap prestation'!S173)</f>
        <v>0</v>
      </c>
      <c r="T172" t="str">
        <f ca="1">IF(ISERROR(AVERAGEIF('Récap prestation'!$E$3:$E$500,N172,'Récap prestation'!$S$3)),"N/A",AVERAGEIF('Récap prestation'!$E$3:$E$500,N172,'Récap prestation'!$S$3:$S$500))</f>
        <v>N/A</v>
      </c>
      <c r="U172" s="12">
        <f>'Récap prestation'!O173</f>
        <v>0</v>
      </c>
      <c r="V172" s="12" t="e">
        <f t="array" ref="V17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doublon])-ROW($U$2)+1),ROWS(V$2:V172)))</f>
        <v>#NUM!</v>
      </c>
      <c r="W172" s="12" t="str">
        <f t="shared" si="22"/>
        <v/>
      </c>
      <c r="X172" s="12"/>
      <c r="Z172" s="14" t="str">
        <f ca="1">'février 2019'!B19</f>
        <v>18 février 2019</v>
      </c>
      <c r="AA172" s="14">
        <f ca="1">MATCH(TEXT(Z173,"j mmmm aaaa"),'février 2019'!$B$2:$B228,0)-MATCH(TEXT(Z172,"j mmmm aaaa"),'février 2019'!$B$2:$B228,0)</f>
        <v>1</v>
      </c>
      <c r="AB172" t="str">
        <f ca="1">IF(AND(AA172=1,ISBLANK(VLOOKUP(Z172,Tableau47146810[[Date]:[Type de prestation]],5,FALSE))),"",AA172)</f>
        <v/>
      </c>
    </row>
    <row r="173" spans="1:28" x14ac:dyDescent="0.25">
      <c r="A173" s="3">
        <f>'Récap prestation'!N174</f>
        <v>0</v>
      </c>
      <c r="B173" s="12" t="e">
        <f t="array" ref="B1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doublon])-ROW($A$2)+1),ROWS(B$2:B173)))</f>
        <v>#NUM!</v>
      </c>
      <c r="C173" s="12" t="str">
        <f t="shared" si="16"/>
        <v/>
      </c>
      <c r="D173" s="12" t="str">
        <f>IF('Récap prestation'!E174&lt;&gt;0,'Récap prestation'!E174,"")</f>
        <v/>
      </c>
      <c r="E173" s="14">
        <f t="shared" si="17"/>
        <v>164</v>
      </c>
      <c r="F173" s="14" t="str">
        <f t="shared" si="18"/>
        <v xml:space="preserve"> 164 </v>
      </c>
      <c r="G173" s="14">
        <f>INDEX($N$2:O271,MATCH(D173,Tableau1[valeur établissement liste],0),2)</f>
        <v>3</v>
      </c>
      <c r="H173" s="2" t="str">
        <f t="shared" si="19"/>
        <v/>
      </c>
      <c r="I173" s="12">
        <f>'Récap prestation'!G174</f>
        <v>0</v>
      </c>
      <c r="J173" s="12" t="str">
        <f>IF(ISBLANK('Récap prestation'!I174),"",'Récap prestation'!I174)</f>
        <v/>
      </c>
      <c r="K173" s="12" t="str">
        <f>IF(ISBLANK('Récap prestation'!H174),"",'Récap prestation'!H174)</f>
        <v/>
      </c>
      <c r="L173" s="12"/>
      <c r="M173" s="10" t="e">
        <f t="array" ref="M1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doublon])-ROW($D$2)+1),ROWS(M$2:M173)))</f>
        <v>#NUM!</v>
      </c>
      <c r="N173" s="12" t="str">
        <f t="shared" si="20"/>
        <v/>
      </c>
      <c r="O173">
        <f t="shared" si="23"/>
        <v>172</v>
      </c>
      <c r="P173">
        <f ca="1">SUMIF('Récap prestation'!$E$3:$E$500,N173,'Récap prestation'!J174)</f>
        <v>0</v>
      </c>
      <c r="Q173">
        <f ca="1">SUMIF('Récap prestation'!$E$3:$E$500,N173,'Récap prestation'!K174)</f>
        <v>0</v>
      </c>
      <c r="R173">
        <f t="shared" ca="1" si="21"/>
        <v>0</v>
      </c>
      <c r="S173">
        <f ca="1">SUMIF('Récap prestation'!$E$3:$E$500,N173,'Récap prestation'!S174)</f>
        <v>0</v>
      </c>
      <c r="T173" t="str">
        <f ca="1">IF(ISERROR(AVERAGEIF('Récap prestation'!$E$3:$E$500,N173,'Récap prestation'!$S$3)),"N/A",AVERAGEIF('Récap prestation'!$E$3:$E$500,N173,'Récap prestation'!$S$3:$S$500))</f>
        <v>N/A</v>
      </c>
      <c r="U173" s="12">
        <f>'Récap prestation'!O174</f>
        <v>0</v>
      </c>
      <c r="V173" s="12" t="e">
        <f t="array" ref="V17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doublon])-ROW($U$2)+1),ROWS(V$2:V173)))</f>
        <v>#NUM!</v>
      </c>
      <c r="W173" s="12" t="str">
        <f t="shared" si="22"/>
        <v/>
      </c>
      <c r="X173" s="12"/>
      <c r="Z173" s="14" t="str">
        <f ca="1">'février 2019'!B20</f>
        <v>19 février 2019</v>
      </c>
      <c r="AA173" s="14">
        <f ca="1">MATCH(TEXT(Z174,"j mmmm aaaa"),'février 2019'!$B$2:$B229,0)-MATCH(TEXT(Z173,"j mmmm aaaa"),'février 2019'!$B$2:$B229,0)</f>
        <v>1</v>
      </c>
      <c r="AB173" t="str">
        <f ca="1">IF(AND(AA173=1,ISBLANK(VLOOKUP(Z173,Tableau47146810[[Date]:[Type de prestation]],5,FALSE))),"",AA173)</f>
        <v/>
      </c>
    </row>
    <row r="174" spans="1:28" x14ac:dyDescent="0.25">
      <c r="A174" s="3">
        <f>'Récap prestation'!N175</f>
        <v>0</v>
      </c>
      <c r="B174" s="12" t="e">
        <f t="array" ref="B1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doublon])-ROW($A$2)+1),ROWS(B$2:B174)))</f>
        <v>#NUM!</v>
      </c>
      <c r="C174" s="12" t="str">
        <f t="shared" si="16"/>
        <v/>
      </c>
      <c r="D174" s="12" t="str">
        <f>IF('Récap prestation'!E175&lt;&gt;0,'Récap prestation'!E175,"")</f>
        <v/>
      </c>
      <c r="E174" s="14">
        <f t="shared" si="17"/>
        <v>165</v>
      </c>
      <c r="F174" s="14" t="str">
        <f t="shared" si="18"/>
        <v xml:space="preserve"> 165 </v>
      </c>
      <c r="G174" s="14">
        <f>INDEX($N$2:O272,MATCH(D174,Tableau1[valeur établissement liste],0),2)</f>
        <v>3</v>
      </c>
      <c r="H174" s="2" t="str">
        <f t="shared" si="19"/>
        <v/>
      </c>
      <c r="I174" s="12">
        <f>'Récap prestation'!G175</f>
        <v>0</v>
      </c>
      <c r="J174" s="12" t="str">
        <f>IF(ISBLANK('Récap prestation'!I175),"",'Récap prestation'!I175)</f>
        <v/>
      </c>
      <c r="K174" s="12" t="str">
        <f>IF(ISBLANK('Récap prestation'!H175),"",'Récap prestation'!H175)</f>
        <v/>
      </c>
      <c r="L174" s="12"/>
      <c r="M174" s="10" t="e">
        <f t="array" ref="M1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doublon])-ROW($D$2)+1),ROWS(M$2:M174)))</f>
        <v>#NUM!</v>
      </c>
      <c r="N174" s="12" t="str">
        <f t="shared" si="20"/>
        <v/>
      </c>
      <c r="O174">
        <f t="shared" si="23"/>
        <v>173</v>
      </c>
      <c r="P174">
        <f ca="1">SUMIF('Récap prestation'!$E$3:$E$500,N174,'Récap prestation'!J175)</f>
        <v>0</v>
      </c>
      <c r="Q174">
        <f ca="1">SUMIF('Récap prestation'!$E$3:$E$500,N174,'Récap prestation'!K175)</f>
        <v>0</v>
      </c>
      <c r="R174">
        <f t="shared" ca="1" si="21"/>
        <v>0</v>
      </c>
      <c r="S174">
        <f ca="1">SUMIF('Récap prestation'!$E$3:$E$500,N174,'Récap prestation'!S175)</f>
        <v>0</v>
      </c>
      <c r="T174" t="str">
        <f ca="1">IF(ISERROR(AVERAGEIF('Récap prestation'!$E$3:$E$500,N174,'Récap prestation'!$S$3)),"N/A",AVERAGEIF('Récap prestation'!$E$3:$E$500,N174,'Récap prestation'!$S$3:$S$500))</f>
        <v>N/A</v>
      </c>
      <c r="U174" s="12">
        <f>'Récap prestation'!O175</f>
        <v>0</v>
      </c>
      <c r="V174" s="12" t="e">
        <f t="array" ref="V17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doublon])-ROW($U$2)+1),ROWS(V$2:V174)))</f>
        <v>#NUM!</v>
      </c>
      <c r="W174" s="12" t="str">
        <f t="shared" si="22"/>
        <v/>
      </c>
      <c r="X174" s="12"/>
      <c r="Z174" s="14" t="str">
        <f ca="1">'février 2019'!B21</f>
        <v>20 février 2019</v>
      </c>
      <c r="AA174" s="14">
        <f ca="1">MATCH(TEXT(Z175,"j mmmm aaaa"),'février 2019'!$B$2:$B230,0)-MATCH(TEXT(Z174,"j mmmm aaaa"),'février 2019'!$B$2:$B230,0)</f>
        <v>1</v>
      </c>
      <c r="AB174" t="str">
        <f ca="1">IF(AND(AA174=1,ISBLANK(VLOOKUP(Z174,Tableau47146810[[Date]:[Type de prestation]],5,FALSE))),"",AA174)</f>
        <v/>
      </c>
    </row>
    <row r="175" spans="1:28" x14ac:dyDescent="0.25">
      <c r="A175" s="3">
        <f>'Récap prestation'!N176</f>
        <v>0</v>
      </c>
      <c r="B175" s="12" t="e">
        <f t="array" ref="B1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doublon])-ROW($A$2)+1),ROWS(B$2:B175)))</f>
        <v>#NUM!</v>
      </c>
      <c r="C175" s="12" t="str">
        <f t="shared" si="16"/>
        <v/>
      </c>
      <c r="D175" s="12" t="str">
        <f>IF('Récap prestation'!E176&lt;&gt;0,'Récap prestation'!E176,"")</f>
        <v/>
      </c>
      <c r="E175" s="14">
        <f t="shared" si="17"/>
        <v>166</v>
      </c>
      <c r="F175" s="14" t="str">
        <f t="shared" si="18"/>
        <v xml:space="preserve"> 166 </v>
      </c>
      <c r="G175" s="14">
        <f>INDEX($N$2:O273,MATCH(D175,Tableau1[valeur établissement liste],0),2)</f>
        <v>3</v>
      </c>
      <c r="H175" s="2" t="str">
        <f t="shared" si="19"/>
        <v/>
      </c>
      <c r="I175" s="12">
        <f>'Récap prestation'!G176</f>
        <v>0</v>
      </c>
      <c r="J175" s="12" t="str">
        <f>IF(ISBLANK('Récap prestation'!I176),"",'Récap prestation'!I176)</f>
        <v/>
      </c>
      <c r="K175" s="12" t="str">
        <f>IF(ISBLANK('Récap prestation'!H176),"",'Récap prestation'!H176)</f>
        <v/>
      </c>
      <c r="L175" s="12"/>
      <c r="M175" s="10" t="e">
        <f t="array" ref="M1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doublon])-ROW($D$2)+1),ROWS(M$2:M175)))</f>
        <v>#NUM!</v>
      </c>
      <c r="N175" s="12" t="str">
        <f t="shared" si="20"/>
        <v/>
      </c>
      <c r="O175">
        <f t="shared" si="23"/>
        <v>174</v>
      </c>
      <c r="P175">
        <f ca="1">SUMIF('Récap prestation'!$E$3:$E$500,N175,'Récap prestation'!J176)</f>
        <v>0</v>
      </c>
      <c r="Q175">
        <f ca="1">SUMIF('Récap prestation'!$E$3:$E$500,N175,'Récap prestation'!K176)</f>
        <v>0</v>
      </c>
      <c r="R175">
        <f t="shared" ca="1" si="21"/>
        <v>0</v>
      </c>
      <c r="S175">
        <f ca="1">SUMIF('Récap prestation'!$E$3:$E$500,N175,'Récap prestation'!S176)</f>
        <v>0</v>
      </c>
      <c r="T175" t="str">
        <f ca="1">IF(ISERROR(AVERAGEIF('Récap prestation'!$E$3:$E$500,N175,'Récap prestation'!$S$3)),"N/A",AVERAGEIF('Récap prestation'!$E$3:$E$500,N175,'Récap prestation'!$S$3:$S$500))</f>
        <v>N/A</v>
      </c>
      <c r="U175" s="12">
        <f>'Récap prestation'!O176</f>
        <v>0</v>
      </c>
      <c r="V175" s="12" t="e">
        <f t="array" ref="V17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doublon])-ROW($U$2)+1),ROWS(V$2:V175)))</f>
        <v>#NUM!</v>
      </c>
      <c r="W175" s="12" t="str">
        <f t="shared" si="22"/>
        <v/>
      </c>
      <c r="X175" s="12"/>
      <c r="Z175" s="14" t="str">
        <f ca="1">'février 2019'!B22</f>
        <v>21 février 2019</v>
      </c>
      <c r="AA175" s="14">
        <f ca="1">MATCH(TEXT(Z176,"j mmmm aaaa"),'février 2019'!$B$2:$B231,0)-MATCH(TEXT(Z175,"j mmmm aaaa"),'février 2019'!$B$2:$B231,0)</f>
        <v>1</v>
      </c>
      <c r="AB175" t="str">
        <f ca="1">IF(AND(AA175=1,ISBLANK(VLOOKUP(Z175,Tableau47146810[[Date]:[Type de prestation]],5,FALSE))),"",AA175)</f>
        <v/>
      </c>
    </row>
    <row r="176" spans="1:28" x14ac:dyDescent="0.25">
      <c r="A176" s="3">
        <f>'Récap prestation'!N177</f>
        <v>0</v>
      </c>
      <c r="B176" s="12" t="e">
        <f t="array" ref="B1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doublon])-ROW($A$2)+1),ROWS(B$2:B176)))</f>
        <v>#NUM!</v>
      </c>
      <c r="C176" s="12" t="str">
        <f t="shared" si="16"/>
        <v/>
      </c>
      <c r="D176" s="12" t="str">
        <f>IF('Récap prestation'!E177&lt;&gt;0,'Récap prestation'!E177,"")</f>
        <v/>
      </c>
      <c r="E176" s="14">
        <f t="shared" si="17"/>
        <v>167</v>
      </c>
      <c r="F176" s="14" t="str">
        <f t="shared" si="18"/>
        <v xml:space="preserve"> 167 </v>
      </c>
      <c r="G176" s="14">
        <f>INDEX($N$2:O274,MATCH(D176,Tableau1[valeur établissement liste],0),2)</f>
        <v>3</v>
      </c>
      <c r="H176" s="2" t="str">
        <f t="shared" si="19"/>
        <v/>
      </c>
      <c r="I176" s="12">
        <f>'Récap prestation'!G177</f>
        <v>0</v>
      </c>
      <c r="J176" s="12" t="str">
        <f>IF(ISBLANK('Récap prestation'!I177),"",'Récap prestation'!I177)</f>
        <v/>
      </c>
      <c r="K176" s="12" t="str">
        <f>IF(ISBLANK('Récap prestation'!H177),"",'Récap prestation'!H177)</f>
        <v/>
      </c>
      <c r="L176" s="12"/>
      <c r="M176" s="10" t="e">
        <f t="array" ref="M1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doublon])-ROW($D$2)+1),ROWS(M$2:M176)))</f>
        <v>#NUM!</v>
      </c>
      <c r="N176" s="12" t="str">
        <f t="shared" si="20"/>
        <v/>
      </c>
      <c r="O176">
        <f t="shared" si="23"/>
        <v>175</v>
      </c>
      <c r="P176">
        <f ca="1">SUMIF('Récap prestation'!$E$3:$E$500,N176,'Récap prestation'!J177)</f>
        <v>0</v>
      </c>
      <c r="Q176">
        <f ca="1">SUMIF('Récap prestation'!$E$3:$E$500,N176,'Récap prestation'!K177)</f>
        <v>0</v>
      </c>
      <c r="R176">
        <f t="shared" ca="1" si="21"/>
        <v>0</v>
      </c>
      <c r="S176">
        <f ca="1">SUMIF('Récap prestation'!$E$3:$E$500,N176,'Récap prestation'!S177)</f>
        <v>0</v>
      </c>
      <c r="T176" t="str">
        <f ca="1">IF(ISERROR(AVERAGEIF('Récap prestation'!$E$3:$E$500,N176,'Récap prestation'!$S$3)),"N/A",AVERAGEIF('Récap prestation'!$E$3:$E$500,N176,'Récap prestation'!$S$3:$S$500))</f>
        <v>N/A</v>
      </c>
      <c r="U176" s="12">
        <f>'Récap prestation'!O177</f>
        <v>0</v>
      </c>
      <c r="V176" s="12" t="e">
        <f t="array" ref="V17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doublon])-ROW($U$2)+1),ROWS(V$2:V176)))</f>
        <v>#NUM!</v>
      </c>
      <c r="W176" s="12" t="str">
        <f t="shared" si="22"/>
        <v/>
      </c>
      <c r="X176" s="12"/>
      <c r="Z176" s="14" t="str">
        <f ca="1">'février 2019'!B23</f>
        <v>22 février 2019</v>
      </c>
      <c r="AA176" s="14">
        <f ca="1">MATCH(TEXT(Z177,"j mmmm aaaa"),'février 2019'!$B$2:$B232,0)-MATCH(TEXT(Z176,"j mmmm aaaa"),'février 2019'!$B$2:$B232,0)</f>
        <v>1</v>
      </c>
      <c r="AB176" t="str">
        <f ca="1">IF(AND(AA176=1,ISBLANK(VLOOKUP(Z176,Tableau47146810[[Date]:[Type de prestation]],5,FALSE))),"",AA176)</f>
        <v/>
      </c>
    </row>
    <row r="177" spans="1:28" x14ac:dyDescent="0.25">
      <c r="A177" s="3">
        <f>'Récap prestation'!N178</f>
        <v>0</v>
      </c>
      <c r="B177" s="12" t="e">
        <f t="array" ref="B1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doublon])-ROW($A$2)+1),ROWS(B$2:B177)))</f>
        <v>#NUM!</v>
      </c>
      <c r="C177" s="12" t="str">
        <f t="shared" si="16"/>
        <v/>
      </c>
      <c r="D177" s="12" t="str">
        <f>IF('Récap prestation'!E178&lt;&gt;0,'Récap prestation'!E178,"")</f>
        <v/>
      </c>
      <c r="E177" s="14">
        <f t="shared" si="17"/>
        <v>168</v>
      </c>
      <c r="F177" s="14" t="str">
        <f t="shared" si="18"/>
        <v xml:space="preserve"> 168 </v>
      </c>
      <c r="G177" s="14">
        <f>INDEX($N$2:O275,MATCH(D177,Tableau1[valeur établissement liste],0),2)</f>
        <v>3</v>
      </c>
      <c r="H177" s="2" t="str">
        <f t="shared" si="19"/>
        <v/>
      </c>
      <c r="I177" s="12">
        <f>'Récap prestation'!G178</f>
        <v>0</v>
      </c>
      <c r="J177" s="12" t="str">
        <f>IF(ISBLANK('Récap prestation'!I178),"",'Récap prestation'!I178)</f>
        <v/>
      </c>
      <c r="K177" s="12" t="str">
        <f>IF(ISBLANK('Récap prestation'!H178),"",'Récap prestation'!H178)</f>
        <v/>
      </c>
      <c r="L177" s="12"/>
      <c r="M177" s="10" t="e">
        <f t="array" ref="M1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doublon])-ROW($D$2)+1),ROWS(M$2:M177)))</f>
        <v>#NUM!</v>
      </c>
      <c r="N177" s="12" t="str">
        <f t="shared" si="20"/>
        <v/>
      </c>
      <c r="O177">
        <f t="shared" si="23"/>
        <v>176</v>
      </c>
      <c r="P177">
        <f ca="1">SUMIF('Récap prestation'!$E$3:$E$500,N177,'Récap prestation'!J178)</f>
        <v>0</v>
      </c>
      <c r="Q177">
        <f ca="1">SUMIF('Récap prestation'!$E$3:$E$500,N177,'Récap prestation'!K178)</f>
        <v>0</v>
      </c>
      <c r="R177">
        <f t="shared" ca="1" si="21"/>
        <v>0</v>
      </c>
      <c r="S177">
        <f ca="1">SUMIF('Récap prestation'!$E$3:$E$500,N177,'Récap prestation'!S178)</f>
        <v>0</v>
      </c>
      <c r="T177" t="str">
        <f ca="1">IF(ISERROR(AVERAGEIF('Récap prestation'!$E$3:$E$500,N177,'Récap prestation'!$S$3)),"N/A",AVERAGEIF('Récap prestation'!$E$3:$E$500,N177,'Récap prestation'!$S$3:$S$500))</f>
        <v>N/A</v>
      </c>
      <c r="U177" s="12">
        <f>'Récap prestation'!O178</f>
        <v>0</v>
      </c>
      <c r="V177" s="12" t="e">
        <f t="array" ref="V17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doublon])-ROW($U$2)+1),ROWS(V$2:V177)))</f>
        <v>#NUM!</v>
      </c>
      <c r="W177" s="12" t="str">
        <f t="shared" si="22"/>
        <v/>
      </c>
      <c r="X177" s="12"/>
      <c r="Z177" s="14" t="str">
        <f ca="1">'février 2019'!B24</f>
        <v>23 février 2019</v>
      </c>
      <c r="AA177" s="14">
        <f ca="1">MATCH(TEXT(Z178,"j mmmm aaaa"),'février 2019'!$B$2:$B233,0)-MATCH(TEXT(Z177,"j mmmm aaaa"),'février 2019'!$B$2:$B233,0)</f>
        <v>1</v>
      </c>
      <c r="AB177" t="str">
        <f ca="1">IF(AND(AA177=1,ISBLANK(VLOOKUP(Z177,Tableau47146810[[Date]:[Type de prestation]],5,FALSE))),"",AA177)</f>
        <v/>
      </c>
    </row>
    <row r="178" spans="1:28" x14ac:dyDescent="0.25">
      <c r="A178" s="3">
        <f>'Récap prestation'!N179</f>
        <v>0</v>
      </c>
      <c r="B178" s="12" t="e">
        <f t="array" ref="B1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doublon])-ROW($A$2)+1),ROWS(B$2:B178)))</f>
        <v>#NUM!</v>
      </c>
      <c r="C178" s="12" t="str">
        <f t="shared" si="16"/>
        <v/>
      </c>
      <c r="D178" s="12" t="str">
        <f>IF('Récap prestation'!E179&lt;&gt;0,'Récap prestation'!E179,"")</f>
        <v/>
      </c>
      <c r="E178" s="14">
        <f t="shared" si="17"/>
        <v>169</v>
      </c>
      <c r="F178" s="14" t="str">
        <f t="shared" si="18"/>
        <v xml:space="preserve"> 169 </v>
      </c>
      <c r="G178" s="14">
        <f>INDEX($N$2:O276,MATCH(D178,Tableau1[valeur établissement liste],0),2)</f>
        <v>3</v>
      </c>
      <c r="H178" s="2" t="str">
        <f t="shared" si="19"/>
        <v/>
      </c>
      <c r="I178" s="12">
        <f>'Récap prestation'!G179</f>
        <v>0</v>
      </c>
      <c r="J178" s="12" t="str">
        <f>IF(ISBLANK('Récap prestation'!I179),"",'Récap prestation'!I179)</f>
        <v/>
      </c>
      <c r="K178" s="12" t="str">
        <f>IF(ISBLANK('Récap prestation'!H179),"",'Récap prestation'!H179)</f>
        <v/>
      </c>
      <c r="L178" s="12"/>
      <c r="M178" s="10" t="e">
        <f t="array" ref="M1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doublon])-ROW($D$2)+1),ROWS(M$2:M178)))</f>
        <v>#NUM!</v>
      </c>
      <c r="N178" s="12" t="str">
        <f t="shared" si="20"/>
        <v/>
      </c>
      <c r="O178">
        <f t="shared" si="23"/>
        <v>177</v>
      </c>
      <c r="P178">
        <f ca="1">SUMIF('Récap prestation'!$E$3:$E$500,N178,'Récap prestation'!J179)</f>
        <v>0</v>
      </c>
      <c r="Q178">
        <f ca="1">SUMIF('Récap prestation'!$E$3:$E$500,N178,'Récap prestation'!K179)</f>
        <v>0</v>
      </c>
      <c r="R178">
        <f t="shared" ca="1" si="21"/>
        <v>0</v>
      </c>
      <c r="S178">
        <f ca="1">SUMIF('Récap prestation'!$E$3:$E$500,N178,'Récap prestation'!S179)</f>
        <v>0</v>
      </c>
      <c r="T178" t="str">
        <f ca="1">IF(ISERROR(AVERAGEIF('Récap prestation'!$E$3:$E$500,N178,'Récap prestation'!$S$3)),"N/A",AVERAGEIF('Récap prestation'!$E$3:$E$500,N178,'Récap prestation'!$S$3:$S$500))</f>
        <v>N/A</v>
      </c>
      <c r="U178" s="12">
        <f>'Récap prestation'!O179</f>
        <v>0</v>
      </c>
      <c r="V178" s="12" t="e">
        <f t="array" ref="V17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doublon])-ROW($U$2)+1),ROWS(V$2:V178)))</f>
        <v>#NUM!</v>
      </c>
      <c r="W178" s="12" t="str">
        <f t="shared" si="22"/>
        <v/>
      </c>
      <c r="X178" s="12"/>
      <c r="Z178" s="14" t="str">
        <f ca="1">'février 2019'!B25</f>
        <v>24 février 2019</v>
      </c>
      <c r="AA178" s="14">
        <f ca="1">MATCH(TEXT(Z179,"j mmmm aaaa"),'février 2019'!$B$2:$B234,0)-MATCH(TEXT(Z178,"j mmmm aaaa"),'février 2019'!$B$2:$B234,0)</f>
        <v>1</v>
      </c>
      <c r="AB178" t="str">
        <f ca="1">IF(AND(AA178=1,ISBLANK(VLOOKUP(Z178,Tableau47146810[[Date]:[Type de prestation]],5,FALSE))),"",AA178)</f>
        <v/>
      </c>
    </row>
    <row r="179" spans="1:28" x14ac:dyDescent="0.25">
      <c r="A179" s="3">
        <f>'Récap prestation'!N180</f>
        <v>0</v>
      </c>
      <c r="B179" s="12" t="e">
        <f t="array" ref="B1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doublon])-ROW($A$2)+1),ROWS(B$2:B179)))</f>
        <v>#NUM!</v>
      </c>
      <c r="C179" s="12" t="str">
        <f t="shared" si="16"/>
        <v/>
      </c>
      <c r="D179" s="12" t="str">
        <f>IF('Récap prestation'!E180&lt;&gt;0,'Récap prestation'!E180,"")</f>
        <v/>
      </c>
      <c r="E179" s="14">
        <f t="shared" si="17"/>
        <v>170</v>
      </c>
      <c r="F179" s="14" t="str">
        <f t="shared" si="18"/>
        <v xml:space="preserve"> 170 </v>
      </c>
      <c r="G179" s="14">
        <f>INDEX($N$2:O277,MATCH(D179,Tableau1[valeur établissement liste],0),2)</f>
        <v>3</v>
      </c>
      <c r="H179" s="2" t="str">
        <f t="shared" si="19"/>
        <v/>
      </c>
      <c r="I179" s="12">
        <f>'Récap prestation'!G180</f>
        <v>0</v>
      </c>
      <c r="J179" s="12" t="str">
        <f>IF(ISBLANK('Récap prestation'!I180),"",'Récap prestation'!I180)</f>
        <v/>
      </c>
      <c r="K179" s="12" t="str">
        <f>IF(ISBLANK('Récap prestation'!H180),"",'Récap prestation'!H180)</f>
        <v/>
      </c>
      <c r="L179" s="12"/>
      <c r="M179" s="10" t="e">
        <f t="array" ref="M1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doublon])-ROW($D$2)+1),ROWS(M$2:M179)))</f>
        <v>#NUM!</v>
      </c>
      <c r="N179" s="12" t="str">
        <f t="shared" si="20"/>
        <v/>
      </c>
      <c r="O179">
        <f t="shared" si="23"/>
        <v>178</v>
      </c>
      <c r="P179">
        <f ca="1">SUMIF('Récap prestation'!$E$3:$E$500,N179,'Récap prestation'!J180)</f>
        <v>0</v>
      </c>
      <c r="Q179">
        <f ca="1">SUMIF('Récap prestation'!$E$3:$E$500,N179,'Récap prestation'!K180)</f>
        <v>0</v>
      </c>
      <c r="R179">
        <f t="shared" ca="1" si="21"/>
        <v>0</v>
      </c>
      <c r="S179">
        <f ca="1">SUMIF('Récap prestation'!$E$3:$E$500,N179,'Récap prestation'!S180)</f>
        <v>0</v>
      </c>
      <c r="T179" t="str">
        <f ca="1">IF(ISERROR(AVERAGEIF('Récap prestation'!$E$3:$E$500,N179,'Récap prestation'!$S$3)),"N/A",AVERAGEIF('Récap prestation'!$E$3:$E$500,N179,'Récap prestation'!$S$3:$S$500))</f>
        <v>N/A</v>
      </c>
      <c r="U179" s="12">
        <f>'Récap prestation'!O180</f>
        <v>0</v>
      </c>
      <c r="V179" s="12" t="e">
        <f t="array" ref="V17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doublon])-ROW($U$2)+1),ROWS(V$2:V179)))</f>
        <v>#NUM!</v>
      </c>
      <c r="W179" s="12" t="str">
        <f t="shared" si="22"/>
        <v/>
      </c>
      <c r="X179" s="12"/>
      <c r="Z179" s="14" t="str">
        <f ca="1">'février 2019'!B26</f>
        <v>25 février 2019</v>
      </c>
      <c r="AA179" s="14">
        <f ca="1">MATCH(TEXT(Z180,"j mmmm aaaa"),'février 2019'!$B$2:$B235,0)-MATCH(TEXT(Z179,"j mmmm aaaa"),'février 2019'!$B$2:$B235,0)</f>
        <v>1</v>
      </c>
      <c r="AB179" t="str">
        <f ca="1">IF(AND(AA179=1,ISBLANK(VLOOKUP(Z179,Tableau47146810[[Date]:[Type de prestation]],5,FALSE))),"",AA179)</f>
        <v/>
      </c>
    </row>
    <row r="180" spans="1:28" x14ac:dyDescent="0.25">
      <c r="A180" s="3">
        <f>'Récap prestation'!N181</f>
        <v>0</v>
      </c>
      <c r="B180" s="12" t="e">
        <f t="array" ref="B1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doublon])-ROW($A$2)+1),ROWS(B$2:B180)))</f>
        <v>#NUM!</v>
      </c>
      <c r="C180" s="12" t="str">
        <f t="shared" si="16"/>
        <v/>
      </c>
      <c r="D180" s="12" t="str">
        <f>IF('Récap prestation'!E181&lt;&gt;0,'Récap prestation'!E181,"")</f>
        <v/>
      </c>
      <c r="E180" s="14">
        <f t="shared" si="17"/>
        <v>171</v>
      </c>
      <c r="F180" s="14" t="str">
        <f t="shared" si="18"/>
        <v xml:space="preserve"> 171 </v>
      </c>
      <c r="G180" s="14">
        <f>INDEX($N$2:O278,MATCH(D180,Tableau1[valeur établissement liste],0),2)</f>
        <v>3</v>
      </c>
      <c r="H180" s="2" t="str">
        <f t="shared" si="19"/>
        <v/>
      </c>
      <c r="I180" s="12">
        <f>'Récap prestation'!G181</f>
        <v>0</v>
      </c>
      <c r="J180" s="12" t="str">
        <f>IF(ISBLANK('Récap prestation'!I181),"",'Récap prestation'!I181)</f>
        <v/>
      </c>
      <c r="K180" s="12" t="str">
        <f>IF(ISBLANK('Récap prestation'!H181),"",'Récap prestation'!H181)</f>
        <v/>
      </c>
      <c r="L180" s="12"/>
      <c r="M180" s="10" t="e">
        <f t="array" ref="M1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doublon])-ROW($D$2)+1),ROWS(M$2:M180)))</f>
        <v>#NUM!</v>
      </c>
      <c r="N180" s="12" t="str">
        <f t="shared" si="20"/>
        <v/>
      </c>
      <c r="O180">
        <f t="shared" si="23"/>
        <v>179</v>
      </c>
      <c r="P180">
        <f ca="1">SUMIF('Récap prestation'!$E$3:$E$500,N180,'Récap prestation'!J181)</f>
        <v>0</v>
      </c>
      <c r="Q180">
        <f ca="1">SUMIF('Récap prestation'!$E$3:$E$500,N180,'Récap prestation'!K181)</f>
        <v>0</v>
      </c>
      <c r="R180">
        <f t="shared" ca="1" si="21"/>
        <v>0</v>
      </c>
      <c r="S180">
        <f ca="1">SUMIF('Récap prestation'!$E$3:$E$500,N180,'Récap prestation'!S181)</f>
        <v>0</v>
      </c>
      <c r="T180" t="str">
        <f ca="1">IF(ISERROR(AVERAGEIF('Récap prestation'!$E$3:$E$500,N180,'Récap prestation'!$S$3)),"N/A",AVERAGEIF('Récap prestation'!$E$3:$E$500,N180,'Récap prestation'!$S$3:$S$500))</f>
        <v>N/A</v>
      </c>
      <c r="U180" s="12">
        <f>'Récap prestation'!O181</f>
        <v>0</v>
      </c>
      <c r="V180" s="12" t="e">
        <f t="array" ref="V18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doublon])-ROW($U$2)+1),ROWS(V$2:V180)))</f>
        <v>#NUM!</v>
      </c>
      <c r="W180" s="12" t="str">
        <f t="shared" si="22"/>
        <v/>
      </c>
      <c r="X180" s="12"/>
      <c r="Z180" s="14" t="str">
        <f ca="1">'février 2019'!B27</f>
        <v>26 février 2019</v>
      </c>
      <c r="AA180" s="14">
        <f ca="1">MATCH(TEXT(Z181,"j mmmm aaaa"),'février 2019'!$B$2:$B236,0)-MATCH(TEXT(Z180,"j mmmm aaaa"),'février 2019'!$B$2:$B236,0)</f>
        <v>1</v>
      </c>
      <c r="AB180" t="str">
        <f ca="1">IF(AND(AA180=1,ISBLANK(VLOOKUP(Z180,Tableau47146810[[Date]:[Type de prestation]],5,FALSE))),"",AA180)</f>
        <v/>
      </c>
    </row>
    <row r="181" spans="1:28" x14ac:dyDescent="0.25">
      <c r="A181" s="3">
        <f>'Récap prestation'!N182</f>
        <v>0</v>
      </c>
      <c r="B181" s="12" t="e">
        <f t="array" ref="B1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doublon])-ROW($A$2)+1),ROWS(B$2:B181)))</f>
        <v>#NUM!</v>
      </c>
      <c r="C181" s="12" t="str">
        <f t="shared" si="16"/>
        <v/>
      </c>
      <c r="D181" s="12" t="str">
        <f>IF('Récap prestation'!E182&lt;&gt;0,'Récap prestation'!E182,"")</f>
        <v/>
      </c>
      <c r="E181" s="14">
        <f t="shared" si="17"/>
        <v>172</v>
      </c>
      <c r="F181" s="14" t="str">
        <f t="shared" si="18"/>
        <v xml:space="preserve"> 172 </v>
      </c>
      <c r="G181" s="14">
        <f>INDEX($N$2:O279,MATCH(D181,Tableau1[valeur établissement liste],0),2)</f>
        <v>3</v>
      </c>
      <c r="H181" s="2" t="str">
        <f t="shared" si="19"/>
        <v/>
      </c>
      <c r="I181" s="12">
        <f>'Récap prestation'!G182</f>
        <v>0</v>
      </c>
      <c r="J181" s="12" t="str">
        <f>IF(ISBLANK('Récap prestation'!I182),"",'Récap prestation'!I182)</f>
        <v/>
      </c>
      <c r="K181" s="12" t="str">
        <f>IF(ISBLANK('Récap prestation'!H182),"",'Récap prestation'!H182)</f>
        <v/>
      </c>
      <c r="L181" s="12"/>
      <c r="M181" s="10" t="e">
        <f t="array" ref="M1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doublon])-ROW($D$2)+1),ROWS(M$2:M181)))</f>
        <v>#NUM!</v>
      </c>
      <c r="N181" s="12" t="str">
        <f t="shared" si="20"/>
        <v/>
      </c>
      <c r="O181">
        <f t="shared" si="23"/>
        <v>180</v>
      </c>
      <c r="P181">
        <f ca="1">SUMIF('Récap prestation'!$E$3:$E$500,N181,'Récap prestation'!J182)</f>
        <v>0</v>
      </c>
      <c r="Q181">
        <f ca="1">SUMIF('Récap prestation'!$E$3:$E$500,N181,'Récap prestation'!K182)</f>
        <v>0</v>
      </c>
      <c r="R181">
        <f t="shared" ca="1" si="21"/>
        <v>0</v>
      </c>
      <c r="S181">
        <f ca="1">SUMIF('Récap prestation'!$E$3:$E$500,N181,'Récap prestation'!S182)</f>
        <v>0</v>
      </c>
      <c r="T181" t="str">
        <f ca="1">IF(ISERROR(AVERAGEIF('Récap prestation'!$E$3:$E$500,N181,'Récap prestation'!$S$3)),"N/A",AVERAGEIF('Récap prestation'!$E$3:$E$500,N181,'Récap prestation'!$S$3:$S$500))</f>
        <v>N/A</v>
      </c>
      <c r="U181" s="12">
        <f>'Récap prestation'!O182</f>
        <v>0</v>
      </c>
      <c r="V181" s="12" t="e">
        <f t="array" ref="V18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doublon])-ROW($U$2)+1),ROWS(V$2:V181)))</f>
        <v>#NUM!</v>
      </c>
      <c r="W181" s="12" t="str">
        <f t="shared" si="22"/>
        <v/>
      </c>
      <c r="X181" s="12"/>
      <c r="Z181" s="14" t="str">
        <f ca="1">'février 2019'!B28</f>
        <v>27 février 2019</v>
      </c>
      <c r="AA181" s="14">
        <f ca="1">MATCH(TEXT(Z182,"j mmmm aaaa"),'février 2019'!$B$2:$B237,0)-MATCH(TEXT(Z181,"j mmmm aaaa"),'février 2019'!$B$2:$B237,0)</f>
        <v>1</v>
      </c>
      <c r="AB181" t="str">
        <f ca="1">IF(AND(AA181=1,ISBLANK(VLOOKUP(Z181,Tableau47146810[[Date]:[Type de prestation]],5,FALSE))),"",AA181)</f>
        <v/>
      </c>
    </row>
    <row r="182" spans="1:28" x14ac:dyDescent="0.25">
      <c r="A182" s="3">
        <f>'Récap prestation'!N183</f>
        <v>0</v>
      </c>
      <c r="B182" s="12" t="e">
        <f t="array" ref="B1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doublon])-ROW($A$2)+1),ROWS(B$2:B182)))</f>
        <v>#NUM!</v>
      </c>
      <c r="C182" s="12" t="str">
        <f t="shared" si="16"/>
        <v/>
      </c>
      <c r="D182" s="12" t="str">
        <f>IF('Récap prestation'!E183&lt;&gt;0,'Récap prestation'!E183,"")</f>
        <v/>
      </c>
      <c r="E182" s="14">
        <f t="shared" si="17"/>
        <v>173</v>
      </c>
      <c r="F182" s="14" t="str">
        <f t="shared" si="18"/>
        <v xml:space="preserve"> 173 </v>
      </c>
      <c r="G182" s="14">
        <f>INDEX($N$2:O280,MATCH(D182,Tableau1[valeur établissement liste],0),2)</f>
        <v>3</v>
      </c>
      <c r="H182" s="2" t="str">
        <f t="shared" si="19"/>
        <v/>
      </c>
      <c r="I182" s="12">
        <f>'Récap prestation'!G183</f>
        <v>0</v>
      </c>
      <c r="J182" s="12" t="str">
        <f>IF(ISBLANK('Récap prestation'!I183),"",'Récap prestation'!I183)</f>
        <v/>
      </c>
      <c r="K182" s="12" t="str">
        <f>IF(ISBLANK('Récap prestation'!H183),"",'Récap prestation'!H183)</f>
        <v/>
      </c>
      <c r="L182" s="12"/>
      <c r="M182" s="10" t="e">
        <f t="array" ref="M1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doublon])-ROW($D$2)+1),ROWS(M$2:M182)))</f>
        <v>#NUM!</v>
      </c>
      <c r="N182" s="12" t="str">
        <f t="shared" si="20"/>
        <v/>
      </c>
      <c r="O182">
        <f t="shared" si="23"/>
        <v>181</v>
      </c>
      <c r="P182">
        <f ca="1">SUMIF('Récap prestation'!$E$3:$E$500,N182,'Récap prestation'!J183)</f>
        <v>0</v>
      </c>
      <c r="Q182">
        <f ca="1">SUMIF('Récap prestation'!$E$3:$E$500,N182,'Récap prestation'!K183)</f>
        <v>0</v>
      </c>
      <c r="R182">
        <f t="shared" ca="1" si="21"/>
        <v>0</v>
      </c>
      <c r="S182">
        <f ca="1">SUMIF('Récap prestation'!$E$3:$E$500,N182,'Récap prestation'!S183)</f>
        <v>0</v>
      </c>
      <c r="T182" t="str">
        <f ca="1">IF(ISERROR(AVERAGEIF('Récap prestation'!$E$3:$E$500,N182,'Récap prestation'!$S$3)),"N/A",AVERAGEIF('Récap prestation'!$E$3:$E$500,N182,'Récap prestation'!$S$3:$S$500))</f>
        <v>N/A</v>
      </c>
      <c r="U182" s="12">
        <f>'Récap prestation'!O183</f>
        <v>0</v>
      </c>
      <c r="V182" s="12" t="e">
        <f t="array" ref="V18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doublon])-ROW($U$2)+1),ROWS(V$2:V182)))</f>
        <v>#NUM!</v>
      </c>
      <c r="W182" s="12" t="str">
        <f t="shared" si="22"/>
        <v/>
      </c>
      <c r="X182" s="12"/>
      <c r="Z182" s="14" t="str">
        <f ca="1">'février 2019'!B29</f>
        <v>28 février 2019</v>
      </c>
      <c r="AA182" s="14">
        <f ca="1">MATCH(TEXT(Z183,"j mmmm aaaa"),'février 2019'!$B$2:$B238,0)-MATCH(TEXT(Z182,"j mmmm aaaa"),'février 2019'!$B$2:$B238,0)</f>
        <v>1</v>
      </c>
      <c r="AB182" t="str">
        <f ca="1">IF(AND(AA182=1,ISBLANK(VLOOKUP(Z182,Tableau47146810[[Date]:[Type de prestation]],5,FALSE))),"",AA182)</f>
        <v/>
      </c>
    </row>
    <row r="183" spans="1:28" x14ac:dyDescent="0.25">
      <c r="A183" s="3">
        <f>'Récap prestation'!N184</f>
        <v>0</v>
      </c>
      <c r="B183" s="12" t="e">
        <f t="array" ref="B1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doublon])-ROW($A$2)+1),ROWS(B$2:B183)))</f>
        <v>#NUM!</v>
      </c>
      <c r="C183" s="12" t="str">
        <f t="shared" si="16"/>
        <v/>
      </c>
      <c r="D183" s="12" t="str">
        <f>IF('Récap prestation'!E184&lt;&gt;0,'Récap prestation'!E184,"")</f>
        <v/>
      </c>
      <c r="E183" s="14">
        <f t="shared" si="17"/>
        <v>174</v>
      </c>
      <c r="F183" s="14" t="str">
        <f t="shared" si="18"/>
        <v xml:space="preserve"> 174 </v>
      </c>
      <c r="G183" s="14">
        <f>INDEX($N$2:O281,MATCH(D183,Tableau1[valeur établissement liste],0),2)</f>
        <v>3</v>
      </c>
      <c r="H183" s="2" t="str">
        <f t="shared" si="19"/>
        <v/>
      </c>
      <c r="I183" s="12">
        <f>'Récap prestation'!G184</f>
        <v>0</v>
      </c>
      <c r="J183" s="12" t="str">
        <f>IF(ISBLANK('Récap prestation'!I184),"",'Récap prestation'!I184)</f>
        <v/>
      </c>
      <c r="K183" s="12" t="str">
        <f>IF(ISBLANK('Récap prestation'!H184),"",'Récap prestation'!H184)</f>
        <v/>
      </c>
      <c r="L183" s="12"/>
      <c r="M183" s="10" t="e">
        <f t="array" ref="M1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doublon])-ROW($D$2)+1),ROWS(M$2:M183)))</f>
        <v>#NUM!</v>
      </c>
      <c r="N183" s="12" t="str">
        <f t="shared" si="20"/>
        <v/>
      </c>
      <c r="O183">
        <f t="shared" si="23"/>
        <v>182</v>
      </c>
      <c r="P183">
        <f ca="1">SUMIF('Récap prestation'!$E$3:$E$500,N183,'Récap prestation'!J184)</f>
        <v>0</v>
      </c>
      <c r="Q183">
        <f ca="1">SUMIF('Récap prestation'!$E$3:$E$500,N183,'Récap prestation'!K184)</f>
        <v>0</v>
      </c>
      <c r="R183">
        <f t="shared" ca="1" si="21"/>
        <v>0</v>
      </c>
      <c r="S183">
        <f ca="1">SUMIF('Récap prestation'!$E$3:$E$500,N183,'Récap prestation'!S184)</f>
        <v>0</v>
      </c>
      <c r="T183" t="str">
        <f ca="1">IF(ISERROR(AVERAGEIF('Récap prestation'!$E$3:$E$500,N183,'Récap prestation'!$S$3)),"N/A",AVERAGEIF('Récap prestation'!$E$3:$E$500,N183,'Récap prestation'!$S$3:$S$500))</f>
        <v>N/A</v>
      </c>
      <c r="U183" s="12">
        <f>'Récap prestation'!O184</f>
        <v>0</v>
      </c>
      <c r="V183" s="12" t="e">
        <f t="array" ref="V18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doublon])-ROW($U$2)+1),ROWS(V$2:V183)))</f>
        <v>#NUM!</v>
      </c>
      <c r="W183" s="12" t="str">
        <f t="shared" si="22"/>
        <v/>
      </c>
      <c r="X183" s="12"/>
      <c r="Z183" s="14" t="str">
        <f ca="1">'février 2019'!B30</f>
        <v xml:space="preserve"> </v>
      </c>
      <c r="AA183" s="14">
        <f ca="1">MATCH(TEXT("Fin de février","j mmmm aaaa"),'février 2019'!$B$2:$B239,0)-MATCH(TEXT(Z183,"j mmmm aaaa"),'février 2019'!$B$2:$B239,0)</f>
        <v>1</v>
      </c>
      <c r="AB183" t="str">
        <f ca="1">IF(AND(AA183=1,ISBLANK(VLOOKUP(Z183,Tableau47146810[[Date]:[Type de prestation]],5,FALSE))),"",AA183)</f>
        <v/>
      </c>
    </row>
    <row r="184" spans="1:28" x14ac:dyDescent="0.25">
      <c r="A184" s="3">
        <f>'Récap prestation'!N185</f>
        <v>0</v>
      </c>
      <c r="B184" s="12" t="e">
        <f t="array" ref="B1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doublon])-ROW($A$2)+1),ROWS(B$2:B184)))</f>
        <v>#NUM!</v>
      </c>
      <c r="C184" s="12" t="str">
        <f t="shared" si="16"/>
        <v/>
      </c>
      <c r="D184" s="12" t="str">
        <f>IF('Récap prestation'!E185&lt;&gt;0,'Récap prestation'!E185,"")</f>
        <v/>
      </c>
      <c r="E184" s="14">
        <f t="shared" si="17"/>
        <v>175</v>
      </c>
      <c r="F184" s="14" t="str">
        <f t="shared" si="18"/>
        <v xml:space="preserve"> 175 </v>
      </c>
      <c r="G184" s="14">
        <f>INDEX($N$2:O282,MATCH(D184,Tableau1[valeur établissement liste],0),2)</f>
        <v>3</v>
      </c>
      <c r="H184" s="2" t="str">
        <f t="shared" si="19"/>
        <v/>
      </c>
      <c r="I184" s="12">
        <f>'Récap prestation'!G185</f>
        <v>0</v>
      </c>
      <c r="J184" s="12" t="str">
        <f>IF(ISBLANK('Récap prestation'!I185),"",'Récap prestation'!I185)</f>
        <v/>
      </c>
      <c r="K184" s="12" t="str">
        <f>IF(ISBLANK('Récap prestation'!H185),"",'Récap prestation'!H185)</f>
        <v/>
      </c>
      <c r="L184" s="12"/>
      <c r="M184" s="10" t="e">
        <f t="array" ref="M1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doublon])-ROW($D$2)+1),ROWS(M$2:M184)))</f>
        <v>#NUM!</v>
      </c>
      <c r="N184" s="12" t="str">
        <f t="shared" si="20"/>
        <v/>
      </c>
      <c r="O184">
        <f t="shared" si="23"/>
        <v>183</v>
      </c>
      <c r="P184">
        <f ca="1">SUMIF('Récap prestation'!$E$3:$E$500,N184,'Récap prestation'!J185)</f>
        <v>0</v>
      </c>
      <c r="Q184">
        <f ca="1">SUMIF('Récap prestation'!$E$3:$E$500,N184,'Récap prestation'!K185)</f>
        <v>0</v>
      </c>
      <c r="R184">
        <f t="shared" ca="1" si="21"/>
        <v>0</v>
      </c>
      <c r="S184">
        <f ca="1">SUMIF('Récap prestation'!$E$3:$E$500,N184,'Récap prestation'!S185)</f>
        <v>0</v>
      </c>
      <c r="T184" t="str">
        <f ca="1">IF(ISERROR(AVERAGEIF('Récap prestation'!$E$3:$E$500,N184,'Récap prestation'!$S$3)),"N/A",AVERAGEIF('Récap prestation'!$E$3:$E$500,N184,'Récap prestation'!$S$3:$S$500))</f>
        <v>N/A</v>
      </c>
      <c r="U184" s="12">
        <f>'Récap prestation'!O185</f>
        <v>0</v>
      </c>
      <c r="V184" s="12" t="e">
        <f t="array" ref="V18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doublon])-ROW($U$2)+1),ROWS(V$2:V184)))</f>
        <v>#NUM!</v>
      </c>
      <c r="W184" s="12" t="str">
        <f t="shared" si="22"/>
        <v/>
      </c>
      <c r="X184" s="12"/>
      <c r="Z184" s="14" t="str">
        <f ca="1">'mars 2019'!B2</f>
        <v>1 mars 2019</v>
      </c>
      <c r="AA184" s="14">
        <f ca="1">MATCH(TEXT(Z185,"j mmmm aaaa"),'mars 2019'!$B$2:$B239,0)-MATCH(TEXT(Z184,"j mmmm aaaa"),'mars 2019'!$B$2:$B239,0)</f>
        <v>1</v>
      </c>
      <c r="AB184" t="str">
        <f ca="1">IF(AND(AA184=1,ISBLANK(VLOOKUP(Z184,Tableau4714681011[[Date]:[Type de prestation]],5,FALSE))),"",AA184)</f>
        <v/>
      </c>
    </row>
    <row r="185" spans="1:28" x14ac:dyDescent="0.25">
      <c r="A185" s="3">
        <f>'Récap prestation'!N186</f>
        <v>0</v>
      </c>
      <c r="B185" s="12" t="e">
        <f t="array" ref="B1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doublon])-ROW($A$2)+1),ROWS(B$2:B185)))</f>
        <v>#NUM!</v>
      </c>
      <c r="C185" s="12" t="str">
        <f t="shared" si="16"/>
        <v/>
      </c>
      <c r="D185" s="12" t="str">
        <f>IF('Récap prestation'!E186&lt;&gt;0,'Récap prestation'!E186,"")</f>
        <v/>
      </c>
      <c r="E185" s="14">
        <f t="shared" si="17"/>
        <v>176</v>
      </c>
      <c r="F185" s="14" t="str">
        <f t="shared" si="18"/>
        <v xml:space="preserve"> 176 </v>
      </c>
      <c r="G185" s="14">
        <f>INDEX($N$2:O283,MATCH(D185,Tableau1[valeur établissement liste],0),2)</f>
        <v>3</v>
      </c>
      <c r="H185" s="2" t="str">
        <f t="shared" si="19"/>
        <v/>
      </c>
      <c r="I185" s="12">
        <f>'Récap prestation'!G186</f>
        <v>0</v>
      </c>
      <c r="J185" s="12" t="str">
        <f>IF(ISBLANK('Récap prestation'!I186),"",'Récap prestation'!I186)</f>
        <v/>
      </c>
      <c r="K185" s="12" t="str">
        <f>IF(ISBLANK('Récap prestation'!H186),"",'Récap prestation'!H186)</f>
        <v/>
      </c>
      <c r="L185" s="12"/>
      <c r="M185" s="10" t="e">
        <f t="array" ref="M1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doublon])-ROW($D$2)+1),ROWS(M$2:M185)))</f>
        <v>#NUM!</v>
      </c>
      <c r="N185" s="12" t="str">
        <f t="shared" si="20"/>
        <v/>
      </c>
      <c r="O185">
        <f t="shared" si="23"/>
        <v>184</v>
      </c>
      <c r="P185">
        <f ca="1">SUMIF('Récap prestation'!$E$3:$E$500,N185,'Récap prestation'!J186)</f>
        <v>0</v>
      </c>
      <c r="Q185">
        <f ca="1">SUMIF('Récap prestation'!$E$3:$E$500,N185,'Récap prestation'!K186)</f>
        <v>0</v>
      </c>
      <c r="R185">
        <f t="shared" ca="1" si="21"/>
        <v>0</v>
      </c>
      <c r="S185">
        <f ca="1">SUMIF('Récap prestation'!$E$3:$E$500,N185,'Récap prestation'!S186)</f>
        <v>0</v>
      </c>
      <c r="T185" t="str">
        <f ca="1">IF(ISERROR(AVERAGEIF('Récap prestation'!$E$3:$E$500,N185,'Récap prestation'!$S$3)),"N/A",AVERAGEIF('Récap prestation'!$E$3:$E$500,N185,'Récap prestation'!$S$3:$S$500))</f>
        <v>N/A</v>
      </c>
      <c r="U185" s="12">
        <f>'Récap prestation'!O186</f>
        <v>0</v>
      </c>
      <c r="V185" s="12" t="e">
        <f t="array" ref="V18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doublon])-ROW($U$2)+1),ROWS(V$2:V185)))</f>
        <v>#NUM!</v>
      </c>
      <c r="W185" s="12" t="str">
        <f t="shared" si="22"/>
        <v/>
      </c>
      <c r="X185" s="12"/>
      <c r="Z185" s="14" t="str">
        <f ca="1">'mars 2019'!B3</f>
        <v>2 mars 2019</v>
      </c>
      <c r="AA185" s="14">
        <f ca="1">MATCH(TEXT(Z186,"j mmmm aaaa"),'mars 2019'!$B$2:$B240,0)-MATCH(TEXT(Z185,"j mmmm aaaa"),'mars 2019'!$B$2:$B240,0)</f>
        <v>1</v>
      </c>
      <c r="AB185" t="str">
        <f ca="1">IF(AND(AA185=1,ISBLANK(VLOOKUP(Z185,Tableau4714681011[[Date]:[Type de prestation]],5,FALSE))),"",AA185)</f>
        <v/>
      </c>
    </row>
    <row r="186" spans="1:28" x14ac:dyDescent="0.25">
      <c r="A186" s="3">
        <f>'Récap prestation'!N187</f>
        <v>0</v>
      </c>
      <c r="B186" s="12" t="e">
        <f t="array" ref="B1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doublon])-ROW($A$2)+1),ROWS(B$2:B186)))</f>
        <v>#NUM!</v>
      </c>
      <c r="C186" s="12" t="str">
        <f t="shared" si="16"/>
        <v/>
      </c>
      <c r="D186" s="12" t="str">
        <f>IF('Récap prestation'!E187&lt;&gt;0,'Récap prestation'!E187,"")</f>
        <v/>
      </c>
      <c r="E186" s="14">
        <f t="shared" si="17"/>
        <v>177</v>
      </c>
      <c r="F186" s="14" t="str">
        <f t="shared" si="18"/>
        <v xml:space="preserve"> 177 </v>
      </c>
      <c r="G186" s="14">
        <f>INDEX($N$2:O284,MATCH(D186,Tableau1[valeur établissement liste],0),2)</f>
        <v>3</v>
      </c>
      <c r="H186" s="2" t="str">
        <f t="shared" si="19"/>
        <v/>
      </c>
      <c r="I186" s="12">
        <f>'Récap prestation'!G187</f>
        <v>0</v>
      </c>
      <c r="J186" s="12" t="str">
        <f>IF(ISBLANK('Récap prestation'!I187),"",'Récap prestation'!I187)</f>
        <v/>
      </c>
      <c r="K186" s="12" t="str">
        <f>IF(ISBLANK('Récap prestation'!H187),"",'Récap prestation'!H187)</f>
        <v/>
      </c>
      <c r="L186" s="12"/>
      <c r="M186" s="10" t="e">
        <f t="array" ref="M1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doublon])-ROW($D$2)+1),ROWS(M$2:M186)))</f>
        <v>#NUM!</v>
      </c>
      <c r="N186" s="12" t="str">
        <f t="shared" si="20"/>
        <v/>
      </c>
      <c r="O186">
        <f t="shared" si="23"/>
        <v>185</v>
      </c>
      <c r="P186">
        <f ca="1">SUMIF('Récap prestation'!$E$3:$E$500,N186,'Récap prestation'!J187)</f>
        <v>0</v>
      </c>
      <c r="Q186">
        <f ca="1">SUMIF('Récap prestation'!$E$3:$E$500,N186,'Récap prestation'!K187)</f>
        <v>0</v>
      </c>
      <c r="R186">
        <f t="shared" ca="1" si="21"/>
        <v>0</v>
      </c>
      <c r="S186">
        <f ca="1">SUMIF('Récap prestation'!$E$3:$E$500,N186,'Récap prestation'!S187)</f>
        <v>0</v>
      </c>
      <c r="T186" t="str">
        <f ca="1">IF(ISERROR(AVERAGEIF('Récap prestation'!$E$3:$E$500,N186,'Récap prestation'!$S$3)),"N/A",AVERAGEIF('Récap prestation'!$E$3:$E$500,N186,'Récap prestation'!$S$3:$S$500))</f>
        <v>N/A</v>
      </c>
      <c r="U186" s="12">
        <f>'Récap prestation'!O187</f>
        <v>0</v>
      </c>
      <c r="V186" s="12" t="e">
        <f t="array" ref="V18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doublon])-ROW($U$2)+1),ROWS(V$2:V186)))</f>
        <v>#NUM!</v>
      </c>
      <c r="W186" s="12" t="str">
        <f t="shared" si="22"/>
        <v/>
      </c>
      <c r="X186" s="12"/>
      <c r="Z186" s="14" t="str">
        <f ca="1">'mars 2019'!B4</f>
        <v>3 mars 2019</v>
      </c>
      <c r="AA186" s="14">
        <f ca="1">MATCH(TEXT(Z187,"j mmmm aaaa"),'mars 2019'!$B$2:$B241,0)-MATCH(TEXT(Z186,"j mmmm aaaa"),'mars 2019'!$B$2:$B241,0)</f>
        <v>1</v>
      </c>
      <c r="AB186" t="str">
        <f ca="1">IF(AND(AA186=1,ISBLANK(VLOOKUP(Z186,Tableau4714681011[[Date]:[Type de prestation]],5,FALSE))),"",AA186)</f>
        <v/>
      </c>
    </row>
    <row r="187" spans="1:28" x14ac:dyDescent="0.25">
      <c r="A187" s="3">
        <f>'Récap prestation'!N188</f>
        <v>0</v>
      </c>
      <c r="B187" s="12" t="e">
        <f t="array" ref="B1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doublon])-ROW($A$2)+1),ROWS(B$2:B187)))</f>
        <v>#NUM!</v>
      </c>
      <c r="C187" s="12" t="str">
        <f t="shared" si="16"/>
        <v/>
      </c>
      <c r="D187" s="12" t="str">
        <f>IF('Récap prestation'!E188&lt;&gt;0,'Récap prestation'!E188,"")</f>
        <v/>
      </c>
      <c r="E187" s="14">
        <f t="shared" si="17"/>
        <v>178</v>
      </c>
      <c r="F187" s="14" t="str">
        <f t="shared" si="18"/>
        <v xml:space="preserve"> 178 </v>
      </c>
      <c r="G187" s="14">
        <f>INDEX($N$2:O285,MATCH(D187,Tableau1[valeur établissement liste],0),2)</f>
        <v>3</v>
      </c>
      <c r="H187" s="2" t="str">
        <f t="shared" si="19"/>
        <v/>
      </c>
      <c r="I187" s="12">
        <f>'Récap prestation'!G188</f>
        <v>0</v>
      </c>
      <c r="J187" s="12" t="str">
        <f>IF(ISBLANK('Récap prestation'!I188),"",'Récap prestation'!I188)</f>
        <v/>
      </c>
      <c r="K187" s="12" t="str">
        <f>IF(ISBLANK('Récap prestation'!H188),"",'Récap prestation'!H188)</f>
        <v/>
      </c>
      <c r="L187" s="12"/>
      <c r="M187" s="10" t="e">
        <f t="array" ref="M1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doublon])-ROW($D$2)+1),ROWS(M$2:M187)))</f>
        <v>#NUM!</v>
      </c>
      <c r="N187" s="12" t="str">
        <f t="shared" si="20"/>
        <v/>
      </c>
      <c r="O187">
        <f t="shared" si="23"/>
        <v>186</v>
      </c>
      <c r="P187">
        <f ca="1">SUMIF('Récap prestation'!$E$3:$E$500,N187,'Récap prestation'!J188)</f>
        <v>0</v>
      </c>
      <c r="Q187">
        <f ca="1">SUMIF('Récap prestation'!$E$3:$E$500,N187,'Récap prestation'!K188)</f>
        <v>0</v>
      </c>
      <c r="R187">
        <f t="shared" ca="1" si="21"/>
        <v>0</v>
      </c>
      <c r="S187">
        <f ca="1">SUMIF('Récap prestation'!$E$3:$E$500,N187,'Récap prestation'!S188)</f>
        <v>0</v>
      </c>
      <c r="T187" t="str">
        <f ca="1">IF(ISERROR(AVERAGEIF('Récap prestation'!$E$3:$E$500,N187,'Récap prestation'!$S$3)),"N/A",AVERAGEIF('Récap prestation'!$E$3:$E$500,N187,'Récap prestation'!$S$3:$S$500))</f>
        <v>N/A</v>
      </c>
      <c r="U187" s="12">
        <f>'Récap prestation'!O188</f>
        <v>0</v>
      </c>
      <c r="V187" s="12" t="e">
        <f t="array" ref="V18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doublon])-ROW($U$2)+1),ROWS(V$2:V187)))</f>
        <v>#NUM!</v>
      </c>
      <c r="W187" s="12" t="str">
        <f t="shared" si="22"/>
        <v/>
      </c>
      <c r="X187" s="12"/>
      <c r="Z187" s="14" t="str">
        <f ca="1">'mars 2019'!B5</f>
        <v>4 mars 2019</v>
      </c>
      <c r="AA187" s="14">
        <f ca="1">MATCH(TEXT(Z188,"j mmmm aaaa"),'mars 2019'!$B$2:$B242,0)-MATCH(TEXT(Z187,"j mmmm aaaa"),'mars 2019'!$B$2:$B242,0)</f>
        <v>1</v>
      </c>
      <c r="AB187" t="str">
        <f ca="1">IF(AND(AA187=1,ISBLANK(VLOOKUP(Z187,Tableau4714681011[[Date]:[Type de prestation]],5,FALSE))),"",AA187)</f>
        <v/>
      </c>
    </row>
    <row r="188" spans="1:28" x14ac:dyDescent="0.25">
      <c r="A188" s="3">
        <f>'Récap prestation'!N189</f>
        <v>0</v>
      </c>
      <c r="B188" s="12" t="e">
        <f t="array" ref="B1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doublon])-ROW($A$2)+1),ROWS(B$2:B188)))</f>
        <v>#NUM!</v>
      </c>
      <c r="C188" s="12" t="str">
        <f t="shared" si="16"/>
        <v/>
      </c>
      <c r="D188" s="12" t="str">
        <f>IF('Récap prestation'!E189&lt;&gt;0,'Récap prestation'!E189,"")</f>
        <v/>
      </c>
      <c r="E188" s="14">
        <f t="shared" si="17"/>
        <v>179</v>
      </c>
      <c r="F188" s="14" t="str">
        <f t="shared" si="18"/>
        <v xml:space="preserve"> 179 </v>
      </c>
      <c r="G188" s="14">
        <f>INDEX($N$2:O286,MATCH(D188,Tableau1[valeur établissement liste],0),2)</f>
        <v>3</v>
      </c>
      <c r="H188" s="2" t="str">
        <f t="shared" si="19"/>
        <v/>
      </c>
      <c r="I188" s="12">
        <f>'Récap prestation'!G189</f>
        <v>0</v>
      </c>
      <c r="J188" s="12" t="str">
        <f>IF(ISBLANK('Récap prestation'!I189),"",'Récap prestation'!I189)</f>
        <v/>
      </c>
      <c r="K188" s="12" t="str">
        <f>IF(ISBLANK('Récap prestation'!H189),"",'Récap prestation'!H189)</f>
        <v/>
      </c>
      <c r="L188" s="12"/>
      <c r="M188" s="10" t="e">
        <f t="array" ref="M1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doublon])-ROW($D$2)+1),ROWS(M$2:M188)))</f>
        <v>#NUM!</v>
      </c>
      <c r="N188" s="12" t="str">
        <f t="shared" si="20"/>
        <v/>
      </c>
      <c r="O188">
        <f t="shared" si="23"/>
        <v>187</v>
      </c>
      <c r="P188">
        <f ca="1">SUMIF('Récap prestation'!$E$3:$E$500,N188,'Récap prestation'!J189)</f>
        <v>0</v>
      </c>
      <c r="Q188">
        <f ca="1">SUMIF('Récap prestation'!$E$3:$E$500,N188,'Récap prestation'!K189)</f>
        <v>0</v>
      </c>
      <c r="R188">
        <f t="shared" ca="1" si="21"/>
        <v>0</v>
      </c>
      <c r="S188">
        <f ca="1">SUMIF('Récap prestation'!$E$3:$E$500,N188,'Récap prestation'!S189)</f>
        <v>0</v>
      </c>
      <c r="T188" t="str">
        <f ca="1">IF(ISERROR(AVERAGEIF('Récap prestation'!$E$3:$E$500,N188,'Récap prestation'!$S$3)),"N/A",AVERAGEIF('Récap prestation'!$E$3:$E$500,N188,'Récap prestation'!$S$3:$S$500))</f>
        <v>N/A</v>
      </c>
      <c r="U188" s="12">
        <f>'Récap prestation'!O189</f>
        <v>0</v>
      </c>
      <c r="V188" s="12" t="e">
        <f t="array" ref="V18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doublon])-ROW($U$2)+1),ROWS(V$2:V188)))</f>
        <v>#NUM!</v>
      </c>
      <c r="W188" s="12" t="str">
        <f t="shared" si="22"/>
        <v/>
      </c>
      <c r="X188" s="12"/>
      <c r="Z188" s="14" t="str">
        <f ca="1">'mars 2019'!B6</f>
        <v>5 mars 2019</v>
      </c>
      <c r="AA188" s="14">
        <f ca="1">MATCH(TEXT(Z189,"j mmmm aaaa"),'mars 2019'!$B$2:$B243,0)-MATCH(TEXT(Z188,"j mmmm aaaa"),'mars 2019'!$B$2:$B243,0)</f>
        <v>1</v>
      </c>
      <c r="AB188" t="str">
        <f ca="1">IF(AND(AA188=1,ISBLANK(VLOOKUP(Z188,Tableau4714681011[[Date]:[Type de prestation]],5,FALSE))),"",AA188)</f>
        <v/>
      </c>
    </row>
    <row r="189" spans="1:28" x14ac:dyDescent="0.25">
      <c r="A189" s="3">
        <f>'Récap prestation'!N190</f>
        <v>0</v>
      </c>
      <c r="B189" s="12" t="e">
        <f t="array" ref="B1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doublon])-ROW($A$2)+1),ROWS(B$2:B189)))</f>
        <v>#NUM!</v>
      </c>
      <c r="C189" s="12" t="str">
        <f t="shared" si="16"/>
        <v/>
      </c>
      <c r="D189" s="12" t="str">
        <f>IF('Récap prestation'!E190&lt;&gt;0,'Récap prestation'!E190,"")</f>
        <v/>
      </c>
      <c r="E189" s="14">
        <f t="shared" si="17"/>
        <v>180</v>
      </c>
      <c r="F189" s="14" t="str">
        <f t="shared" si="18"/>
        <v xml:space="preserve"> 180 </v>
      </c>
      <c r="G189" s="14">
        <f>INDEX($N$2:O287,MATCH(D189,Tableau1[valeur établissement liste],0),2)</f>
        <v>3</v>
      </c>
      <c r="H189" s="2" t="str">
        <f t="shared" si="19"/>
        <v/>
      </c>
      <c r="I189" s="12">
        <f>'Récap prestation'!G190</f>
        <v>0</v>
      </c>
      <c r="J189" s="12" t="str">
        <f>IF(ISBLANK('Récap prestation'!I190),"",'Récap prestation'!I190)</f>
        <v/>
      </c>
      <c r="K189" s="12" t="str">
        <f>IF(ISBLANK('Récap prestation'!H190),"",'Récap prestation'!H190)</f>
        <v/>
      </c>
      <c r="L189" s="12"/>
      <c r="M189" s="10" t="e">
        <f t="array" ref="M1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doublon])-ROW($D$2)+1),ROWS(M$2:M189)))</f>
        <v>#NUM!</v>
      </c>
      <c r="N189" s="12" t="str">
        <f t="shared" si="20"/>
        <v/>
      </c>
      <c r="O189">
        <f t="shared" si="23"/>
        <v>188</v>
      </c>
      <c r="P189">
        <f ca="1">SUMIF('Récap prestation'!$E$3:$E$500,N189,'Récap prestation'!J190)</f>
        <v>0</v>
      </c>
      <c r="Q189">
        <f ca="1">SUMIF('Récap prestation'!$E$3:$E$500,N189,'Récap prestation'!K190)</f>
        <v>0</v>
      </c>
      <c r="R189">
        <f t="shared" ca="1" si="21"/>
        <v>0</v>
      </c>
      <c r="S189">
        <f ca="1">SUMIF('Récap prestation'!$E$3:$E$500,N189,'Récap prestation'!S190)</f>
        <v>0</v>
      </c>
      <c r="T189" t="str">
        <f ca="1">IF(ISERROR(AVERAGEIF('Récap prestation'!$E$3:$E$500,N189,'Récap prestation'!$S$3)),"N/A",AVERAGEIF('Récap prestation'!$E$3:$E$500,N189,'Récap prestation'!$S$3:$S$500))</f>
        <v>N/A</v>
      </c>
      <c r="U189" s="12">
        <f>'Récap prestation'!O190</f>
        <v>0</v>
      </c>
      <c r="V189" s="12" t="e">
        <f t="array" ref="V18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doublon])-ROW($U$2)+1),ROWS(V$2:V189)))</f>
        <v>#NUM!</v>
      </c>
      <c r="W189" s="12" t="str">
        <f t="shared" si="22"/>
        <v/>
      </c>
      <c r="X189" s="12"/>
      <c r="Z189" s="14" t="str">
        <f ca="1">'mars 2019'!B7</f>
        <v>6 mars 2019</v>
      </c>
      <c r="AA189" s="14">
        <f ca="1">MATCH(TEXT(Z190,"j mmmm aaaa"),'mars 2019'!$B$2:$B244,0)-MATCH(TEXT(Z189,"j mmmm aaaa"),'mars 2019'!$B$2:$B244,0)</f>
        <v>1</v>
      </c>
      <c r="AB189" t="str">
        <f ca="1">IF(AND(AA189=1,ISBLANK(VLOOKUP(Z189,Tableau4714681011[[Date]:[Type de prestation]],5,FALSE))),"",AA189)</f>
        <v/>
      </c>
    </row>
    <row r="190" spans="1:28" x14ac:dyDescent="0.25">
      <c r="A190" s="3">
        <f>'Récap prestation'!N191</f>
        <v>0</v>
      </c>
      <c r="B190" s="12" t="e">
        <f t="array" ref="B1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doublon])-ROW($A$2)+1),ROWS(B$2:B190)))</f>
        <v>#NUM!</v>
      </c>
      <c r="C190" s="12" t="str">
        <f t="shared" si="16"/>
        <v/>
      </c>
      <c r="D190" s="12" t="str">
        <f>IF('Récap prestation'!E191&lt;&gt;0,'Récap prestation'!E191,"")</f>
        <v/>
      </c>
      <c r="E190" s="14">
        <f t="shared" si="17"/>
        <v>181</v>
      </c>
      <c r="F190" s="14" t="str">
        <f t="shared" si="18"/>
        <v xml:space="preserve"> 181 </v>
      </c>
      <c r="G190" s="14">
        <f>INDEX($N$2:O288,MATCH(D190,Tableau1[valeur établissement liste],0),2)</f>
        <v>3</v>
      </c>
      <c r="H190" s="2" t="str">
        <f t="shared" si="19"/>
        <v/>
      </c>
      <c r="I190" s="12">
        <f>'Récap prestation'!G191</f>
        <v>0</v>
      </c>
      <c r="J190" s="12" t="str">
        <f>IF(ISBLANK('Récap prestation'!I191),"",'Récap prestation'!I191)</f>
        <v/>
      </c>
      <c r="K190" s="12" t="str">
        <f>IF(ISBLANK('Récap prestation'!H191),"",'Récap prestation'!H191)</f>
        <v/>
      </c>
      <c r="L190" s="12"/>
      <c r="M190" s="10" t="e">
        <f t="array" ref="M1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doublon])-ROW($D$2)+1),ROWS(M$2:M190)))</f>
        <v>#NUM!</v>
      </c>
      <c r="N190" s="12" t="str">
        <f t="shared" si="20"/>
        <v/>
      </c>
      <c r="O190">
        <f t="shared" si="23"/>
        <v>189</v>
      </c>
      <c r="P190">
        <f ca="1">SUMIF('Récap prestation'!$E$3:$E$500,N190,'Récap prestation'!J191)</f>
        <v>0</v>
      </c>
      <c r="Q190">
        <f ca="1">SUMIF('Récap prestation'!$E$3:$E$500,N190,'Récap prestation'!K191)</f>
        <v>0</v>
      </c>
      <c r="R190">
        <f t="shared" ca="1" si="21"/>
        <v>0</v>
      </c>
      <c r="S190">
        <f ca="1">SUMIF('Récap prestation'!$E$3:$E$500,N190,'Récap prestation'!S191)</f>
        <v>0</v>
      </c>
      <c r="T190" t="str">
        <f ca="1">IF(ISERROR(AVERAGEIF('Récap prestation'!$E$3:$E$500,N190,'Récap prestation'!$S$3)),"N/A",AVERAGEIF('Récap prestation'!$E$3:$E$500,N190,'Récap prestation'!$S$3:$S$500))</f>
        <v>N/A</v>
      </c>
      <c r="U190" s="12">
        <f>'Récap prestation'!O191</f>
        <v>0</v>
      </c>
      <c r="V190" s="12" t="e">
        <f t="array" ref="V19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doublon])-ROW($U$2)+1),ROWS(V$2:V190)))</f>
        <v>#NUM!</v>
      </c>
      <c r="W190" s="12" t="str">
        <f t="shared" si="22"/>
        <v/>
      </c>
      <c r="X190" s="12"/>
      <c r="Z190" s="14" t="str">
        <f ca="1">'mars 2019'!B8</f>
        <v>7 mars 2019</v>
      </c>
      <c r="AA190" s="14">
        <f ca="1">MATCH(TEXT(Z191,"j mmmm aaaa"),'mars 2019'!$B$2:$B245,0)-MATCH(TEXT(Z190,"j mmmm aaaa"),'mars 2019'!$B$2:$B245,0)</f>
        <v>1</v>
      </c>
      <c r="AB190" t="str">
        <f ca="1">IF(AND(AA190=1,ISBLANK(VLOOKUP(Z190,Tableau4714681011[[Date]:[Type de prestation]],5,FALSE))),"",AA190)</f>
        <v/>
      </c>
    </row>
    <row r="191" spans="1:28" x14ac:dyDescent="0.25">
      <c r="A191" s="3">
        <f>'Récap prestation'!N192</f>
        <v>0</v>
      </c>
      <c r="B191" s="12" t="e">
        <f t="array" ref="B1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doublon])-ROW($A$2)+1),ROWS(B$2:B191)))</f>
        <v>#NUM!</v>
      </c>
      <c r="C191" s="12" t="str">
        <f t="shared" si="16"/>
        <v/>
      </c>
      <c r="D191" s="12" t="str">
        <f>IF('Récap prestation'!E192&lt;&gt;0,'Récap prestation'!E192,"")</f>
        <v/>
      </c>
      <c r="E191" s="14">
        <f t="shared" si="17"/>
        <v>182</v>
      </c>
      <c r="F191" s="14" t="str">
        <f t="shared" si="18"/>
        <v xml:space="preserve"> 182 </v>
      </c>
      <c r="G191" s="14">
        <f>INDEX($N$2:O289,MATCH(D191,Tableau1[valeur établissement liste],0),2)</f>
        <v>3</v>
      </c>
      <c r="H191" s="2" t="str">
        <f t="shared" si="19"/>
        <v/>
      </c>
      <c r="I191" s="12">
        <f>'Récap prestation'!G192</f>
        <v>0</v>
      </c>
      <c r="J191" s="12" t="str">
        <f>IF(ISBLANK('Récap prestation'!I192),"",'Récap prestation'!I192)</f>
        <v/>
      </c>
      <c r="K191" s="12" t="str">
        <f>IF(ISBLANK('Récap prestation'!H192),"",'Récap prestation'!H192)</f>
        <v/>
      </c>
      <c r="L191" s="12"/>
      <c r="M191" s="10" t="e">
        <f t="array" ref="M1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doublon])-ROW($D$2)+1),ROWS(M$2:M191)))</f>
        <v>#NUM!</v>
      </c>
      <c r="N191" s="12" t="str">
        <f t="shared" si="20"/>
        <v/>
      </c>
      <c r="O191">
        <f t="shared" si="23"/>
        <v>190</v>
      </c>
      <c r="P191">
        <f ca="1">SUMIF('Récap prestation'!$E$3:$E$500,N191,'Récap prestation'!J192)</f>
        <v>0</v>
      </c>
      <c r="Q191">
        <f ca="1">SUMIF('Récap prestation'!$E$3:$E$500,N191,'Récap prestation'!K192)</f>
        <v>0</v>
      </c>
      <c r="R191">
        <f t="shared" ca="1" si="21"/>
        <v>0</v>
      </c>
      <c r="S191">
        <f ca="1">SUMIF('Récap prestation'!$E$3:$E$500,N191,'Récap prestation'!S192)</f>
        <v>0</v>
      </c>
      <c r="T191" t="str">
        <f ca="1">IF(ISERROR(AVERAGEIF('Récap prestation'!$E$3:$E$500,N191,'Récap prestation'!$S$3)),"N/A",AVERAGEIF('Récap prestation'!$E$3:$E$500,N191,'Récap prestation'!$S$3:$S$500))</f>
        <v>N/A</v>
      </c>
      <c r="U191" s="12">
        <f>'Récap prestation'!O192</f>
        <v>0</v>
      </c>
      <c r="V191" s="12" t="e">
        <f t="array" ref="V19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doublon])-ROW($U$2)+1),ROWS(V$2:V191)))</f>
        <v>#NUM!</v>
      </c>
      <c r="W191" s="12" t="str">
        <f t="shared" si="22"/>
        <v/>
      </c>
      <c r="X191" s="12"/>
      <c r="Z191" s="14" t="str">
        <f ca="1">'mars 2019'!B9</f>
        <v>8 mars 2019</v>
      </c>
      <c r="AA191" s="14">
        <f ca="1">MATCH(TEXT(Z192,"j mmmm aaaa"),'mars 2019'!$B$2:$B246,0)-MATCH(TEXT(Z191,"j mmmm aaaa"),'mars 2019'!$B$2:$B246,0)</f>
        <v>1</v>
      </c>
      <c r="AB191" t="str">
        <f ca="1">IF(AND(AA191=1,ISBLANK(VLOOKUP(Z191,Tableau4714681011[[Date]:[Type de prestation]],5,FALSE))),"",AA191)</f>
        <v/>
      </c>
    </row>
    <row r="192" spans="1:28" x14ac:dyDescent="0.25">
      <c r="A192" s="3">
        <f>'Récap prestation'!N193</f>
        <v>0</v>
      </c>
      <c r="B192" s="12" t="e">
        <f t="array" ref="B1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doublon])-ROW($A$2)+1),ROWS(B$2:B192)))</f>
        <v>#NUM!</v>
      </c>
      <c r="C192" s="12" t="str">
        <f t="shared" si="16"/>
        <v/>
      </c>
      <c r="D192" s="12" t="str">
        <f>IF('Récap prestation'!E193&lt;&gt;0,'Récap prestation'!E193,"")</f>
        <v/>
      </c>
      <c r="E192" s="14">
        <f t="shared" si="17"/>
        <v>183</v>
      </c>
      <c r="F192" s="14" t="str">
        <f t="shared" si="18"/>
        <v xml:space="preserve"> 183 </v>
      </c>
      <c r="G192" s="14">
        <f>INDEX($N$2:O290,MATCH(D192,Tableau1[valeur établissement liste],0),2)</f>
        <v>3</v>
      </c>
      <c r="H192" s="2" t="str">
        <f t="shared" si="19"/>
        <v/>
      </c>
      <c r="I192" s="12">
        <f>'Récap prestation'!G193</f>
        <v>0</v>
      </c>
      <c r="J192" s="12" t="str">
        <f>IF(ISBLANK('Récap prestation'!I193),"",'Récap prestation'!I193)</f>
        <v/>
      </c>
      <c r="K192" s="12" t="str">
        <f>IF(ISBLANK('Récap prestation'!H193),"",'Récap prestation'!H193)</f>
        <v/>
      </c>
      <c r="L192" s="12"/>
      <c r="M192" s="10" t="e">
        <f t="array" ref="M1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doublon])-ROW($D$2)+1),ROWS(M$2:M192)))</f>
        <v>#NUM!</v>
      </c>
      <c r="N192" s="12" t="str">
        <f t="shared" si="20"/>
        <v/>
      </c>
      <c r="O192">
        <f t="shared" si="23"/>
        <v>191</v>
      </c>
      <c r="P192">
        <f ca="1">SUMIF('Récap prestation'!$E$3:$E$500,N192,'Récap prestation'!J193)</f>
        <v>0</v>
      </c>
      <c r="Q192">
        <f ca="1">SUMIF('Récap prestation'!$E$3:$E$500,N192,'Récap prestation'!K193)</f>
        <v>0</v>
      </c>
      <c r="R192">
        <f t="shared" ca="1" si="21"/>
        <v>0</v>
      </c>
      <c r="S192">
        <f ca="1">SUMIF('Récap prestation'!$E$3:$E$500,N192,'Récap prestation'!S193)</f>
        <v>0</v>
      </c>
      <c r="T192" t="str">
        <f ca="1">IF(ISERROR(AVERAGEIF('Récap prestation'!$E$3:$E$500,N192,'Récap prestation'!$S$3)),"N/A",AVERAGEIF('Récap prestation'!$E$3:$E$500,N192,'Récap prestation'!$S$3:$S$500))</f>
        <v>N/A</v>
      </c>
      <c r="U192" s="12">
        <f>'Récap prestation'!O193</f>
        <v>0</v>
      </c>
      <c r="V192" s="12" t="e">
        <f t="array" ref="V19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doublon])-ROW($U$2)+1),ROWS(V$2:V192)))</f>
        <v>#NUM!</v>
      </c>
      <c r="W192" s="12" t="str">
        <f t="shared" si="22"/>
        <v/>
      </c>
      <c r="X192" s="12"/>
      <c r="Z192" s="14" t="str">
        <f ca="1">'mars 2019'!B10</f>
        <v>9 mars 2019</v>
      </c>
      <c r="AA192" s="14">
        <f ca="1">MATCH(TEXT(Z193,"j mmmm aaaa"),'mars 2019'!$B$2:$B247,0)-MATCH(TEXT(Z192,"j mmmm aaaa"),'mars 2019'!$B$2:$B247,0)</f>
        <v>1</v>
      </c>
      <c r="AB192" t="str">
        <f ca="1">IF(AND(AA192=1,ISBLANK(VLOOKUP(Z192,Tableau4714681011[[Date]:[Type de prestation]],5,FALSE))),"",AA192)</f>
        <v/>
      </c>
    </row>
    <row r="193" spans="1:28" x14ac:dyDescent="0.25">
      <c r="A193" s="3">
        <f>'Récap prestation'!N194</f>
        <v>0</v>
      </c>
      <c r="B193" s="12" t="e">
        <f t="array" ref="B1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doublon])-ROW($A$2)+1),ROWS(B$2:B193)))</f>
        <v>#NUM!</v>
      </c>
      <c r="C193" s="12" t="str">
        <f t="shared" si="16"/>
        <v/>
      </c>
      <c r="D193" s="12" t="str">
        <f>IF('Récap prestation'!E194&lt;&gt;0,'Récap prestation'!E194,"")</f>
        <v/>
      </c>
      <c r="E193" s="14">
        <f t="shared" si="17"/>
        <v>184</v>
      </c>
      <c r="F193" s="14" t="str">
        <f t="shared" si="18"/>
        <v xml:space="preserve"> 184 </v>
      </c>
      <c r="G193" s="14">
        <f>INDEX($N$2:O291,MATCH(D193,Tableau1[valeur établissement liste],0),2)</f>
        <v>3</v>
      </c>
      <c r="H193" s="2" t="str">
        <f t="shared" si="19"/>
        <v/>
      </c>
      <c r="I193" s="12">
        <f>'Récap prestation'!G194</f>
        <v>0</v>
      </c>
      <c r="J193" s="12" t="str">
        <f>IF(ISBLANK('Récap prestation'!I194),"",'Récap prestation'!I194)</f>
        <v/>
      </c>
      <c r="K193" s="12" t="str">
        <f>IF(ISBLANK('Récap prestation'!H194),"",'Récap prestation'!H194)</f>
        <v/>
      </c>
      <c r="L193" s="12"/>
      <c r="M193" s="10" t="e">
        <f t="array" ref="M1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doublon])-ROW($D$2)+1),ROWS(M$2:M193)))</f>
        <v>#NUM!</v>
      </c>
      <c r="N193" s="12" t="str">
        <f t="shared" si="20"/>
        <v/>
      </c>
      <c r="O193">
        <f t="shared" si="23"/>
        <v>192</v>
      </c>
      <c r="P193">
        <f ca="1">SUMIF('Récap prestation'!$E$3:$E$500,N193,'Récap prestation'!J194)</f>
        <v>0</v>
      </c>
      <c r="Q193">
        <f ca="1">SUMIF('Récap prestation'!$E$3:$E$500,N193,'Récap prestation'!K194)</f>
        <v>0</v>
      </c>
      <c r="R193">
        <f t="shared" ca="1" si="21"/>
        <v>0</v>
      </c>
      <c r="S193">
        <f ca="1">SUMIF('Récap prestation'!$E$3:$E$500,N193,'Récap prestation'!S194)</f>
        <v>0</v>
      </c>
      <c r="T193" t="str">
        <f ca="1">IF(ISERROR(AVERAGEIF('Récap prestation'!$E$3:$E$500,N193,'Récap prestation'!$S$3)),"N/A",AVERAGEIF('Récap prestation'!$E$3:$E$500,N193,'Récap prestation'!$S$3:$S$500))</f>
        <v>N/A</v>
      </c>
      <c r="U193" s="12">
        <f>'Récap prestation'!O194</f>
        <v>0</v>
      </c>
      <c r="V193" s="12" t="e">
        <f t="array" ref="V19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doublon])-ROW($U$2)+1),ROWS(V$2:V193)))</f>
        <v>#NUM!</v>
      </c>
      <c r="W193" s="12" t="str">
        <f t="shared" si="22"/>
        <v/>
      </c>
      <c r="X193" s="12"/>
      <c r="Z193" s="14" t="str">
        <f ca="1">'mars 2019'!B11</f>
        <v>10 mars 2019</v>
      </c>
      <c r="AA193" s="14">
        <f ca="1">MATCH(TEXT(Z194,"j mmmm aaaa"),'mars 2019'!$B$2:$B248,0)-MATCH(TEXT(Z193,"j mmmm aaaa"),'mars 2019'!$B$2:$B248,0)</f>
        <v>1</v>
      </c>
      <c r="AB193" t="str">
        <f ca="1">IF(AND(AA193=1,ISBLANK(VLOOKUP(Z193,Tableau4714681011[[Date]:[Type de prestation]],5,FALSE))),"",AA193)</f>
        <v/>
      </c>
    </row>
    <row r="194" spans="1:28" x14ac:dyDescent="0.25">
      <c r="A194" s="3">
        <f>'Récap prestation'!N195</f>
        <v>0</v>
      </c>
      <c r="B194" s="12" t="e">
        <f t="array" ref="B1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doublon])-ROW($A$2)+1),ROWS(B$2:B194)))</f>
        <v>#NUM!</v>
      </c>
      <c r="C194" s="12" t="str">
        <f t="shared" ref="C194:C257" si="24">IF(ISERROR(B194),"",B194)</f>
        <v/>
      </c>
      <c r="D194" s="12" t="str">
        <f>IF('Récap prestation'!E195&lt;&gt;0,'Récap prestation'!E195,"")</f>
        <v/>
      </c>
      <c r="E194" s="14">
        <f t="shared" ref="E194:E257" si="25">IF(G194=G193,E193+1,1)</f>
        <v>185</v>
      </c>
      <c r="F194" s="14" t="str">
        <f t="shared" ref="F194:F257" si="26">IF(D194&lt;&gt;0,D194&amp;" "&amp;E194&amp;" ","")</f>
        <v xml:space="preserve"> 185 </v>
      </c>
      <c r="G194" s="14">
        <f>INDEX($N$2:O292,MATCH(D194,Tableau1[valeur établissement liste],0),2)</f>
        <v>3</v>
      </c>
      <c r="H194" s="2" t="str">
        <f t="shared" ref="H194:H257" si="27">IF(G194=G193,IF(I194&lt;&gt;0,H193&amp;I194&amp;CHAR(10),H193),IF(I194&lt;&gt;0,I194&amp;CHAR(10),""))</f>
        <v/>
      </c>
      <c r="I194" s="12">
        <f>'Récap prestation'!G195</f>
        <v>0</v>
      </c>
      <c r="J194" s="12" t="str">
        <f>IF(ISBLANK('Récap prestation'!I195),"",'Récap prestation'!I195)</f>
        <v/>
      </c>
      <c r="K194" s="12" t="str">
        <f>IF(ISBLANK('Récap prestation'!H195),"",'Récap prestation'!H195)</f>
        <v/>
      </c>
      <c r="L194" s="12"/>
      <c r="M194" s="10" t="e">
        <f t="array" ref="M1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doublon])-ROW($D$2)+1),ROWS(M$2:M194)))</f>
        <v>#NUM!</v>
      </c>
      <c r="N194" s="12" t="str">
        <f t="shared" ref="N194:N257" si="28">IF(ISERROR(M194),"",M194)</f>
        <v/>
      </c>
      <c r="O194">
        <f t="shared" si="23"/>
        <v>193</v>
      </c>
      <c r="P194">
        <f ca="1">SUMIF('Récap prestation'!$E$3:$E$500,N194,'Récap prestation'!J195)</f>
        <v>0</v>
      </c>
      <c r="Q194">
        <f ca="1">SUMIF('Récap prestation'!$E$3:$E$500,N194,'Récap prestation'!K195)</f>
        <v>0</v>
      </c>
      <c r="R194">
        <f t="shared" ref="R194:R257" ca="1" si="29">P194+Q194</f>
        <v>0</v>
      </c>
      <c r="S194">
        <f ca="1">SUMIF('Récap prestation'!$E$3:$E$500,N194,'Récap prestation'!S195)</f>
        <v>0</v>
      </c>
      <c r="T194" t="str">
        <f ca="1">IF(ISERROR(AVERAGEIF('Récap prestation'!$E$3:$E$500,N194,'Récap prestation'!$S$3)),"N/A",AVERAGEIF('Récap prestation'!$E$3:$E$500,N194,'Récap prestation'!$S$3:$S$500))</f>
        <v>N/A</v>
      </c>
      <c r="U194" s="12">
        <f>'Récap prestation'!O195</f>
        <v>0</v>
      </c>
      <c r="V194" s="12" t="e">
        <f t="array" ref="V19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doublon])-ROW($U$2)+1),ROWS(V$2:V194)))</f>
        <v>#NUM!</v>
      </c>
      <c r="W194" s="12" t="str">
        <f t="shared" ref="W194:W257" si="30">IF(ISERROR(V194),"",V194)</f>
        <v/>
      </c>
      <c r="X194" s="12"/>
      <c r="Z194" s="14" t="str">
        <f ca="1">'mars 2019'!B12</f>
        <v>11 mars 2019</v>
      </c>
      <c r="AA194" s="14">
        <f ca="1">MATCH(TEXT(Z195,"j mmmm aaaa"),'mars 2019'!$B$2:$B249,0)-MATCH(TEXT(Z194,"j mmmm aaaa"),'mars 2019'!$B$2:$B249,0)</f>
        <v>1</v>
      </c>
      <c r="AB194" t="str">
        <f ca="1">IF(AND(AA194=1,ISBLANK(VLOOKUP(Z194,Tableau4714681011[[Date]:[Type de prestation]],5,FALSE))),"",AA194)</f>
        <v/>
      </c>
    </row>
    <row r="195" spans="1:28" x14ac:dyDescent="0.25">
      <c r="A195" s="3">
        <f>'Récap prestation'!N196</f>
        <v>0</v>
      </c>
      <c r="B195" s="12" t="e">
        <f t="array" ref="B1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doublon])-ROW($A$2)+1),ROWS(B$2:B195)))</f>
        <v>#NUM!</v>
      </c>
      <c r="C195" s="12" t="str">
        <f t="shared" si="24"/>
        <v/>
      </c>
      <c r="D195" s="12" t="str">
        <f>IF('Récap prestation'!E196&lt;&gt;0,'Récap prestation'!E196,"")</f>
        <v/>
      </c>
      <c r="E195" s="14">
        <f t="shared" si="25"/>
        <v>186</v>
      </c>
      <c r="F195" s="14" t="str">
        <f t="shared" si="26"/>
        <v xml:space="preserve"> 186 </v>
      </c>
      <c r="G195" s="14">
        <f>INDEX($N$2:O293,MATCH(D195,Tableau1[valeur établissement liste],0),2)</f>
        <v>3</v>
      </c>
      <c r="H195" s="2" t="str">
        <f t="shared" si="27"/>
        <v/>
      </c>
      <c r="I195" s="12">
        <f>'Récap prestation'!G196</f>
        <v>0</v>
      </c>
      <c r="J195" s="12" t="str">
        <f>IF(ISBLANK('Récap prestation'!I196),"",'Récap prestation'!I196)</f>
        <v/>
      </c>
      <c r="K195" s="12" t="str">
        <f>IF(ISBLANK('Récap prestation'!H196),"",'Récap prestation'!H196)</f>
        <v/>
      </c>
      <c r="L195" s="12"/>
      <c r="M195" s="10" t="e">
        <f t="array" ref="M1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doublon])-ROW($D$2)+1),ROWS(M$2:M195)))</f>
        <v>#NUM!</v>
      </c>
      <c r="N195" s="12" t="str">
        <f t="shared" si="28"/>
        <v/>
      </c>
      <c r="O195">
        <f t="shared" ref="O195:O258" si="31">SUM(O194,$O$2)</f>
        <v>194</v>
      </c>
      <c r="P195">
        <f ca="1">SUMIF('Récap prestation'!$E$3:$E$500,N195,'Récap prestation'!J196)</f>
        <v>0</v>
      </c>
      <c r="Q195">
        <f ca="1">SUMIF('Récap prestation'!$E$3:$E$500,N195,'Récap prestation'!K196)</f>
        <v>0</v>
      </c>
      <c r="R195">
        <f t="shared" ca="1" si="29"/>
        <v>0</v>
      </c>
      <c r="S195">
        <f ca="1">SUMIF('Récap prestation'!$E$3:$E$500,N195,'Récap prestation'!S196)</f>
        <v>0</v>
      </c>
      <c r="T195" t="str">
        <f ca="1">IF(ISERROR(AVERAGEIF('Récap prestation'!$E$3:$E$500,N195,'Récap prestation'!$S$3)),"N/A",AVERAGEIF('Récap prestation'!$E$3:$E$500,N195,'Récap prestation'!$S$3:$S$500))</f>
        <v>N/A</v>
      </c>
      <c r="U195" s="12">
        <f>'Récap prestation'!O196</f>
        <v>0</v>
      </c>
      <c r="V195" s="12" t="e">
        <f t="array" ref="V19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doublon])-ROW($U$2)+1),ROWS(V$2:V195)))</f>
        <v>#NUM!</v>
      </c>
      <c r="W195" s="12" t="str">
        <f t="shared" si="30"/>
        <v/>
      </c>
      <c r="X195" s="12"/>
      <c r="Z195" s="14" t="str">
        <f ca="1">'mars 2019'!B13</f>
        <v>12 mars 2019</v>
      </c>
      <c r="AA195" s="14">
        <f ca="1">MATCH(TEXT(Z196,"j mmmm aaaa"),'mars 2019'!$B$2:$B250,0)-MATCH(TEXT(Z195,"j mmmm aaaa"),'mars 2019'!$B$2:$B250,0)</f>
        <v>1</v>
      </c>
      <c r="AB195" t="str">
        <f ca="1">IF(AND(AA195=1,ISBLANK(VLOOKUP(Z195,Tableau4714681011[[Date]:[Type de prestation]],5,FALSE))),"",AA195)</f>
        <v/>
      </c>
    </row>
    <row r="196" spans="1:28" x14ac:dyDescent="0.25">
      <c r="A196" s="3">
        <f>'Récap prestation'!N197</f>
        <v>0</v>
      </c>
      <c r="B196" s="12" t="e">
        <f t="array" ref="B1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doublon])-ROW($A$2)+1),ROWS(B$2:B196)))</f>
        <v>#NUM!</v>
      </c>
      <c r="C196" s="12" t="str">
        <f t="shared" si="24"/>
        <v/>
      </c>
      <c r="D196" s="12" t="str">
        <f>IF('Récap prestation'!E197&lt;&gt;0,'Récap prestation'!E197,"")</f>
        <v/>
      </c>
      <c r="E196" s="14">
        <f t="shared" si="25"/>
        <v>187</v>
      </c>
      <c r="F196" s="14" t="str">
        <f t="shared" si="26"/>
        <v xml:space="preserve"> 187 </v>
      </c>
      <c r="G196" s="14">
        <f>INDEX($N$2:O294,MATCH(D196,Tableau1[valeur établissement liste],0),2)</f>
        <v>3</v>
      </c>
      <c r="H196" s="2" t="str">
        <f t="shared" si="27"/>
        <v/>
      </c>
      <c r="I196" s="12">
        <f>'Récap prestation'!G197</f>
        <v>0</v>
      </c>
      <c r="J196" s="12" t="str">
        <f>IF(ISBLANK('Récap prestation'!I197),"",'Récap prestation'!I197)</f>
        <v/>
      </c>
      <c r="K196" s="12" t="str">
        <f>IF(ISBLANK('Récap prestation'!H197),"",'Récap prestation'!H197)</f>
        <v/>
      </c>
      <c r="L196" s="12"/>
      <c r="M196" s="10" t="e">
        <f t="array" ref="M1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doublon])-ROW($D$2)+1),ROWS(M$2:M196)))</f>
        <v>#NUM!</v>
      </c>
      <c r="N196" s="12" t="str">
        <f t="shared" si="28"/>
        <v/>
      </c>
      <c r="O196">
        <f t="shared" si="31"/>
        <v>195</v>
      </c>
      <c r="P196">
        <f ca="1">SUMIF('Récap prestation'!$E$3:$E$500,N196,'Récap prestation'!J197)</f>
        <v>0</v>
      </c>
      <c r="Q196">
        <f ca="1">SUMIF('Récap prestation'!$E$3:$E$500,N196,'Récap prestation'!K197)</f>
        <v>0</v>
      </c>
      <c r="R196">
        <f t="shared" ca="1" si="29"/>
        <v>0</v>
      </c>
      <c r="S196">
        <f ca="1">SUMIF('Récap prestation'!$E$3:$E$500,N196,'Récap prestation'!S197)</f>
        <v>0</v>
      </c>
      <c r="T196" t="str">
        <f ca="1">IF(ISERROR(AVERAGEIF('Récap prestation'!$E$3:$E$500,N196,'Récap prestation'!$S$3)),"N/A",AVERAGEIF('Récap prestation'!$E$3:$E$500,N196,'Récap prestation'!$S$3:$S$500))</f>
        <v>N/A</v>
      </c>
      <c r="U196" s="12">
        <f>'Récap prestation'!O197</f>
        <v>0</v>
      </c>
      <c r="V196" s="12" t="e">
        <f t="array" ref="V19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doublon])-ROW($U$2)+1),ROWS(V$2:V196)))</f>
        <v>#NUM!</v>
      </c>
      <c r="W196" s="12" t="str">
        <f t="shared" si="30"/>
        <v/>
      </c>
      <c r="X196" s="12"/>
      <c r="Z196" s="14" t="str">
        <f ca="1">'mars 2019'!B14</f>
        <v>13 mars 2019</v>
      </c>
      <c r="AA196" s="14">
        <f ca="1">MATCH(TEXT(Z197,"j mmmm aaaa"),'mars 2019'!$B$2:$B251,0)-MATCH(TEXT(Z196,"j mmmm aaaa"),'mars 2019'!$B$2:$B251,0)</f>
        <v>2</v>
      </c>
      <c r="AB196">
        <f ca="1">IF(AND(AA196=1,ISBLANK(VLOOKUP(Z196,Tableau4714681011[[Date]:[Type de prestation]],5,FALSE))),"",AA196)</f>
        <v>2</v>
      </c>
    </row>
    <row r="197" spans="1:28" x14ac:dyDescent="0.25">
      <c r="A197" s="3">
        <f>'Récap prestation'!N198</f>
        <v>0</v>
      </c>
      <c r="B197" s="12" t="e">
        <f t="array" ref="B1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doublon])-ROW($A$2)+1),ROWS(B$2:B197)))</f>
        <v>#NUM!</v>
      </c>
      <c r="C197" s="12" t="str">
        <f t="shared" si="24"/>
        <v/>
      </c>
      <c r="D197" s="12" t="str">
        <f>IF('Récap prestation'!E198&lt;&gt;0,'Récap prestation'!E198,"")</f>
        <v/>
      </c>
      <c r="E197" s="14">
        <f t="shared" si="25"/>
        <v>188</v>
      </c>
      <c r="F197" s="14" t="str">
        <f t="shared" si="26"/>
        <v xml:space="preserve"> 188 </v>
      </c>
      <c r="G197" s="14">
        <f>INDEX($N$2:O295,MATCH(D197,Tableau1[valeur établissement liste],0),2)</f>
        <v>3</v>
      </c>
      <c r="H197" s="2" t="str">
        <f t="shared" si="27"/>
        <v/>
      </c>
      <c r="I197" s="12">
        <f>'Récap prestation'!G198</f>
        <v>0</v>
      </c>
      <c r="J197" s="12" t="str">
        <f>IF(ISBLANK('Récap prestation'!I198),"",'Récap prestation'!I198)</f>
        <v/>
      </c>
      <c r="K197" s="12" t="str">
        <f>IF(ISBLANK('Récap prestation'!H198),"",'Récap prestation'!H198)</f>
        <v/>
      </c>
      <c r="L197" s="12"/>
      <c r="M197" s="10" t="e">
        <f t="array" ref="M1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doublon])-ROW($D$2)+1),ROWS(M$2:M197)))</f>
        <v>#NUM!</v>
      </c>
      <c r="N197" s="12" t="str">
        <f t="shared" si="28"/>
        <v/>
      </c>
      <c r="O197">
        <f t="shared" si="31"/>
        <v>196</v>
      </c>
      <c r="P197">
        <f ca="1">SUMIF('Récap prestation'!$E$3:$E$500,N197,'Récap prestation'!J198)</f>
        <v>0</v>
      </c>
      <c r="Q197">
        <f ca="1">SUMIF('Récap prestation'!$E$3:$E$500,N197,'Récap prestation'!K198)</f>
        <v>0</v>
      </c>
      <c r="R197">
        <f t="shared" ca="1" si="29"/>
        <v>0</v>
      </c>
      <c r="S197">
        <f ca="1">SUMIF('Récap prestation'!$E$3:$E$500,N197,'Récap prestation'!S198)</f>
        <v>0</v>
      </c>
      <c r="T197" t="str">
        <f ca="1">IF(ISERROR(AVERAGEIF('Récap prestation'!$E$3:$E$500,N197,'Récap prestation'!$S$3)),"N/A",AVERAGEIF('Récap prestation'!$E$3:$E$500,N197,'Récap prestation'!$S$3:$S$500))</f>
        <v>N/A</v>
      </c>
      <c r="U197" s="12">
        <f>'Récap prestation'!O198</f>
        <v>0</v>
      </c>
      <c r="V197" s="12" t="e">
        <f t="array" ref="V19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doublon])-ROW($U$2)+1),ROWS(V$2:V197)))</f>
        <v>#NUM!</v>
      </c>
      <c r="W197" s="12" t="str">
        <f t="shared" si="30"/>
        <v/>
      </c>
      <c r="X197" s="12"/>
      <c r="Z197" s="14" t="str">
        <f ca="1">'mars 2019'!B16</f>
        <v>14 mars 2019</v>
      </c>
      <c r="AA197" s="14">
        <f ca="1">MATCH(TEXT(Z198,"j mmmm aaaa"),'mars 2019'!$B$2:$B252,0)-MATCH(TEXT(Z197,"j mmmm aaaa"),'mars 2019'!$B$2:$B252,0)</f>
        <v>1</v>
      </c>
      <c r="AB197" t="str">
        <f ca="1">IF(AND(AA197=1,ISBLANK(VLOOKUP(Z197,Tableau4714681011[[Date]:[Type de prestation]],5,FALSE))),"",AA197)</f>
        <v/>
      </c>
    </row>
    <row r="198" spans="1:28" x14ac:dyDescent="0.25">
      <c r="A198" s="3">
        <f>'Récap prestation'!N199</f>
        <v>0</v>
      </c>
      <c r="B198" s="12" t="e">
        <f t="array" ref="B1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doublon])-ROW($A$2)+1),ROWS(B$2:B198)))</f>
        <v>#NUM!</v>
      </c>
      <c r="C198" s="12" t="str">
        <f t="shared" si="24"/>
        <v/>
      </c>
      <c r="D198" s="12" t="str">
        <f>IF('Récap prestation'!E199&lt;&gt;0,'Récap prestation'!E199,"")</f>
        <v/>
      </c>
      <c r="E198" s="14">
        <f t="shared" si="25"/>
        <v>189</v>
      </c>
      <c r="F198" s="14" t="str">
        <f t="shared" si="26"/>
        <v xml:space="preserve"> 189 </v>
      </c>
      <c r="G198" s="14">
        <f>INDEX($N$2:O296,MATCH(D198,Tableau1[valeur établissement liste],0),2)</f>
        <v>3</v>
      </c>
      <c r="H198" s="2" t="str">
        <f t="shared" si="27"/>
        <v/>
      </c>
      <c r="I198" s="12">
        <f>'Récap prestation'!G199</f>
        <v>0</v>
      </c>
      <c r="J198" s="12" t="str">
        <f>IF(ISBLANK('Récap prestation'!I199),"",'Récap prestation'!I199)</f>
        <v/>
      </c>
      <c r="K198" s="12" t="str">
        <f>IF(ISBLANK('Récap prestation'!H199),"",'Récap prestation'!H199)</f>
        <v/>
      </c>
      <c r="L198" s="12"/>
      <c r="M198" s="10" t="e">
        <f t="array" ref="M1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doublon])-ROW($D$2)+1),ROWS(M$2:M198)))</f>
        <v>#NUM!</v>
      </c>
      <c r="N198" s="12" t="str">
        <f t="shared" si="28"/>
        <v/>
      </c>
      <c r="O198">
        <f t="shared" si="31"/>
        <v>197</v>
      </c>
      <c r="P198">
        <f ca="1">SUMIF('Récap prestation'!$E$3:$E$500,N198,'Récap prestation'!J199)</f>
        <v>0</v>
      </c>
      <c r="Q198">
        <f ca="1">SUMIF('Récap prestation'!$E$3:$E$500,N198,'Récap prestation'!K199)</f>
        <v>0</v>
      </c>
      <c r="R198">
        <f t="shared" ca="1" si="29"/>
        <v>0</v>
      </c>
      <c r="S198">
        <f ca="1">SUMIF('Récap prestation'!$E$3:$E$500,N198,'Récap prestation'!S199)</f>
        <v>0</v>
      </c>
      <c r="T198" t="str">
        <f ca="1">IF(ISERROR(AVERAGEIF('Récap prestation'!$E$3:$E$500,N198,'Récap prestation'!$S$3)),"N/A",AVERAGEIF('Récap prestation'!$E$3:$E$500,N198,'Récap prestation'!$S$3:$S$500))</f>
        <v>N/A</v>
      </c>
      <c r="U198" s="12">
        <f>'Récap prestation'!O199</f>
        <v>0</v>
      </c>
      <c r="V198" s="12" t="e">
        <f t="array" ref="V19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doublon])-ROW($U$2)+1),ROWS(V$2:V198)))</f>
        <v>#NUM!</v>
      </c>
      <c r="W198" s="12" t="str">
        <f t="shared" si="30"/>
        <v/>
      </c>
      <c r="X198" s="12"/>
      <c r="Z198" s="14" t="str">
        <f ca="1">'mars 2019'!B17</f>
        <v>15 mars 2019</v>
      </c>
      <c r="AA198" s="14">
        <f ca="1">MATCH(TEXT(Z199,"j mmmm aaaa"),'mars 2019'!$B$2:$B253,0)-MATCH(TEXT(Z198,"j mmmm aaaa"),'mars 2019'!$B$2:$B253,0)</f>
        <v>1</v>
      </c>
      <c r="AB198" t="str">
        <f ca="1">IF(AND(AA198=1,ISBLANK(VLOOKUP(Z198,Tableau4714681011[[Date]:[Type de prestation]],5,FALSE))),"",AA198)</f>
        <v/>
      </c>
    </row>
    <row r="199" spans="1:28" x14ac:dyDescent="0.25">
      <c r="A199" s="3">
        <f>'Récap prestation'!N200</f>
        <v>0</v>
      </c>
      <c r="B199" s="12" t="e">
        <f t="array" ref="B1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doublon])-ROW($A$2)+1),ROWS(B$2:B199)))</f>
        <v>#NUM!</v>
      </c>
      <c r="C199" s="12" t="str">
        <f t="shared" si="24"/>
        <v/>
      </c>
      <c r="D199" s="12" t="str">
        <f>IF('Récap prestation'!E200&lt;&gt;0,'Récap prestation'!E200,"")</f>
        <v/>
      </c>
      <c r="E199" s="14">
        <f t="shared" si="25"/>
        <v>190</v>
      </c>
      <c r="F199" s="14" t="str">
        <f t="shared" si="26"/>
        <v xml:space="preserve"> 190 </v>
      </c>
      <c r="G199" s="14">
        <f>INDEX($N$2:O297,MATCH(D199,Tableau1[valeur établissement liste],0),2)</f>
        <v>3</v>
      </c>
      <c r="H199" s="2" t="str">
        <f t="shared" si="27"/>
        <v/>
      </c>
      <c r="I199" s="12">
        <f>'Récap prestation'!G200</f>
        <v>0</v>
      </c>
      <c r="J199" s="12" t="str">
        <f>IF(ISBLANK('Récap prestation'!I200),"",'Récap prestation'!I200)</f>
        <v/>
      </c>
      <c r="K199" s="12" t="str">
        <f>IF(ISBLANK('Récap prestation'!H200),"",'Récap prestation'!H200)</f>
        <v/>
      </c>
      <c r="L199" s="12"/>
      <c r="M199" s="10" t="e">
        <f t="array" ref="M1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doublon])-ROW($D$2)+1),ROWS(M$2:M199)))</f>
        <v>#NUM!</v>
      </c>
      <c r="N199" s="12" t="str">
        <f t="shared" si="28"/>
        <v/>
      </c>
      <c r="O199">
        <f t="shared" si="31"/>
        <v>198</v>
      </c>
      <c r="P199">
        <f ca="1">SUMIF('Récap prestation'!$E$3:$E$500,N199,'Récap prestation'!J200)</f>
        <v>0</v>
      </c>
      <c r="Q199">
        <f ca="1">SUMIF('Récap prestation'!$E$3:$E$500,N199,'Récap prestation'!K200)</f>
        <v>0</v>
      </c>
      <c r="R199">
        <f t="shared" ca="1" si="29"/>
        <v>0</v>
      </c>
      <c r="S199">
        <f ca="1">SUMIF('Récap prestation'!$E$3:$E$500,N199,'Récap prestation'!S200)</f>
        <v>0</v>
      </c>
      <c r="T199" t="str">
        <f ca="1">IF(ISERROR(AVERAGEIF('Récap prestation'!$E$3:$E$500,N199,'Récap prestation'!$S$3)),"N/A",AVERAGEIF('Récap prestation'!$E$3:$E$500,N199,'Récap prestation'!$S$3:$S$500))</f>
        <v>N/A</v>
      </c>
      <c r="U199" s="12">
        <f>'Récap prestation'!O200</f>
        <v>0</v>
      </c>
      <c r="V199" s="12" t="e">
        <f t="array" ref="V19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doublon])-ROW($U$2)+1),ROWS(V$2:V199)))</f>
        <v>#NUM!</v>
      </c>
      <c r="W199" s="12" t="str">
        <f t="shared" si="30"/>
        <v/>
      </c>
      <c r="X199" s="12"/>
      <c r="Z199" s="14" t="str">
        <f ca="1">'mars 2019'!B18</f>
        <v>16 mars 2019</v>
      </c>
      <c r="AA199" s="14">
        <f ca="1">MATCH(TEXT(Z200,"j mmmm aaaa"),'mars 2019'!$B$2:$B254,0)-MATCH(TEXT(Z199,"j mmmm aaaa"),'mars 2019'!$B$2:$B254,0)</f>
        <v>1</v>
      </c>
      <c r="AB199" t="str">
        <f ca="1">IF(AND(AA199=1,ISBLANK(VLOOKUP(Z199,Tableau4714681011[[Date]:[Type de prestation]],5,FALSE))),"",AA199)</f>
        <v/>
      </c>
    </row>
    <row r="200" spans="1:28" x14ac:dyDescent="0.25">
      <c r="A200" s="3">
        <f>'Récap prestation'!N201</f>
        <v>0</v>
      </c>
      <c r="B200" s="12" t="e">
        <f t="array" ref="B2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doublon])-ROW($A$2)+1),ROWS(B$2:B200)))</f>
        <v>#NUM!</v>
      </c>
      <c r="C200" s="12" t="str">
        <f t="shared" si="24"/>
        <v/>
      </c>
      <c r="D200" s="12" t="str">
        <f>IF('Récap prestation'!E201&lt;&gt;0,'Récap prestation'!E201,"")</f>
        <v/>
      </c>
      <c r="E200" s="14">
        <f t="shared" si="25"/>
        <v>191</v>
      </c>
      <c r="F200" s="14" t="str">
        <f t="shared" si="26"/>
        <v xml:space="preserve"> 191 </v>
      </c>
      <c r="G200" s="14">
        <f>INDEX($N$2:O298,MATCH(D200,Tableau1[valeur établissement liste],0),2)</f>
        <v>3</v>
      </c>
      <c r="H200" s="2" t="str">
        <f t="shared" si="27"/>
        <v/>
      </c>
      <c r="I200" s="12">
        <f>'Récap prestation'!G201</f>
        <v>0</v>
      </c>
      <c r="J200" s="12" t="str">
        <f>IF(ISBLANK('Récap prestation'!I201),"",'Récap prestation'!I201)</f>
        <v/>
      </c>
      <c r="K200" s="12" t="str">
        <f>IF(ISBLANK('Récap prestation'!H201),"",'Récap prestation'!H201)</f>
        <v/>
      </c>
      <c r="L200" s="12"/>
      <c r="M200" s="10" t="e">
        <f t="array" ref="M2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doublon])-ROW($D$2)+1),ROWS(M$2:M200)))</f>
        <v>#NUM!</v>
      </c>
      <c r="N200" s="12" t="str">
        <f t="shared" si="28"/>
        <v/>
      </c>
      <c r="O200">
        <f t="shared" si="31"/>
        <v>199</v>
      </c>
      <c r="P200">
        <f ca="1">SUMIF('Récap prestation'!$E$3:$E$500,N200,'Récap prestation'!J201)</f>
        <v>0</v>
      </c>
      <c r="Q200">
        <f ca="1">SUMIF('Récap prestation'!$E$3:$E$500,N200,'Récap prestation'!K201)</f>
        <v>0</v>
      </c>
      <c r="R200">
        <f t="shared" ca="1" si="29"/>
        <v>0</v>
      </c>
      <c r="S200">
        <f ca="1">SUMIF('Récap prestation'!$E$3:$E$500,N200,'Récap prestation'!S201)</f>
        <v>0</v>
      </c>
      <c r="T200" t="str">
        <f ca="1">IF(ISERROR(AVERAGEIF('Récap prestation'!$E$3:$E$500,N200,'Récap prestation'!$S$3)),"N/A",AVERAGEIF('Récap prestation'!$E$3:$E$500,N200,'Récap prestation'!$S$3:$S$500))</f>
        <v>N/A</v>
      </c>
      <c r="U200" s="12">
        <f>'Récap prestation'!O201</f>
        <v>0</v>
      </c>
      <c r="V200" s="12" t="e">
        <f t="array" ref="V20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doublon])-ROW($U$2)+1),ROWS(V$2:V200)))</f>
        <v>#NUM!</v>
      </c>
      <c r="W200" s="12" t="str">
        <f t="shared" si="30"/>
        <v/>
      </c>
      <c r="X200" s="12"/>
      <c r="Z200" s="14" t="str">
        <f ca="1">'mars 2019'!B19</f>
        <v>17 mars 2019</v>
      </c>
      <c r="AA200" s="14">
        <f ca="1">MATCH(TEXT(Z201,"j mmmm aaaa"),'mars 2019'!$B$2:$B255,0)-MATCH(TEXT(Z200,"j mmmm aaaa"),'mars 2019'!$B$2:$B255,0)</f>
        <v>1</v>
      </c>
      <c r="AB200" t="str">
        <f ca="1">IF(AND(AA200=1,ISBLANK(VLOOKUP(Z200,Tableau4714681011[[Date]:[Type de prestation]],5,FALSE))),"",AA200)</f>
        <v/>
      </c>
    </row>
    <row r="201" spans="1:28" x14ac:dyDescent="0.25">
      <c r="A201" s="3">
        <f>'Récap prestation'!N202</f>
        <v>0</v>
      </c>
      <c r="B201" s="12" t="e">
        <f t="array" ref="B2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doublon])-ROW($A$2)+1),ROWS(B$2:B201)))</f>
        <v>#NUM!</v>
      </c>
      <c r="C201" s="12" t="str">
        <f t="shared" si="24"/>
        <v/>
      </c>
      <c r="D201" s="12" t="str">
        <f>IF('Récap prestation'!E202&lt;&gt;0,'Récap prestation'!E202,"")</f>
        <v/>
      </c>
      <c r="E201" s="14">
        <f t="shared" si="25"/>
        <v>192</v>
      </c>
      <c r="F201" s="14" t="str">
        <f t="shared" si="26"/>
        <v xml:space="preserve"> 192 </v>
      </c>
      <c r="G201" s="14">
        <f>INDEX($N$2:O299,MATCH(D201,Tableau1[valeur établissement liste],0),2)</f>
        <v>3</v>
      </c>
      <c r="H201" s="2" t="str">
        <f t="shared" si="27"/>
        <v/>
      </c>
      <c r="I201" s="12">
        <f>'Récap prestation'!G202</f>
        <v>0</v>
      </c>
      <c r="J201" s="12" t="str">
        <f>IF(ISBLANK('Récap prestation'!I202),"",'Récap prestation'!I202)</f>
        <v/>
      </c>
      <c r="K201" s="12" t="str">
        <f>IF(ISBLANK('Récap prestation'!H202),"",'Récap prestation'!H202)</f>
        <v/>
      </c>
      <c r="L201" s="12"/>
      <c r="M201" s="10" t="e">
        <f t="array" ref="M2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doublon])-ROW($D$2)+1),ROWS(M$2:M201)))</f>
        <v>#NUM!</v>
      </c>
      <c r="N201" s="12" t="str">
        <f t="shared" si="28"/>
        <v/>
      </c>
      <c r="O201">
        <f t="shared" si="31"/>
        <v>200</v>
      </c>
      <c r="P201">
        <f ca="1">SUMIF('Récap prestation'!$E$3:$E$500,N201,'Récap prestation'!J202)</f>
        <v>0</v>
      </c>
      <c r="Q201">
        <f ca="1">SUMIF('Récap prestation'!$E$3:$E$500,N201,'Récap prestation'!K202)</f>
        <v>0</v>
      </c>
      <c r="R201">
        <f t="shared" ca="1" si="29"/>
        <v>0</v>
      </c>
      <c r="S201">
        <f ca="1">SUMIF('Récap prestation'!$E$3:$E$500,N201,'Récap prestation'!S202)</f>
        <v>0</v>
      </c>
      <c r="T201" t="str">
        <f ca="1">IF(ISERROR(AVERAGEIF('Récap prestation'!$E$3:$E$500,N201,'Récap prestation'!$S$3)),"N/A",AVERAGEIF('Récap prestation'!$E$3:$E$500,N201,'Récap prestation'!$S$3:$S$500))</f>
        <v>N/A</v>
      </c>
      <c r="U201" s="12">
        <f>'Récap prestation'!O202</f>
        <v>0</v>
      </c>
      <c r="V201" s="12" t="e">
        <f t="array" ref="V20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doublon])-ROW($U$2)+1),ROWS(V$2:V201)))</f>
        <v>#NUM!</v>
      </c>
      <c r="W201" s="12" t="str">
        <f t="shared" si="30"/>
        <v/>
      </c>
      <c r="X201" s="12"/>
      <c r="Z201" s="14" t="str">
        <f ca="1">'mars 2019'!B20</f>
        <v>18 mars 2019</v>
      </c>
      <c r="AA201" s="14">
        <f ca="1">MATCH(TEXT(Z202,"j mmmm aaaa"),'mars 2019'!$B$2:$B256,0)-MATCH(TEXT(Z201,"j mmmm aaaa"),'mars 2019'!$B$2:$B256,0)</f>
        <v>1</v>
      </c>
      <c r="AB201" t="str">
        <f ca="1">IF(AND(AA201=1,ISBLANK(VLOOKUP(Z201,Tableau4714681011[[Date]:[Type de prestation]],5,FALSE))),"",AA201)</f>
        <v/>
      </c>
    </row>
    <row r="202" spans="1:28" x14ac:dyDescent="0.25">
      <c r="A202" s="3">
        <f>'Récap prestation'!N203</f>
        <v>0</v>
      </c>
      <c r="B202" s="12" t="e">
        <f t="array" ref="B2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doublon])-ROW($A$2)+1),ROWS(B$2:B202)))</f>
        <v>#NUM!</v>
      </c>
      <c r="C202" s="12" t="str">
        <f t="shared" si="24"/>
        <v/>
      </c>
      <c r="D202" s="12" t="str">
        <f>IF('Récap prestation'!E203&lt;&gt;0,'Récap prestation'!E203,"")</f>
        <v/>
      </c>
      <c r="E202" s="14">
        <f t="shared" si="25"/>
        <v>193</v>
      </c>
      <c r="F202" s="14" t="str">
        <f t="shared" si="26"/>
        <v xml:space="preserve"> 193 </v>
      </c>
      <c r="G202" s="14">
        <f>INDEX($N$2:O300,MATCH(D202,Tableau1[valeur établissement liste],0),2)</f>
        <v>3</v>
      </c>
      <c r="H202" s="2" t="str">
        <f t="shared" si="27"/>
        <v/>
      </c>
      <c r="I202" s="12">
        <f>'Récap prestation'!G203</f>
        <v>0</v>
      </c>
      <c r="J202" s="12" t="str">
        <f>IF(ISBLANK('Récap prestation'!I203),"",'Récap prestation'!I203)</f>
        <v/>
      </c>
      <c r="K202" s="12" t="str">
        <f>IF(ISBLANK('Récap prestation'!H203),"",'Récap prestation'!H203)</f>
        <v/>
      </c>
      <c r="L202" s="12"/>
      <c r="M202" s="10" t="e">
        <f t="array" ref="M2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doublon])-ROW($D$2)+1),ROWS(M$2:M202)))</f>
        <v>#NUM!</v>
      </c>
      <c r="N202" s="12" t="str">
        <f t="shared" si="28"/>
        <v/>
      </c>
      <c r="O202">
        <f t="shared" si="31"/>
        <v>201</v>
      </c>
      <c r="P202">
        <f ca="1">SUMIF('Récap prestation'!$E$3:$E$500,N202,'Récap prestation'!J203)</f>
        <v>0</v>
      </c>
      <c r="Q202">
        <f ca="1">SUMIF('Récap prestation'!$E$3:$E$500,N202,'Récap prestation'!K203)</f>
        <v>0</v>
      </c>
      <c r="R202">
        <f t="shared" ca="1" si="29"/>
        <v>0</v>
      </c>
      <c r="S202">
        <f ca="1">SUMIF('Récap prestation'!$E$3:$E$500,N202,'Récap prestation'!S203)</f>
        <v>0</v>
      </c>
      <c r="T202" t="str">
        <f ca="1">IF(ISERROR(AVERAGEIF('Récap prestation'!$E$3:$E$500,N202,'Récap prestation'!$S$3)),"N/A",AVERAGEIF('Récap prestation'!$E$3:$E$500,N202,'Récap prestation'!$S$3:$S$500))</f>
        <v>N/A</v>
      </c>
      <c r="U202" s="12">
        <f>'Récap prestation'!O203</f>
        <v>0</v>
      </c>
      <c r="V202" s="12" t="e">
        <f t="array" ref="V20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doublon])-ROW($U$2)+1),ROWS(V$2:V202)))</f>
        <v>#NUM!</v>
      </c>
      <c r="W202" s="12" t="str">
        <f t="shared" si="30"/>
        <v/>
      </c>
      <c r="X202" s="12"/>
      <c r="Z202" s="14" t="str">
        <f ca="1">'mars 2019'!B21</f>
        <v>19 mars 2019</v>
      </c>
      <c r="AA202" s="14">
        <f ca="1">MATCH(TEXT(Z203,"j mmmm aaaa"),'mars 2019'!$B$2:$B257,0)-MATCH(TEXT(Z202,"j mmmm aaaa"),'mars 2019'!$B$2:$B257,0)</f>
        <v>1</v>
      </c>
      <c r="AB202" t="str">
        <f ca="1">IF(AND(AA202=1,ISBLANK(VLOOKUP(Z202,Tableau4714681011[[Date]:[Type de prestation]],5,FALSE))),"",AA202)</f>
        <v/>
      </c>
    </row>
    <row r="203" spans="1:28" x14ac:dyDescent="0.25">
      <c r="A203" s="3">
        <f>'Récap prestation'!N204</f>
        <v>0</v>
      </c>
      <c r="B203" s="12" t="e">
        <f t="array" ref="B2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doublon])-ROW($A$2)+1),ROWS(B$2:B203)))</f>
        <v>#NUM!</v>
      </c>
      <c r="C203" s="12" t="str">
        <f t="shared" si="24"/>
        <v/>
      </c>
      <c r="D203" s="12" t="str">
        <f>IF('Récap prestation'!E204&lt;&gt;0,'Récap prestation'!E204,"")</f>
        <v/>
      </c>
      <c r="E203" s="14">
        <f t="shared" si="25"/>
        <v>194</v>
      </c>
      <c r="F203" s="14" t="str">
        <f t="shared" si="26"/>
        <v xml:space="preserve"> 194 </v>
      </c>
      <c r="G203" s="14">
        <f>INDEX($N$2:O301,MATCH(D203,Tableau1[valeur établissement liste],0),2)</f>
        <v>3</v>
      </c>
      <c r="H203" s="2" t="str">
        <f t="shared" si="27"/>
        <v/>
      </c>
      <c r="I203" s="12">
        <f>'Récap prestation'!G204</f>
        <v>0</v>
      </c>
      <c r="J203" s="12" t="str">
        <f>IF(ISBLANK('Récap prestation'!I204),"",'Récap prestation'!I204)</f>
        <v/>
      </c>
      <c r="K203" s="12" t="str">
        <f>IF(ISBLANK('Récap prestation'!H204),"",'Récap prestation'!H204)</f>
        <v/>
      </c>
      <c r="L203" s="12"/>
      <c r="M203" s="10" t="e">
        <f t="array" ref="M2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doublon])-ROW($D$2)+1),ROWS(M$2:M203)))</f>
        <v>#NUM!</v>
      </c>
      <c r="N203" s="12" t="str">
        <f t="shared" si="28"/>
        <v/>
      </c>
      <c r="O203">
        <f t="shared" si="31"/>
        <v>202</v>
      </c>
      <c r="P203">
        <f ca="1">SUMIF('Récap prestation'!$E$3:$E$500,N203,'Récap prestation'!J204)</f>
        <v>0</v>
      </c>
      <c r="Q203">
        <f ca="1">SUMIF('Récap prestation'!$E$3:$E$500,N203,'Récap prestation'!K204)</f>
        <v>0</v>
      </c>
      <c r="R203">
        <f t="shared" ca="1" si="29"/>
        <v>0</v>
      </c>
      <c r="S203">
        <f ca="1">SUMIF('Récap prestation'!$E$3:$E$500,N203,'Récap prestation'!S204)</f>
        <v>0</v>
      </c>
      <c r="T203" t="str">
        <f ca="1">IF(ISERROR(AVERAGEIF('Récap prestation'!$E$3:$E$500,N203,'Récap prestation'!$S$3)),"N/A",AVERAGEIF('Récap prestation'!$E$3:$E$500,N203,'Récap prestation'!$S$3:$S$500))</f>
        <v>N/A</v>
      </c>
      <c r="U203" s="12">
        <f>'Récap prestation'!O204</f>
        <v>0</v>
      </c>
      <c r="V203" s="12" t="e">
        <f t="array" ref="V20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doublon])-ROW($U$2)+1),ROWS(V$2:V203)))</f>
        <v>#NUM!</v>
      </c>
      <c r="W203" s="12" t="str">
        <f t="shared" si="30"/>
        <v/>
      </c>
      <c r="X203" s="12"/>
      <c r="Z203" s="14" t="str">
        <f ca="1">'mars 2019'!B22</f>
        <v>20 mars 2019</v>
      </c>
      <c r="AA203" s="14">
        <f ca="1">MATCH(TEXT(Z204,"j mmmm aaaa"),'mars 2019'!$B$2:$B258,0)-MATCH(TEXT(Z203,"j mmmm aaaa"),'mars 2019'!$B$2:$B258,0)</f>
        <v>1</v>
      </c>
      <c r="AB203" t="str">
        <f ca="1">IF(AND(AA203=1,ISBLANK(VLOOKUP(Z203,Tableau4714681011[[Date]:[Type de prestation]],5,FALSE))),"",AA203)</f>
        <v/>
      </c>
    </row>
    <row r="204" spans="1:28" x14ac:dyDescent="0.25">
      <c r="A204" s="3">
        <f>'Récap prestation'!N205</f>
        <v>0</v>
      </c>
      <c r="B204" s="12" t="e">
        <f t="array" ref="B2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doublon])-ROW($A$2)+1),ROWS(B$2:B204)))</f>
        <v>#NUM!</v>
      </c>
      <c r="C204" s="12" t="str">
        <f t="shared" si="24"/>
        <v/>
      </c>
      <c r="D204" s="12" t="str">
        <f>IF('Récap prestation'!E205&lt;&gt;0,'Récap prestation'!E205,"")</f>
        <v/>
      </c>
      <c r="E204" s="14">
        <f t="shared" si="25"/>
        <v>195</v>
      </c>
      <c r="F204" s="14" t="str">
        <f t="shared" si="26"/>
        <v xml:space="preserve"> 195 </v>
      </c>
      <c r="G204" s="14">
        <f>INDEX($N$2:O302,MATCH(D204,Tableau1[valeur établissement liste],0),2)</f>
        <v>3</v>
      </c>
      <c r="H204" s="2" t="str">
        <f t="shared" si="27"/>
        <v/>
      </c>
      <c r="I204" s="12">
        <f>'Récap prestation'!G205</f>
        <v>0</v>
      </c>
      <c r="J204" s="12" t="str">
        <f>IF(ISBLANK('Récap prestation'!I205),"",'Récap prestation'!I205)</f>
        <v/>
      </c>
      <c r="K204" s="12" t="str">
        <f>IF(ISBLANK('Récap prestation'!H205),"",'Récap prestation'!H205)</f>
        <v/>
      </c>
      <c r="L204" s="12"/>
      <c r="M204" s="10" t="e">
        <f t="array" ref="M2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doublon])-ROW($D$2)+1),ROWS(M$2:M204)))</f>
        <v>#NUM!</v>
      </c>
      <c r="N204" s="12" t="str">
        <f t="shared" si="28"/>
        <v/>
      </c>
      <c r="O204">
        <f t="shared" si="31"/>
        <v>203</v>
      </c>
      <c r="P204">
        <f ca="1">SUMIF('Récap prestation'!$E$3:$E$500,N204,'Récap prestation'!J205)</f>
        <v>0</v>
      </c>
      <c r="Q204">
        <f ca="1">SUMIF('Récap prestation'!$E$3:$E$500,N204,'Récap prestation'!K205)</f>
        <v>0</v>
      </c>
      <c r="R204">
        <f t="shared" ca="1" si="29"/>
        <v>0</v>
      </c>
      <c r="S204">
        <f ca="1">SUMIF('Récap prestation'!$E$3:$E$500,N204,'Récap prestation'!S205)</f>
        <v>0</v>
      </c>
      <c r="T204" t="str">
        <f ca="1">IF(ISERROR(AVERAGEIF('Récap prestation'!$E$3:$E$500,N204,'Récap prestation'!$S$3)),"N/A",AVERAGEIF('Récap prestation'!$E$3:$E$500,N204,'Récap prestation'!$S$3:$S$500))</f>
        <v>N/A</v>
      </c>
      <c r="U204" s="12">
        <f>'Récap prestation'!O205</f>
        <v>0</v>
      </c>
      <c r="V204" s="12" t="e">
        <f t="array" ref="V20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doublon])-ROW($U$2)+1),ROWS(V$2:V204)))</f>
        <v>#NUM!</v>
      </c>
      <c r="W204" s="12" t="str">
        <f t="shared" si="30"/>
        <v/>
      </c>
      <c r="X204" s="12"/>
      <c r="Z204" s="14" t="str">
        <f ca="1">'mars 2019'!B23</f>
        <v>21 mars 2019</v>
      </c>
      <c r="AA204" s="14">
        <f ca="1">MATCH(TEXT(Z205,"j mmmm aaaa"),'mars 2019'!$B$2:$B259,0)-MATCH(TEXT(Z204,"j mmmm aaaa"),'mars 2019'!$B$2:$B259,0)</f>
        <v>1</v>
      </c>
      <c r="AB204" t="str">
        <f ca="1">IF(AND(AA204=1,ISBLANK(VLOOKUP(Z204,Tableau4714681011[[Date]:[Type de prestation]],5,FALSE))),"",AA204)</f>
        <v/>
      </c>
    </row>
    <row r="205" spans="1:28" x14ac:dyDescent="0.25">
      <c r="A205" s="3">
        <f>'Récap prestation'!N206</f>
        <v>0</v>
      </c>
      <c r="B205" s="12" t="e">
        <f t="array" ref="B2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doublon])-ROW($A$2)+1),ROWS(B$2:B205)))</f>
        <v>#NUM!</v>
      </c>
      <c r="C205" s="12" t="str">
        <f t="shared" si="24"/>
        <v/>
      </c>
      <c r="D205" s="12" t="str">
        <f>IF('Récap prestation'!E206&lt;&gt;0,'Récap prestation'!E206,"")</f>
        <v/>
      </c>
      <c r="E205" s="14">
        <f t="shared" si="25"/>
        <v>196</v>
      </c>
      <c r="F205" s="14" t="str">
        <f t="shared" si="26"/>
        <v xml:space="preserve"> 196 </v>
      </c>
      <c r="G205" s="14">
        <f>INDEX($N$2:O303,MATCH(D205,Tableau1[valeur établissement liste],0),2)</f>
        <v>3</v>
      </c>
      <c r="H205" s="2" t="str">
        <f t="shared" si="27"/>
        <v/>
      </c>
      <c r="I205" s="12">
        <f>'Récap prestation'!G206</f>
        <v>0</v>
      </c>
      <c r="J205" s="12" t="str">
        <f>IF(ISBLANK('Récap prestation'!I206),"",'Récap prestation'!I206)</f>
        <v/>
      </c>
      <c r="K205" s="12" t="str">
        <f>IF(ISBLANK('Récap prestation'!H206),"",'Récap prestation'!H206)</f>
        <v/>
      </c>
      <c r="L205" s="12"/>
      <c r="M205" s="10" t="e">
        <f t="array" ref="M2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doublon])-ROW($D$2)+1),ROWS(M$2:M205)))</f>
        <v>#NUM!</v>
      </c>
      <c r="N205" s="12" t="str">
        <f t="shared" si="28"/>
        <v/>
      </c>
      <c r="O205">
        <f t="shared" si="31"/>
        <v>204</v>
      </c>
      <c r="P205">
        <f ca="1">SUMIF('Récap prestation'!$E$3:$E$500,N205,'Récap prestation'!J206)</f>
        <v>0</v>
      </c>
      <c r="Q205">
        <f ca="1">SUMIF('Récap prestation'!$E$3:$E$500,N205,'Récap prestation'!K206)</f>
        <v>0</v>
      </c>
      <c r="R205">
        <f t="shared" ca="1" si="29"/>
        <v>0</v>
      </c>
      <c r="S205">
        <f ca="1">SUMIF('Récap prestation'!$E$3:$E$500,N205,'Récap prestation'!S206)</f>
        <v>0</v>
      </c>
      <c r="T205" t="str">
        <f ca="1">IF(ISERROR(AVERAGEIF('Récap prestation'!$E$3:$E$500,N205,'Récap prestation'!$S$3)),"N/A",AVERAGEIF('Récap prestation'!$E$3:$E$500,N205,'Récap prestation'!$S$3:$S$500))</f>
        <v>N/A</v>
      </c>
      <c r="U205" s="12">
        <f>'Récap prestation'!O206</f>
        <v>0</v>
      </c>
      <c r="V205" s="12" t="e">
        <f t="array" ref="V20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doublon])-ROW($U$2)+1),ROWS(V$2:V205)))</f>
        <v>#NUM!</v>
      </c>
      <c r="W205" s="12" t="str">
        <f t="shared" si="30"/>
        <v/>
      </c>
      <c r="X205" s="12"/>
      <c r="Z205" s="14" t="str">
        <f ca="1">'mars 2019'!B24</f>
        <v>22 mars 2019</v>
      </c>
      <c r="AA205" s="14">
        <f ca="1">MATCH(TEXT(Z206,"j mmmm aaaa"),'mars 2019'!$B$2:$B260,0)-MATCH(TEXT(Z205,"j mmmm aaaa"),'mars 2019'!$B$2:$B260,0)</f>
        <v>1</v>
      </c>
      <c r="AB205" t="str">
        <f ca="1">IF(AND(AA205=1,ISBLANK(VLOOKUP(Z205,Tableau4714681011[[Date]:[Type de prestation]],5,FALSE))),"",AA205)</f>
        <v/>
      </c>
    </row>
    <row r="206" spans="1:28" x14ac:dyDescent="0.25">
      <c r="A206" s="3">
        <f>'Récap prestation'!N207</f>
        <v>0</v>
      </c>
      <c r="B206" s="12" t="e">
        <f t="array" ref="B2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doublon])-ROW($A$2)+1),ROWS(B$2:B206)))</f>
        <v>#NUM!</v>
      </c>
      <c r="C206" s="12" t="str">
        <f t="shared" si="24"/>
        <v/>
      </c>
      <c r="D206" s="12" t="str">
        <f>IF('Récap prestation'!E207&lt;&gt;0,'Récap prestation'!E207,"")</f>
        <v/>
      </c>
      <c r="E206" s="14">
        <f t="shared" si="25"/>
        <v>197</v>
      </c>
      <c r="F206" s="14" t="str">
        <f t="shared" si="26"/>
        <v xml:space="preserve"> 197 </v>
      </c>
      <c r="G206" s="14">
        <f>INDEX($N$2:O304,MATCH(D206,Tableau1[valeur établissement liste],0),2)</f>
        <v>3</v>
      </c>
      <c r="H206" s="2" t="str">
        <f t="shared" si="27"/>
        <v/>
      </c>
      <c r="I206" s="12">
        <f>'Récap prestation'!G207</f>
        <v>0</v>
      </c>
      <c r="J206" s="12" t="str">
        <f>IF(ISBLANK('Récap prestation'!I207),"",'Récap prestation'!I207)</f>
        <v/>
      </c>
      <c r="K206" s="12" t="str">
        <f>IF(ISBLANK('Récap prestation'!H207),"",'Récap prestation'!H207)</f>
        <v/>
      </c>
      <c r="L206" s="12"/>
      <c r="M206" s="10" t="e">
        <f t="array" ref="M2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doublon])-ROW($D$2)+1),ROWS(M$2:M206)))</f>
        <v>#NUM!</v>
      </c>
      <c r="N206" s="12" t="str">
        <f t="shared" si="28"/>
        <v/>
      </c>
      <c r="O206">
        <f t="shared" si="31"/>
        <v>205</v>
      </c>
      <c r="P206">
        <f ca="1">SUMIF('Récap prestation'!$E$3:$E$500,N206,'Récap prestation'!J207)</f>
        <v>0</v>
      </c>
      <c r="Q206">
        <f ca="1">SUMIF('Récap prestation'!$E$3:$E$500,N206,'Récap prestation'!K207)</f>
        <v>0</v>
      </c>
      <c r="R206">
        <f t="shared" ca="1" si="29"/>
        <v>0</v>
      </c>
      <c r="S206">
        <f ca="1">SUMIF('Récap prestation'!$E$3:$E$500,N206,'Récap prestation'!S207)</f>
        <v>0</v>
      </c>
      <c r="T206" t="str">
        <f ca="1">IF(ISERROR(AVERAGEIF('Récap prestation'!$E$3:$E$500,N206,'Récap prestation'!$S$3)),"N/A",AVERAGEIF('Récap prestation'!$E$3:$E$500,N206,'Récap prestation'!$S$3:$S$500))</f>
        <v>N/A</v>
      </c>
      <c r="U206" s="12">
        <f>'Récap prestation'!O207</f>
        <v>0</v>
      </c>
      <c r="V206" s="12" t="e">
        <f t="array" ref="V20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doublon])-ROW($U$2)+1),ROWS(V$2:V206)))</f>
        <v>#NUM!</v>
      </c>
      <c r="W206" s="12" t="str">
        <f t="shared" si="30"/>
        <v/>
      </c>
      <c r="X206" s="12"/>
      <c r="Z206" s="14" t="str">
        <f ca="1">'mars 2019'!B25</f>
        <v>23 mars 2019</v>
      </c>
      <c r="AA206" s="14">
        <f ca="1">MATCH(TEXT(Z207,"j mmmm aaaa"),'mars 2019'!$B$2:$B261,0)-MATCH(TEXT(Z206,"j mmmm aaaa"),'mars 2019'!$B$2:$B261,0)</f>
        <v>1</v>
      </c>
      <c r="AB206" t="str">
        <f ca="1">IF(AND(AA206=1,ISBLANK(VLOOKUP(Z206,Tableau4714681011[[Date]:[Type de prestation]],5,FALSE))),"",AA206)</f>
        <v/>
      </c>
    </row>
    <row r="207" spans="1:28" x14ac:dyDescent="0.25">
      <c r="A207" s="3">
        <f>'Récap prestation'!N208</f>
        <v>0</v>
      </c>
      <c r="B207" s="12" t="e">
        <f t="array" ref="B2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doublon])-ROW($A$2)+1),ROWS(B$2:B207)))</f>
        <v>#NUM!</v>
      </c>
      <c r="C207" s="12" t="str">
        <f t="shared" si="24"/>
        <v/>
      </c>
      <c r="D207" s="12" t="str">
        <f>IF('Récap prestation'!E208&lt;&gt;0,'Récap prestation'!E208,"")</f>
        <v/>
      </c>
      <c r="E207" s="14">
        <f t="shared" si="25"/>
        <v>198</v>
      </c>
      <c r="F207" s="14" t="str">
        <f t="shared" si="26"/>
        <v xml:space="preserve"> 198 </v>
      </c>
      <c r="G207" s="14">
        <f>INDEX($N$2:O305,MATCH(D207,Tableau1[valeur établissement liste],0),2)</f>
        <v>3</v>
      </c>
      <c r="H207" s="2" t="str">
        <f t="shared" si="27"/>
        <v/>
      </c>
      <c r="I207" s="12">
        <f>'Récap prestation'!G208</f>
        <v>0</v>
      </c>
      <c r="J207" s="12" t="str">
        <f>IF(ISBLANK('Récap prestation'!I208),"",'Récap prestation'!I208)</f>
        <v/>
      </c>
      <c r="K207" s="12" t="str">
        <f>IF(ISBLANK('Récap prestation'!H208),"",'Récap prestation'!H208)</f>
        <v/>
      </c>
      <c r="L207" s="12"/>
      <c r="M207" s="10" t="e">
        <f t="array" ref="M2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doublon])-ROW($D$2)+1),ROWS(M$2:M207)))</f>
        <v>#NUM!</v>
      </c>
      <c r="N207" s="12" t="str">
        <f t="shared" si="28"/>
        <v/>
      </c>
      <c r="O207">
        <f t="shared" si="31"/>
        <v>206</v>
      </c>
      <c r="P207">
        <f ca="1">SUMIF('Récap prestation'!$E$3:$E$500,N207,'Récap prestation'!J208)</f>
        <v>0</v>
      </c>
      <c r="Q207">
        <f ca="1">SUMIF('Récap prestation'!$E$3:$E$500,N207,'Récap prestation'!K208)</f>
        <v>0</v>
      </c>
      <c r="R207">
        <f t="shared" ca="1" si="29"/>
        <v>0</v>
      </c>
      <c r="S207">
        <f ca="1">SUMIF('Récap prestation'!$E$3:$E$500,N207,'Récap prestation'!S208)</f>
        <v>0</v>
      </c>
      <c r="T207" t="str">
        <f ca="1">IF(ISERROR(AVERAGEIF('Récap prestation'!$E$3:$E$500,N207,'Récap prestation'!$S$3)),"N/A",AVERAGEIF('Récap prestation'!$E$3:$E$500,N207,'Récap prestation'!$S$3:$S$500))</f>
        <v>N/A</v>
      </c>
      <c r="U207" s="12">
        <f>'Récap prestation'!O208</f>
        <v>0</v>
      </c>
      <c r="V207" s="12" t="e">
        <f t="array" ref="V20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doublon])-ROW($U$2)+1),ROWS(V$2:V207)))</f>
        <v>#NUM!</v>
      </c>
      <c r="W207" s="12" t="str">
        <f t="shared" si="30"/>
        <v/>
      </c>
      <c r="X207" s="12"/>
      <c r="Z207" s="14" t="str">
        <f ca="1">'mars 2019'!B26</f>
        <v>24 mars 2019</v>
      </c>
      <c r="AA207" s="14">
        <f ca="1">MATCH(TEXT(Z208,"j mmmm aaaa"),'mars 2019'!$B$2:$B262,0)-MATCH(TEXT(Z207,"j mmmm aaaa"),'mars 2019'!$B$2:$B262,0)</f>
        <v>1</v>
      </c>
      <c r="AB207" t="str">
        <f ca="1">IF(AND(AA207=1,ISBLANK(VLOOKUP(Z207,Tableau4714681011[[Date]:[Type de prestation]],5,FALSE))),"",AA207)</f>
        <v/>
      </c>
    </row>
    <row r="208" spans="1:28" x14ac:dyDescent="0.25">
      <c r="A208" s="3">
        <f>'Récap prestation'!N209</f>
        <v>0</v>
      </c>
      <c r="B208" s="12" t="e">
        <f t="array" ref="B2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doublon])-ROW($A$2)+1),ROWS(B$2:B208)))</f>
        <v>#NUM!</v>
      </c>
      <c r="C208" s="12" t="str">
        <f t="shared" si="24"/>
        <v/>
      </c>
      <c r="D208" s="12" t="str">
        <f>IF('Récap prestation'!E209&lt;&gt;0,'Récap prestation'!E209,"")</f>
        <v/>
      </c>
      <c r="E208" s="14">
        <f t="shared" si="25"/>
        <v>199</v>
      </c>
      <c r="F208" s="14" t="str">
        <f t="shared" si="26"/>
        <v xml:space="preserve"> 199 </v>
      </c>
      <c r="G208" s="14">
        <f>INDEX($N$2:O306,MATCH(D208,Tableau1[valeur établissement liste],0),2)</f>
        <v>3</v>
      </c>
      <c r="H208" s="2" t="str">
        <f t="shared" si="27"/>
        <v/>
      </c>
      <c r="I208" s="12">
        <f>'Récap prestation'!G209</f>
        <v>0</v>
      </c>
      <c r="J208" s="12" t="str">
        <f>IF(ISBLANK('Récap prestation'!I209),"",'Récap prestation'!I209)</f>
        <v/>
      </c>
      <c r="K208" s="12" t="str">
        <f>IF(ISBLANK('Récap prestation'!H209),"",'Récap prestation'!H209)</f>
        <v/>
      </c>
      <c r="L208" s="12"/>
      <c r="M208" s="10" t="e">
        <f t="array" ref="M2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doublon])-ROW($D$2)+1),ROWS(M$2:M208)))</f>
        <v>#NUM!</v>
      </c>
      <c r="N208" s="12" t="str">
        <f t="shared" si="28"/>
        <v/>
      </c>
      <c r="O208">
        <f t="shared" si="31"/>
        <v>207</v>
      </c>
      <c r="P208">
        <f ca="1">SUMIF('Récap prestation'!$E$3:$E$500,N208,'Récap prestation'!J209)</f>
        <v>0</v>
      </c>
      <c r="Q208">
        <f ca="1">SUMIF('Récap prestation'!$E$3:$E$500,N208,'Récap prestation'!K209)</f>
        <v>0</v>
      </c>
      <c r="R208">
        <f t="shared" ca="1" si="29"/>
        <v>0</v>
      </c>
      <c r="S208">
        <f ca="1">SUMIF('Récap prestation'!$E$3:$E$500,N208,'Récap prestation'!S209)</f>
        <v>0</v>
      </c>
      <c r="T208" t="str">
        <f ca="1">IF(ISERROR(AVERAGEIF('Récap prestation'!$E$3:$E$500,N208,'Récap prestation'!$S$3)),"N/A",AVERAGEIF('Récap prestation'!$E$3:$E$500,N208,'Récap prestation'!$S$3:$S$500))</f>
        <v>N/A</v>
      </c>
      <c r="U208" s="12">
        <f>'Récap prestation'!O209</f>
        <v>0</v>
      </c>
      <c r="V208" s="12" t="e">
        <f t="array" ref="V20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doublon])-ROW($U$2)+1),ROWS(V$2:V208)))</f>
        <v>#NUM!</v>
      </c>
      <c r="W208" s="12" t="str">
        <f t="shared" si="30"/>
        <v/>
      </c>
      <c r="X208" s="12"/>
      <c r="Z208" s="14" t="str">
        <f ca="1">'mars 2019'!B27</f>
        <v>25 mars 2019</v>
      </c>
      <c r="AA208" s="14">
        <f ca="1">MATCH(TEXT(Z209,"j mmmm aaaa"),'mars 2019'!$B$2:$B263,0)-MATCH(TEXT(Z208,"j mmmm aaaa"),'mars 2019'!$B$2:$B263,0)</f>
        <v>1</v>
      </c>
      <c r="AB208" t="str">
        <f ca="1">IF(AND(AA208=1,ISBLANK(VLOOKUP(Z208,Tableau4714681011[[Date]:[Type de prestation]],5,FALSE))),"",AA208)</f>
        <v/>
      </c>
    </row>
    <row r="209" spans="1:28" x14ac:dyDescent="0.25">
      <c r="A209" s="3">
        <f>'Récap prestation'!N210</f>
        <v>0</v>
      </c>
      <c r="B209" s="12" t="e">
        <f t="array" ref="B2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doublon])-ROW($A$2)+1),ROWS(B$2:B209)))</f>
        <v>#NUM!</v>
      </c>
      <c r="C209" s="12" t="str">
        <f t="shared" si="24"/>
        <v/>
      </c>
      <c r="D209" s="12" t="str">
        <f>IF('Récap prestation'!E210&lt;&gt;0,'Récap prestation'!E210,"")</f>
        <v/>
      </c>
      <c r="E209" s="14">
        <f t="shared" si="25"/>
        <v>200</v>
      </c>
      <c r="F209" s="14" t="str">
        <f t="shared" si="26"/>
        <v xml:space="preserve"> 200 </v>
      </c>
      <c r="G209" s="14">
        <f>INDEX($N$2:O307,MATCH(D209,Tableau1[valeur établissement liste],0),2)</f>
        <v>3</v>
      </c>
      <c r="H209" s="2" t="str">
        <f t="shared" si="27"/>
        <v/>
      </c>
      <c r="I209" s="12">
        <f>'Récap prestation'!G210</f>
        <v>0</v>
      </c>
      <c r="J209" s="12" t="str">
        <f>IF(ISBLANK('Récap prestation'!I210),"",'Récap prestation'!I210)</f>
        <v/>
      </c>
      <c r="K209" s="12" t="str">
        <f>IF(ISBLANK('Récap prestation'!H210),"",'Récap prestation'!H210)</f>
        <v/>
      </c>
      <c r="L209" s="12"/>
      <c r="M209" s="10" t="e">
        <f t="array" ref="M2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doublon])-ROW($D$2)+1),ROWS(M$2:M209)))</f>
        <v>#NUM!</v>
      </c>
      <c r="N209" s="12" t="str">
        <f t="shared" si="28"/>
        <v/>
      </c>
      <c r="O209">
        <f t="shared" si="31"/>
        <v>208</v>
      </c>
      <c r="P209">
        <f ca="1">SUMIF('Récap prestation'!$E$3:$E$500,N209,'Récap prestation'!J210)</f>
        <v>0</v>
      </c>
      <c r="Q209">
        <f ca="1">SUMIF('Récap prestation'!$E$3:$E$500,N209,'Récap prestation'!K210)</f>
        <v>0</v>
      </c>
      <c r="R209">
        <f t="shared" ca="1" si="29"/>
        <v>0</v>
      </c>
      <c r="S209">
        <f ca="1">SUMIF('Récap prestation'!$E$3:$E$500,N209,'Récap prestation'!S210)</f>
        <v>0</v>
      </c>
      <c r="T209" t="str">
        <f ca="1">IF(ISERROR(AVERAGEIF('Récap prestation'!$E$3:$E$500,N209,'Récap prestation'!$S$3)),"N/A",AVERAGEIF('Récap prestation'!$E$3:$E$500,N209,'Récap prestation'!$S$3:$S$500))</f>
        <v>N/A</v>
      </c>
      <c r="U209" s="12">
        <f>'Récap prestation'!O210</f>
        <v>0</v>
      </c>
      <c r="V209" s="12" t="e">
        <f t="array" ref="V20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doublon])-ROW($U$2)+1),ROWS(V$2:V209)))</f>
        <v>#NUM!</v>
      </c>
      <c r="W209" s="12" t="str">
        <f t="shared" si="30"/>
        <v/>
      </c>
      <c r="X209" s="12"/>
      <c r="Z209" s="14" t="str">
        <f ca="1">'mars 2019'!B28</f>
        <v>26 mars 2019</v>
      </c>
      <c r="AA209" s="14">
        <f ca="1">MATCH(TEXT(Z210,"j mmmm aaaa"),'mars 2019'!$B$2:$B264,0)-MATCH(TEXT(Z209,"j mmmm aaaa"),'mars 2019'!$B$2:$B264,0)</f>
        <v>2</v>
      </c>
      <c r="AB209">
        <f ca="1">IF(AND(AA209=1,ISBLANK(VLOOKUP(Z209,Tableau4714681011[[Date]:[Type de prestation]],5,FALSE))),"",AA209)</f>
        <v>2</v>
      </c>
    </row>
    <row r="210" spans="1:28" x14ac:dyDescent="0.25">
      <c r="A210" s="3">
        <f>'Récap prestation'!N211</f>
        <v>0</v>
      </c>
      <c r="B210" s="12" t="e">
        <f t="array" ref="B2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doublon])-ROW($A$2)+1),ROWS(B$2:B210)))</f>
        <v>#NUM!</v>
      </c>
      <c r="C210" s="12" t="str">
        <f t="shared" si="24"/>
        <v/>
      </c>
      <c r="D210" s="12" t="str">
        <f>IF('Récap prestation'!E211&lt;&gt;0,'Récap prestation'!E211,"")</f>
        <v/>
      </c>
      <c r="E210" s="14">
        <f t="shared" si="25"/>
        <v>201</v>
      </c>
      <c r="F210" s="14" t="str">
        <f t="shared" si="26"/>
        <v xml:space="preserve"> 201 </v>
      </c>
      <c r="G210" s="14">
        <f>INDEX($N$2:O308,MATCH(D210,Tableau1[valeur établissement liste],0),2)</f>
        <v>3</v>
      </c>
      <c r="H210" s="2" t="str">
        <f t="shared" si="27"/>
        <v/>
      </c>
      <c r="I210" s="12">
        <f>'Récap prestation'!G211</f>
        <v>0</v>
      </c>
      <c r="J210" s="12" t="str">
        <f>IF(ISBLANK('Récap prestation'!I211),"",'Récap prestation'!I211)</f>
        <v/>
      </c>
      <c r="K210" s="12" t="str">
        <f>IF(ISBLANK('Récap prestation'!H211),"",'Récap prestation'!H211)</f>
        <v/>
      </c>
      <c r="L210" s="12"/>
      <c r="M210" s="10" t="e">
        <f t="array" ref="M2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doublon])-ROW($D$2)+1),ROWS(M$2:M210)))</f>
        <v>#NUM!</v>
      </c>
      <c r="N210" s="12" t="str">
        <f t="shared" si="28"/>
        <v/>
      </c>
      <c r="O210">
        <f t="shared" si="31"/>
        <v>209</v>
      </c>
      <c r="P210">
        <f ca="1">SUMIF('Récap prestation'!$E$3:$E$500,N210,'Récap prestation'!J211)</f>
        <v>0</v>
      </c>
      <c r="Q210">
        <f ca="1">SUMIF('Récap prestation'!$E$3:$E$500,N210,'Récap prestation'!K211)</f>
        <v>0</v>
      </c>
      <c r="R210">
        <f t="shared" ca="1" si="29"/>
        <v>0</v>
      </c>
      <c r="S210">
        <f ca="1">SUMIF('Récap prestation'!$E$3:$E$500,N210,'Récap prestation'!S211)</f>
        <v>0</v>
      </c>
      <c r="T210" t="str">
        <f ca="1">IF(ISERROR(AVERAGEIF('Récap prestation'!$E$3:$E$500,N210,'Récap prestation'!$S$3)),"N/A",AVERAGEIF('Récap prestation'!$E$3:$E$500,N210,'Récap prestation'!$S$3:$S$500))</f>
        <v>N/A</v>
      </c>
      <c r="U210" s="12">
        <f>'Récap prestation'!O211</f>
        <v>0</v>
      </c>
      <c r="V210" s="12" t="e">
        <f t="array" ref="V21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doublon])-ROW($U$2)+1),ROWS(V$2:V210)))</f>
        <v>#NUM!</v>
      </c>
      <c r="W210" s="12" t="str">
        <f t="shared" si="30"/>
        <v/>
      </c>
      <c r="X210" s="12"/>
      <c r="Z210" s="14" t="str">
        <f ca="1">'mars 2019'!B30</f>
        <v>27 mars 2019</v>
      </c>
      <c r="AA210" s="14">
        <f ca="1">MATCH(TEXT(Z211,"j mmmm aaaa"),'mars 2019'!$B$2:$B265,0)-MATCH(TEXT(Z210,"j mmmm aaaa"),'mars 2019'!$B$2:$B265,0)</f>
        <v>1</v>
      </c>
      <c r="AB210" t="str">
        <f ca="1">IF(AND(AA210=1,ISBLANK(VLOOKUP(Z210,Tableau4714681011[[Date]:[Type de prestation]],5,FALSE))),"",AA210)</f>
        <v/>
      </c>
    </row>
    <row r="211" spans="1:28" x14ac:dyDescent="0.25">
      <c r="A211" s="3">
        <f>'Récap prestation'!N212</f>
        <v>0</v>
      </c>
      <c r="B211" s="12" t="e">
        <f t="array" ref="B2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doublon])-ROW($A$2)+1),ROWS(B$2:B211)))</f>
        <v>#NUM!</v>
      </c>
      <c r="C211" s="12" t="str">
        <f t="shared" si="24"/>
        <v/>
      </c>
      <c r="D211" s="12" t="str">
        <f>IF('Récap prestation'!E212&lt;&gt;0,'Récap prestation'!E212,"")</f>
        <v/>
      </c>
      <c r="E211" s="14">
        <f t="shared" si="25"/>
        <v>202</v>
      </c>
      <c r="F211" s="14" t="str">
        <f t="shared" si="26"/>
        <v xml:space="preserve"> 202 </v>
      </c>
      <c r="G211" s="14">
        <f>INDEX($N$2:O309,MATCH(D211,Tableau1[valeur établissement liste],0),2)</f>
        <v>3</v>
      </c>
      <c r="H211" s="2" t="str">
        <f t="shared" si="27"/>
        <v/>
      </c>
      <c r="I211" s="12">
        <f>'Récap prestation'!G212</f>
        <v>0</v>
      </c>
      <c r="J211" s="12" t="str">
        <f>IF(ISBLANK('Récap prestation'!I212),"",'Récap prestation'!I212)</f>
        <v/>
      </c>
      <c r="K211" s="12" t="str">
        <f>IF(ISBLANK('Récap prestation'!H212),"",'Récap prestation'!H212)</f>
        <v/>
      </c>
      <c r="L211" s="12"/>
      <c r="M211" s="10" t="e">
        <f t="array" ref="M2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doublon])-ROW($D$2)+1),ROWS(M$2:M211)))</f>
        <v>#NUM!</v>
      </c>
      <c r="N211" s="12" t="str">
        <f t="shared" si="28"/>
        <v/>
      </c>
      <c r="O211">
        <f t="shared" si="31"/>
        <v>210</v>
      </c>
      <c r="P211">
        <f ca="1">SUMIF('Récap prestation'!$E$3:$E$500,N211,'Récap prestation'!J212)</f>
        <v>0</v>
      </c>
      <c r="Q211">
        <f ca="1">SUMIF('Récap prestation'!$E$3:$E$500,N211,'Récap prestation'!K212)</f>
        <v>0</v>
      </c>
      <c r="R211">
        <f t="shared" ca="1" si="29"/>
        <v>0</v>
      </c>
      <c r="S211">
        <f ca="1">SUMIF('Récap prestation'!$E$3:$E$500,N211,'Récap prestation'!S212)</f>
        <v>0</v>
      </c>
      <c r="T211" t="str">
        <f ca="1">IF(ISERROR(AVERAGEIF('Récap prestation'!$E$3:$E$500,N211,'Récap prestation'!$S$3)),"N/A",AVERAGEIF('Récap prestation'!$E$3:$E$500,N211,'Récap prestation'!$S$3:$S$500))</f>
        <v>N/A</v>
      </c>
      <c r="U211" s="12">
        <f>'Récap prestation'!O212</f>
        <v>0</v>
      </c>
      <c r="V211" s="12" t="e">
        <f t="array" ref="V21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doublon])-ROW($U$2)+1),ROWS(V$2:V211)))</f>
        <v>#NUM!</v>
      </c>
      <c r="W211" s="12" t="str">
        <f t="shared" si="30"/>
        <v/>
      </c>
      <c r="X211" s="12"/>
      <c r="Z211" s="14" t="str">
        <f ca="1">'mars 2019'!B31</f>
        <v>28 mars 2019</v>
      </c>
      <c r="AA211" s="14">
        <f ca="1">MATCH(TEXT(Z212,"j mmmm aaaa"),'mars 2019'!$B$2:$B266,0)-MATCH(TEXT(Z211,"j mmmm aaaa"),'mars 2019'!$B$2:$B266,0)</f>
        <v>1</v>
      </c>
      <c r="AB211" t="str">
        <f ca="1">IF(AND(AA211=1,ISBLANK(VLOOKUP(Z211,Tableau4714681011[[Date]:[Type de prestation]],5,FALSE))),"",AA211)</f>
        <v/>
      </c>
    </row>
    <row r="212" spans="1:28" x14ac:dyDescent="0.25">
      <c r="A212" s="3">
        <f>'Récap prestation'!N213</f>
        <v>0</v>
      </c>
      <c r="B212" s="12" t="e">
        <f t="array" ref="B2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doublon])-ROW($A$2)+1),ROWS(B$2:B212)))</f>
        <v>#NUM!</v>
      </c>
      <c r="C212" s="12" t="str">
        <f t="shared" si="24"/>
        <v/>
      </c>
      <c r="D212" s="12" t="str">
        <f>IF('Récap prestation'!E213&lt;&gt;0,'Récap prestation'!E213,"")</f>
        <v/>
      </c>
      <c r="E212" s="14">
        <f t="shared" si="25"/>
        <v>203</v>
      </c>
      <c r="F212" s="14" t="str">
        <f t="shared" si="26"/>
        <v xml:space="preserve"> 203 </v>
      </c>
      <c r="G212" s="14">
        <f>INDEX($N$2:O310,MATCH(D212,Tableau1[valeur établissement liste],0),2)</f>
        <v>3</v>
      </c>
      <c r="H212" s="2" t="str">
        <f t="shared" si="27"/>
        <v/>
      </c>
      <c r="I212" s="12">
        <f>'Récap prestation'!G213</f>
        <v>0</v>
      </c>
      <c r="J212" s="12" t="str">
        <f>IF(ISBLANK('Récap prestation'!I213),"",'Récap prestation'!I213)</f>
        <v/>
      </c>
      <c r="K212" s="12" t="str">
        <f>IF(ISBLANK('Récap prestation'!H213),"",'Récap prestation'!H213)</f>
        <v/>
      </c>
      <c r="L212" s="12"/>
      <c r="M212" s="10" t="e">
        <f t="array" ref="M2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doublon])-ROW($D$2)+1),ROWS(M$2:M212)))</f>
        <v>#NUM!</v>
      </c>
      <c r="N212" s="12" t="str">
        <f t="shared" si="28"/>
        <v/>
      </c>
      <c r="O212">
        <f t="shared" si="31"/>
        <v>211</v>
      </c>
      <c r="P212">
        <f ca="1">SUMIF('Récap prestation'!$E$3:$E$500,N212,'Récap prestation'!J213)</f>
        <v>0</v>
      </c>
      <c r="Q212">
        <f ca="1">SUMIF('Récap prestation'!$E$3:$E$500,N212,'Récap prestation'!K213)</f>
        <v>0</v>
      </c>
      <c r="R212">
        <f t="shared" ca="1" si="29"/>
        <v>0</v>
      </c>
      <c r="S212">
        <f ca="1">SUMIF('Récap prestation'!$E$3:$E$500,N212,'Récap prestation'!S213)</f>
        <v>0</v>
      </c>
      <c r="T212" t="str">
        <f ca="1">IF(ISERROR(AVERAGEIF('Récap prestation'!$E$3:$E$500,N212,'Récap prestation'!$S$3)),"N/A",AVERAGEIF('Récap prestation'!$E$3:$E$500,N212,'Récap prestation'!$S$3:$S$500))</f>
        <v>N/A</v>
      </c>
      <c r="U212" s="12">
        <f>'Récap prestation'!O213</f>
        <v>0</v>
      </c>
      <c r="V212" s="12" t="e">
        <f t="array" ref="V21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doublon])-ROW($U$2)+1),ROWS(V$2:V212)))</f>
        <v>#NUM!</v>
      </c>
      <c r="W212" s="12" t="str">
        <f t="shared" si="30"/>
        <v/>
      </c>
      <c r="X212" s="12"/>
      <c r="Z212" s="14" t="str">
        <f ca="1">'mars 2019'!B32</f>
        <v>29 mars 2019</v>
      </c>
      <c r="AA212" s="14">
        <f ca="1">MATCH(TEXT(Z213,"j mmmm aaaa"),'mars 2019'!$B$2:$B267,0)-MATCH(TEXT(Z212,"j mmmm aaaa"),'mars 2019'!$B$2:$B267,0)</f>
        <v>1</v>
      </c>
      <c r="AB212" t="str">
        <f ca="1">IF(AND(AA212=1,ISBLANK(VLOOKUP(Z212,Tableau4714681011[[Date]:[Type de prestation]],5,FALSE))),"",AA212)</f>
        <v/>
      </c>
    </row>
    <row r="213" spans="1:28" x14ac:dyDescent="0.25">
      <c r="A213" s="3">
        <f>'Récap prestation'!N214</f>
        <v>0</v>
      </c>
      <c r="B213" s="12" t="e">
        <f t="array" ref="B2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doublon])-ROW($A$2)+1),ROWS(B$2:B213)))</f>
        <v>#NUM!</v>
      </c>
      <c r="C213" s="12" t="str">
        <f t="shared" si="24"/>
        <v/>
      </c>
      <c r="D213" s="12" t="str">
        <f>IF('Récap prestation'!E214&lt;&gt;0,'Récap prestation'!E214,"")</f>
        <v/>
      </c>
      <c r="E213" s="14">
        <f t="shared" si="25"/>
        <v>204</v>
      </c>
      <c r="F213" s="14" t="str">
        <f t="shared" si="26"/>
        <v xml:space="preserve"> 204 </v>
      </c>
      <c r="G213" s="14">
        <f>INDEX($N$2:O311,MATCH(D213,Tableau1[valeur établissement liste],0),2)</f>
        <v>3</v>
      </c>
      <c r="H213" s="2" t="str">
        <f t="shared" si="27"/>
        <v/>
      </c>
      <c r="I213" s="12">
        <f>'Récap prestation'!G214</f>
        <v>0</v>
      </c>
      <c r="J213" s="12" t="str">
        <f>IF(ISBLANK('Récap prestation'!I214),"",'Récap prestation'!I214)</f>
        <v/>
      </c>
      <c r="K213" s="12" t="str">
        <f>IF(ISBLANK('Récap prestation'!H214),"",'Récap prestation'!H214)</f>
        <v/>
      </c>
      <c r="L213" s="12"/>
      <c r="M213" s="10" t="e">
        <f t="array" ref="M2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doublon])-ROW($D$2)+1),ROWS(M$2:M213)))</f>
        <v>#NUM!</v>
      </c>
      <c r="N213" s="12" t="str">
        <f t="shared" si="28"/>
        <v/>
      </c>
      <c r="O213">
        <f t="shared" si="31"/>
        <v>212</v>
      </c>
      <c r="P213">
        <f ca="1">SUMIF('Récap prestation'!$E$3:$E$500,N213,'Récap prestation'!J214)</f>
        <v>0</v>
      </c>
      <c r="Q213">
        <f ca="1">SUMIF('Récap prestation'!$E$3:$E$500,N213,'Récap prestation'!K214)</f>
        <v>0</v>
      </c>
      <c r="R213">
        <f t="shared" ca="1" si="29"/>
        <v>0</v>
      </c>
      <c r="S213">
        <f ca="1">SUMIF('Récap prestation'!$E$3:$E$500,N213,'Récap prestation'!S214)</f>
        <v>0</v>
      </c>
      <c r="T213" t="str">
        <f ca="1">IF(ISERROR(AVERAGEIF('Récap prestation'!$E$3:$E$500,N213,'Récap prestation'!$S$3)),"N/A",AVERAGEIF('Récap prestation'!$E$3:$E$500,N213,'Récap prestation'!$S$3:$S$500))</f>
        <v>N/A</v>
      </c>
      <c r="U213" s="12">
        <f>'Récap prestation'!O214</f>
        <v>0</v>
      </c>
      <c r="V213" s="12" t="e">
        <f t="array" ref="V21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doublon])-ROW($U$2)+1),ROWS(V$2:V213)))</f>
        <v>#NUM!</v>
      </c>
      <c r="W213" s="12" t="str">
        <f t="shared" si="30"/>
        <v/>
      </c>
      <c r="X213" s="12"/>
      <c r="Z213" s="14" t="str">
        <f ca="1">'mars 2019'!B33</f>
        <v>30 mars 2019</v>
      </c>
      <c r="AA213" s="14">
        <f ca="1">MATCH(TEXT(Z214,"j mmmm aaaa"),'mars 2019'!$B$2:$B268,0)-MATCH(TEXT(Z213,"j mmmm aaaa"),'mars 2019'!$B$2:$B268,0)</f>
        <v>1</v>
      </c>
      <c r="AB213" t="str">
        <f ca="1">IF(AND(AA213=1,ISBLANK(VLOOKUP(Z213,Tableau4714681011[[Date]:[Type de prestation]],5,FALSE))),"",AA213)</f>
        <v/>
      </c>
    </row>
    <row r="214" spans="1:28" x14ac:dyDescent="0.25">
      <c r="A214" s="3">
        <f>'Récap prestation'!N215</f>
        <v>0</v>
      </c>
      <c r="B214" s="12" t="e">
        <f t="array" ref="B2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doublon])-ROW($A$2)+1),ROWS(B$2:B214)))</f>
        <v>#NUM!</v>
      </c>
      <c r="C214" s="12" t="str">
        <f t="shared" si="24"/>
        <v/>
      </c>
      <c r="D214" s="12" t="str">
        <f>IF('Récap prestation'!E215&lt;&gt;0,'Récap prestation'!E215,"")</f>
        <v/>
      </c>
      <c r="E214" s="14">
        <f t="shared" si="25"/>
        <v>205</v>
      </c>
      <c r="F214" s="14" t="str">
        <f t="shared" si="26"/>
        <v xml:space="preserve"> 205 </v>
      </c>
      <c r="G214" s="14">
        <f>INDEX($N$2:O312,MATCH(D214,Tableau1[valeur établissement liste],0),2)</f>
        <v>3</v>
      </c>
      <c r="H214" s="2" t="str">
        <f t="shared" si="27"/>
        <v/>
      </c>
      <c r="I214" s="12">
        <f>'Récap prestation'!G215</f>
        <v>0</v>
      </c>
      <c r="J214" s="12" t="str">
        <f>IF(ISBLANK('Récap prestation'!I215),"",'Récap prestation'!I215)</f>
        <v/>
      </c>
      <c r="K214" s="12" t="str">
        <f>IF(ISBLANK('Récap prestation'!H215),"",'Récap prestation'!H215)</f>
        <v/>
      </c>
      <c r="L214" s="12"/>
      <c r="M214" s="10" t="e">
        <f t="array" ref="M2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doublon])-ROW($D$2)+1),ROWS(M$2:M214)))</f>
        <v>#NUM!</v>
      </c>
      <c r="N214" s="12" t="str">
        <f t="shared" si="28"/>
        <v/>
      </c>
      <c r="O214">
        <f t="shared" si="31"/>
        <v>213</v>
      </c>
      <c r="P214">
        <f ca="1">SUMIF('Récap prestation'!$E$3:$E$500,N214,'Récap prestation'!J215)</f>
        <v>0</v>
      </c>
      <c r="Q214">
        <f ca="1">SUMIF('Récap prestation'!$E$3:$E$500,N214,'Récap prestation'!K215)</f>
        <v>0</v>
      </c>
      <c r="R214">
        <f t="shared" ca="1" si="29"/>
        <v>0</v>
      </c>
      <c r="S214">
        <f ca="1">SUMIF('Récap prestation'!$E$3:$E$500,N214,'Récap prestation'!S215)</f>
        <v>0</v>
      </c>
      <c r="T214" t="str">
        <f ca="1">IF(ISERROR(AVERAGEIF('Récap prestation'!$E$3:$E$500,N214,'Récap prestation'!$S$3)),"N/A",AVERAGEIF('Récap prestation'!$E$3:$E$500,N214,'Récap prestation'!$S$3:$S$500))</f>
        <v>N/A</v>
      </c>
      <c r="U214" s="12">
        <f>'Récap prestation'!O215</f>
        <v>0</v>
      </c>
      <c r="V214" s="12" t="e">
        <f t="array" ref="V21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doublon])-ROW($U$2)+1),ROWS(V$2:V214)))</f>
        <v>#NUM!</v>
      </c>
      <c r="W214" s="12" t="str">
        <f t="shared" si="30"/>
        <v/>
      </c>
      <c r="X214" s="12"/>
      <c r="Z214" s="14" t="str">
        <f ca="1">'mars 2019'!B34</f>
        <v>31 mars 2019</v>
      </c>
      <c r="AA214" s="14">
        <f ca="1">MATCH(TEXT("Fin de mars","j mmmm aaaa"),'mars 2019'!$B$2:$B269,0)-MATCH(TEXT(Z214,"j mmmm aaaa"),'mars 2019'!$B$2:$B269,0)</f>
        <v>1</v>
      </c>
      <c r="AB214" t="str">
        <f ca="1">IF(AND(AA214=1,ISBLANK(VLOOKUP(Z214,Tableau4714681011[[Date]:[Type de prestation]],5,FALSE))),"",AA214)</f>
        <v/>
      </c>
    </row>
    <row r="215" spans="1:28" x14ac:dyDescent="0.25">
      <c r="A215" s="3">
        <f>'Récap prestation'!N216</f>
        <v>0</v>
      </c>
      <c r="B215" s="12" t="e">
        <f t="array" ref="B2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doublon])-ROW($A$2)+1),ROWS(B$2:B215)))</f>
        <v>#NUM!</v>
      </c>
      <c r="C215" s="12" t="str">
        <f t="shared" si="24"/>
        <v/>
      </c>
      <c r="D215" s="12" t="str">
        <f>IF('Récap prestation'!E216&lt;&gt;0,'Récap prestation'!E216,"")</f>
        <v/>
      </c>
      <c r="E215" s="14">
        <f t="shared" si="25"/>
        <v>206</v>
      </c>
      <c r="F215" s="14" t="str">
        <f t="shared" si="26"/>
        <v xml:space="preserve"> 206 </v>
      </c>
      <c r="G215" s="14">
        <f>INDEX($N$2:O313,MATCH(D215,Tableau1[valeur établissement liste],0),2)</f>
        <v>3</v>
      </c>
      <c r="H215" s="2" t="str">
        <f t="shared" si="27"/>
        <v/>
      </c>
      <c r="I215" s="12">
        <f>'Récap prestation'!G216</f>
        <v>0</v>
      </c>
      <c r="J215" s="12" t="str">
        <f>IF(ISBLANK('Récap prestation'!I216),"",'Récap prestation'!I216)</f>
        <v/>
      </c>
      <c r="K215" s="12" t="str">
        <f>IF(ISBLANK('Récap prestation'!H216),"",'Récap prestation'!H216)</f>
        <v/>
      </c>
      <c r="L215" s="12"/>
      <c r="M215" s="10" t="e">
        <f t="array" ref="M2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doublon])-ROW($D$2)+1),ROWS(M$2:M215)))</f>
        <v>#NUM!</v>
      </c>
      <c r="N215" s="12" t="str">
        <f t="shared" si="28"/>
        <v/>
      </c>
      <c r="O215">
        <f t="shared" si="31"/>
        <v>214</v>
      </c>
      <c r="P215">
        <f ca="1">SUMIF('Récap prestation'!$E$3:$E$500,N215,'Récap prestation'!J216)</f>
        <v>0</v>
      </c>
      <c r="Q215">
        <f ca="1">SUMIF('Récap prestation'!$E$3:$E$500,N215,'Récap prestation'!K216)</f>
        <v>0</v>
      </c>
      <c r="R215">
        <f t="shared" ca="1" si="29"/>
        <v>0</v>
      </c>
      <c r="S215">
        <f ca="1">SUMIF('Récap prestation'!$E$3:$E$500,N215,'Récap prestation'!S216)</f>
        <v>0</v>
      </c>
      <c r="T215" t="str">
        <f ca="1">IF(ISERROR(AVERAGEIF('Récap prestation'!$E$3:$E$500,N215,'Récap prestation'!$S$3)),"N/A",AVERAGEIF('Récap prestation'!$E$3:$E$500,N215,'Récap prestation'!$S$3:$S$500))</f>
        <v>N/A</v>
      </c>
      <c r="U215" s="12">
        <f>'Récap prestation'!O216</f>
        <v>0</v>
      </c>
      <c r="V215" s="12" t="e">
        <f t="array" ref="V21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doublon])-ROW($U$2)+1),ROWS(V$2:V215)))</f>
        <v>#NUM!</v>
      </c>
      <c r="W215" s="12" t="str">
        <f t="shared" si="30"/>
        <v/>
      </c>
      <c r="X215" s="12"/>
      <c r="Z215" s="14" t="str">
        <f ca="1">'avril 2019'!B2</f>
        <v>1 avril 2019</v>
      </c>
      <c r="AA215" s="14">
        <f ca="1">MATCH(TEXT(Z216,"j mmmm aaaa"),'avril 2019'!$B$2:$B268,0)-MATCH(TEXT(Z215,"j mmmm aaaa"),'avril 2019'!$B$2:$B268,0)</f>
        <v>1</v>
      </c>
      <c r="AB215" t="str">
        <f ca="1">IF(AND(AA215=1,ISBLANK(VLOOKUP(Z215,Tableau471468101113[[Date]:[Type de prestation]],5,FALSE))),"",AA215)</f>
        <v/>
      </c>
    </row>
    <row r="216" spans="1:28" x14ac:dyDescent="0.25">
      <c r="A216" s="3">
        <f>'Récap prestation'!N217</f>
        <v>0</v>
      </c>
      <c r="B216" s="12" t="e">
        <f t="array" ref="B2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doublon])-ROW($A$2)+1),ROWS(B$2:B216)))</f>
        <v>#NUM!</v>
      </c>
      <c r="C216" s="12" t="str">
        <f t="shared" si="24"/>
        <v/>
      </c>
      <c r="D216" s="12" t="str">
        <f>IF('Récap prestation'!E217&lt;&gt;0,'Récap prestation'!E217,"")</f>
        <v/>
      </c>
      <c r="E216" s="14">
        <f t="shared" si="25"/>
        <v>207</v>
      </c>
      <c r="F216" s="14" t="str">
        <f t="shared" si="26"/>
        <v xml:space="preserve"> 207 </v>
      </c>
      <c r="G216" s="14">
        <f>INDEX($N$2:O314,MATCH(D216,Tableau1[valeur établissement liste],0),2)</f>
        <v>3</v>
      </c>
      <c r="H216" s="2" t="str">
        <f t="shared" si="27"/>
        <v/>
      </c>
      <c r="I216" s="12">
        <f>'Récap prestation'!G217</f>
        <v>0</v>
      </c>
      <c r="J216" s="12" t="str">
        <f>IF(ISBLANK('Récap prestation'!I217),"",'Récap prestation'!I217)</f>
        <v/>
      </c>
      <c r="K216" s="12" t="str">
        <f>IF(ISBLANK('Récap prestation'!H217),"",'Récap prestation'!H217)</f>
        <v/>
      </c>
      <c r="L216" s="12"/>
      <c r="M216" s="10" t="e">
        <f t="array" ref="M2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doublon])-ROW($D$2)+1),ROWS(M$2:M216)))</f>
        <v>#NUM!</v>
      </c>
      <c r="N216" s="12" t="str">
        <f t="shared" si="28"/>
        <v/>
      </c>
      <c r="O216">
        <f t="shared" si="31"/>
        <v>215</v>
      </c>
      <c r="P216">
        <f ca="1">SUMIF('Récap prestation'!$E$3:$E$500,N216,'Récap prestation'!J217)</f>
        <v>0</v>
      </c>
      <c r="Q216">
        <f ca="1">SUMIF('Récap prestation'!$E$3:$E$500,N216,'Récap prestation'!K217)</f>
        <v>0</v>
      </c>
      <c r="R216">
        <f t="shared" ca="1" si="29"/>
        <v>0</v>
      </c>
      <c r="S216">
        <f ca="1">SUMIF('Récap prestation'!$E$3:$E$500,N216,'Récap prestation'!S217)</f>
        <v>0</v>
      </c>
      <c r="T216" t="str">
        <f ca="1">IF(ISERROR(AVERAGEIF('Récap prestation'!$E$3:$E$500,N216,'Récap prestation'!$S$3)),"N/A",AVERAGEIF('Récap prestation'!$E$3:$E$500,N216,'Récap prestation'!$S$3:$S$500))</f>
        <v>N/A</v>
      </c>
      <c r="U216" s="12">
        <f>'Récap prestation'!O217</f>
        <v>0</v>
      </c>
      <c r="V216" s="12" t="e">
        <f t="array" ref="V21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doublon])-ROW($U$2)+1),ROWS(V$2:V216)))</f>
        <v>#NUM!</v>
      </c>
      <c r="W216" s="12" t="str">
        <f t="shared" si="30"/>
        <v/>
      </c>
      <c r="X216" s="12"/>
      <c r="Z216" s="14" t="str">
        <f ca="1">'avril 2019'!B3</f>
        <v>2 avril 2019</v>
      </c>
      <c r="AA216" s="14">
        <f ca="1">MATCH(TEXT(Z217,"j mmmm aaaa"),'avril 2019'!$B$2:$B269,0)-MATCH(TEXT(Z216,"j mmmm aaaa"),'avril 2019'!$B$2:$B269,0)</f>
        <v>1</v>
      </c>
      <c r="AB216" t="str">
        <f ca="1">IF(AND(AA216=1,ISBLANK(VLOOKUP(Z216,Tableau471468101113[[Date]:[Type de prestation]],5,FALSE))),"",AA216)</f>
        <v/>
      </c>
    </row>
    <row r="217" spans="1:28" x14ac:dyDescent="0.25">
      <c r="A217" s="3">
        <f>'Récap prestation'!N218</f>
        <v>0</v>
      </c>
      <c r="B217" s="12" t="e">
        <f t="array" ref="B2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doublon])-ROW($A$2)+1),ROWS(B$2:B217)))</f>
        <v>#NUM!</v>
      </c>
      <c r="C217" s="12" t="str">
        <f t="shared" si="24"/>
        <v/>
      </c>
      <c r="D217" s="12" t="str">
        <f>IF('Récap prestation'!E218&lt;&gt;0,'Récap prestation'!E218,"")</f>
        <v/>
      </c>
      <c r="E217" s="14">
        <f t="shared" si="25"/>
        <v>208</v>
      </c>
      <c r="F217" s="14" t="str">
        <f t="shared" si="26"/>
        <v xml:space="preserve"> 208 </v>
      </c>
      <c r="G217" s="14">
        <f>INDEX($N$2:O315,MATCH(D217,Tableau1[valeur établissement liste],0),2)</f>
        <v>3</v>
      </c>
      <c r="H217" s="2" t="str">
        <f t="shared" si="27"/>
        <v/>
      </c>
      <c r="I217" s="12">
        <f>'Récap prestation'!G218</f>
        <v>0</v>
      </c>
      <c r="J217" s="12" t="str">
        <f>IF(ISBLANK('Récap prestation'!I218),"",'Récap prestation'!I218)</f>
        <v/>
      </c>
      <c r="K217" s="12" t="str">
        <f>IF(ISBLANK('Récap prestation'!H218),"",'Récap prestation'!H218)</f>
        <v/>
      </c>
      <c r="L217" s="12"/>
      <c r="M217" s="10" t="e">
        <f t="array" ref="M2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doublon])-ROW($D$2)+1),ROWS(M$2:M217)))</f>
        <v>#NUM!</v>
      </c>
      <c r="N217" s="12" t="str">
        <f t="shared" si="28"/>
        <v/>
      </c>
      <c r="O217">
        <f t="shared" si="31"/>
        <v>216</v>
      </c>
      <c r="P217">
        <f ca="1">SUMIF('Récap prestation'!$E$3:$E$500,N217,'Récap prestation'!J218)</f>
        <v>0</v>
      </c>
      <c r="Q217">
        <f ca="1">SUMIF('Récap prestation'!$E$3:$E$500,N217,'Récap prestation'!K218)</f>
        <v>0</v>
      </c>
      <c r="R217">
        <f t="shared" ca="1" si="29"/>
        <v>0</v>
      </c>
      <c r="S217">
        <f ca="1">SUMIF('Récap prestation'!$E$3:$E$500,N217,'Récap prestation'!S218)</f>
        <v>0</v>
      </c>
      <c r="T217" t="str">
        <f ca="1">IF(ISERROR(AVERAGEIF('Récap prestation'!$E$3:$E$500,N217,'Récap prestation'!$S$3)),"N/A",AVERAGEIF('Récap prestation'!$E$3:$E$500,N217,'Récap prestation'!$S$3:$S$500))</f>
        <v>N/A</v>
      </c>
      <c r="U217" s="12">
        <f>'Récap prestation'!O218</f>
        <v>0</v>
      </c>
      <c r="V217" s="12" t="e">
        <f t="array" ref="V21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doublon])-ROW($U$2)+1),ROWS(V$2:V217)))</f>
        <v>#NUM!</v>
      </c>
      <c r="W217" s="12" t="str">
        <f t="shared" si="30"/>
        <v/>
      </c>
      <c r="X217" s="12"/>
      <c r="Z217" s="14" t="str">
        <f ca="1">'avril 2019'!B4</f>
        <v>3 avril 2019</v>
      </c>
      <c r="AA217" s="14">
        <f ca="1">MATCH(TEXT(Z218,"j mmmm aaaa"),'avril 2019'!$B$2:$B270,0)-MATCH(TEXT(Z217,"j mmmm aaaa"),'avril 2019'!$B$2:$B270,0)</f>
        <v>1</v>
      </c>
      <c r="AB217" t="str">
        <f ca="1">IF(AND(AA217=1,ISBLANK(VLOOKUP(Z217,Tableau471468101113[[Date]:[Type de prestation]],5,FALSE))),"",AA217)</f>
        <v/>
      </c>
    </row>
    <row r="218" spans="1:28" x14ac:dyDescent="0.25">
      <c r="A218" s="3">
        <f>'Récap prestation'!N219</f>
        <v>0</v>
      </c>
      <c r="B218" s="12" t="e">
        <f t="array" ref="B2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doublon])-ROW($A$2)+1),ROWS(B$2:B218)))</f>
        <v>#NUM!</v>
      </c>
      <c r="C218" s="12" t="str">
        <f t="shared" si="24"/>
        <v/>
      </c>
      <c r="D218" s="12" t="str">
        <f>IF('Récap prestation'!E219&lt;&gt;0,'Récap prestation'!E219,"")</f>
        <v/>
      </c>
      <c r="E218" s="14">
        <f t="shared" si="25"/>
        <v>209</v>
      </c>
      <c r="F218" s="14" t="str">
        <f t="shared" si="26"/>
        <v xml:space="preserve"> 209 </v>
      </c>
      <c r="G218" s="14">
        <f>INDEX($N$2:O316,MATCH(D218,Tableau1[valeur établissement liste],0),2)</f>
        <v>3</v>
      </c>
      <c r="H218" s="2" t="str">
        <f t="shared" si="27"/>
        <v/>
      </c>
      <c r="I218" s="12">
        <f>'Récap prestation'!G219</f>
        <v>0</v>
      </c>
      <c r="J218" s="12" t="str">
        <f>IF(ISBLANK('Récap prestation'!I219),"",'Récap prestation'!I219)</f>
        <v/>
      </c>
      <c r="K218" s="12" t="str">
        <f>IF(ISBLANK('Récap prestation'!H219),"",'Récap prestation'!H219)</f>
        <v/>
      </c>
      <c r="L218" s="12"/>
      <c r="M218" s="10" t="e">
        <f t="array" ref="M2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doublon])-ROW($D$2)+1),ROWS(M$2:M218)))</f>
        <v>#NUM!</v>
      </c>
      <c r="N218" s="12" t="str">
        <f t="shared" si="28"/>
        <v/>
      </c>
      <c r="O218">
        <f t="shared" si="31"/>
        <v>217</v>
      </c>
      <c r="P218">
        <f ca="1">SUMIF('Récap prestation'!$E$3:$E$500,N218,'Récap prestation'!J219)</f>
        <v>0</v>
      </c>
      <c r="Q218">
        <f ca="1">SUMIF('Récap prestation'!$E$3:$E$500,N218,'Récap prestation'!K219)</f>
        <v>0</v>
      </c>
      <c r="R218">
        <f t="shared" ca="1" si="29"/>
        <v>0</v>
      </c>
      <c r="S218">
        <f ca="1">SUMIF('Récap prestation'!$E$3:$E$500,N218,'Récap prestation'!S219)</f>
        <v>0</v>
      </c>
      <c r="T218" t="str">
        <f ca="1">IF(ISERROR(AVERAGEIF('Récap prestation'!$E$3:$E$500,N218,'Récap prestation'!$S$3)),"N/A",AVERAGEIF('Récap prestation'!$E$3:$E$500,N218,'Récap prestation'!$S$3:$S$500))</f>
        <v>N/A</v>
      </c>
      <c r="U218" s="12">
        <f>'Récap prestation'!O219</f>
        <v>0</v>
      </c>
      <c r="V218" s="12" t="e">
        <f t="array" ref="V21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doublon])-ROW($U$2)+1),ROWS(V$2:V218)))</f>
        <v>#NUM!</v>
      </c>
      <c r="W218" s="12" t="str">
        <f t="shared" si="30"/>
        <v/>
      </c>
      <c r="X218" s="12"/>
      <c r="Z218" s="14" t="str">
        <f ca="1">'avril 2019'!B5</f>
        <v>4 avril 2019</v>
      </c>
      <c r="AA218" s="14">
        <f ca="1">MATCH(TEXT(Z219,"j mmmm aaaa"),'avril 2019'!$B$2:$B271,0)-MATCH(TEXT(Z218,"j mmmm aaaa"),'avril 2019'!$B$2:$B271,0)</f>
        <v>1</v>
      </c>
      <c r="AB218" t="str">
        <f ca="1">IF(AND(AA218=1,ISBLANK(VLOOKUP(Z218,Tableau471468101113[[Date]:[Type de prestation]],5,FALSE))),"",AA218)</f>
        <v/>
      </c>
    </row>
    <row r="219" spans="1:28" x14ac:dyDescent="0.25">
      <c r="A219" s="3">
        <f>'Récap prestation'!N220</f>
        <v>0</v>
      </c>
      <c r="B219" s="12" t="e">
        <f t="array" ref="B2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doublon])-ROW($A$2)+1),ROWS(B$2:B219)))</f>
        <v>#NUM!</v>
      </c>
      <c r="C219" s="12" t="str">
        <f t="shared" si="24"/>
        <v/>
      </c>
      <c r="D219" s="12" t="str">
        <f>IF('Récap prestation'!E220&lt;&gt;0,'Récap prestation'!E220,"")</f>
        <v/>
      </c>
      <c r="E219" s="14">
        <f t="shared" si="25"/>
        <v>210</v>
      </c>
      <c r="F219" s="14" t="str">
        <f t="shared" si="26"/>
        <v xml:space="preserve"> 210 </v>
      </c>
      <c r="G219" s="14">
        <f>INDEX($N$2:O317,MATCH(D219,Tableau1[valeur établissement liste],0),2)</f>
        <v>3</v>
      </c>
      <c r="H219" s="2" t="str">
        <f t="shared" si="27"/>
        <v/>
      </c>
      <c r="I219" s="12">
        <f>'Récap prestation'!G220</f>
        <v>0</v>
      </c>
      <c r="J219" s="12" t="str">
        <f>IF(ISBLANK('Récap prestation'!I220),"",'Récap prestation'!I220)</f>
        <v/>
      </c>
      <c r="K219" s="12" t="str">
        <f>IF(ISBLANK('Récap prestation'!H220),"",'Récap prestation'!H220)</f>
        <v/>
      </c>
      <c r="L219" s="12"/>
      <c r="M219" s="10" t="e">
        <f t="array" ref="M2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doublon])-ROW($D$2)+1),ROWS(M$2:M219)))</f>
        <v>#NUM!</v>
      </c>
      <c r="N219" s="12" t="str">
        <f t="shared" si="28"/>
        <v/>
      </c>
      <c r="O219">
        <f t="shared" si="31"/>
        <v>218</v>
      </c>
      <c r="P219">
        <f ca="1">SUMIF('Récap prestation'!$E$3:$E$500,N219,'Récap prestation'!J220)</f>
        <v>0</v>
      </c>
      <c r="Q219">
        <f ca="1">SUMIF('Récap prestation'!$E$3:$E$500,N219,'Récap prestation'!K220)</f>
        <v>0</v>
      </c>
      <c r="R219">
        <f t="shared" ca="1" si="29"/>
        <v>0</v>
      </c>
      <c r="S219">
        <f ca="1">SUMIF('Récap prestation'!$E$3:$E$500,N219,'Récap prestation'!S220)</f>
        <v>0</v>
      </c>
      <c r="T219" t="str">
        <f ca="1">IF(ISERROR(AVERAGEIF('Récap prestation'!$E$3:$E$500,N219,'Récap prestation'!$S$3)),"N/A",AVERAGEIF('Récap prestation'!$E$3:$E$500,N219,'Récap prestation'!$S$3:$S$500))</f>
        <v>N/A</v>
      </c>
      <c r="U219" s="12">
        <f>'Récap prestation'!O220</f>
        <v>0</v>
      </c>
      <c r="V219" s="12" t="e">
        <f t="array" ref="V21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doublon])-ROW($U$2)+1),ROWS(V$2:V219)))</f>
        <v>#NUM!</v>
      </c>
      <c r="W219" s="12" t="str">
        <f t="shared" si="30"/>
        <v/>
      </c>
      <c r="X219" s="12"/>
      <c r="Z219" s="14" t="str">
        <f ca="1">'avril 2019'!B6</f>
        <v>5 avril 2019</v>
      </c>
      <c r="AA219" s="14">
        <f ca="1">MATCH(TEXT(Z220,"j mmmm aaaa"),'avril 2019'!$B$2:$B272,0)-MATCH(TEXT(Z219,"j mmmm aaaa"),'avril 2019'!$B$2:$B272,0)</f>
        <v>1</v>
      </c>
      <c r="AB219" t="str">
        <f ca="1">IF(AND(AA219=1,ISBLANK(VLOOKUP(Z219,Tableau471468101113[[Date]:[Type de prestation]],5,FALSE))),"",AA219)</f>
        <v/>
      </c>
    </row>
    <row r="220" spans="1:28" x14ac:dyDescent="0.25">
      <c r="A220" s="3">
        <f>'Récap prestation'!N221</f>
        <v>0</v>
      </c>
      <c r="B220" s="12" t="e">
        <f t="array" ref="B2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doublon])-ROW($A$2)+1),ROWS(B$2:B220)))</f>
        <v>#NUM!</v>
      </c>
      <c r="C220" s="12" t="str">
        <f t="shared" si="24"/>
        <v/>
      </c>
      <c r="D220" s="12" t="str">
        <f>IF('Récap prestation'!E221&lt;&gt;0,'Récap prestation'!E221,"")</f>
        <v/>
      </c>
      <c r="E220" s="14">
        <f t="shared" si="25"/>
        <v>211</v>
      </c>
      <c r="F220" s="14" t="str">
        <f t="shared" si="26"/>
        <v xml:space="preserve"> 211 </v>
      </c>
      <c r="G220" s="14">
        <f>INDEX($N$2:O318,MATCH(D220,Tableau1[valeur établissement liste],0),2)</f>
        <v>3</v>
      </c>
      <c r="H220" s="2" t="str">
        <f t="shared" si="27"/>
        <v/>
      </c>
      <c r="I220" s="12">
        <f>'Récap prestation'!G221</f>
        <v>0</v>
      </c>
      <c r="J220" s="12" t="str">
        <f>IF(ISBLANK('Récap prestation'!I221),"",'Récap prestation'!I221)</f>
        <v/>
      </c>
      <c r="K220" s="12" t="str">
        <f>IF(ISBLANK('Récap prestation'!H221),"",'Récap prestation'!H221)</f>
        <v/>
      </c>
      <c r="L220" s="12"/>
      <c r="M220" s="10" t="e">
        <f t="array" ref="M2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doublon])-ROW($D$2)+1),ROWS(M$2:M220)))</f>
        <v>#NUM!</v>
      </c>
      <c r="N220" s="12" t="str">
        <f t="shared" si="28"/>
        <v/>
      </c>
      <c r="O220">
        <f t="shared" si="31"/>
        <v>219</v>
      </c>
      <c r="P220">
        <f ca="1">SUMIF('Récap prestation'!$E$3:$E$500,N220,'Récap prestation'!J221)</f>
        <v>0</v>
      </c>
      <c r="Q220">
        <f ca="1">SUMIF('Récap prestation'!$E$3:$E$500,N220,'Récap prestation'!K221)</f>
        <v>0</v>
      </c>
      <c r="R220">
        <f t="shared" ca="1" si="29"/>
        <v>0</v>
      </c>
      <c r="S220">
        <f ca="1">SUMIF('Récap prestation'!$E$3:$E$500,N220,'Récap prestation'!S221)</f>
        <v>0</v>
      </c>
      <c r="T220" t="str">
        <f ca="1">IF(ISERROR(AVERAGEIF('Récap prestation'!$E$3:$E$500,N220,'Récap prestation'!$S$3)),"N/A",AVERAGEIF('Récap prestation'!$E$3:$E$500,N220,'Récap prestation'!$S$3:$S$500))</f>
        <v>N/A</v>
      </c>
      <c r="U220" s="12">
        <f>'Récap prestation'!O221</f>
        <v>0</v>
      </c>
      <c r="V220" s="12" t="e">
        <f t="array" ref="V22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doublon])-ROW($U$2)+1),ROWS(V$2:V220)))</f>
        <v>#NUM!</v>
      </c>
      <c r="W220" s="12" t="str">
        <f t="shared" si="30"/>
        <v/>
      </c>
      <c r="X220" s="12"/>
      <c r="Z220" s="14" t="str">
        <f ca="1">'avril 2019'!B7</f>
        <v>6 avril 2019</v>
      </c>
      <c r="AA220" s="14">
        <f ca="1">MATCH(TEXT(Z221,"j mmmm aaaa"),'avril 2019'!$B$2:$B273,0)-MATCH(TEXT(Z220,"j mmmm aaaa"),'avril 2019'!$B$2:$B273,0)</f>
        <v>1</v>
      </c>
      <c r="AB220" t="str">
        <f ca="1">IF(AND(AA220=1,ISBLANK(VLOOKUP(Z220,Tableau471468101113[[Date]:[Type de prestation]],5,FALSE))),"",AA220)</f>
        <v/>
      </c>
    </row>
    <row r="221" spans="1:28" x14ac:dyDescent="0.25">
      <c r="A221" s="3">
        <f>'Récap prestation'!N222</f>
        <v>0</v>
      </c>
      <c r="B221" s="12" t="e">
        <f t="array" ref="B2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doublon])-ROW($A$2)+1),ROWS(B$2:B221)))</f>
        <v>#NUM!</v>
      </c>
      <c r="C221" s="12" t="str">
        <f t="shared" si="24"/>
        <v/>
      </c>
      <c r="D221" s="12" t="str">
        <f>IF('Récap prestation'!E222&lt;&gt;0,'Récap prestation'!E222,"")</f>
        <v/>
      </c>
      <c r="E221" s="14">
        <f t="shared" si="25"/>
        <v>212</v>
      </c>
      <c r="F221" s="14" t="str">
        <f t="shared" si="26"/>
        <v xml:space="preserve"> 212 </v>
      </c>
      <c r="G221" s="14">
        <f>INDEX($N$2:O319,MATCH(D221,Tableau1[valeur établissement liste],0),2)</f>
        <v>3</v>
      </c>
      <c r="H221" s="2" t="str">
        <f t="shared" si="27"/>
        <v/>
      </c>
      <c r="I221" s="12">
        <f>'Récap prestation'!G222</f>
        <v>0</v>
      </c>
      <c r="J221" s="12" t="str">
        <f>IF(ISBLANK('Récap prestation'!I222),"",'Récap prestation'!I222)</f>
        <v/>
      </c>
      <c r="K221" s="12" t="str">
        <f>IF(ISBLANK('Récap prestation'!H222),"",'Récap prestation'!H222)</f>
        <v/>
      </c>
      <c r="L221" s="12"/>
      <c r="M221" s="10" t="e">
        <f t="array" ref="M2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doublon])-ROW($D$2)+1),ROWS(M$2:M221)))</f>
        <v>#NUM!</v>
      </c>
      <c r="N221" s="12" t="str">
        <f t="shared" si="28"/>
        <v/>
      </c>
      <c r="O221">
        <f t="shared" si="31"/>
        <v>220</v>
      </c>
      <c r="P221">
        <f ca="1">SUMIF('Récap prestation'!$E$3:$E$500,N221,'Récap prestation'!J222)</f>
        <v>0</v>
      </c>
      <c r="Q221">
        <f ca="1">SUMIF('Récap prestation'!$E$3:$E$500,N221,'Récap prestation'!K222)</f>
        <v>0</v>
      </c>
      <c r="R221">
        <f t="shared" ca="1" si="29"/>
        <v>0</v>
      </c>
      <c r="S221">
        <f ca="1">SUMIF('Récap prestation'!$E$3:$E$500,N221,'Récap prestation'!S222)</f>
        <v>0</v>
      </c>
      <c r="T221" t="str">
        <f ca="1">IF(ISERROR(AVERAGEIF('Récap prestation'!$E$3:$E$500,N221,'Récap prestation'!$S$3)),"N/A",AVERAGEIF('Récap prestation'!$E$3:$E$500,N221,'Récap prestation'!$S$3:$S$500))</f>
        <v>N/A</v>
      </c>
      <c r="U221" s="12">
        <f>'Récap prestation'!O222</f>
        <v>0</v>
      </c>
      <c r="V221" s="12" t="e">
        <f t="array" ref="V22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doublon])-ROW($U$2)+1),ROWS(V$2:V221)))</f>
        <v>#NUM!</v>
      </c>
      <c r="W221" s="12" t="str">
        <f t="shared" si="30"/>
        <v/>
      </c>
      <c r="X221" s="12"/>
      <c r="Z221" s="14" t="str">
        <f ca="1">'avril 2019'!B8</f>
        <v>7 avril 2019</v>
      </c>
      <c r="AA221" s="14">
        <f ca="1">MATCH(TEXT(Z222,"j mmmm aaaa"),'avril 2019'!$B$2:$B274,0)-MATCH(TEXT(Z221,"j mmmm aaaa"),'avril 2019'!$B$2:$B274,0)</f>
        <v>1</v>
      </c>
      <c r="AB221" t="str">
        <f ca="1">IF(AND(AA221=1,ISBLANK(VLOOKUP(Z221,Tableau471468101113[[Date]:[Type de prestation]],5,FALSE))),"",AA221)</f>
        <v/>
      </c>
    </row>
    <row r="222" spans="1:28" x14ac:dyDescent="0.25">
      <c r="A222" s="3">
        <f>'Récap prestation'!N223</f>
        <v>0</v>
      </c>
      <c r="B222" s="12" t="e">
        <f t="array" ref="B2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doublon])-ROW($A$2)+1),ROWS(B$2:B222)))</f>
        <v>#NUM!</v>
      </c>
      <c r="C222" s="12" t="str">
        <f t="shared" si="24"/>
        <v/>
      </c>
      <c r="D222" s="12" t="str">
        <f>IF('Récap prestation'!E223&lt;&gt;0,'Récap prestation'!E223,"")</f>
        <v/>
      </c>
      <c r="E222" s="14">
        <f t="shared" si="25"/>
        <v>213</v>
      </c>
      <c r="F222" s="14" t="str">
        <f t="shared" si="26"/>
        <v xml:space="preserve"> 213 </v>
      </c>
      <c r="G222" s="14">
        <f>INDEX($N$2:O320,MATCH(D222,Tableau1[valeur établissement liste],0),2)</f>
        <v>3</v>
      </c>
      <c r="H222" s="2" t="str">
        <f t="shared" si="27"/>
        <v/>
      </c>
      <c r="I222" s="12">
        <f>'Récap prestation'!G223</f>
        <v>0</v>
      </c>
      <c r="J222" s="12" t="str">
        <f>IF(ISBLANK('Récap prestation'!I223),"",'Récap prestation'!I223)</f>
        <v/>
      </c>
      <c r="K222" s="12" t="str">
        <f>IF(ISBLANK('Récap prestation'!H223),"",'Récap prestation'!H223)</f>
        <v/>
      </c>
      <c r="L222" s="12"/>
      <c r="M222" s="10" t="e">
        <f t="array" ref="M2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doublon])-ROW($D$2)+1),ROWS(M$2:M222)))</f>
        <v>#NUM!</v>
      </c>
      <c r="N222" s="12" t="str">
        <f t="shared" si="28"/>
        <v/>
      </c>
      <c r="O222">
        <f t="shared" si="31"/>
        <v>221</v>
      </c>
      <c r="P222">
        <f ca="1">SUMIF('Récap prestation'!$E$3:$E$500,N222,'Récap prestation'!J223)</f>
        <v>0</v>
      </c>
      <c r="Q222">
        <f ca="1">SUMIF('Récap prestation'!$E$3:$E$500,N222,'Récap prestation'!K223)</f>
        <v>0</v>
      </c>
      <c r="R222">
        <f t="shared" ca="1" si="29"/>
        <v>0</v>
      </c>
      <c r="S222">
        <f ca="1">SUMIF('Récap prestation'!$E$3:$E$500,N222,'Récap prestation'!S223)</f>
        <v>0</v>
      </c>
      <c r="T222" t="str">
        <f ca="1">IF(ISERROR(AVERAGEIF('Récap prestation'!$E$3:$E$500,N222,'Récap prestation'!$S$3)),"N/A",AVERAGEIF('Récap prestation'!$E$3:$E$500,N222,'Récap prestation'!$S$3:$S$500))</f>
        <v>N/A</v>
      </c>
      <c r="U222" s="12">
        <f>'Récap prestation'!O223</f>
        <v>0</v>
      </c>
      <c r="V222" s="12" t="e">
        <f t="array" ref="V22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doublon])-ROW($U$2)+1),ROWS(V$2:V222)))</f>
        <v>#NUM!</v>
      </c>
      <c r="W222" s="12" t="str">
        <f t="shared" si="30"/>
        <v/>
      </c>
      <c r="X222" s="12"/>
      <c r="Z222" s="14" t="str">
        <f ca="1">'avril 2019'!B9</f>
        <v>8 avril 2019</v>
      </c>
      <c r="AA222" s="14">
        <f ca="1">MATCH(TEXT(Z223,"j mmmm aaaa"),'avril 2019'!$B$2:$B275,0)-MATCH(TEXT(Z222,"j mmmm aaaa"),'avril 2019'!$B$2:$B275,0)</f>
        <v>1</v>
      </c>
      <c r="AB222" t="str">
        <f ca="1">IF(AND(AA222=1,ISBLANK(VLOOKUP(Z222,Tableau471468101113[[Date]:[Type de prestation]],5,FALSE))),"",AA222)</f>
        <v/>
      </c>
    </row>
    <row r="223" spans="1:28" x14ac:dyDescent="0.25">
      <c r="A223" s="3">
        <f>'Récap prestation'!N224</f>
        <v>0</v>
      </c>
      <c r="B223" s="12" t="e">
        <f t="array" ref="B2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doublon])-ROW($A$2)+1),ROWS(B$2:B223)))</f>
        <v>#NUM!</v>
      </c>
      <c r="C223" s="12" t="str">
        <f t="shared" si="24"/>
        <v/>
      </c>
      <c r="D223" s="12" t="str">
        <f>IF('Récap prestation'!E224&lt;&gt;0,'Récap prestation'!E224,"")</f>
        <v/>
      </c>
      <c r="E223" s="14">
        <f t="shared" si="25"/>
        <v>214</v>
      </c>
      <c r="F223" s="14" t="str">
        <f t="shared" si="26"/>
        <v xml:space="preserve"> 214 </v>
      </c>
      <c r="G223" s="14">
        <f>INDEX($N$2:O321,MATCH(D223,Tableau1[valeur établissement liste],0),2)</f>
        <v>3</v>
      </c>
      <c r="H223" s="2" t="str">
        <f t="shared" si="27"/>
        <v/>
      </c>
      <c r="I223" s="12">
        <f>'Récap prestation'!G224</f>
        <v>0</v>
      </c>
      <c r="J223" s="12" t="str">
        <f>IF(ISBLANK('Récap prestation'!I224),"",'Récap prestation'!I224)</f>
        <v/>
      </c>
      <c r="K223" s="12" t="str">
        <f>IF(ISBLANK('Récap prestation'!H224),"",'Récap prestation'!H224)</f>
        <v/>
      </c>
      <c r="L223" s="12"/>
      <c r="M223" s="10" t="e">
        <f t="array" ref="M2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doublon])-ROW($D$2)+1),ROWS(M$2:M223)))</f>
        <v>#NUM!</v>
      </c>
      <c r="N223" s="12" t="str">
        <f t="shared" si="28"/>
        <v/>
      </c>
      <c r="O223">
        <f t="shared" si="31"/>
        <v>222</v>
      </c>
      <c r="P223">
        <f ca="1">SUMIF('Récap prestation'!$E$3:$E$500,N223,'Récap prestation'!J224)</f>
        <v>0</v>
      </c>
      <c r="Q223">
        <f ca="1">SUMIF('Récap prestation'!$E$3:$E$500,N223,'Récap prestation'!K224)</f>
        <v>0</v>
      </c>
      <c r="R223">
        <f t="shared" ca="1" si="29"/>
        <v>0</v>
      </c>
      <c r="S223">
        <f ca="1">SUMIF('Récap prestation'!$E$3:$E$500,N223,'Récap prestation'!S224)</f>
        <v>0</v>
      </c>
      <c r="T223" t="str">
        <f ca="1">IF(ISERROR(AVERAGEIF('Récap prestation'!$E$3:$E$500,N223,'Récap prestation'!$S$3)),"N/A",AVERAGEIF('Récap prestation'!$E$3:$E$500,N223,'Récap prestation'!$S$3:$S$500))</f>
        <v>N/A</v>
      </c>
      <c r="U223" s="12">
        <f>'Récap prestation'!O224</f>
        <v>0</v>
      </c>
      <c r="V223" s="12" t="e">
        <f t="array" ref="V22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doublon])-ROW($U$2)+1),ROWS(V$2:V223)))</f>
        <v>#NUM!</v>
      </c>
      <c r="W223" s="12" t="str">
        <f t="shared" si="30"/>
        <v/>
      </c>
      <c r="X223" s="12"/>
      <c r="Z223" s="14" t="str">
        <f ca="1">'avril 2019'!B10</f>
        <v>9 avril 2019</v>
      </c>
      <c r="AA223" s="14">
        <f ca="1">MATCH(TEXT(Z224,"j mmmm aaaa"),'avril 2019'!$B$2:$B276,0)-MATCH(TEXT(Z223,"j mmmm aaaa"),'avril 2019'!$B$2:$B276,0)</f>
        <v>1</v>
      </c>
      <c r="AB223" t="str">
        <f ca="1">IF(AND(AA223=1,ISBLANK(VLOOKUP(Z223,Tableau471468101113[[Date]:[Type de prestation]],5,FALSE))),"",AA223)</f>
        <v/>
      </c>
    </row>
    <row r="224" spans="1:28" x14ac:dyDescent="0.25">
      <c r="A224" s="3">
        <f>'Récap prestation'!N225</f>
        <v>0</v>
      </c>
      <c r="B224" s="12" t="e">
        <f t="array" ref="B2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doublon])-ROW($A$2)+1),ROWS(B$2:B224)))</f>
        <v>#NUM!</v>
      </c>
      <c r="C224" s="12" t="str">
        <f t="shared" si="24"/>
        <v/>
      </c>
      <c r="D224" s="12" t="str">
        <f>IF('Récap prestation'!E225&lt;&gt;0,'Récap prestation'!E225,"")</f>
        <v/>
      </c>
      <c r="E224" s="14">
        <f t="shared" si="25"/>
        <v>215</v>
      </c>
      <c r="F224" s="14" t="str">
        <f t="shared" si="26"/>
        <v xml:space="preserve"> 215 </v>
      </c>
      <c r="G224" s="14">
        <f>INDEX($N$2:O322,MATCH(D224,Tableau1[valeur établissement liste],0),2)</f>
        <v>3</v>
      </c>
      <c r="H224" s="2" t="str">
        <f t="shared" si="27"/>
        <v/>
      </c>
      <c r="I224" s="12">
        <f>'Récap prestation'!G225</f>
        <v>0</v>
      </c>
      <c r="J224" s="12" t="str">
        <f>IF(ISBLANK('Récap prestation'!I225),"",'Récap prestation'!I225)</f>
        <v/>
      </c>
      <c r="K224" s="12" t="str">
        <f>IF(ISBLANK('Récap prestation'!H225),"",'Récap prestation'!H225)</f>
        <v/>
      </c>
      <c r="L224" s="12"/>
      <c r="M224" s="10" t="e">
        <f t="array" ref="M2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doublon])-ROW($D$2)+1),ROWS(M$2:M224)))</f>
        <v>#NUM!</v>
      </c>
      <c r="N224" s="12" t="str">
        <f t="shared" si="28"/>
        <v/>
      </c>
      <c r="O224">
        <f t="shared" si="31"/>
        <v>223</v>
      </c>
      <c r="P224">
        <f ca="1">SUMIF('Récap prestation'!$E$3:$E$500,N224,'Récap prestation'!J225)</f>
        <v>0</v>
      </c>
      <c r="Q224">
        <f ca="1">SUMIF('Récap prestation'!$E$3:$E$500,N224,'Récap prestation'!K225)</f>
        <v>0</v>
      </c>
      <c r="R224">
        <f t="shared" ca="1" si="29"/>
        <v>0</v>
      </c>
      <c r="S224">
        <f ca="1">SUMIF('Récap prestation'!$E$3:$E$500,N224,'Récap prestation'!S225)</f>
        <v>0</v>
      </c>
      <c r="T224" t="str">
        <f ca="1">IF(ISERROR(AVERAGEIF('Récap prestation'!$E$3:$E$500,N224,'Récap prestation'!$S$3)),"N/A",AVERAGEIF('Récap prestation'!$E$3:$E$500,N224,'Récap prestation'!$S$3:$S$500))</f>
        <v>N/A</v>
      </c>
      <c r="U224" s="12">
        <f>'Récap prestation'!O225</f>
        <v>0</v>
      </c>
      <c r="V224" s="12" t="e">
        <f t="array" ref="V22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doublon])-ROW($U$2)+1),ROWS(V$2:V224)))</f>
        <v>#NUM!</v>
      </c>
      <c r="W224" s="12" t="str">
        <f t="shared" si="30"/>
        <v/>
      </c>
      <c r="X224" s="12"/>
      <c r="Z224" s="14" t="str">
        <f ca="1">'avril 2019'!B11</f>
        <v>10 avril 2019</v>
      </c>
      <c r="AA224" s="14">
        <f ca="1">MATCH(TEXT(Z225,"j mmmm aaaa"),'avril 2019'!$B$2:$B277,0)-MATCH(TEXT(Z224,"j mmmm aaaa"),'avril 2019'!$B$2:$B277,0)</f>
        <v>1</v>
      </c>
      <c r="AB224" t="str">
        <f ca="1">IF(AND(AA224=1,ISBLANK(VLOOKUP(Z224,Tableau471468101113[[Date]:[Type de prestation]],5,FALSE))),"",AA224)</f>
        <v/>
      </c>
    </row>
    <row r="225" spans="1:28" x14ac:dyDescent="0.25">
      <c r="A225" s="3">
        <f>'Récap prestation'!N226</f>
        <v>0</v>
      </c>
      <c r="B225" s="12" t="e">
        <f t="array" ref="B2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doublon])-ROW($A$2)+1),ROWS(B$2:B225)))</f>
        <v>#NUM!</v>
      </c>
      <c r="C225" s="12" t="str">
        <f t="shared" si="24"/>
        <v/>
      </c>
      <c r="D225" s="12" t="str">
        <f>IF('Récap prestation'!E226&lt;&gt;0,'Récap prestation'!E226,"")</f>
        <v/>
      </c>
      <c r="E225" s="14">
        <f t="shared" si="25"/>
        <v>216</v>
      </c>
      <c r="F225" s="14" t="str">
        <f t="shared" si="26"/>
        <v xml:space="preserve"> 216 </v>
      </c>
      <c r="G225" s="14">
        <f>INDEX($N$2:O323,MATCH(D225,Tableau1[valeur établissement liste],0),2)</f>
        <v>3</v>
      </c>
      <c r="H225" s="2" t="str">
        <f t="shared" si="27"/>
        <v/>
      </c>
      <c r="I225" s="12">
        <f>'Récap prestation'!G226</f>
        <v>0</v>
      </c>
      <c r="J225" s="12" t="str">
        <f>IF(ISBLANK('Récap prestation'!I226),"",'Récap prestation'!I226)</f>
        <v/>
      </c>
      <c r="K225" s="12" t="str">
        <f>IF(ISBLANK('Récap prestation'!H226),"",'Récap prestation'!H226)</f>
        <v/>
      </c>
      <c r="L225" s="12"/>
      <c r="M225" s="10" t="e">
        <f t="array" ref="M2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doublon])-ROW($D$2)+1),ROWS(M$2:M225)))</f>
        <v>#NUM!</v>
      </c>
      <c r="N225" s="12" t="str">
        <f t="shared" si="28"/>
        <v/>
      </c>
      <c r="O225">
        <f t="shared" si="31"/>
        <v>224</v>
      </c>
      <c r="P225">
        <f ca="1">SUMIF('Récap prestation'!$E$3:$E$500,N225,'Récap prestation'!J226)</f>
        <v>0</v>
      </c>
      <c r="Q225">
        <f ca="1">SUMIF('Récap prestation'!$E$3:$E$500,N225,'Récap prestation'!K226)</f>
        <v>0</v>
      </c>
      <c r="R225">
        <f t="shared" ca="1" si="29"/>
        <v>0</v>
      </c>
      <c r="S225">
        <f ca="1">SUMIF('Récap prestation'!$E$3:$E$500,N225,'Récap prestation'!S226)</f>
        <v>0</v>
      </c>
      <c r="T225" t="str">
        <f ca="1">IF(ISERROR(AVERAGEIF('Récap prestation'!$E$3:$E$500,N225,'Récap prestation'!$S$3)),"N/A",AVERAGEIF('Récap prestation'!$E$3:$E$500,N225,'Récap prestation'!$S$3:$S$500))</f>
        <v>N/A</v>
      </c>
      <c r="U225" s="12">
        <f>'Récap prestation'!O226</f>
        <v>0</v>
      </c>
      <c r="V225" s="12" t="e">
        <f t="array" ref="V22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doublon])-ROW($U$2)+1),ROWS(V$2:V225)))</f>
        <v>#NUM!</v>
      </c>
      <c r="W225" s="12" t="str">
        <f t="shared" si="30"/>
        <v/>
      </c>
      <c r="X225" s="12"/>
      <c r="Z225" s="14" t="str">
        <f ca="1">'avril 2019'!B12</f>
        <v>11 avril 2019</v>
      </c>
      <c r="AA225" s="14">
        <f ca="1">MATCH(TEXT(Z226,"j mmmm aaaa"),'avril 2019'!$B$2:$B278,0)-MATCH(TEXT(Z225,"j mmmm aaaa"),'avril 2019'!$B$2:$B278,0)</f>
        <v>1</v>
      </c>
      <c r="AB225" t="str">
        <f ca="1">IF(AND(AA225=1,ISBLANK(VLOOKUP(Z225,Tableau471468101113[[Date]:[Type de prestation]],5,FALSE))),"",AA225)</f>
        <v/>
      </c>
    </row>
    <row r="226" spans="1:28" x14ac:dyDescent="0.25">
      <c r="A226" s="3">
        <f>'Récap prestation'!N227</f>
        <v>0</v>
      </c>
      <c r="B226" s="12" t="e">
        <f t="array" ref="B2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doublon])-ROW($A$2)+1),ROWS(B$2:B226)))</f>
        <v>#NUM!</v>
      </c>
      <c r="C226" s="12" t="str">
        <f t="shared" si="24"/>
        <v/>
      </c>
      <c r="D226" s="12" t="str">
        <f>IF('Récap prestation'!E227&lt;&gt;0,'Récap prestation'!E227,"")</f>
        <v/>
      </c>
      <c r="E226" s="14">
        <f t="shared" si="25"/>
        <v>217</v>
      </c>
      <c r="F226" s="14" t="str">
        <f t="shared" si="26"/>
        <v xml:space="preserve"> 217 </v>
      </c>
      <c r="G226" s="14">
        <f>INDEX($N$2:O324,MATCH(D226,Tableau1[valeur établissement liste],0),2)</f>
        <v>3</v>
      </c>
      <c r="H226" s="2" t="str">
        <f t="shared" si="27"/>
        <v/>
      </c>
      <c r="I226" s="12">
        <f>'Récap prestation'!G227</f>
        <v>0</v>
      </c>
      <c r="J226" s="12" t="str">
        <f>IF(ISBLANK('Récap prestation'!I227),"",'Récap prestation'!I227)</f>
        <v/>
      </c>
      <c r="K226" s="12" t="str">
        <f>IF(ISBLANK('Récap prestation'!H227),"",'Récap prestation'!H227)</f>
        <v/>
      </c>
      <c r="L226" s="12"/>
      <c r="M226" s="10" t="e">
        <f t="array" ref="M2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doublon])-ROW($D$2)+1),ROWS(M$2:M226)))</f>
        <v>#NUM!</v>
      </c>
      <c r="N226" s="12" t="str">
        <f t="shared" si="28"/>
        <v/>
      </c>
      <c r="O226">
        <f t="shared" si="31"/>
        <v>225</v>
      </c>
      <c r="P226">
        <f ca="1">SUMIF('Récap prestation'!$E$3:$E$500,N226,'Récap prestation'!J227)</f>
        <v>0</v>
      </c>
      <c r="Q226">
        <f ca="1">SUMIF('Récap prestation'!$E$3:$E$500,N226,'Récap prestation'!K227)</f>
        <v>0</v>
      </c>
      <c r="R226">
        <f t="shared" ca="1" si="29"/>
        <v>0</v>
      </c>
      <c r="S226">
        <f ca="1">SUMIF('Récap prestation'!$E$3:$E$500,N226,'Récap prestation'!S227)</f>
        <v>0</v>
      </c>
      <c r="T226" t="str">
        <f ca="1">IF(ISERROR(AVERAGEIF('Récap prestation'!$E$3:$E$500,N226,'Récap prestation'!$S$3)),"N/A",AVERAGEIF('Récap prestation'!$E$3:$E$500,N226,'Récap prestation'!$S$3:$S$500))</f>
        <v>N/A</v>
      </c>
      <c r="U226" s="12">
        <f>'Récap prestation'!O227</f>
        <v>0</v>
      </c>
      <c r="V226" s="12" t="e">
        <f t="array" ref="V22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doublon])-ROW($U$2)+1),ROWS(V$2:V226)))</f>
        <v>#NUM!</v>
      </c>
      <c r="W226" s="12" t="str">
        <f t="shared" si="30"/>
        <v/>
      </c>
      <c r="X226" s="12"/>
      <c r="Z226" s="14" t="str">
        <f ca="1">'avril 2019'!B13</f>
        <v>12 avril 2019</v>
      </c>
      <c r="AA226" s="14">
        <f ca="1">MATCH(TEXT(Z227,"j mmmm aaaa"),'avril 2019'!$B$2:$B279,0)-MATCH(TEXT(Z226,"j mmmm aaaa"),'avril 2019'!$B$2:$B279,0)</f>
        <v>1</v>
      </c>
      <c r="AB226" t="str">
        <f ca="1">IF(AND(AA226=1,ISBLANK(VLOOKUP(Z226,Tableau471468101113[[Date]:[Type de prestation]],5,FALSE))),"",AA226)</f>
        <v/>
      </c>
    </row>
    <row r="227" spans="1:28" x14ac:dyDescent="0.25">
      <c r="A227" s="3">
        <f>'Récap prestation'!N228</f>
        <v>0</v>
      </c>
      <c r="B227" s="12" t="e">
        <f t="array" ref="B2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doublon])-ROW($A$2)+1),ROWS(B$2:B227)))</f>
        <v>#NUM!</v>
      </c>
      <c r="C227" s="12" t="str">
        <f t="shared" si="24"/>
        <v/>
      </c>
      <c r="D227" s="12" t="str">
        <f>IF('Récap prestation'!E228&lt;&gt;0,'Récap prestation'!E228,"")</f>
        <v/>
      </c>
      <c r="E227" s="14">
        <f t="shared" si="25"/>
        <v>218</v>
      </c>
      <c r="F227" s="14" t="str">
        <f t="shared" si="26"/>
        <v xml:space="preserve"> 218 </v>
      </c>
      <c r="G227" s="14">
        <f>INDEX($N$2:O325,MATCH(D227,Tableau1[valeur établissement liste],0),2)</f>
        <v>3</v>
      </c>
      <c r="H227" s="2" t="str">
        <f t="shared" si="27"/>
        <v/>
      </c>
      <c r="I227" s="12">
        <f>'Récap prestation'!G228</f>
        <v>0</v>
      </c>
      <c r="J227" s="12" t="str">
        <f>IF(ISBLANK('Récap prestation'!I228),"",'Récap prestation'!I228)</f>
        <v/>
      </c>
      <c r="K227" s="12" t="str">
        <f>IF(ISBLANK('Récap prestation'!H228),"",'Récap prestation'!H228)</f>
        <v/>
      </c>
      <c r="L227" s="12"/>
      <c r="M227" s="10" t="e">
        <f t="array" ref="M2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doublon])-ROW($D$2)+1),ROWS(M$2:M227)))</f>
        <v>#NUM!</v>
      </c>
      <c r="N227" s="12" t="str">
        <f t="shared" si="28"/>
        <v/>
      </c>
      <c r="O227">
        <f t="shared" si="31"/>
        <v>226</v>
      </c>
      <c r="P227">
        <f ca="1">SUMIF('Récap prestation'!$E$3:$E$500,N227,'Récap prestation'!J228)</f>
        <v>0</v>
      </c>
      <c r="Q227">
        <f ca="1">SUMIF('Récap prestation'!$E$3:$E$500,N227,'Récap prestation'!K228)</f>
        <v>0</v>
      </c>
      <c r="R227">
        <f t="shared" ca="1" si="29"/>
        <v>0</v>
      </c>
      <c r="S227">
        <f ca="1">SUMIF('Récap prestation'!$E$3:$E$500,N227,'Récap prestation'!S228)</f>
        <v>0</v>
      </c>
      <c r="T227" t="str">
        <f ca="1">IF(ISERROR(AVERAGEIF('Récap prestation'!$E$3:$E$500,N227,'Récap prestation'!$S$3)),"N/A",AVERAGEIF('Récap prestation'!$E$3:$E$500,N227,'Récap prestation'!$S$3:$S$500))</f>
        <v>N/A</v>
      </c>
      <c r="U227" s="12">
        <f>'Récap prestation'!O228</f>
        <v>0</v>
      </c>
      <c r="V227" s="12" t="e">
        <f t="array" ref="V22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doublon])-ROW($U$2)+1),ROWS(V$2:V227)))</f>
        <v>#NUM!</v>
      </c>
      <c r="W227" s="12" t="str">
        <f t="shared" si="30"/>
        <v/>
      </c>
      <c r="X227" s="12"/>
      <c r="Z227" s="14" t="str">
        <f ca="1">'avril 2019'!B14</f>
        <v>13 avril 2019</v>
      </c>
      <c r="AA227" s="14">
        <f ca="1">MATCH(TEXT(Z228,"j mmmm aaaa"),'avril 2019'!$B$2:$B280,0)-MATCH(TEXT(Z227,"j mmmm aaaa"),'avril 2019'!$B$2:$B280,0)</f>
        <v>1</v>
      </c>
      <c r="AB227" t="str">
        <f ca="1">IF(AND(AA227=1,ISBLANK(VLOOKUP(Z227,Tableau471468101113[[Date]:[Type de prestation]],5,FALSE))),"",AA227)</f>
        <v/>
      </c>
    </row>
    <row r="228" spans="1:28" x14ac:dyDescent="0.25">
      <c r="A228" s="3">
        <f>'Récap prestation'!N229</f>
        <v>0</v>
      </c>
      <c r="B228" s="12" t="e">
        <f t="array" ref="B2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doublon])-ROW($A$2)+1),ROWS(B$2:B228)))</f>
        <v>#NUM!</v>
      </c>
      <c r="C228" s="12" t="str">
        <f t="shared" si="24"/>
        <v/>
      </c>
      <c r="D228" s="12" t="str">
        <f>IF('Récap prestation'!E229&lt;&gt;0,'Récap prestation'!E229,"")</f>
        <v/>
      </c>
      <c r="E228" s="14">
        <f t="shared" si="25"/>
        <v>219</v>
      </c>
      <c r="F228" s="14" t="str">
        <f t="shared" si="26"/>
        <v xml:space="preserve"> 219 </v>
      </c>
      <c r="G228" s="14">
        <f>INDEX($N$2:O326,MATCH(D228,Tableau1[valeur établissement liste],0),2)</f>
        <v>3</v>
      </c>
      <c r="H228" s="2" t="str">
        <f t="shared" si="27"/>
        <v/>
      </c>
      <c r="I228" s="12">
        <f>'Récap prestation'!G229</f>
        <v>0</v>
      </c>
      <c r="J228" s="12" t="str">
        <f>IF(ISBLANK('Récap prestation'!I229),"",'Récap prestation'!I229)</f>
        <v/>
      </c>
      <c r="K228" s="12" t="str">
        <f>IF(ISBLANK('Récap prestation'!H229),"",'Récap prestation'!H229)</f>
        <v/>
      </c>
      <c r="L228" s="12"/>
      <c r="M228" s="10" t="e">
        <f t="array" ref="M2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doublon])-ROW($D$2)+1),ROWS(M$2:M228)))</f>
        <v>#NUM!</v>
      </c>
      <c r="N228" s="12" t="str">
        <f t="shared" si="28"/>
        <v/>
      </c>
      <c r="O228">
        <f t="shared" si="31"/>
        <v>227</v>
      </c>
      <c r="P228">
        <f ca="1">SUMIF('Récap prestation'!$E$3:$E$500,N228,'Récap prestation'!J229)</f>
        <v>0</v>
      </c>
      <c r="Q228">
        <f ca="1">SUMIF('Récap prestation'!$E$3:$E$500,N228,'Récap prestation'!K229)</f>
        <v>0</v>
      </c>
      <c r="R228">
        <f t="shared" ca="1" si="29"/>
        <v>0</v>
      </c>
      <c r="S228">
        <f ca="1">SUMIF('Récap prestation'!$E$3:$E$500,N228,'Récap prestation'!S229)</f>
        <v>0</v>
      </c>
      <c r="T228" t="str">
        <f ca="1">IF(ISERROR(AVERAGEIF('Récap prestation'!$E$3:$E$500,N228,'Récap prestation'!$S$3)),"N/A",AVERAGEIF('Récap prestation'!$E$3:$E$500,N228,'Récap prestation'!$S$3:$S$500))</f>
        <v>N/A</v>
      </c>
      <c r="U228" s="12">
        <f>'Récap prestation'!O229</f>
        <v>0</v>
      </c>
      <c r="V228" s="12" t="e">
        <f t="array" ref="V22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doublon])-ROW($U$2)+1),ROWS(V$2:V228)))</f>
        <v>#NUM!</v>
      </c>
      <c r="W228" s="12" t="str">
        <f t="shared" si="30"/>
        <v/>
      </c>
      <c r="X228" s="12"/>
      <c r="Z228" s="14" t="str">
        <f ca="1">'avril 2019'!B15</f>
        <v>14 avril 2019</v>
      </c>
      <c r="AA228" s="14">
        <f ca="1">MATCH(TEXT(Z229,"j mmmm aaaa"),'avril 2019'!$B$2:$B281,0)-MATCH(TEXT(Z228,"j mmmm aaaa"),'avril 2019'!$B$2:$B281,0)</f>
        <v>1</v>
      </c>
      <c r="AB228" t="str">
        <f ca="1">IF(AND(AA228=1,ISBLANK(VLOOKUP(Z228,Tableau471468101113[[Date]:[Type de prestation]],5,FALSE))),"",AA228)</f>
        <v/>
      </c>
    </row>
    <row r="229" spans="1:28" x14ac:dyDescent="0.25">
      <c r="A229" s="3">
        <f>'Récap prestation'!N230</f>
        <v>0</v>
      </c>
      <c r="B229" s="12" t="e">
        <f t="array" ref="B2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doublon])-ROW($A$2)+1),ROWS(B$2:B229)))</f>
        <v>#NUM!</v>
      </c>
      <c r="C229" s="12" t="str">
        <f t="shared" si="24"/>
        <v/>
      </c>
      <c r="D229" s="12" t="str">
        <f>IF('Récap prestation'!E230&lt;&gt;0,'Récap prestation'!E230,"")</f>
        <v/>
      </c>
      <c r="E229" s="14">
        <f t="shared" si="25"/>
        <v>220</v>
      </c>
      <c r="F229" s="14" t="str">
        <f t="shared" si="26"/>
        <v xml:space="preserve"> 220 </v>
      </c>
      <c r="G229" s="14">
        <f>INDEX($N$2:O327,MATCH(D229,Tableau1[valeur établissement liste],0),2)</f>
        <v>3</v>
      </c>
      <c r="H229" s="2" t="str">
        <f t="shared" si="27"/>
        <v/>
      </c>
      <c r="I229" s="12">
        <f>'Récap prestation'!G230</f>
        <v>0</v>
      </c>
      <c r="J229" s="12" t="str">
        <f>IF(ISBLANK('Récap prestation'!I230),"",'Récap prestation'!I230)</f>
        <v/>
      </c>
      <c r="K229" s="12" t="str">
        <f>IF(ISBLANK('Récap prestation'!H230),"",'Récap prestation'!H230)</f>
        <v/>
      </c>
      <c r="L229" s="12"/>
      <c r="M229" s="10" t="e">
        <f t="array" ref="M2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doublon])-ROW($D$2)+1),ROWS(M$2:M229)))</f>
        <v>#NUM!</v>
      </c>
      <c r="N229" s="12" t="str">
        <f t="shared" si="28"/>
        <v/>
      </c>
      <c r="O229">
        <f t="shared" si="31"/>
        <v>228</v>
      </c>
      <c r="P229">
        <f ca="1">SUMIF('Récap prestation'!$E$3:$E$500,N229,'Récap prestation'!J230)</f>
        <v>0</v>
      </c>
      <c r="Q229">
        <f ca="1">SUMIF('Récap prestation'!$E$3:$E$500,N229,'Récap prestation'!K230)</f>
        <v>0</v>
      </c>
      <c r="R229">
        <f t="shared" ca="1" si="29"/>
        <v>0</v>
      </c>
      <c r="S229">
        <f ca="1">SUMIF('Récap prestation'!$E$3:$E$500,N229,'Récap prestation'!S230)</f>
        <v>0</v>
      </c>
      <c r="T229" t="str">
        <f ca="1">IF(ISERROR(AVERAGEIF('Récap prestation'!$E$3:$E$500,N229,'Récap prestation'!$S$3)),"N/A",AVERAGEIF('Récap prestation'!$E$3:$E$500,N229,'Récap prestation'!$S$3:$S$500))</f>
        <v>N/A</v>
      </c>
      <c r="U229" s="12">
        <f>'Récap prestation'!O230</f>
        <v>0</v>
      </c>
      <c r="V229" s="12" t="e">
        <f t="array" ref="V22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doublon])-ROW($U$2)+1),ROWS(V$2:V229)))</f>
        <v>#NUM!</v>
      </c>
      <c r="W229" s="12" t="str">
        <f t="shared" si="30"/>
        <v/>
      </c>
      <c r="X229" s="12"/>
      <c r="Z229" s="14" t="str">
        <f ca="1">'avril 2019'!B16</f>
        <v>15 avril 2019</v>
      </c>
      <c r="AA229" s="14">
        <f ca="1">MATCH(TEXT(Z230,"j mmmm aaaa"),'avril 2019'!$B$2:$B282,0)-MATCH(TEXT(Z229,"j mmmm aaaa"),'avril 2019'!$B$2:$B282,0)</f>
        <v>1</v>
      </c>
      <c r="AB229" t="str">
        <f ca="1">IF(AND(AA229=1,ISBLANK(VLOOKUP(Z229,Tableau471468101113[[Date]:[Type de prestation]],5,FALSE))),"",AA229)</f>
        <v/>
      </c>
    </row>
    <row r="230" spans="1:28" x14ac:dyDescent="0.25">
      <c r="A230" s="3">
        <f>'Récap prestation'!N231</f>
        <v>0</v>
      </c>
      <c r="B230" s="12" t="e">
        <f t="array" ref="B2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doublon])-ROW($A$2)+1),ROWS(B$2:B230)))</f>
        <v>#NUM!</v>
      </c>
      <c r="C230" s="12" t="str">
        <f t="shared" si="24"/>
        <v/>
      </c>
      <c r="D230" s="12" t="str">
        <f>IF('Récap prestation'!E231&lt;&gt;0,'Récap prestation'!E231,"")</f>
        <v/>
      </c>
      <c r="E230" s="14">
        <f t="shared" si="25"/>
        <v>221</v>
      </c>
      <c r="F230" s="14" t="str">
        <f t="shared" si="26"/>
        <v xml:space="preserve"> 221 </v>
      </c>
      <c r="G230" s="14">
        <f>INDEX($N$2:O328,MATCH(D230,Tableau1[valeur établissement liste],0),2)</f>
        <v>3</v>
      </c>
      <c r="H230" s="2" t="str">
        <f t="shared" si="27"/>
        <v/>
      </c>
      <c r="I230" s="12">
        <f>'Récap prestation'!G231</f>
        <v>0</v>
      </c>
      <c r="J230" s="12" t="str">
        <f>IF(ISBLANK('Récap prestation'!I231),"",'Récap prestation'!I231)</f>
        <v/>
      </c>
      <c r="K230" s="12" t="str">
        <f>IF(ISBLANK('Récap prestation'!H231),"",'Récap prestation'!H231)</f>
        <v/>
      </c>
      <c r="L230" s="12"/>
      <c r="M230" s="10" t="e">
        <f t="array" ref="M2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doublon])-ROW($D$2)+1),ROWS(M$2:M230)))</f>
        <v>#NUM!</v>
      </c>
      <c r="N230" s="12" t="str">
        <f t="shared" si="28"/>
        <v/>
      </c>
      <c r="O230">
        <f t="shared" si="31"/>
        <v>229</v>
      </c>
      <c r="P230">
        <f ca="1">SUMIF('Récap prestation'!$E$3:$E$500,N230,'Récap prestation'!J231)</f>
        <v>0</v>
      </c>
      <c r="Q230">
        <f ca="1">SUMIF('Récap prestation'!$E$3:$E$500,N230,'Récap prestation'!K231)</f>
        <v>0</v>
      </c>
      <c r="R230">
        <f t="shared" ca="1" si="29"/>
        <v>0</v>
      </c>
      <c r="S230">
        <f ca="1">SUMIF('Récap prestation'!$E$3:$E$500,N230,'Récap prestation'!S231)</f>
        <v>0</v>
      </c>
      <c r="T230" t="str">
        <f ca="1">IF(ISERROR(AVERAGEIF('Récap prestation'!$E$3:$E$500,N230,'Récap prestation'!$S$3)),"N/A",AVERAGEIF('Récap prestation'!$E$3:$E$500,N230,'Récap prestation'!$S$3:$S$500))</f>
        <v>N/A</v>
      </c>
      <c r="U230" s="12">
        <f>'Récap prestation'!O231</f>
        <v>0</v>
      </c>
      <c r="V230" s="12" t="e">
        <f t="array" ref="V23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doublon])-ROW($U$2)+1),ROWS(V$2:V230)))</f>
        <v>#NUM!</v>
      </c>
      <c r="W230" s="12" t="str">
        <f t="shared" si="30"/>
        <v/>
      </c>
      <c r="X230" s="12"/>
      <c r="Z230" s="14" t="str">
        <f ca="1">'avril 2019'!B17</f>
        <v>16 avril 2019</v>
      </c>
      <c r="AA230" s="14">
        <f ca="1">MATCH(TEXT(Z231,"j mmmm aaaa"),'avril 2019'!$B$2:$B283,0)-MATCH(TEXT(Z230,"j mmmm aaaa"),'avril 2019'!$B$2:$B283,0)</f>
        <v>1</v>
      </c>
      <c r="AB230" t="str">
        <f ca="1">IF(AND(AA230=1,ISBLANK(VLOOKUP(Z230,Tableau471468101113[[Date]:[Type de prestation]],5,FALSE))),"",AA230)</f>
        <v/>
      </c>
    </row>
    <row r="231" spans="1:28" x14ac:dyDescent="0.25">
      <c r="A231" s="3">
        <f>'Récap prestation'!N232</f>
        <v>0</v>
      </c>
      <c r="B231" s="12" t="e">
        <f t="array" ref="B2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doublon])-ROW($A$2)+1),ROWS(B$2:B231)))</f>
        <v>#NUM!</v>
      </c>
      <c r="C231" s="12" t="str">
        <f t="shared" si="24"/>
        <v/>
      </c>
      <c r="D231" s="12" t="str">
        <f>IF('Récap prestation'!E232&lt;&gt;0,'Récap prestation'!E232,"")</f>
        <v/>
      </c>
      <c r="E231" s="14">
        <f t="shared" si="25"/>
        <v>222</v>
      </c>
      <c r="F231" s="14" t="str">
        <f t="shared" si="26"/>
        <v xml:space="preserve"> 222 </v>
      </c>
      <c r="G231" s="14">
        <f>INDEX($N$2:O329,MATCH(D231,Tableau1[valeur établissement liste],0),2)</f>
        <v>3</v>
      </c>
      <c r="H231" s="2" t="str">
        <f t="shared" si="27"/>
        <v/>
      </c>
      <c r="I231" s="12">
        <f>'Récap prestation'!G232</f>
        <v>0</v>
      </c>
      <c r="J231" s="12" t="str">
        <f>IF(ISBLANK('Récap prestation'!I232),"",'Récap prestation'!I232)</f>
        <v/>
      </c>
      <c r="K231" s="12" t="str">
        <f>IF(ISBLANK('Récap prestation'!H232),"",'Récap prestation'!H232)</f>
        <v/>
      </c>
      <c r="L231" s="12"/>
      <c r="M231" s="10" t="e">
        <f t="array" ref="M2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doublon])-ROW($D$2)+1),ROWS(M$2:M231)))</f>
        <v>#NUM!</v>
      </c>
      <c r="N231" s="12" t="str">
        <f t="shared" si="28"/>
        <v/>
      </c>
      <c r="O231">
        <f t="shared" si="31"/>
        <v>230</v>
      </c>
      <c r="P231">
        <f ca="1">SUMIF('Récap prestation'!$E$3:$E$500,N231,'Récap prestation'!J232)</f>
        <v>0</v>
      </c>
      <c r="Q231">
        <f ca="1">SUMIF('Récap prestation'!$E$3:$E$500,N231,'Récap prestation'!K232)</f>
        <v>0</v>
      </c>
      <c r="R231">
        <f t="shared" ca="1" si="29"/>
        <v>0</v>
      </c>
      <c r="S231">
        <f ca="1">SUMIF('Récap prestation'!$E$3:$E$500,N231,'Récap prestation'!S232)</f>
        <v>0</v>
      </c>
      <c r="T231" t="str">
        <f ca="1">IF(ISERROR(AVERAGEIF('Récap prestation'!$E$3:$E$500,N231,'Récap prestation'!$S$3)),"N/A",AVERAGEIF('Récap prestation'!$E$3:$E$500,N231,'Récap prestation'!$S$3:$S$500))</f>
        <v>N/A</v>
      </c>
      <c r="U231" s="12">
        <f>'Récap prestation'!O232</f>
        <v>0</v>
      </c>
      <c r="V231" s="12" t="e">
        <f t="array" ref="V23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doublon])-ROW($U$2)+1),ROWS(V$2:V231)))</f>
        <v>#NUM!</v>
      </c>
      <c r="W231" s="12" t="str">
        <f t="shared" si="30"/>
        <v/>
      </c>
      <c r="X231" s="12"/>
      <c r="Z231" s="14" t="str">
        <f ca="1">'avril 2019'!B18</f>
        <v>17 avril 2019</v>
      </c>
      <c r="AA231" s="14">
        <f ca="1">MATCH(TEXT(Z232,"j mmmm aaaa"),'avril 2019'!$B$2:$B284,0)-MATCH(TEXT(Z231,"j mmmm aaaa"),'avril 2019'!$B$2:$B284,0)</f>
        <v>1</v>
      </c>
      <c r="AB231" t="str">
        <f ca="1">IF(AND(AA231=1,ISBLANK(VLOOKUP(Z231,Tableau471468101113[[Date]:[Type de prestation]],5,FALSE))),"",AA231)</f>
        <v/>
      </c>
    </row>
    <row r="232" spans="1:28" x14ac:dyDescent="0.25">
      <c r="A232" s="3">
        <f>'Récap prestation'!N233</f>
        <v>0</v>
      </c>
      <c r="B232" s="12" t="e">
        <f t="array" ref="B2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doublon])-ROW($A$2)+1),ROWS(B$2:B232)))</f>
        <v>#NUM!</v>
      </c>
      <c r="C232" s="12" t="str">
        <f t="shared" si="24"/>
        <v/>
      </c>
      <c r="D232" s="12" t="str">
        <f>IF('Récap prestation'!E233&lt;&gt;0,'Récap prestation'!E233,"")</f>
        <v/>
      </c>
      <c r="E232" s="14">
        <f t="shared" si="25"/>
        <v>223</v>
      </c>
      <c r="F232" s="14" t="str">
        <f t="shared" si="26"/>
        <v xml:space="preserve"> 223 </v>
      </c>
      <c r="G232" s="14">
        <f>INDEX($N$2:O330,MATCH(D232,Tableau1[valeur établissement liste],0),2)</f>
        <v>3</v>
      </c>
      <c r="H232" s="2" t="str">
        <f t="shared" si="27"/>
        <v/>
      </c>
      <c r="I232" s="12">
        <f>'Récap prestation'!G233</f>
        <v>0</v>
      </c>
      <c r="J232" s="12" t="str">
        <f>IF(ISBLANK('Récap prestation'!I233),"",'Récap prestation'!I233)</f>
        <v/>
      </c>
      <c r="K232" s="12" t="str">
        <f>IF(ISBLANK('Récap prestation'!H233),"",'Récap prestation'!H233)</f>
        <v/>
      </c>
      <c r="L232" s="12"/>
      <c r="M232" s="10" t="e">
        <f t="array" ref="M2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doublon])-ROW($D$2)+1),ROWS(M$2:M232)))</f>
        <v>#NUM!</v>
      </c>
      <c r="N232" s="12" t="str">
        <f t="shared" si="28"/>
        <v/>
      </c>
      <c r="O232">
        <f t="shared" si="31"/>
        <v>231</v>
      </c>
      <c r="P232">
        <f ca="1">SUMIF('Récap prestation'!$E$3:$E$500,N232,'Récap prestation'!J233)</f>
        <v>0</v>
      </c>
      <c r="Q232">
        <f ca="1">SUMIF('Récap prestation'!$E$3:$E$500,N232,'Récap prestation'!K233)</f>
        <v>0</v>
      </c>
      <c r="R232">
        <f t="shared" ca="1" si="29"/>
        <v>0</v>
      </c>
      <c r="S232">
        <f ca="1">SUMIF('Récap prestation'!$E$3:$E$500,N232,'Récap prestation'!S233)</f>
        <v>0</v>
      </c>
      <c r="T232" t="str">
        <f ca="1">IF(ISERROR(AVERAGEIF('Récap prestation'!$E$3:$E$500,N232,'Récap prestation'!$S$3)),"N/A",AVERAGEIF('Récap prestation'!$E$3:$E$500,N232,'Récap prestation'!$S$3:$S$500))</f>
        <v>N/A</v>
      </c>
      <c r="U232" s="12">
        <f>'Récap prestation'!O233</f>
        <v>0</v>
      </c>
      <c r="V232" s="12" t="e">
        <f t="array" ref="V23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doublon])-ROW($U$2)+1),ROWS(V$2:V232)))</f>
        <v>#NUM!</v>
      </c>
      <c r="W232" s="12" t="str">
        <f t="shared" si="30"/>
        <v/>
      </c>
      <c r="X232" s="12"/>
      <c r="Z232" s="14" t="str">
        <f ca="1">'avril 2019'!B19</f>
        <v>18 avril 2019</v>
      </c>
      <c r="AA232" s="14">
        <f ca="1">MATCH(TEXT(Z233,"j mmmm aaaa"),'avril 2019'!$B$2:$B285,0)-MATCH(TEXT(Z232,"j mmmm aaaa"),'avril 2019'!$B$2:$B285,0)</f>
        <v>1</v>
      </c>
      <c r="AB232" t="str">
        <f ca="1">IF(AND(AA232=1,ISBLANK(VLOOKUP(Z232,Tableau471468101113[[Date]:[Type de prestation]],5,FALSE))),"",AA232)</f>
        <v/>
      </c>
    </row>
    <row r="233" spans="1:28" x14ac:dyDescent="0.25">
      <c r="A233" s="3">
        <f>'Récap prestation'!N234</f>
        <v>0</v>
      </c>
      <c r="B233" s="12" t="e">
        <f t="array" ref="B2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doublon])-ROW($A$2)+1),ROWS(B$2:B233)))</f>
        <v>#NUM!</v>
      </c>
      <c r="C233" s="12" t="str">
        <f t="shared" si="24"/>
        <v/>
      </c>
      <c r="D233" s="12" t="str">
        <f>IF('Récap prestation'!E234&lt;&gt;0,'Récap prestation'!E234,"")</f>
        <v/>
      </c>
      <c r="E233" s="14">
        <f t="shared" si="25"/>
        <v>224</v>
      </c>
      <c r="F233" s="14" t="str">
        <f t="shared" si="26"/>
        <v xml:space="preserve"> 224 </v>
      </c>
      <c r="G233" s="14">
        <f>INDEX($N$2:O331,MATCH(D233,Tableau1[valeur établissement liste],0),2)</f>
        <v>3</v>
      </c>
      <c r="H233" s="2" t="str">
        <f t="shared" si="27"/>
        <v/>
      </c>
      <c r="I233" s="12">
        <f>'Récap prestation'!G234</f>
        <v>0</v>
      </c>
      <c r="J233" s="12" t="str">
        <f>IF(ISBLANK('Récap prestation'!I234),"",'Récap prestation'!I234)</f>
        <v/>
      </c>
      <c r="K233" s="12" t="str">
        <f>IF(ISBLANK('Récap prestation'!H234),"",'Récap prestation'!H234)</f>
        <v/>
      </c>
      <c r="L233" s="12"/>
      <c r="M233" s="10" t="e">
        <f t="array" ref="M2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doublon])-ROW($D$2)+1),ROWS(M$2:M233)))</f>
        <v>#NUM!</v>
      </c>
      <c r="N233" s="12" t="str">
        <f t="shared" si="28"/>
        <v/>
      </c>
      <c r="O233">
        <f t="shared" si="31"/>
        <v>232</v>
      </c>
      <c r="P233">
        <f ca="1">SUMIF('Récap prestation'!$E$3:$E$500,N233,'Récap prestation'!J234)</f>
        <v>0</v>
      </c>
      <c r="Q233">
        <f ca="1">SUMIF('Récap prestation'!$E$3:$E$500,N233,'Récap prestation'!K234)</f>
        <v>0</v>
      </c>
      <c r="R233">
        <f t="shared" ca="1" si="29"/>
        <v>0</v>
      </c>
      <c r="S233">
        <f ca="1">SUMIF('Récap prestation'!$E$3:$E$500,N233,'Récap prestation'!S234)</f>
        <v>0</v>
      </c>
      <c r="T233" t="str">
        <f ca="1">IF(ISERROR(AVERAGEIF('Récap prestation'!$E$3:$E$500,N233,'Récap prestation'!$S$3)),"N/A",AVERAGEIF('Récap prestation'!$E$3:$E$500,N233,'Récap prestation'!$S$3:$S$500))</f>
        <v>N/A</v>
      </c>
      <c r="U233" s="12">
        <f>'Récap prestation'!O234</f>
        <v>0</v>
      </c>
      <c r="V233" s="12" t="e">
        <f t="array" ref="V23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doublon])-ROW($U$2)+1),ROWS(V$2:V233)))</f>
        <v>#NUM!</v>
      </c>
      <c r="W233" s="12" t="str">
        <f t="shared" si="30"/>
        <v/>
      </c>
      <c r="X233" s="12"/>
      <c r="Z233" s="14" t="str">
        <f ca="1">'avril 2019'!B20</f>
        <v>19 avril 2019</v>
      </c>
      <c r="AA233" s="14">
        <f ca="1">MATCH(TEXT(Z234,"j mmmm aaaa"),'avril 2019'!$B$2:$B286,0)-MATCH(TEXT(Z233,"j mmmm aaaa"),'avril 2019'!$B$2:$B286,0)</f>
        <v>1</v>
      </c>
      <c r="AB233" t="str">
        <f ca="1">IF(AND(AA233=1,ISBLANK(VLOOKUP(Z233,Tableau471468101113[[Date]:[Type de prestation]],5,FALSE))),"",AA233)</f>
        <v/>
      </c>
    </row>
    <row r="234" spans="1:28" x14ac:dyDescent="0.25">
      <c r="A234" s="3">
        <f>'Récap prestation'!N235</f>
        <v>0</v>
      </c>
      <c r="B234" s="12" t="e">
        <f t="array" ref="B2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doublon])-ROW($A$2)+1),ROWS(B$2:B234)))</f>
        <v>#NUM!</v>
      </c>
      <c r="C234" s="12" t="str">
        <f t="shared" si="24"/>
        <v/>
      </c>
      <c r="D234" s="12" t="str">
        <f>IF('Récap prestation'!E235&lt;&gt;0,'Récap prestation'!E235,"")</f>
        <v/>
      </c>
      <c r="E234" s="14">
        <f t="shared" si="25"/>
        <v>225</v>
      </c>
      <c r="F234" s="14" t="str">
        <f t="shared" si="26"/>
        <v xml:space="preserve"> 225 </v>
      </c>
      <c r="G234" s="14">
        <f>INDEX($N$2:O332,MATCH(D234,Tableau1[valeur établissement liste],0),2)</f>
        <v>3</v>
      </c>
      <c r="H234" s="2" t="str">
        <f t="shared" si="27"/>
        <v/>
      </c>
      <c r="I234" s="12">
        <f>'Récap prestation'!G235</f>
        <v>0</v>
      </c>
      <c r="J234" s="12" t="str">
        <f>IF(ISBLANK('Récap prestation'!I235),"",'Récap prestation'!I235)</f>
        <v/>
      </c>
      <c r="K234" s="12" t="str">
        <f>IF(ISBLANK('Récap prestation'!H235),"",'Récap prestation'!H235)</f>
        <v/>
      </c>
      <c r="L234" s="12"/>
      <c r="M234" s="10" t="e">
        <f t="array" ref="M2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doublon])-ROW($D$2)+1),ROWS(M$2:M234)))</f>
        <v>#NUM!</v>
      </c>
      <c r="N234" s="12" t="str">
        <f t="shared" si="28"/>
        <v/>
      </c>
      <c r="O234">
        <f t="shared" si="31"/>
        <v>233</v>
      </c>
      <c r="P234">
        <f ca="1">SUMIF('Récap prestation'!$E$3:$E$500,N234,'Récap prestation'!J235)</f>
        <v>0</v>
      </c>
      <c r="Q234">
        <f ca="1">SUMIF('Récap prestation'!$E$3:$E$500,N234,'Récap prestation'!K235)</f>
        <v>0</v>
      </c>
      <c r="R234">
        <f t="shared" ca="1" si="29"/>
        <v>0</v>
      </c>
      <c r="S234">
        <f ca="1">SUMIF('Récap prestation'!$E$3:$E$500,N234,'Récap prestation'!S235)</f>
        <v>0</v>
      </c>
      <c r="T234" t="str">
        <f ca="1">IF(ISERROR(AVERAGEIF('Récap prestation'!$E$3:$E$500,N234,'Récap prestation'!$S$3)),"N/A",AVERAGEIF('Récap prestation'!$E$3:$E$500,N234,'Récap prestation'!$S$3:$S$500))</f>
        <v>N/A</v>
      </c>
      <c r="U234" s="12">
        <f>'Récap prestation'!O235</f>
        <v>0</v>
      </c>
      <c r="V234" s="12" t="e">
        <f t="array" ref="V23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doublon])-ROW($U$2)+1),ROWS(V$2:V234)))</f>
        <v>#NUM!</v>
      </c>
      <c r="W234" s="12" t="str">
        <f t="shared" si="30"/>
        <v/>
      </c>
      <c r="X234" s="12"/>
      <c r="Z234" s="14" t="str">
        <f ca="1">'avril 2019'!B21</f>
        <v>20 avril 2019</v>
      </c>
      <c r="AA234" s="14">
        <f ca="1">MATCH(TEXT(Z235,"j mmmm aaaa"),'avril 2019'!$B$2:$B287,0)-MATCH(TEXT(Z234,"j mmmm aaaa"),'avril 2019'!$B$2:$B287,0)</f>
        <v>1</v>
      </c>
      <c r="AB234" t="str">
        <f ca="1">IF(AND(AA234=1,ISBLANK(VLOOKUP(Z234,Tableau471468101113[[Date]:[Type de prestation]],5,FALSE))),"",AA234)</f>
        <v/>
      </c>
    </row>
    <row r="235" spans="1:28" x14ac:dyDescent="0.25">
      <c r="A235" s="3">
        <f>'Récap prestation'!N236</f>
        <v>0</v>
      </c>
      <c r="B235" s="12" t="e">
        <f t="array" ref="B2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doublon])-ROW($A$2)+1),ROWS(B$2:B235)))</f>
        <v>#NUM!</v>
      </c>
      <c r="C235" s="12" t="str">
        <f t="shared" si="24"/>
        <v/>
      </c>
      <c r="D235" s="12" t="str">
        <f>IF('Récap prestation'!E236&lt;&gt;0,'Récap prestation'!E236,"")</f>
        <v/>
      </c>
      <c r="E235" s="14">
        <f t="shared" si="25"/>
        <v>226</v>
      </c>
      <c r="F235" s="14" t="str">
        <f t="shared" si="26"/>
        <v xml:space="preserve"> 226 </v>
      </c>
      <c r="G235" s="14">
        <f>INDEX($N$2:O333,MATCH(D235,Tableau1[valeur établissement liste],0),2)</f>
        <v>3</v>
      </c>
      <c r="H235" s="2" t="str">
        <f t="shared" si="27"/>
        <v/>
      </c>
      <c r="I235" s="12">
        <f>'Récap prestation'!G236</f>
        <v>0</v>
      </c>
      <c r="J235" s="12" t="str">
        <f>IF(ISBLANK('Récap prestation'!I236),"",'Récap prestation'!I236)</f>
        <v/>
      </c>
      <c r="K235" s="12" t="str">
        <f>IF(ISBLANK('Récap prestation'!H236),"",'Récap prestation'!H236)</f>
        <v/>
      </c>
      <c r="L235" s="12"/>
      <c r="M235" s="10" t="e">
        <f t="array" ref="M2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doublon])-ROW($D$2)+1),ROWS(M$2:M235)))</f>
        <v>#NUM!</v>
      </c>
      <c r="N235" s="12" t="str">
        <f t="shared" si="28"/>
        <v/>
      </c>
      <c r="O235">
        <f t="shared" si="31"/>
        <v>234</v>
      </c>
      <c r="P235">
        <f ca="1">SUMIF('Récap prestation'!$E$3:$E$500,N235,'Récap prestation'!J236)</f>
        <v>0</v>
      </c>
      <c r="Q235">
        <f ca="1">SUMIF('Récap prestation'!$E$3:$E$500,N235,'Récap prestation'!K236)</f>
        <v>0</v>
      </c>
      <c r="R235">
        <f t="shared" ca="1" si="29"/>
        <v>0</v>
      </c>
      <c r="S235">
        <f ca="1">SUMIF('Récap prestation'!$E$3:$E$500,N235,'Récap prestation'!S236)</f>
        <v>0</v>
      </c>
      <c r="T235" t="str">
        <f ca="1">IF(ISERROR(AVERAGEIF('Récap prestation'!$E$3:$E$500,N235,'Récap prestation'!$S$3)),"N/A",AVERAGEIF('Récap prestation'!$E$3:$E$500,N235,'Récap prestation'!$S$3:$S$500))</f>
        <v>N/A</v>
      </c>
      <c r="U235" s="12">
        <f>'Récap prestation'!O236</f>
        <v>0</v>
      </c>
      <c r="V235" s="12" t="e">
        <f t="array" ref="V23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doublon])-ROW($U$2)+1),ROWS(V$2:V235)))</f>
        <v>#NUM!</v>
      </c>
      <c r="W235" s="12" t="str">
        <f t="shared" si="30"/>
        <v/>
      </c>
      <c r="X235" s="12"/>
      <c r="Z235" s="14" t="str">
        <f ca="1">'avril 2019'!B22</f>
        <v>21 avril 2019</v>
      </c>
      <c r="AA235" s="14">
        <f ca="1">MATCH(TEXT(Z236,"j mmmm aaaa"),'avril 2019'!$B$2:$B288,0)-MATCH(TEXT(Z235,"j mmmm aaaa"),'avril 2019'!$B$2:$B288,0)</f>
        <v>1</v>
      </c>
      <c r="AB235" t="str">
        <f ca="1">IF(AND(AA235=1,ISBLANK(VLOOKUP(Z235,Tableau471468101113[[Date]:[Type de prestation]],5,FALSE))),"",AA235)</f>
        <v/>
      </c>
    </row>
    <row r="236" spans="1:28" x14ac:dyDescent="0.25">
      <c r="A236" s="3">
        <f>'Récap prestation'!N237</f>
        <v>0</v>
      </c>
      <c r="B236" s="12" t="e">
        <f t="array" ref="B2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doublon])-ROW($A$2)+1),ROWS(B$2:B236)))</f>
        <v>#NUM!</v>
      </c>
      <c r="C236" s="12" t="str">
        <f t="shared" si="24"/>
        <v/>
      </c>
      <c r="D236" s="12" t="str">
        <f>IF('Récap prestation'!E237&lt;&gt;0,'Récap prestation'!E237,"")</f>
        <v/>
      </c>
      <c r="E236" s="14">
        <f t="shared" si="25"/>
        <v>227</v>
      </c>
      <c r="F236" s="14" t="str">
        <f t="shared" si="26"/>
        <v xml:space="preserve"> 227 </v>
      </c>
      <c r="G236" s="14">
        <f>INDEX($N$2:O334,MATCH(D236,Tableau1[valeur établissement liste],0),2)</f>
        <v>3</v>
      </c>
      <c r="H236" s="2" t="str">
        <f t="shared" si="27"/>
        <v/>
      </c>
      <c r="I236" s="12">
        <f>'Récap prestation'!G237</f>
        <v>0</v>
      </c>
      <c r="J236" s="12" t="str">
        <f>IF(ISBLANK('Récap prestation'!I237),"",'Récap prestation'!I237)</f>
        <v/>
      </c>
      <c r="K236" s="12" t="str">
        <f>IF(ISBLANK('Récap prestation'!H237),"",'Récap prestation'!H237)</f>
        <v/>
      </c>
      <c r="L236" s="12"/>
      <c r="M236" s="10" t="e">
        <f t="array" ref="M2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doublon])-ROW($D$2)+1),ROWS(M$2:M236)))</f>
        <v>#NUM!</v>
      </c>
      <c r="N236" s="12" t="str">
        <f t="shared" si="28"/>
        <v/>
      </c>
      <c r="O236">
        <f t="shared" si="31"/>
        <v>235</v>
      </c>
      <c r="P236">
        <f ca="1">SUMIF('Récap prestation'!$E$3:$E$500,N236,'Récap prestation'!J237)</f>
        <v>0</v>
      </c>
      <c r="Q236">
        <f ca="1">SUMIF('Récap prestation'!$E$3:$E$500,N236,'Récap prestation'!K237)</f>
        <v>0</v>
      </c>
      <c r="R236">
        <f t="shared" ca="1" si="29"/>
        <v>0</v>
      </c>
      <c r="S236">
        <f ca="1">SUMIF('Récap prestation'!$E$3:$E$500,N236,'Récap prestation'!S237)</f>
        <v>0</v>
      </c>
      <c r="T236" t="str">
        <f ca="1">IF(ISERROR(AVERAGEIF('Récap prestation'!$E$3:$E$500,N236,'Récap prestation'!$S$3)),"N/A",AVERAGEIF('Récap prestation'!$E$3:$E$500,N236,'Récap prestation'!$S$3:$S$500))</f>
        <v>N/A</v>
      </c>
      <c r="U236" s="12">
        <f>'Récap prestation'!O237</f>
        <v>0</v>
      </c>
      <c r="V236" s="12" t="e">
        <f t="array" ref="V23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doublon])-ROW($U$2)+1),ROWS(V$2:V236)))</f>
        <v>#NUM!</v>
      </c>
      <c r="W236" s="12" t="str">
        <f t="shared" si="30"/>
        <v/>
      </c>
      <c r="X236" s="12"/>
      <c r="Z236" s="14" t="str">
        <f ca="1">'avril 2019'!B23</f>
        <v>22 avril 2019</v>
      </c>
      <c r="AA236" s="14">
        <f ca="1">MATCH(TEXT(Z237,"j mmmm aaaa"),'avril 2019'!$B$2:$B289,0)-MATCH(TEXT(Z236,"j mmmm aaaa"),'avril 2019'!$B$2:$B289,0)</f>
        <v>1</v>
      </c>
      <c r="AB236" t="str">
        <f ca="1">IF(AND(AA236=1,ISBLANK(VLOOKUP(Z236,Tableau471468101113[[Date]:[Type de prestation]],5,FALSE))),"",AA236)</f>
        <v/>
      </c>
    </row>
    <row r="237" spans="1:28" x14ac:dyDescent="0.25">
      <c r="A237" s="3">
        <f>'Récap prestation'!N238</f>
        <v>0</v>
      </c>
      <c r="B237" s="12" t="e">
        <f t="array" ref="B2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doublon])-ROW($A$2)+1),ROWS(B$2:B237)))</f>
        <v>#NUM!</v>
      </c>
      <c r="C237" s="12" t="str">
        <f t="shared" si="24"/>
        <v/>
      </c>
      <c r="D237" s="12" t="str">
        <f>IF('Récap prestation'!E238&lt;&gt;0,'Récap prestation'!E238,"")</f>
        <v/>
      </c>
      <c r="E237" s="14">
        <f t="shared" si="25"/>
        <v>228</v>
      </c>
      <c r="F237" s="14" t="str">
        <f t="shared" si="26"/>
        <v xml:space="preserve"> 228 </v>
      </c>
      <c r="G237" s="14">
        <f>INDEX($N$2:O335,MATCH(D237,Tableau1[valeur établissement liste],0),2)</f>
        <v>3</v>
      </c>
      <c r="H237" s="2" t="str">
        <f t="shared" si="27"/>
        <v/>
      </c>
      <c r="I237" s="12">
        <f>'Récap prestation'!G238</f>
        <v>0</v>
      </c>
      <c r="J237" s="12" t="str">
        <f>IF(ISBLANK('Récap prestation'!I238),"",'Récap prestation'!I238)</f>
        <v/>
      </c>
      <c r="K237" s="12" t="str">
        <f>IF(ISBLANK('Récap prestation'!H238),"",'Récap prestation'!H238)</f>
        <v/>
      </c>
      <c r="L237" s="12"/>
      <c r="M237" s="10" t="e">
        <f t="array" ref="M2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doublon])-ROW($D$2)+1),ROWS(M$2:M237)))</f>
        <v>#NUM!</v>
      </c>
      <c r="N237" s="12" t="str">
        <f t="shared" si="28"/>
        <v/>
      </c>
      <c r="O237">
        <f t="shared" si="31"/>
        <v>236</v>
      </c>
      <c r="P237">
        <f ca="1">SUMIF('Récap prestation'!$E$3:$E$500,N237,'Récap prestation'!J238)</f>
        <v>0</v>
      </c>
      <c r="Q237">
        <f ca="1">SUMIF('Récap prestation'!$E$3:$E$500,N237,'Récap prestation'!K238)</f>
        <v>0</v>
      </c>
      <c r="R237">
        <f t="shared" ca="1" si="29"/>
        <v>0</v>
      </c>
      <c r="S237">
        <f ca="1">SUMIF('Récap prestation'!$E$3:$E$500,N237,'Récap prestation'!S238)</f>
        <v>0</v>
      </c>
      <c r="T237" t="str">
        <f ca="1">IF(ISERROR(AVERAGEIF('Récap prestation'!$E$3:$E$500,N237,'Récap prestation'!$S$3)),"N/A",AVERAGEIF('Récap prestation'!$E$3:$E$500,N237,'Récap prestation'!$S$3:$S$500))</f>
        <v>N/A</v>
      </c>
      <c r="U237" s="12">
        <f>'Récap prestation'!O238</f>
        <v>0</v>
      </c>
      <c r="V237" s="12" t="e">
        <f t="array" ref="V23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doublon])-ROW($U$2)+1),ROWS(V$2:V237)))</f>
        <v>#NUM!</v>
      </c>
      <c r="W237" s="12" t="str">
        <f t="shared" si="30"/>
        <v/>
      </c>
      <c r="X237" s="12"/>
      <c r="Z237" s="14" t="str">
        <f ca="1">'avril 2019'!B24</f>
        <v>23 avril 2019</v>
      </c>
      <c r="AA237" s="14">
        <f ca="1">MATCH(TEXT(Z238,"j mmmm aaaa"),'avril 2019'!$B$2:$B290,0)-MATCH(TEXT(Z237,"j mmmm aaaa"),'avril 2019'!$B$2:$B290,0)</f>
        <v>1</v>
      </c>
      <c r="AB237" t="str">
        <f ca="1">IF(AND(AA237=1,ISBLANK(VLOOKUP(Z237,Tableau471468101113[[Date]:[Type de prestation]],5,FALSE))),"",AA237)</f>
        <v/>
      </c>
    </row>
    <row r="238" spans="1:28" x14ac:dyDescent="0.25">
      <c r="A238" s="3">
        <f>'Récap prestation'!N239</f>
        <v>0</v>
      </c>
      <c r="B238" s="12" t="e">
        <f t="array" ref="B2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doublon])-ROW($A$2)+1),ROWS(B$2:B238)))</f>
        <v>#NUM!</v>
      </c>
      <c r="C238" s="12" t="str">
        <f t="shared" si="24"/>
        <v/>
      </c>
      <c r="D238" s="12" t="str">
        <f>IF('Récap prestation'!E239&lt;&gt;0,'Récap prestation'!E239,"")</f>
        <v/>
      </c>
      <c r="E238" s="14">
        <f t="shared" si="25"/>
        <v>229</v>
      </c>
      <c r="F238" s="14" t="str">
        <f t="shared" si="26"/>
        <v xml:space="preserve"> 229 </v>
      </c>
      <c r="G238" s="14">
        <f>INDEX($N$2:O336,MATCH(D238,Tableau1[valeur établissement liste],0),2)</f>
        <v>3</v>
      </c>
      <c r="H238" s="2" t="str">
        <f t="shared" si="27"/>
        <v/>
      </c>
      <c r="I238" s="12">
        <f>'Récap prestation'!G239</f>
        <v>0</v>
      </c>
      <c r="J238" s="12" t="str">
        <f>IF(ISBLANK('Récap prestation'!I239),"",'Récap prestation'!I239)</f>
        <v/>
      </c>
      <c r="K238" s="12" t="str">
        <f>IF(ISBLANK('Récap prestation'!H239),"",'Récap prestation'!H239)</f>
        <v/>
      </c>
      <c r="L238" s="12"/>
      <c r="M238" s="10" t="e">
        <f t="array" ref="M2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doublon])-ROW($D$2)+1),ROWS(M$2:M238)))</f>
        <v>#NUM!</v>
      </c>
      <c r="N238" s="12" t="str">
        <f t="shared" si="28"/>
        <v/>
      </c>
      <c r="O238">
        <f t="shared" si="31"/>
        <v>237</v>
      </c>
      <c r="P238">
        <f ca="1">SUMIF('Récap prestation'!$E$3:$E$500,N238,'Récap prestation'!J239)</f>
        <v>0</v>
      </c>
      <c r="Q238">
        <f ca="1">SUMIF('Récap prestation'!$E$3:$E$500,N238,'Récap prestation'!K239)</f>
        <v>0</v>
      </c>
      <c r="R238">
        <f t="shared" ca="1" si="29"/>
        <v>0</v>
      </c>
      <c r="S238">
        <f ca="1">SUMIF('Récap prestation'!$E$3:$E$500,N238,'Récap prestation'!S239)</f>
        <v>0</v>
      </c>
      <c r="T238" t="str">
        <f ca="1">IF(ISERROR(AVERAGEIF('Récap prestation'!$E$3:$E$500,N238,'Récap prestation'!$S$3)),"N/A",AVERAGEIF('Récap prestation'!$E$3:$E$500,N238,'Récap prestation'!$S$3:$S$500))</f>
        <v>N/A</v>
      </c>
      <c r="U238" s="12">
        <f>'Récap prestation'!O239</f>
        <v>0</v>
      </c>
      <c r="V238" s="12" t="e">
        <f t="array" ref="V23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doublon])-ROW($U$2)+1),ROWS(V$2:V238)))</f>
        <v>#NUM!</v>
      </c>
      <c r="W238" s="12" t="str">
        <f t="shared" si="30"/>
        <v/>
      </c>
      <c r="X238" s="12"/>
      <c r="Z238" s="14" t="str">
        <f ca="1">'avril 2019'!B25</f>
        <v>24 avril 2019</v>
      </c>
      <c r="AA238" s="14">
        <f ca="1">MATCH(TEXT(Z239,"j mmmm aaaa"),'avril 2019'!$B$2:$B291,0)-MATCH(TEXT(Z238,"j mmmm aaaa"),'avril 2019'!$B$2:$B291,0)</f>
        <v>1</v>
      </c>
      <c r="AB238" t="str">
        <f ca="1">IF(AND(AA238=1,ISBLANK(VLOOKUP(Z238,Tableau471468101113[[Date]:[Type de prestation]],5,FALSE))),"",AA238)</f>
        <v/>
      </c>
    </row>
    <row r="239" spans="1:28" x14ac:dyDescent="0.25">
      <c r="A239" s="3">
        <f>'Récap prestation'!N240</f>
        <v>0</v>
      </c>
      <c r="B239" s="12" t="e">
        <f t="array" ref="B2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doublon])-ROW($A$2)+1),ROWS(B$2:B239)))</f>
        <v>#NUM!</v>
      </c>
      <c r="C239" s="12" t="str">
        <f t="shared" si="24"/>
        <v/>
      </c>
      <c r="D239" s="12" t="str">
        <f>IF('Récap prestation'!E240&lt;&gt;0,'Récap prestation'!E240,"")</f>
        <v/>
      </c>
      <c r="E239" s="14">
        <f t="shared" si="25"/>
        <v>230</v>
      </c>
      <c r="F239" s="14" t="str">
        <f t="shared" si="26"/>
        <v xml:space="preserve"> 230 </v>
      </c>
      <c r="G239" s="14">
        <f>INDEX($N$2:O337,MATCH(D239,Tableau1[valeur établissement liste],0),2)</f>
        <v>3</v>
      </c>
      <c r="H239" s="2" t="str">
        <f t="shared" si="27"/>
        <v/>
      </c>
      <c r="I239" s="12">
        <f>'Récap prestation'!G240</f>
        <v>0</v>
      </c>
      <c r="J239" s="12" t="str">
        <f>IF(ISBLANK('Récap prestation'!I240),"",'Récap prestation'!I240)</f>
        <v/>
      </c>
      <c r="K239" s="12" t="str">
        <f>IF(ISBLANK('Récap prestation'!H240),"",'Récap prestation'!H240)</f>
        <v/>
      </c>
      <c r="L239" s="12"/>
      <c r="M239" s="10" t="e">
        <f t="array" ref="M2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doublon])-ROW($D$2)+1),ROWS(M$2:M239)))</f>
        <v>#NUM!</v>
      </c>
      <c r="N239" s="12" t="str">
        <f t="shared" si="28"/>
        <v/>
      </c>
      <c r="O239">
        <f t="shared" si="31"/>
        <v>238</v>
      </c>
      <c r="P239">
        <f ca="1">SUMIF('Récap prestation'!$E$3:$E$500,N239,'Récap prestation'!J240)</f>
        <v>0</v>
      </c>
      <c r="Q239">
        <f ca="1">SUMIF('Récap prestation'!$E$3:$E$500,N239,'Récap prestation'!K240)</f>
        <v>0</v>
      </c>
      <c r="R239">
        <f t="shared" ca="1" si="29"/>
        <v>0</v>
      </c>
      <c r="S239">
        <f ca="1">SUMIF('Récap prestation'!$E$3:$E$500,N239,'Récap prestation'!S240)</f>
        <v>0</v>
      </c>
      <c r="T239" t="str">
        <f ca="1">IF(ISERROR(AVERAGEIF('Récap prestation'!$E$3:$E$500,N239,'Récap prestation'!$S$3)),"N/A",AVERAGEIF('Récap prestation'!$E$3:$E$500,N239,'Récap prestation'!$S$3:$S$500))</f>
        <v>N/A</v>
      </c>
      <c r="U239" s="12">
        <f>'Récap prestation'!O240</f>
        <v>0</v>
      </c>
      <c r="V239" s="12" t="e">
        <f t="array" ref="V23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doublon])-ROW($U$2)+1),ROWS(V$2:V239)))</f>
        <v>#NUM!</v>
      </c>
      <c r="W239" s="12" t="str">
        <f t="shared" si="30"/>
        <v/>
      </c>
      <c r="X239" s="12"/>
      <c r="Z239" s="14" t="str">
        <f ca="1">'avril 2019'!B26</f>
        <v>25 avril 2019</v>
      </c>
      <c r="AA239" s="14">
        <f ca="1">MATCH(TEXT(Z240,"j mmmm aaaa"),'avril 2019'!$B$2:$B292,0)-MATCH(TEXT(Z239,"j mmmm aaaa"),'avril 2019'!$B$2:$B292,0)</f>
        <v>1</v>
      </c>
      <c r="AB239" t="str">
        <f ca="1">IF(AND(AA239=1,ISBLANK(VLOOKUP(Z239,Tableau471468101113[[Date]:[Type de prestation]],5,FALSE))),"",AA239)</f>
        <v/>
      </c>
    </row>
    <row r="240" spans="1:28" x14ac:dyDescent="0.25">
      <c r="A240" s="3">
        <f>'Récap prestation'!N241</f>
        <v>0</v>
      </c>
      <c r="B240" s="12" t="e">
        <f t="array" ref="B2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doublon])-ROW($A$2)+1),ROWS(B$2:B240)))</f>
        <v>#NUM!</v>
      </c>
      <c r="C240" s="12" t="str">
        <f t="shared" si="24"/>
        <v/>
      </c>
      <c r="D240" s="12" t="str">
        <f>IF('Récap prestation'!E241&lt;&gt;0,'Récap prestation'!E241,"")</f>
        <v/>
      </c>
      <c r="E240" s="14">
        <f t="shared" si="25"/>
        <v>231</v>
      </c>
      <c r="F240" s="14" t="str">
        <f t="shared" si="26"/>
        <v xml:space="preserve"> 231 </v>
      </c>
      <c r="G240" s="14">
        <f>INDEX($N$2:O338,MATCH(D240,Tableau1[valeur établissement liste],0),2)</f>
        <v>3</v>
      </c>
      <c r="H240" s="2" t="str">
        <f t="shared" si="27"/>
        <v/>
      </c>
      <c r="I240" s="12">
        <f>'Récap prestation'!G241</f>
        <v>0</v>
      </c>
      <c r="J240" s="12" t="str">
        <f>IF(ISBLANK('Récap prestation'!I241),"",'Récap prestation'!I241)</f>
        <v/>
      </c>
      <c r="K240" s="12" t="str">
        <f>IF(ISBLANK('Récap prestation'!H241),"",'Récap prestation'!H241)</f>
        <v/>
      </c>
      <c r="L240" s="12"/>
      <c r="M240" s="10" t="e">
        <f t="array" ref="M2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doublon])-ROW($D$2)+1),ROWS(M$2:M240)))</f>
        <v>#NUM!</v>
      </c>
      <c r="N240" s="12" t="str">
        <f t="shared" si="28"/>
        <v/>
      </c>
      <c r="O240">
        <f t="shared" si="31"/>
        <v>239</v>
      </c>
      <c r="P240">
        <f ca="1">SUMIF('Récap prestation'!$E$3:$E$500,N240,'Récap prestation'!J241)</f>
        <v>0</v>
      </c>
      <c r="Q240">
        <f ca="1">SUMIF('Récap prestation'!$E$3:$E$500,N240,'Récap prestation'!K241)</f>
        <v>0</v>
      </c>
      <c r="R240">
        <f t="shared" ca="1" si="29"/>
        <v>0</v>
      </c>
      <c r="S240">
        <f ca="1">SUMIF('Récap prestation'!$E$3:$E$500,N240,'Récap prestation'!S241)</f>
        <v>0</v>
      </c>
      <c r="T240" t="str">
        <f ca="1">IF(ISERROR(AVERAGEIF('Récap prestation'!$E$3:$E$500,N240,'Récap prestation'!$S$3)),"N/A",AVERAGEIF('Récap prestation'!$E$3:$E$500,N240,'Récap prestation'!$S$3:$S$500))</f>
        <v>N/A</v>
      </c>
      <c r="U240" s="12">
        <f>'Récap prestation'!O241</f>
        <v>0</v>
      </c>
      <c r="V240" s="12" t="e">
        <f t="array" ref="V24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doublon])-ROW($U$2)+1),ROWS(V$2:V240)))</f>
        <v>#NUM!</v>
      </c>
      <c r="W240" s="12" t="str">
        <f t="shared" si="30"/>
        <v/>
      </c>
      <c r="X240" s="12"/>
      <c r="Z240" s="14" t="str">
        <f ca="1">'avril 2019'!B27</f>
        <v>26 avril 2019</v>
      </c>
      <c r="AA240" s="14">
        <f ca="1">MATCH(TEXT(Z241,"j mmmm aaaa"),'avril 2019'!$B$2:$B293,0)-MATCH(TEXT(Z240,"j mmmm aaaa"),'avril 2019'!$B$2:$B293,0)</f>
        <v>1</v>
      </c>
      <c r="AB240" t="str">
        <f ca="1">IF(AND(AA240=1,ISBLANK(VLOOKUP(Z240,Tableau471468101113[[Date]:[Type de prestation]],5,FALSE))),"",AA240)</f>
        <v/>
      </c>
    </row>
    <row r="241" spans="1:28" x14ac:dyDescent="0.25">
      <c r="A241" s="3">
        <f>'Récap prestation'!N242</f>
        <v>0</v>
      </c>
      <c r="B241" s="12" t="e">
        <f t="array" ref="B2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doublon])-ROW($A$2)+1),ROWS(B$2:B241)))</f>
        <v>#NUM!</v>
      </c>
      <c r="C241" s="12" t="str">
        <f t="shared" si="24"/>
        <v/>
      </c>
      <c r="D241" s="12" t="str">
        <f>IF('Récap prestation'!E242&lt;&gt;0,'Récap prestation'!E242,"")</f>
        <v/>
      </c>
      <c r="E241" s="14">
        <f t="shared" si="25"/>
        <v>232</v>
      </c>
      <c r="F241" s="14" t="str">
        <f t="shared" si="26"/>
        <v xml:space="preserve"> 232 </v>
      </c>
      <c r="G241" s="14">
        <f>INDEX($N$2:O339,MATCH(D241,Tableau1[valeur établissement liste],0),2)</f>
        <v>3</v>
      </c>
      <c r="H241" s="2" t="str">
        <f t="shared" si="27"/>
        <v/>
      </c>
      <c r="I241" s="12">
        <f>'Récap prestation'!G242</f>
        <v>0</v>
      </c>
      <c r="J241" s="12" t="str">
        <f>IF(ISBLANK('Récap prestation'!I242),"",'Récap prestation'!I242)</f>
        <v/>
      </c>
      <c r="K241" s="12" t="str">
        <f>IF(ISBLANK('Récap prestation'!H242),"",'Récap prestation'!H242)</f>
        <v/>
      </c>
      <c r="L241" s="12"/>
      <c r="M241" s="10" t="e">
        <f t="array" ref="M2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doublon])-ROW($D$2)+1),ROWS(M$2:M241)))</f>
        <v>#NUM!</v>
      </c>
      <c r="N241" s="12" t="str">
        <f t="shared" si="28"/>
        <v/>
      </c>
      <c r="O241">
        <f t="shared" si="31"/>
        <v>240</v>
      </c>
      <c r="P241">
        <f ca="1">SUMIF('Récap prestation'!$E$3:$E$500,N241,'Récap prestation'!J242)</f>
        <v>0</v>
      </c>
      <c r="Q241">
        <f ca="1">SUMIF('Récap prestation'!$E$3:$E$500,N241,'Récap prestation'!K242)</f>
        <v>0</v>
      </c>
      <c r="R241">
        <f t="shared" ca="1" si="29"/>
        <v>0</v>
      </c>
      <c r="S241">
        <f ca="1">SUMIF('Récap prestation'!$E$3:$E$500,N241,'Récap prestation'!S242)</f>
        <v>0</v>
      </c>
      <c r="T241" t="str">
        <f ca="1">IF(ISERROR(AVERAGEIF('Récap prestation'!$E$3:$E$500,N241,'Récap prestation'!$S$3)),"N/A",AVERAGEIF('Récap prestation'!$E$3:$E$500,N241,'Récap prestation'!$S$3:$S$500))</f>
        <v>N/A</v>
      </c>
      <c r="U241" s="12">
        <f>'Récap prestation'!O242</f>
        <v>0</v>
      </c>
      <c r="V241" s="12" t="e">
        <f t="array" ref="V24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doublon])-ROW($U$2)+1),ROWS(V$2:V241)))</f>
        <v>#NUM!</v>
      </c>
      <c r="W241" s="12" t="str">
        <f t="shared" si="30"/>
        <v/>
      </c>
      <c r="X241" s="12"/>
      <c r="Z241" s="14" t="str">
        <f ca="1">'avril 2019'!B28</f>
        <v>27 avril 2019</v>
      </c>
      <c r="AA241" s="14">
        <f ca="1">MATCH(TEXT(Z242,"j mmmm aaaa"),'avril 2019'!$B$2:$B294,0)-MATCH(TEXT(Z241,"j mmmm aaaa"),'avril 2019'!$B$2:$B294,0)</f>
        <v>1</v>
      </c>
      <c r="AB241" t="str">
        <f ca="1">IF(AND(AA241=1,ISBLANK(VLOOKUP(Z241,Tableau471468101113[[Date]:[Type de prestation]],5,FALSE))),"",AA241)</f>
        <v/>
      </c>
    </row>
    <row r="242" spans="1:28" x14ac:dyDescent="0.25">
      <c r="A242" s="3">
        <f>'Récap prestation'!N243</f>
        <v>0</v>
      </c>
      <c r="B242" s="12" t="e">
        <f t="array" ref="B2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doublon])-ROW($A$2)+1),ROWS(B$2:B242)))</f>
        <v>#NUM!</v>
      </c>
      <c r="C242" s="12" t="str">
        <f t="shared" si="24"/>
        <v/>
      </c>
      <c r="D242" s="12" t="str">
        <f>IF('Récap prestation'!E243&lt;&gt;0,'Récap prestation'!E243,"")</f>
        <v/>
      </c>
      <c r="E242" s="14">
        <f t="shared" si="25"/>
        <v>233</v>
      </c>
      <c r="F242" s="14" t="str">
        <f t="shared" si="26"/>
        <v xml:space="preserve"> 233 </v>
      </c>
      <c r="G242" s="14">
        <f>INDEX($N$2:O340,MATCH(D242,Tableau1[valeur établissement liste],0),2)</f>
        <v>3</v>
      </c>
      <c r="H242" s="2" t="str">
        <f t="shared" si="27"/>
        <v/>
      </c>
      <c r="I242" s="12">
        <f>'Récap prestation'!G243</f>
        <v>0</v>
      </c>
      <c r="J242" s="12" t="str">
        <f>IF(ISBLANK('Récap prestation'!I243),"",'Récap prestation'!I243)</f>
        <v/>
      </c>
      <c r="K242" s="12" t="str">
        <f>IF(ISBLANK('Récap prestation'!H243),"",'Récap prestation'!H243)</f>
        <v/>
      </c>
      <c r="L242" s="12"/>
      <c r="M242" s="10" t="e">
        <f t="array" ref="M2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doublon])-ROW($D$2)+1),ROWS(M$2:M242)))</f>
        <v>#NUM!</v>
      </c>
      <c r="N242" s="12" t="str">
        <f t="shared" si="28"/>
        <v/>
      </c>
      <c r="O242">
        <f t="shared" si="31"/>
        <v>241</v>
      </c>
      <c r="P242">
        <f ca="1">SUMIF('Récap prestation'!$E$3:$E$500,N242,'Récap prestation'!J243)</f>
        <v>0</v>
      </c>
      <c r="Q242">
        <f ca="1">SUMIF('Récap prestation'!$E$3:$E$500,N242,'Récap prestation'!K243)</f>
        <v>0</v>
      </c>
      <c r="R242">
        <f t="shared" ca="1" si="29"/>
        <v>0</v>
      </c>
      <c r="S242">
        <f ca="1">SUMIF('Récap prestation'!$E$3:$E$500,N242,'Récap prestation'!S243)</f>
        <v>0</v>
      </c>
      <c r="T242" t="str">
        <f ca="1">IF(ISERROR(AVERAGEIF('Récap prestation'!$E$3:$E$500,N242,'Récap prestation'!$S$3)),"N/A",AVERAGEIF('Récap prestation'!$E$3:$E$500,N242,'Récap prestation'!$S$3:$S$500))</f>
        <v>N/A</v>
      </c>
      <c r="U242" s="12">
        <f>'Récap prestation'!O243</f>
        <v>0</v>
      </c>
      <c r="V242" s="12" t="e">
        <f t="array" ref="V24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doublon])-ROW($U$2)+1),ROWS(V$2:V242)))</f>
        <v>#NUM!</v>
      </c>
      <c r="W242" s="12" t="str">
        <f t="shared" si="30"/>
        <v/>
      </c>
      <c r="X242" s="12"/>
      <c r="Z242" s="14" t="str">
        <f ca="1">'avril 2019'!B29</f>
        <v>28 avril 2019</v>
      </c>
      <c r="AA242" s="14">
        <f ca="1">MATCH(TEXT(Z243,"j mmmm aaaa"),'avril 2019'!$B$2:$B295,0)-MATCH(TEXT(Z242,"j mmmm aaaa"),'avril 2019'!$B$2:$B295,0)</f>
        <v>1</v>
      </c>
      <c r="AB242" t="str">
        <f ca="1">IF(AND(AA242=1,ISBLANK(VLOOKUP(Z242,Tableau471468101113[[Date]:[Type de prestation]],5,FALSE))),"",AA242)</f>
        <v/>
      </c>
    </row>
    <row r="243" spans="1:28" x14ac:dyDescent="0.25">
      <c r="A243" s="3">
        <f>'Récap prestation'!N244</f>
        <v>0</v>
      </c>
      <c r="B243" s="12" t="e">
        <f t="array" ref="B2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doublon])-ROW($A$2)+1),ROWS(B$2:B243)))</f>
        <v>#NUM!</v>
      </c>
      <c r="C243" s="12" t="str">
        <f t="shared" si="24"/>
        <v/>
      </c>
      <c r="D243" s="12" t="str">
        <f>IF('Récap prestation'!E244&lt;&gt;0,'Récap prestation'!E244,"")</f>
        <v/>
      </c>
      <c r="E243" s="14">
        <f t="shared" si="25"/>
        <v>234</v>
      </c>
      <c r="F243" s="14" t="str">
        <f t="shared" si="26"/>
        <v xml:space="preserve"> 234 </v>
      </c>
      <c r="G243" s="14">
        <f>INDEX($N$2:O341,MATCH(D243,Tableau1[valeur établissement liste],0),2)</f>
        <v>3</v>
      </c>
      <c r="H243" s="2" t="str">
        <f t="shared" si="27"/>
        <v/>
      </c>
      <c r="I243" s="12">
        <f>'Récap prestation'!G244</f>
        <v>0</v>
      </c>
      <c r="J243" s="12" t="str">
        <f>IF(ISBLANK('Récap prestation'!I244),"",'Récap prestation'!I244)</f>
        <v/>
      </c>
      <c r="K243" s="12" t="str">
        <f>IF(ISBLANK('Récap prestation'!H244),"",'Récap prestation'!H244)</f>
        <v/>
      </c>
      <c r="L243" s="12"/>
      <c r="M243" s="10" t="e">
        <f t="array" ref="M2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doublon])-ROW($D$2)+1),ROWS(M$2:M243)))</f>
        <v>#NUM!</v>
      </c>
      <c r="N243" s="12" t="str">
        <f t="shared" si="28"/>
        <v/>
      </c>
      <c r="O243">
        <f t="shared" si="31"/>
        <v>242</v>
      </c>
      <c r="P243">
        <f ca="1">SUMIF('Récap prestation'!$E$3:$E$500,N243,'Récap prestation'!J244)</f>
        <v>0</v>
      </c>
      <c r="Q243">
        <f ca="1">SUMIF('Récap prestation'!$E$3:$E$500,N243,'Récap prestation'!K244)</f>
        <v>0</v>
      </c>
      <c r="R243">
        <f t="shared" ca="1" si="29"/>
        <v>0</v>
      </c>
      <c r="S243">
        <f ca="1">SUMIF('Récap prestation'!$E$3:$E$500,N243,'Récap prestation'!S244)</f>
        <v>0</v>
      </c>
      <c r="T243" t="str">
        <f ca="1">IF(ISERROR(AVERAGEIF('Récap prestation'!$E$3:$E$500,N243,'Récap prestation'!$S$3)),"N/A",AVERAGEIF('Récap prestation'!$E$3:$E$500,N243,'Récap prestation'!$S$3:$S$500))</f>
        <v>N/A</v>
      </c>
      <c r="U243" s="12">
        <f>'Récap prestation'!O244</f>
        <v>0</v>
      </c>
      <c r="V243" s="12" t="e">
        <f t="array" ref="V24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doublon])-ROW($U$2)+1),ROWS(V$2:V243)))</f>
        <v>#NUM!</v>
      </c>
      <c r="W243" s="12" t="str">
        <f t="shared" si="30"/>
        <v/>
      </c>
      <c r="X243" s="12"/>
      <c r="Z243" s="14" t="str">
        <f ca="1">'avril 2019'!B30</f>
        <v>29 avril 2019</v>
      </c>
      <c r="AA243" s="14">
        <f ca="1">MATCH(TEXT(Z244,"j mmmm aaaa"),'avril 2019'!$B$2:$B296,0)-MATCH(TEXT(Z243,"j mmmm aaaa"),'avril 2019'!$B$2:$B296,0)</f>
        <v>1</v>
      </c>
      <c r="AB243" t="str">
        <f ca="1">IF(AND(AA243=1,ISBLANK(VLOOKUP(Z243,Tableau471468101113[[Date]:[Type de prestation]],5,FALSE))),"",AA243)</f>
        <v/>
      </c>
    </row>
    <row r="244" spans="1:28" x14ac:dyDescent="0.25">
      <c r="A244" s="3">
        <f>'Récap prestation'!N245</f>
        <v>0</v>
      </c>
      <c r="B244" s="12" t="e">
        <f t="array" ref="B2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doublon])-ROW($A$2)+1),ROWS(B$2:B244)))</f>
        <v>#NUM!</v>
      </c>
      <c r="C244" s="12" t="str">
        <f t="shared" si="24"/>
        <v/>
      </c>
      <c r="D244" s="12" t="str">
        <f>IF('Récap prestation'!E245&lt;&gt;0,'Récap prestation'!E245,"")</f>
        <v/>
      </c>
      <c r="E244" s="14">
        <f t="shared" si="25"/>
        <v>235</v>
      </c>
      <c r="F244" s="14" t="str">
        <f t="shared" si="26"/>
        <v xml:space="preserve"> 235 </v>
      </c>
      <c r="G244" s="14">
        <f>INDEX($N$2:O342,MATCH(D244,Tableau1[valeur établissement liste],0),2)</f>
        <v>3</v>
      </c>
      <c r="H244" s="2" t="str">
        <f t="shared" si="27"/>
        <v/>
      </c>
      <c r="I244" s="12">
        <f>'Récap prestation'!G245</f>
        <v>0</v>
      </c>
      <c r="J244" s="12" t="str">
        <f>IF(ISBLANK('Récap prestation'!I245),"",'Récap prestation'!I245)</f>
        <v/>
      </c>
      <c r="K244" s="12" t="str">
        <f>IF(ISBLANK('Récap prestation'!H245),"",'Récap prestation'!H245)</f>
        <v/>
      </c>
      <c r="L244" s="12"/>
      <c r="M244" s="10" t="e">
        <f t="array" ref="M2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doublon])-ROW($D$2)+1),ROWS(M$2:M244)))</f>
        <v>#NUM!</v>
      </c>
      <c r="N244" s="12" t="str">
        <f t="shared" si="28"/>
        <v/>
      </c>
      <c r="O244">
        <f t="shared" si="31"/>
        <v>243</v>
      </c>
      <c r="P244">
        <f ca="1">SUMIF('Récap prestation'!$E$3:$E$500,N244,'Récap prestation'!J245)</f>
        <v>0</v>
      </c>
      <c r="Q244">
        <f ca="1">SUMIF('Récap prestation'!$E$3:$E$500,N244,'Récap prestation'!K245)</f>
        <v>0</v>
      </c>
      <c r="R244">
        <f t="shared" ca="1" si="29"/>
        <v>0</v>
      </c>
      <c r="S244">
        <f ca="1">SUMIF('Récap prestation'!$E$3:$E$500,N244,'Récap prestation'!S245)</f>
        <v>0</v>
      </c>
      <c r="T244" t="str">
        <f ca="1">IF(ISERROR(AVERAGEIF('Récap prestation'!$E$3:$E$500,N244,'Récap prestation'!$S$3)),"N/A",AVERAGEIF('Récap prestation'!$E$3:$E$500,N244,'Récap prestation'!$S$3:$S$500))</f>
        <v>N/A</v>
      </c>
      <c r="U244" s="12">
        <f>'Récap prestation'!O245</f>
        <v>0</v>
      </c>
      <c r="V244" s="12" t="e">
        <f t="array" ref="V24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doublon])-ROW($U$2)+1),ROWS(V$2:V244)))</f>
        <v>#NUM!</v>
      </c>
      <c r="W244" s="12" t="str">
        <f t="shared" si="30"/>
        <v/>
      </c>
      <c r="X244" s="12"/>
      <c r="Z244" s="14" t="str">
        <f ca="1">'avril 2019'!B31</f>
        <v>30 avril 2019</v>
      </c>
      <c r="AA244" s="14">
        <f ca="1">MATCH(TEXT("Fin d'avril","j mmmm aaaa"),'avril 2019'!$B$2:$B297,0)-MATCH(TEXT(Z244,"j mmmm aaaa"),'avril 2019'!$B$2:$B297,0)</f>
        <v>1</v>
      </c>
      <c r="AB244" t="str">
        <f ca="1">IF(AND(AA244=1,ISBLANK(VLOOKUP(Z244,Tableau471468101113[[Date]:[Type de prestation]],5,FALSE))),"",AA244)</f>
        <v/>
      </c>
    </row>
    <row r="245" spans="1:28" x14ac:dyDescent="0.25">
      <c r="A245" s="3">
        <f>'Récap prestation'!N246</f>
        <v>0</v>
      </c>
      <c r="B245" s="12" t="e">
        <f t="array" ref="B2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doublon])-ROW($A$2)+1),ROWS(B$2:B245)))</f>
        <v>#NUM!</v>
      </c>
      <c r="C245" s="12" t="str">
        <f t="shared" si="24"/>
        <v/>
      </c>
      <c r="D245" s="12" t="str">
        <f>IF('Récap prestation'!E246&lt;&gt;0,'Récap prestation'!E246,"")</f>
        <v/>
      </c>
      <c r="E245" s="14">
        <f t="shared" si="25"/>
        <v>236</v>
      </c>
      <c r="F245" s="14" t="str">
        <f t="shared" si="26"/>
        <v xml:space="preserve"> 236 </v>
      </c>
      <c r="G245" s="14">
        <f>INDEX($N$2:O343,MATCH(D245,Tableau1[valeur établissement liste],0),2)</f>
        <v>3</v>
      </c>
      <c r="H245" s="2" t="str">
        <f t="shared" si="27"/>
        <v/>
      </c>
      <c r="I245" s="12">
        <f>'Récap prestation'!G246</f>
        <v>0</v>
      </c>
      <c r="J245" s="12" t="str">
        <f>IF(ISBLANK('Récap prestation'!I246),"",'Récap prestation'!I246)</f>
        <v/>
      </c>
      <c r="K245" s="12" t="str">
        <f>IF(ISBLANK('Récap prestation'!H246),"",'Récap prestation'!H246)</f>
        <v/>
      </c>
      <c r="L245" s="12"/>
      <c r="M245" s="10" t="e">
        <f t="array" ref="M2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doublon])-ROW($D$2)+1),ROWS(M$2:M245)))</f>
        <v>#NUM!</v>
      </c>
      <c r="N245" s="12" t="str">
        <f t="shared" si="28"/>
        <v/>
      </c>
      <c r="O245">
        <f t="shared" si="31"/>
        <v>244</v>
      </c>
      <c r="P245">
        <f ca="1">SUMIF('Récap prestation'!$E$3:$E$500,N245,'Récap prestation'!J246)</f>
        <v>0</v>
      </c>
      <c r="Q245">
        <f ca="1">SUMIF('Récap prestation'!$E$3:$E$500,N245,'Récap prestation'!K246)</f>
        <v>0</v>
      </c>
      <c r="R245">
        <f t="shared" ca="1" si="29"/>
        <v>0</v>
      </c>
      <c r="S245">
        <f ca="1">SUMIF('Récap prestation'!$E$3:$E$500,N245,'Récap prestation'!S246)</f>
        <v>0</v>
      </c>
      <c r="T245" t="str">
        <f ca="1">IF(ISERROR(AVERAGEIF('Récap prestation'!$E$3:$E$500,N245,'Récap prestation'!$S$3)),"N/A",AVERAGEIF('Récap prestation'!$E$3:$E$500,N245,'Récap prestation'!$S$3:$S$500))</f>
        <v>N/A</v>
      </c>
      <c r="U245" s="12">
        <f>'Récap prestation'!O246</f>
        <v>0</v>
      </c>
      <c r="V245" s="12" t="e">
        <f t="array" ref="V24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doublon])-ROW($U$2)+1),ROWS(V$2:V245)))</f>
        <v>#NUM!</v>
      </c>
      <c r="W245" s="12" t="str">
        <f t="shared" si="30"/>
        <v/>
      </c>
      <c r="X245" s="12"/>
      <c r="Z245" s="14" t="str">
        <f ca="1">'mai 2019'!B2</f>
        <v>1 mai 2019</v>
      </c>
      <c r="AA245" s="14">
        <f ca="1">MATCH(TEXT(Z246,"j mmmm aaaa"),'mai 2019'!$B$2:$B298,0)-MATCH(TEXT(Z245,"j mmmm aaaa"),'mai 2019'!$B$2:$B298,0)</f>
        <v>1</v>
      </c>
      <c r="AB245" t="str">
        <f ca="1">IF(AND(AA245=1,ISBLANK(VLOOKUP(Z245,Tableau47146810111315[[Date]:[Type de prestation]],5,FALSE))),"",AA245)</f>
        <v/>
      </c>
    </row>
    <row r="246" spans="1:28" x14ac:dyDescent="0.25">
      <c r="A246" s="3">
        <f>'Récap prestation'!N247</f>
        <v>0</v>
      </c>
      <c r="B246" s="12" t="e">
        <f t="array" ref="B2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doublon])-ROW($A$2)+1),ROWS(B$2:B246)))</f>
        <v>#NUM!</v>
      </c>
      <c r="C246" s="12" t="str">
        <f t="shared" si="24"/>
        <v/>
      </c>
      <c r="D246" s="12" t="str">
        <f>IF('Récap prestation'!E247&lt;&gt;0,'Récap prestation'!E247,"")</f>
        <v/>
      </c>
      <c r="E246" s="14">
        <f t="shared" si="25"/>
        <v>237</v>
      </c>
      <c r="F246" s="14" t="str">
        <f t="shared" si="26"/>
        <v xml:space="preserve"> 237 </v>
      </c>
      <c r="G246" s="14">
        <f>INDEX($N$2:O344,MATCH(D246,Tableau1[valeur établissement liste],0),2)</f>
        <v>3</v>
      </c>
      <c r="H246" s="2" t="str">
        <f t="shared" si="27"/>
        <v/>
      </c>
      <c r="I246" s="12">
        <f>'Récap prestation'!G247</f>
        <v>0</v>
      </c>
      <c r="J246" s="12" t="str">
        <f>IF(ISBLANK('Récap prestation'!I247),"",'Récap prestation'!I247)</f>
        <v/>
      </c>
      <c r="K246" s="12" t="str">
        <f>IF(ISBLANK('Récap prestation'!H247),"",'Récap prestation'!H247)</f>
        <v/>
      </c>
      <c r="L246" s="12"/>
      <c r="M246" s="10" t="e">
        <f t="array" ref="M2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doublon])-ROW($D$2)+1),ROWS(M$2:M246)))</f>
        <v>#NUM!</v>
      </c>
      <c r="N246" s="12" t="str">
        <f t="shared" si="28"/>
        <v/>
      </c>
      <c r="O246">
        <f t="shared" si="31"/>
        <v>245</v>
      </c>
      <c r="P246">
        <f ca="1">SUMIF('Récap prestation'!$E$3:$E$500,N246,'Récap prestation'!J247)</f>
        <v>0</v>
      </c>
      <c r="Q246">
        <f ca="1">SUMIF('Récap prestation'!$E$3:$E$500,N246,'Récap prestation'!K247)</f>
        <v>0</v>
      </c>
      <c r="R246">
        <f t="shared" ca="1" si="29"/>
        <v>0</v>
      </c>
      <c r="S246">
        <f ca="1">SUMIF('Récap prestation'!$E$3:$E$500,N246,'Récap prestation'!S247)</f>
        <v>0</v>
      </c>
      <c r="T246" t="str">
        <f ca="1">IF(ISERROR(AVERAGEIF('Récap prestation'!$E$3:$E$500,N246,'Récap prestation'!$S$3)),"N/A",AVERAGEIF('Récap prestation'!$E$3:$E$500,N246,'Récap prestation'!$S$3:$S$500))</f>
        <v>N/A</v>
      </c>
      <c r="U246" s="12">
        <f>'Récap prestation'!O247</f>
        <v>0</v>
      </c>
      <c r="V246" s="12" t="e">
        <f t="array" ref="V24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doublon])-ROW($U$2)+1),ROWS(V$2:V246)))</f>
        <v>#NUM!</v>
      </c>
      <c r="W246" s="12" t="str">
        <f t="shared" si="30"/>
        <v/>
      </c>
      <c r="X246" s="12"/>
      <c r="Z246" s="14" t="str">
        <f ca="1">'mai 2019'!B3</f>
        <v>2 mai 2019</v>
      </c>
      <c r="AA246" s="14">
        <f ca="1">MATCH(TEXT(Z247,"j mmmm aaaa"),'mai 2019'!$B$2:$B299,0)-MATCH(TEXT(Z246,"j mmmm aaaa"),'mai 2019'!$B$2:$B299,0)</f>
        <v>1</v>
      </c>
      <c r="AB246" t="str">
        <f ca="1">IF(AND(AA246=1,ISBLANK(VLOOKUP(Z246,Tableau47146810111315[[Date]:[Type de prestation]],5,FALSE))),"",AA246)</f>
        <v/>
      </c>
    </row>
    <row r="247" spans="1:28" x14ac:dyDescent="0.25">
      <c r="A247" s="3">
        <f>'Récap prestation'!N248</f>
        <v>0</v>
      </c>
      <c r="B247" s="12" t="e">
        <f t="array" ref="B2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doublon])-ROW($A$2)+1),ROWS(B$2:B247)))</f>
        <v>#NUM!</v>
      </c>
      <c r="C247" s="12" t="str">
        <f t="shared" si="24"/>
        <v/>
      </c>
      <c r="D247" s="12" t="str">
        <f>IF('Récap prestation'!E248&lt;&gt;0,'Récap prestation'!E248,"")</f>
        <v/>
      </c>
      <c r="E247" s="14">
        <f t="shared" si="25"/>
        <v>238</v>
      </c>
      <c r="F247" s="14" t="str">
        <f t="shared" si="26"/>
        <v xml:space="preserve"> 238 </v>
      </c>
      <c r="G247" s="14">
        <f>INDEX($N$2:O345,MATCH(D247,Tableau1[valeur établissement liste],0),2)</f>
        <v>3</v>
      </c>
      <c r="H247" s="2" t="str">
        <f t="shared" si="27"/>
        <v/>
      </c>
      <c r="I247" s="12">
        <f>'Récap prestation'!G248</f>
        <v>0</v>
      </c>
      <c r="J247" s="12" t="str">
        <f>IF(ISBLANK('Récap prestation'!I248),"",'Récap prestation'!I248)</f>
        <v/>
      </c>
      <c r="K247" s="12" t="str">
        <f>IF(ISBLANK('Récap prestation'!H248),"",'Récap prestation'!H248)</f>
        <v/>
      </c>
      <c r="L247" s="12"/>
      <c r="M247" s="10" t="e">
        <f t="array" ref="M2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doublon])-ROW($D$2)+1),ROWS(M$2:M247)))</f>
        <v>#NUM!</v>
      </c>
      <c r="N247" s="12" t="str">
        <f t="shared" si="28"/>
        <v/>
      </c>
      <c r="O247">
        <f t="shared" si="31"/>
        <v>246</v>
      </c>
      <c r="P247">
        <f ca="1">SUMIF('Récap prestation'!$E$3:$E$500,N247,'Récap prestation'!J248)</f>
        <v>0</v>
      </c>
      <c r="Q247">
        <f ca="1">SUMIF('Récap prestation'!$E$3:$E$500,N247,'Récap prestation'!K248)</f>
        <v>0</v>
      </c>
      <c r="R247">
        <f t="shared" ca="1" si="29"/>
        <v>0</v>
      </c>
      <c r="S247">
        <f ca="1">SUMIF('Récap prestation'!$E$3:$E$500,N247,'Récap prestation'!S248)</f>
        <v>0</v>
      </c>
      <c r="T247" t="str">
        <f ca="1">IF(ISERROR(AVERAGEIF('Récap prestation'!$E$3:$E$500,N247,'Récap prestation'!$S$3)),"N/A",AVERAGEIF('Récap prestation'!$E$3:$E$500,N247,'Récap prestation'!$S$3:$S$500))</f>
        <v>N/A</v>
      </c>
      <c r="U247" s="12">
        <f>'Récap prestation'!O248</f>
        <v>0</v>
      </c>
      <c r="V247" s="12" t="e">
        <f t="array" ref="V24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doublon])-ROW($U$2)+1),ROWS(V$2:V247)))</f>
        <v>#NUM!</v>
      </c>
      <c r="W247" s="12" t="str">
        <f t="shared" si="30"/>
        <v/>
      </c>
      <c r="X247" s="12"/>
      <c r="Z247" s="14" t="str">
        <f ca="1">'mai 2019'!B4</f>
        <v>3 mai 2019</v>
      </c>
      <c r="AA247" s="14">
        <f ca="1">MATCH(TEXT(Z248,"j mmmm aaaa"),'mai 2019'!$B$2:$B300,0)-MATCH(TEXT(Z247,"j mmmm aaaa"),'mai 2019'!$B$2:$B300,0)</f>
        <v>1</v>
      </c>
      <c r="AB247" t="str">
        <f ca="1">IF(AND(AA247=1,ISBLANK(VLOOKUP(Z247,Tableau47146810111315[[Date]:[Type de prestation]],5,FALSE))),"",AA247)</f>
        <v/>
      </c>
    </row>
    <row r="248" spans="1:28" x14ac:dyDescent="0.25">
      <c r="A248" s="3">
        <f>'Récap prestation'!N249</f>
        <v>0</v>
      </c>
      <c r="B248" s="12" t="e">
        <f t="array" ref="B2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doublon])-ROW($A$2)+1),ROWS(B$2:B248)))</f>
        <v>#NUM!</v>
      </c>
      <c r="C248" s="12" t="str">
        <f t="shared" si="24"/>
        <v/>
      </c>
      <c r="D248" s="12" t="str">
        <f>IF('Récap prestation'!E249&lt;&gt;0,'Récap prestation'!E249,"")</f>
        <v/>
      </c>
      <c r="E248" s="14">
        <f t="shared" si="25"/>
        <v>239</v>
      </c>
      <c r="F248" s="14" t="str">
        <f t="shared" si="26"/>
        <v xml:space="preserve"> 239 </v>
      </c>
      <c r="G248" s="14">
        <f>INDEX($N$2:O346,MATCH(D248,Tableau1[valeur établissement liste],0),2)</f>
        <v>3</v>
      </c>
      <c r="H248" s="2" t="str">
        <f t="shared" si="27"/>
        <v/>
      </c>
      <c r="I248" s="12">
        <f>'Récap prestation'!G249</f>
        <v>0</v>
      </c>
      <c r="J248" s="12" t="str">
        <f>IF(ISBLANK('Récap prestation'!I249),"",'Récap prestation'!I249)</f>
        <v/>
      </c>
      <c r="K248" s="12" t="str">
        <f>IF(ISBLANK('Récap prestation'!H249),"",'Récap prestation'!H249)</f>
        <v/>
      </c>
      <c r="L248" s="12"/>
      <c r="M248" s="10" t="e">
        <f t="array" ref="M2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doublon])-ROW($D$2)+1),ROWS(M$2:M248)))</f>
        <v>#NUM!</v>
      </c>
      <c r="N248" s="12" t="str">
        <f t="shared" si="28"/>
        <v/>
      </c>
      <c r="O248">
        <f t="shared" si="31"/>
        <v>247</v>
      </c>
      <c r="P248">
        <f ca="1">SUMIF('Récap prestation'!$E$3:$E$500,N248,'Récap prestation'!J249)</f>
        <v>0</v>
      </c>
      <c r="Q248">
        <f ca="1">SUMIF('Récap prestation'!$E$3:$E$500,N248,'Récap prestation'!K249)</f>
        <v>0</v>
      </c>
      <c r="R248">
        <f t="shared" ca="1" si="29"/>
        <v>0</v>
      </c>
      <c r="S248">
        <f ca="1">SUMIF('Récap prestation'!$E$3:$E$500,N248,'Récap prestation'!S249)</f>
        <v>0</v>
      </c>
      <c r="T248" t="str">
        <f ca="1">IF(ISERROR(AVERAGEIF('Récap prestation'!$E$3:$E$500,N248,'Récap prestation'!$S$3)),"N/A",AVERAGEIF('Récap prestation'!$E$3:$E$500,N248,'Récap prestation'!$S$3:$S$500))</f>
        <v>N/A</v>
      </c>
      <c r="U248" s="12">
        <f>'Récap prestation'!O249</f>
        <v>0</v>
      </c>
      <c r="V248" s="12" t="e">
        <f t="array" ref="V24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doublon])-ROW($U$2)+1),ROWS(V$2:V248)))</f>
        <v>#NUM!</v>
      </c>
      <c r="W248" s="12" t="str">
        <f t="shared" si="30"/>
        <v/>
      </c>
      <c r="X248" s="12"/>
      <c r="Z248" s="14" t="str">
        <f ca="1">'mai 2019'!B5</f>
        <v>4 mai 2019</v>
      </c>
      <c r="AA248" s="14">
        <f ca="1">MATCH(TEXT(Z249,"j mmmm aaaa"),'mai 2019'!$B$2:$B301,0)-MATCH(TEXT(Z248,"j mmmm aaaa"),'mai 2019'!$B$2:$B301,0)</f>
        <v>1</v>
      </c>
      <c r="AB248" t="str">
        <f ca="1">IF(AND(AA248=1,ISBLANK(VLOOKUP(Z248,Tableau47146810111315[[Date]:[Type de prestation]],5,FALSE))),"",AA248)</f>
        <v/>
      </c>
    </row>
    <row r="249" spans="1:28" x14ac:dyDescent="0.25">
      <c r="A249" s="3">
        <f>'Récap prestation'!N250</f>
        <v>0</v>
      </c>
      <c r="B249" s="12" t="e">
        <f t="array" ref="B2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doublon])-ROW($A$2)+1),ROWS(B$2:B249)))</f>
        <v>#NUM!</v>
      </c>
      <c r="C249" s="12" t="str">
        <f t="shared" si="24"/>
        <v/>
      </c>
      <c r="D249" s="12" t="str">
        <f>IF('Récap prestation'!E250&lt;&gt;0,'Récap prestation'!E250,"")</f>
        <v/>
      </c>
      <c r="E249" s="14">
        <f t="shared" si="25"/>
        <v>240</v>
      </c>
      <c r="F249" s="14" t="str">
        <f t="shared" si="26"/>
        <v xml:space="preserve"> 240 </v>
      </c>
      <c r="G249" s="14">
        <f>INDEX($N$2:O347,MATCH(D249,Tableau1[valeur établissement liste],0),2)</f>
        <v>3</v>
      </c>
      <c r="H249" s="2" t="str">
        <f t="shared" si="27"/>
        <v/>
      </c>
      <c r="I249" s="12">
        <f>'Récap prestation'!G250</f>
        <v>0</v>
      </c>
      <c r="J249" s="12" t="str">
        <f>IF(ISBLANK('Récap prestation'!I250),"",'Récap prestation'!I250)</f>
        <v/>
      </c>
      <c r="K249" s="12" t="str">
        <f>IF(ISBLANK('Récap prestation'!H250),"",'Récap prestation'!H250)</f>
        <v/>
      </c>
      <c r="L249" s="12"/>
      <c r="M249" s="10" t="e">
        <f t="array" ref="M2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doublon])-ROW($D$2)+1),ROWS(M$2:M249)))</f>
        <v>#NUM!</v>
      </c>
      <c r="N249" s="12" t="str">
        <f t="shared" si="28"/>
        <v/>
      </c>
      <c r="O249">
        <f t="shared" si="31"/>
        <v>248</v>
      </c>
      <c r="P249">
        <f ca="1">SUMIF('Récap prestation'!$E$3:$E$500,N249,'Récap prestation'!J250)</f>
        <v>0</v>
      </c>
      <c r="Q249">
        <f ca="1">SUMIF('Récap prestation'!$E$3:$E$500,N249,'Récap prestation'!K250)</f>
        <v>0</v>
      </c>
      <c r="R249">
        <f t="shared" ca="1" si="29"/>
        <v>0</v>
      </c>
      <c r="S249">
        <f ca="1">SUMIF('Récap prestation'!$E$3:$E$500,N249,'Récap prestation'!S250)</f>
        <v>0</v>
      </c>
      <c r="T249" t="str">
        <f ca="1">IF(ISERROR(AVERAGEIF('Récap prestation'!$E$3:$E$500,N249,'Récap prestation'!$S$3)),"N/A",AVERAGEIF('Récap prestation'!$E$3:$E$500,N249,'Récap prestation'!$S$3:$S$500))</f>
        <v>N/A</v>
      </c>
      <c r="U249" s="12">
        <f>'Récap prestation'!O250</f>
        <v>0</v>
      </c>
      <c r="V249" s="12" t="e">
        <f t="array" ref="V24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doublon])-ROW($U$2)+1),ROWS(V$2:V249)))</f>
        <v>#NUM!</v>
      </c>
      <c r="W249" s="12" t="str">
        <f t="shared" si="30"/>
        <v/>
      </c>
      <c r="X249" s="12"/>
      <c r="Z249" s="14" t="str">
        <f ca="1">'mai 2019'!B6</f>
        <v>5 mai 2019</v>
      </c>
      <c r="AA249" s="14">
        <f ca="1">MATCH(TEXT(Z250,"j mmmm aaaa"),'mai 2019'!$B$2:$B302,0)-MATCH(TEXT(Z249,"j mmmm aaaa"),'mai 2019'!$B$2:$B302,0)</f>
        <v>1</v>
      </c>
      <c r="AB249" t="str">
        <f ca="1">IF(AND(AA249=1,ISBLANK(VLOOKUP(Z249,Tableau47146810111315[[Date]:[Type de prestation]],5,FALSE))),"",AA249)</f>
        <v/>
      </c>
    </row>
    <row r="250" spans="1:28" x14ac:dyDescent="0.25">
      <c r="A250" s="3">
        <f>'Récap prestation'!N251</f>
        <v>0</v>
      </c>
      <c r="B250" s="12" t="e">
        <f t="array" ref="B2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doublon])-ROW($A$2)+1),ROWS(B$2:B250)))</f>
        <v>#NUM!</v>
      </c>
      <c r="C250" s="12" t="str">
        <f t="shared" si="24"/>
        <v/>
      </c>
      <c r="D250" s="12" t="str">
        <f>IF('Récap prestation'!E251&lt;&gt;0,'Récap prestation'!E251,"")</f>
        <v/>
      </c>
      <c r="E250" s="14">
        <f t="shared" si="25"/>
        <v>241</v>
      </c>
      <c r="F250" s="14" t="str">
        <f t="shared" si="26"/>
        <v xml:space="preserve"> 241 </v>
      </c>
      <c r="G250" s="14">
        <f>INDEX($N$2:O348,MATCH(D250,Tableau1[valeur établissement liste],0),2)</f>
        <v>3</v>
      </c>
      <c r="H250" s="2" t="str">
        <f t="shared" si="27"/>
        <v/>
      </c>
      <c r="I250" s="12">
        <f>'Récap prestation'!G251</f>
        <v>0</v>
      </c>
      <c r="J250" s="12" t="str">
        <f>IF(ISBLANK('Récap prestation'!I251),"",'Récap prestation'!I251)</f>
        <v/>
      </c>
      <c r="K250" s="12" t="str">
        <f>IF(ISBLANK('Récap prestation'!H251),"",'Récap prestation'!H251)</f>
        <v/>
      </c>
      <c r="L250" s="12"/>
      <c r="M250" s="10" t="e">
        <f t="array" ref="M2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doublon])-ROW($D$2)+1),ROWS(M$2:M250)))</f>
        <v>#NUM!</v>
      </c>
      <c r="N250" s="12" t="str">
        <f t="shared" si="28"/>
        <v/>
      </c>
      <c r="O250">
        <f t="shared" si="31"/>
        <v>249</v>
      </c>
      <c r="P250">
        <f ca="1">SUMIF('Récap prestation'!$E$3:$E$500,N250,'Récap prestation'!J251)</f>
        <v>0</v>
      </c>
      <c r="Q250">
        <f ca="1">SUMIF('Récap prestation'!$E$3:$E$500,N250,'Récap prestation'!K251)</f>
        <v>0</v>
      </c>
      <c r="R250">
        <f t="shared" ca="1" si="29"/>
        <v>0</v>
      </c>
      <c r="S250">
        <f ca="1">SUMIF('Récap prestation'!$E$3:$E$500,N250,'Récap prestation'!S251)</f>
        <v>0</v>
      </c>
      <c r="T250" t="str">
        <f ca="1">IF(ISERROR(AVERAGEIF('Récap prestation'!$E$3:$E$500,N250,'Récap prestation'!$S$3)),"N/A",AVERAGEIF('Récap prestation'!$E$3:$E$500,N250,'Récap prestation'!$S$3:$S$500))</f>
        <v>N/A</v>
      </c>
      <c r="U250" s="12">
        <f>'Récap prestation'!O251</f>
        <v>0</v>
      </c>
      <c r="V250" s="12" t="e">
        <f t="array" ref="V25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doublon])-ROW($U$2)+1),ROWS(V$2:V250)))</f>
        <v>#NUM!</v>
      </c>
      <c r="W250" s="12" t="str">
        <f t="shared" si="30"/>
        <v/>
      </c>
      <c r="X250" s="12"/>
      <c r="Z250" s="14" t="str">
        <f ca="1">'mai 2019'!B7</f>
        <v>6 mai 2019</v>
      </c>
      <c r="AA250" s="14">
        <f ca="1">MATCH(TEXT(Z251,"j mmmm aaaa"),'mai 2019'!$B$2:$B303,0)-MATCH(TEXT(Z250,"j mmmm aaaa"),'mai 2019'!$B$2:$B303,0)</f>
        <v>1</v>
      </c>
      <c r="AB250" t="str">
        <f ca="1">IF(AND(AA250=1,ISBLANK(VLOOKUP(Z250,Tableau47146810111315[[Date]:[Type de prestation]],5,FALSE))),"",AA250)</f>
        <v/>
      </c>
    </row>
    <row r="251" spans="1:28" x14ac:dyDescent="0.25">
      <c r="A251" s="3">
        <f>'Récap prestation'!N252</f>
        <v>0</v>
      </c>
      <c r="B251" s="12" t="e">
        <f t="array" ref="B2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doublon])-ROW($A$2)+1),ROWS(B$2:B251)))</f>
        <v>#NUM!</v>
      </c>
      <c r="C251" s="12" t="str">
        <f t="shared" si="24"/>
        <v/>
      </c>
      <c r="D251" s="12" t="str">
        <f>IF('Récap prestation'!E252&lt;&gt;0,'Récap prestation'!E252,"")</f>
        <v/>
      </c>
      <c r="E251" s="14">
        <f t="shared" si="25"/>
        <v>242</v>
      </c>
      <c r="F251" s="14" t="str">
        <f t="shared" si="26"/>
        <v xml:space="preserve"> 242 </v>
      </c>
      <c r="G251" s="14">
        <f>INDEX($N$2:O349,MATCH(D251,Tableau1[valeur établissement liste],0),2)</f>
        <v>3</v>
      </c>
      <c r="H251" s="2" t="str">
        <f t="shared" si="27"/>
        <v/>
      </c>
      <c r="I251" s="12">
        <f>'Récap prestation'!G252</f>
        <v>0</v>
      </c>
      <c r="J251" s="12" t="str">
        <f>IF(ISBLANK('Récap prestation'!I252),"",'Récap prestation'!I252)</f>
        <v/>
      </c>
      <c r="K251" s="12" t="str">
        <f>IF(ISBLANK('Récap prestation'!H252),"",'Récap prestation'!H252)</f>
        <v/>
      </c>
      <c r="L251" s="12"/>
      <c r="M251" s="10" t="e">
        <f t="array" ref="M2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doublon])-ROW($D$2)+1),ROWS(M$2:M251)))</f>
        <v>#NUM!</v>
      </c>
      <c r="N251" s="12" t="str">
        <f t="shared" si="28"/>
        <v/>
      </c>
      <c r="O251">
        <f t="shared" si="31"/>
        <v>250</v>
      </c>
      <c r="P251">
        <f ca="1">SUMIF('Récap prestation'!$E$3:$E$500,N251,'Récap prestation'!J252)</f>
        <v>0</v>
      </c>
      <c r="Q251">
        <f ca="1">SUMIF('Récap prestation'!$E$3:$E$500,N251,'Récap prestation'!K252)</f>
        <v>0</v>
      </c>
      <c r="R251">
        <f t="shared" ca="1" si="29"/>
        <v>0</v>
      </c>
      <c r="S251">
        <f ca="1">SUMIF('Récap prestation'!$E$3:$E$500,N251,'Récap prestation'!S252)</f>
        <v>0</v>
      </c>
      <c r="T251" t="str">
        <f ca="1">IF(ISERROR(AVERAGEIF('Récap prestation'!$E$3:$E$500,N251,'Récap prestation'!$S$3)),"N/A",AVERAGEIF('Récap prestation'!$E$3:$E$500,N251,'Récap prestation'!$S$3:$S$500))</f>
        <v>N/A</v>
      </c>
      <c r="U251" s="12">
        <f>'Récap prestation'!O252</f>
        <v>0</v>
      </c>
      <c r="V251" s="12" t="e">
        <f t="array" ref="V25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doublon])-ROW($U$2)+1),ROWS(V$2:V251)))</f>
        <v>#NUM!</v>
      </c>
      <c r="W251" s="12" t="str">
        <f t="shared" si="30"/>
        <v/>
      </c>
      <c r="X251" s="12"/>
      <c r="Z251" s="14" t="str">
        <f ca="1">'mai 2019'!B8</f>
        <v>7 mai 2019</v>
      </c>
      <c r="AA251" s="14">
        <f ca="1">MATCH(TEXT(Z252,"j mmmm aaaa"),'mai 2019'!$B$2:$B304,0)-MATCH(TEXT(Z251,"j mmmm aaaa"),'mai 2019'!$B$2:$B304,0)</f>
        <v>1</v>
      </c>
      <c r="AB251" t="str">
        <f ca="1">IF(AND(AA251=1,ISBLANK(VLOOKUP(Z251,Tableau47146810111315[[Date]:[Type de prestation]],5,FALSE))),"",AA251)</f>
        <v/>
      </c>
    </row>
    <row r="252" spans="1:28" x14ac:dyDescent="0.25">
      <c r="A252" s="3">
        <f>'Récap prestation'!N253</f>
        <v>0</v>
      </c>
      <c r="B252" s="12" t="e">
        <f t="array" ref="B2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doublon])-ROW($A$2)+1),ROWS(B$2:B252)))</f>
        <v>#NUM!</v>
      </c>
      <c r="C252" s="12" t="str">
        <f t="shared" si="24"/>
        <v/>
      </c>
      <c r="D252" s="12" t="str">
        <f>IF('Récap prestation'!E253&lt;&gt;0,'Récap prestation'!E253,"")</f>
        <v/>
      </c>
      <c r="E252" s="14">
        <f t="shared" si="25"/>
        <v>243</v>
      </c>
      <c r="F252" s="14" t="str">
        <f t="shared" si="26"/>
        <v xml:space="preserve"> 243 </v>
      </c>
      <c r="G252" s="14">
        <f>INDEX($N$2:O350,MATCH(D252,Tableau1[valeur établissement liste],0),2)</f>
        <v>3</v>
      </c>
      <c r="H252" s="2" t="str">
        <f t="shared" si="27"/>
        <v/>
      </c>
      <c r="I252" s="12">
        <f>'Récap prestation'!G253</f>
        <v>0</v>
      </c>
      <c r="J252" s="12" t="str">
        <f>IF(ISBLANK('Récap prestation'!I253),"",'Récap prestation'!I253)</f>
        <v/>
      </c>
      <c r="K252" s="12" t="str">
        <f>IF(ISBLANK('Récap prestation'!H253),"",'Récap prestation'!H253)</f>
        <v/>
      </c>
      <c r="L252" s="12"/>
      <c r="M252" s="10" t="e">
        <f t="array" ref="M2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doublon])-ROW($D$2)+1),ROWS(M$2:M252)))</f>
        <v>#NUM!</v>
      </c>
      <c r="N252" s="12" t="str">
        <f t="shared" si="28"/>
        <v/>
      </c>
      <c r="O252">
        <f t="shared" si="31"/>
        <v>251</v>
      </c>
      <c r="P252">
        <f ca="1">SUMIF('Récap prestation'!$E$3:$E$500,N252,'Récap prestation'!J253)</f>
        <v>0</v>
      </c>
      <c r="Q252">
        <f ca="1">SUMIF('Récap prestation'!$E$3:$E$500,N252,'Récap prestation'!K253)</f>
        <v>0</v>
      </c>
      <c r="R252">
        <f t="shared" ca="1" si="29"/>
        <v>0</v>
      </c>
      <c r="S252">
        <f ca="1">SUMIF('Récap prestation'!$E$3:$E$500,N252,'Récap prestation'!S253)</f>
        <v>0</v>
      </c>
      <c r="T252" t="str">
        <f ca="1">IF(ISERROR(AVERAGEIF('Récap prestation'!$E$3:$E$500,N252,'Récap prestation'!$S$3)),"N/A",AVERAGEIF('Récap prestation'!$E$3:$E$500,N252,'Récap prestation'!$S$3:$S$500))</f>
        <v>N/A</v>
      </c>
      <c r="U252" s="12">
        <f>'Récap prestation'!O253</f>
        <v>0</v>
      </c>
      <c r="V252" s="12" t="e">
        <f t="array" ref="V25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doublon])-ROW($U$2)+1),ROWS(V$2:V252)))</f>
        <v>#NUM!</v>
      </c>
      <c r="W252" s="12" t="str">
        <f t="shared" si="30"/>
        <v/>
      </c>
      <c r="X252" s="12"/>
      <c r="Z252" s="14" t="str">
        <f ca="1">'mai 2019'!B9</f>
        <v>8 mai 2019</v>
      </c>
      <c r="AA252" s="14">
        <f ca="1">MATCH(TEXT(Z253,"j mmmm aaaa"),'mai 2019'!$B$2:$B305,0)-MATCH(TEXT(Z252,"j mmmm aaaa"),'mai 2019'!$B$2:$B305,0)</f>
        <v>1</v>
      </c>
      <c r="AB252" t="str">
        <f ca="1">IF(AND(AA252=1,ISBLANK(VLOOKUP(Z252,Tableau47146810111315[[Date]:[Type de prestation]],5,FALSE))),"",AA252)</f>
        <v/>
      </c>
    </row>
    <row r="253" spans="1:28" x14ac:dyDescent="0.25">
      <c r="A253" s="3">
        <f>'Récap prestation'!N254</f>
        <v>0</v>
      </c>
      <c r="B253" s="12" t="e">
        <f t="array" ref="B2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doublon])-ROW($A$2)+1),ROWS(B$2:B253)))</f>
        <v>#NUM!</v>
      </c>
      <c r="C253" s="12" t="str">
        <f t="shared" si="24"/>
        <v/>
      </c>
      <c r="D253" s="12" t="str">
        <f>IF('Récap prestation'!E254&lt;&gt;0,'Récap prestation'!E254,"")</f>
        <v/>
      </c>
      <c r="E253" s="14">
        <f t="shared" si="25"/>
        <v>244</v>
      </c>
      <c r="F253" s="14" t="str">
        <f t="shared" si="26"/>
        <v xml:space="preserve"> 244 </v>
      </c>
      <c r="G253" s="14">
        <f>INDEX($N$2:O351,MATCH(D253,Tableau1[valeur établissement liste],0),2)</f>
        <v>3</v>
      </c>
      <c r="H253" s="2" t="str">
        <f t="shared" si="27"/>
        <v/>
      </c>
      <c r="I253" s="12">
        <f>'Récap prestation'!G254</f>
        <v>0</v>
      </c>
      <c r="J253" s="12" t="str">
        <f>IF(ISBLANK('Récap prestation'!I254),"",'Récap prestation'!I254)</f>
        <v/>
      </c>
      <c r="K253" s="12" t="str">
        <f>IF(ISBLANK('Récap prestation'!H254),"",'Récap prestation'!H254)</f>
        <v/>
      </c>
      <c r="L253" s="12"/>
      <c r="M253" s="10" t="e">
        <f t="array" ref="M2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doublon])-ROW($D$2)+1),ROWS(M$2:M253)))</f>
        <v>#NUM!</v>
      </c>
      <c r="N253" s="12" t="str">
        <f t="shared" si="28"/>
        <v/>
      </c>
      <c r="O253">
        <f t="shared" si="31"/>
        <v>252</v>
      </c>
      <c r="P253">
        <f ca="1">SUMIF('Récap prestation'!$E$3:$E$500,N253,'Récap prestation'!J254)</f>
        <v>0</v>
      </c>
      <c r="Q253">
        <f ca="1">SUMIF('Récap prestation'!$E$3:$E$500,N253,'Récap prestation'!K254)</f>
        <v>0</v>
      </c>
      <c r="R253">
        <f t="shared" ca="1" si="29"/>
        <v>0</v>
      </c>
      <c r="S253">
        <f ca="1">SUMIF('Récap prestation'!$E$3:$E$500,N253,'Récap prestation'!S254)</f>
        <v>0</v>
      </c>
      <c r="T253" t="str">
        <f ca="1">IF(ISERROR(AVERAGEIF('Récap prestation'!$E$3:$E$500,N253,'Récap prestation'!$S$3)),"N/A",AVERAGEIF('Récap prestation'!$E$3:$E$500,N253,'Récap prestation'!$S$3:$S$500))</f>
        <v>N/A</v>
      </c>
      <c r="U253" s="12">
        <f>'Récap prestation'!O254</f>
        <v>0</v>
      </c>
      <c r="V253" s="12" t="e">
        <f t="array" ref="V25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doublon])-ROW($U$2)+1),ROWS(V$2:V253)))</f>
        <v>#NUM!</v>
      </c>
      <c r="W253" s="12" t="str">
        <f t="shared" si="30"/>
        <v/>
      </c>
      <c r="X253" s="12"/>
      <c r="Z253" s="14" t="str">
        <f ca="1">'mai 2019'!B10</f>
        <v>9 mai 2019</v>
      </c>
      <c r="AA253" s="14">
        <f ca="1">MATCH(TEXT(Z254,"j mmmm aaaa"),'mai 2019'!$B$2:$B306,0)-MATCH(TEXT(Z253,"j mmmm aaaa"),'mai 2019'!$B$2:$B306,0)</f>
        <v>1</v>
      </c>
      <c r="AB253" t="str">
        <f ca="1">IF(AND(AA253=1,ISBLANK(VLOOKUP(Z253,Tableau47146810111315[[Date]:[Type de prestation]],5,FALSE))),"",AA253)</f>
        <v/>
      </c>
    </row>
    <row r="254" spans="1:28" x14ac:dyDescent="0.25">
      <c r="A254" s="3">
        <f>'Récap prestation'!N255</f>
        <v>0</v>
      </c>
      <c r="B254" s="12" t="e">
        <f t="array" ref="B2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doublon])-ROW($A$2)+1),ROWS(B$2:B254)))</f>
        <v>#NUM!</v>
      </c>
      <c r="C254" s="12" t="str">
        <f t="shared" si="24"/>
        <v/>
      </c>
      <c r="D254" s="12" t="str">
        <f>IF('Récap prestation'!E255&lt;&gt;0,'Récap prestation'!E255,"")</f>
        <v/>
      </c>
      <c r="E254" s="14">
        <f t="shared" si="25"/>
        <v>245</v>
      </c>
      <c r="F254" s="14" t="str">
        <f t="shared" si="26"/>
        <v xml:space="preserve"> 245 </v>
      </c>
      <c r="G254" s="14">
        <f>INDEX($N$2:O352,MATCH(D254,Tableau1[valeur établissement liste],0),2)</f>
        <v>3</v>
      </c>
      <c r="H254" s="2" t="str">
        <f t="shared" si="27"/>
        <v/>
      </c>
      <c r="I254" s="12">
        <f>'Récap prestation'!G255</f>
        <v>0</v>
      </c>
      <c r="J254" s="12" t="str">
        <f>IF(ISBLANK('Récap prestation'!I255),"",'Récap prestation'!I255)</f>
        <v/>
      </c>
      <c r="K254" s="12" t="str">
        <f>IF(ISBLANK('Récap prestation'!H255),"",'Récap prestation'!H255)</f>
        <v/>
      </c>
      <c r="L254" s="12"/>
      <c r="M254" s="10" t="e">
        <f t="array" ref="M2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doublon])-ROW($D$2)+1),ROWS(M$2:M254)))</f>
        <v>#NUM!</v>
      </c>
      <c r="N254" s="12" t="str">
        <f t="shared" si="28"/>
        <v/>
      </c>
      <c r="O254">
        <f t="shared" si="31"/>
        <v>253</v>
      </c>
      <c r="P254">
        <f ca="1">SUMIF('Récap prestation'!$E$3:$E$500,N254,'Récap prestation'!J255)</f>
        <v>0</v>
      </c>
      <c r="Q254">
        <f ca="1">SUMIF('Récap prestation'!$E$3:$E$500,N254,'Récap prestation'!K255)</f>
        <v>0</v>
      </c>
      <c r="R254">
        <f t="shared" ca="1" si="29"/>
        <v>0</v>
      </c>
      <c r="S254">
        <f ca="1">SUMIF('Récap prestation'!$E$3:$E$500,N254,'Récap prestation'!S255)</f>
        <v>0</v>
      </c>
      <c r="T254" t="str">
        <f ca="1">IF(ISERROR(AVERAGEIF('Récap prestation'!$E$3:$E$500,N254,'Récap prestation'!$S$3)),"N/A",AVERAGEIF('Récap prestation'!$E$3:$E$500,N254,'Récap prestation'!$S$3:$S$500))</f>
        <v>N/A</v>
      </c>
      <c r="U254" s="12">
        <f>'Récap prestation'!O255</f>
        <v>0</v>
      </c>
      <c r="V254" s="12" t="e">
        <f t="array" ref="V25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doublon])-ROW($U$2)+1),ROWS(V$2:V254)))</f>
        <v>#NUM!</v>
      </c>
      <c r="W254" s="12" t="str">
        <f t="shared" si="30"/>
        <v/>
      </c>
      <c r="X254" s="12"/>
      <c r="Z254" s="14" t="str">
        <f ca="1">'mai 2019'!B11</f>
        <v>10 mai 2019</v>
      </c>
      <c r="AA254" s="14">
        <f ca="1">MATCH(TEXT(Z255,"j mmmm aaaa"),'mai 2019'!$B$2:$B307,0)-MATCH(TEXT(Z254,"j mmmm aaaa"),'mai 2019'!$B$2:$B307,0)</f>
        <v>1</v>
      </c>
      <c r="AB254" t="str">
        <f ca="1">IF(AND(AA254=1,ISBLANK(VLOOKUP(Z254,Tableau47146810111315[[Date]:[Type de prestation]],5,FALSE))),"",AA254)</f>
        <v/>
      </c>
    </row>
    <row r="255" spans="1:28" x14ac:dyDescent="0.25">
      <c r="A255" s="3">
        <f>'Récap prestation'!N256</f>
        <v>0</v>
      </c>
      <c r="B255" s="12" t="e">
        <f t="array" ref="B2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doublon])-ROW($A$2)+1),ROWS(B$2:B255)))</f>
        <v>#NUM!</v>
      </c>
      <c r="C255" s="12" t="str">
        <f t="shared" si="24"/>
        <v/>
      </c>
      <c r="D255" s="12" t="str">
        <f>IF('Récap prestation'!E256&lt;&gt;0,'Récap prestation'!E256,"")</f>
        <v/>
      </c>
      <c r="E255" s="14">
        <f t="shared" si="25"/>
        <v>246</v>
      </c>
      <c r="F255" s="14" t="str">
        <f t="shared" si="26"/>
        <v xml:space="preserve"> 246 </v>
      </c>
      <c r="G255" s="14">
        <f>INDEX($N$2:O353,MATCH(D255,Tableau1[valeur établissement liste],0),2)</f>
        <v>3</v>
      </c>
      <c r="H255" s="2" t="str">
        <f t="shared" si="27"/>
        <v/>
      </c>
      <c r="I255" s="12">
        <f>'Récap prestation'!G256</f>
        <v>0</v>
      </c>
      <c r="J255" s="12" t="str">
        <f>IF(ISBLANK('Récap prestation'!I256),"",'Récap prestation'!I256)</f>
        <v/>
      </c>
      <c r="K255" s="12" t="str">
        <f>IF(ISBLANK('Récap prestation'!H256),"",'Récap prestation'!H256)</f>
        <v/>
      </c>
      <c r="L255" s="12"/>
      <c r="M255" s="10" t="e">
        <f t="array" ref="M2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doublon])-ROW($D$2)+1),ROWS(M$2:M255)))</f>
        <v>#NUM!</v>
      </c>
      <c r="N255" s="12" t="str">
        <f t="shared" si="28"/>
        <v/>
      </c>
      <c r="O255">
        <f t="shared" si="31"/>
        <v>254</v>
      </c>
      <c r="P255">
        <f ca="1">SUMIF('Récap prestation'!$E$3:$E$500,N255,'Récap prestation'!J256)</f>
        <v>0</v>
      </c>
      <c r="Q255">
        <f ca="1">SUMIF('Récap prestation'!$E$3:$E$500,N255,'Récap prestation'!K256)</f>
        <v>0</v>
      </c>
      <c r="R255">
        <f t="shared" ca="1" si="29"/>
        <v>0</v>
      </c>
      <c r="S255">
        <f ca="1">SUMIF('Récap prestation'!$E$3:$E$500,N255,'Récap prestation'!S256)</f>
        <v>0</v>
      </c>
      <c r="T255" t="str">
        <f ca="1">IF(ISERROR(AVERAGEIF('Récap prestation'!$E$3:$E$500,N255,'Récap prestation'!$S$3)),"N/A",AVERAGEIF('Récap prestation'!$E$3:$E$500,N255,'Récap prestation'!$S$3:$S$500))</f>
        <v>N/A</v>
      </c>
      <c r="U255" s="12">
        <f>'Récap prestation'!O256</f>
        <v>0</v>
      </c>
      <c r="V255" s="12" t="e">
        <f t="array" ref="V25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doublon])-ROW($U$2)+1),ROWS(V$2:V255)))</f>
        <v>#NUM!</v>
      </c>
      <c r="W255" s="12" t="str">
        <f t="shared" si="30"/>
        <v/>
      </c>
      <c r="X255" s="12"/>
      <c r="Z255" s="14" t="str">
        <f ca="1">'mai 2019'!B12</f>
        <v>11 mai 2019</v>
      </c>
      <c r="AA255" s="14">
        <f ca="1">MATCH(TEXT(Z256,"j mmmm aaaa"),'mai 2019'!$B$2:$B308,0)-MATCH(TEXT(Z255,"j mmmm aaaa"),'mai 2019'!$B$2:$B308,0)</f>
        <v>1</v>
      </c>
      <c r="AB255" t="str">
        <f ca="1">IF(AND(AA255=1,ISBLANK(VLOOKUP(Z255,Tableau47146810111315[[Date]:[Type de prestation]],5,FALSE))),"",AA255)</f>
        <v/>
      </c>
    </row>
    <row r="256" spans="1:28" x14ac:dyDescent="0.25">
      <c r="A256" s="3">
        <f>'Récap prestation'!N257</f>
        <v>0</v>
      </c>
      <c r="B256" s="12" t="e">
        <f t="array" ref="B2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doublon])-ROW($A$2)+1),ROWS(B$2:B256)))</f>
        <v>#NUM!</v>
      </c>
      <c r="C256" s="12" t="str">
        <f t="shared" si="24"/>
        <v/>
      </c>
      <c r="D256" s="12" t="str">
        <f>IF('Récap prestation'!E257&lt;&gt;0,'Récap prestation'!E257,"")</f>
        <v/>
      </c>
      <c r="E256" s="14">
        <f t="shared" si="25"/>
        <v>247</v>
      </c>
      <c r="F256" s="14" t="str">
        <f t="shared" si="26"/>
        <v xml:space="preserve"> 247 </v>
      </c>
      <c r="G256" s="14">
        <f>INDEX($N$2:O354,MATCH(D256,Tableau1[valeur établissement liste],0),2)</f>
        <v>3</v>
      </c>
      <c r="H256" s="2" t="str">
        <f t="shared" si="27"/>
        <v/>
      </c>
      <c r="I256" s="12">
        <f>'Récap prestation'!G257</f>
        <v>0</v>
      </c>
      <c r="J256" s="12" t="str">
        <f>IF(ISBLANK('Récap prestation'!I257),"",'Récap prestation'!I257)</f>
        <v/>
      </c>
      <c r="K256" s="12" t="str">
        <f>IF(ISBLANK('Récap prestation'!H257),"",'Récap prestation'!H257)</f>
        <v/>
      </c>
      <c r="L256" s="12"/>
      <c r="M256" s="10" t="e">
        <f t="array" ref="M2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doublon])-ROW($D$2)+1),ROWS(M$2:M256)))</f>
        <v>#NUM!</v>
      </c>
      <c r="N256" s="12" t="str">
        <f t="shared" si="28"/>
        <v/>
      </c>
      <c r="O256">
        <f t="shared" si="31"/>
        <v>255</v>
      </c>
      <c r="P256">
        <f ca="1">SUMIF('Récap prestation'!$E$3:$E$500,N256,'Récap prestation'!J257)</f>
        <v>0</v>
      </c>
      <c r="Q256">
        <f ca="1">SUMIF('Récap prestation'!$E$3:$E$500,N256,'Récap prestation'!K257)</f>
        <v>0</v>
      </c>
      <c r="R256">
        <f t="shared" ca="1" si="29"/>
        <v>0</v>
      </c>
      <c r="S256">
        <f ca="1">SUMIF('Récap prestation'!$E$3:$E$500,N256,'Récap prestation'!S257)</f>
        <v>0</v>
      </c>
      <c r="T256" t="str">
        <f ca="1">IF(ISERROR(AVERAGEIF('Récap prestation'!$E$3:$E$500,N256,'Récap prestation'!$S$3)),"N/A",AVERAGEIF('Récap prestation'!$E$3:$E$500,N256,'Récap prestation'!$S$3:$S$500))</f>
        <v>N/A</v>
      </c>
      <c r="U256" s="12">
        <f>'Récap prestation'!O257</f>
        <v>0</v>
      </c>
      <c r="V256" s="12" t="e">
        <f t="array" ref="V25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doublon])-ROW($U$2)+1),ROWS(V$2:V256)))</f>
        <v>#NUM!</v>
      </c>
      <c r="W256" s="12" t="str">
        <f t="shared" si="30"/>
        <v/>
      </c>
      <c r="X256" s="12"/>
      <c r="Z256" s="14" t="str">
        <f ca="1">'mai 2019'!B13</f>
        <v>12 mai 2019</v>
      </c>
      <c r="AA256" s="14">
        <f ca="1">MATCH(TEXT(Z257,"j mmmm aaaa"),'mai 2019'!$B$2:$B309,0)-MATCH(TEXT(Z256,"j mmmm aaaa"),'mai 2019'!$B$2:$B309,0)</f>
        <v>1</v>
      </c>
      <c r="AB256" t="str">
        <f ca="1">IF(AND(AA256=1,ISBLANK(VLOOKUP(Z256,Tableau47146810111315[[Date]:[Type de prestation]],5,FALSE))),"",AA256)</f>
        <v/>
      </c>
    </row>
    <row r="257" spans="1:28" x14ac:dyDescent="0.25">
      <c r="A257" s="3">
        <f>'Récap prestation'!N258</f>
        <v>0</v>
      </c>
      <c r="B257" s="12" t="e">
        <f t="array" ref="B2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doublon])-ROW($A$2)+1),ROWS(B$2:B257)))</f>
        <v>#NUM!</v>
      </c>
      <c r="C257" s="12" t="str">
        <f t="shared" si="24"/>
        <v/>
      </c>
      <c r="D257" s="12" t="str">
        <f>IF('Récap prestation'!E258&lt;&gt;0,'Récap prestation'!E258,"")</f>
        <v/>
      </c>
      <c r="E257" s="14">
        <f t="shared" si="25"/>
        <v>248</v>
      </c>
      <c r="F257" s="14" t="str">
        <f t="shared" si="26"/>
        <v xml:space="preserve"> 248 </v>
      </c>
      <c r="G257" s="14">
        <f>INDEX($N$2:O355,MATCH(D257,Tableau1[valeur établissement liste],0),2)</f>
        <v>3</v>
      </c>
      <c r="H257" s="2" t="str">
        <f t="shared" si="27"/>
        <v/>
      </c>
      <c r="I257" s="12">
        <f>'Récap prestation'!G258</f>
        <v>0</v>
      </c>
      <c r="J257" s="12" t="str">
        <f>IF(ISBLANK('Récap prestation'!I258),"",'Récap prestation'!I258)</f>
        <v/>
      </c>
      <c r="K257" s="12" t="str">
        <f>IF(ISBLANK('Récap prestation'!H258),"",'Récap prestation'!H258)</f>
        <v/>
      </c>
      <c r="L257" s="12"/>
      <c r="M257" s="10" t="e">
        <f t="array" ref="M2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doublon])-ROW($D$2)+1),ROWS(M$2:M257)))</f>
        <v>#NUM!</v>
      </c>
      <c r="N257" s="12" t="str">
        <f t="shared" si="28"/>
        <v/>
      </c>
      <c r="O257">
        <f t="shared" si="31"/>
        <v>256</v>
      </c>
      <c r="P257">
        <f ca="1">SUMIF('Récap prestation'!$E$3:$E$500,N257,'Récap prestation'!J258)</f>
        <v>0</v>
      </c>
      <c r="Q257">
        <f ca="1">SUMIF('Récap prestation'!$E$3:$E$500,N257,'Récap prestation'!K258)</f>
        <v>0</v>
      </c>
      <c r="R257">
        <f t="shared" ca="1" si="29"/>
        <v>0</v>
      </c>
      <c r="S257">
        <f ca="1">SUMIF('Récap prestation'!$E$3:$E$500,N257,'Récap prestation'!S258)</f>
        <v>0</v>
      </c>
      <c r="T257" t="str">
        <f ca="1">IF(ISERROR(AVERAGEIF('Récap prestation'!$E$3:$E$500,N257,'Récap prestation'!$S$3)),"N/A",AVERAGEIF('Récap prestation'!$E$3:$E$500,N257,'Récap prestation'!$S$3:$S$500))</f>
        <v>N/A</v>
      </c>
      <c r="U257" s="12">
        <f>'Récap prestation'!O258</f>
        <v>0</v>
      </c>
      <c r="V257" s="12" t="e">
        <f t="array" ref="V25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doublon])-ROW($U$2)+1),ROWS(V$2:V257)))</f>
        <v>#NUM!</v>
      </c>
      <c r="W257" s="12" t="str">
        <f t="shared" si="30"/>
        <v/>
      </c>
      <c r="X257" s="12"/>
      <c r="Z257" s="14" t="str">
        <f ca="1">'mai 2019'!B14</f>
        <v>13 mai 2019</v>
      </c>
      <c r="AA257" s="14">
        <f ca="1">MATCH(TEXT(Z258,"j mmmm aaaa"),'mai 2019'!$B$2:$B310,0)-MATCH(TEXT(Z257,"j mmmm aaaa"),'mai 2019'!$B$2:$B310,0)</f>
        <v>1</v>
      </c>
      <c r="AB257" t="str">
        <f ca="1">IF(AND(AA257=1,ISBLANK(VLOOKUP(Z257,Tableau47146810111315[[Date]:[Type de prestation]],5,FALSE))),"",AA257)</f>
        <v/>
      </c>
    </row>
    <row r="258" spans="1:28" x14ac:dyDescent="0.25">
      <c r="A258" s="3">
        <f>'Récap prestation'!N259</f>
        <v>0</v>
      </c>
      <c r="B258" s="12" t="e">
        <f t="array" ref="B2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doublon])-ROW($A$2)+1),ROWS(B$2:B258)))</f>
        <v>#NUM!</v>
      </c>
      <c r="C258" s="12" t="str">
        <f t="shared" ref="C258:C321" si="32">IF(ISERROR(B258),"",B258)</f>
        <v/>
      </c>
      <c r="D258" s="12" t="str">
        <f>IF('Récap prestation'!E259&lt;&gt;0,'Récap prestation'!E259,"")</f>
        <v/>
      </c>
      <c r="E258" s="14">
        <f t="shared" ref="E258:E321" si="33">IF(G258=G257,E257+1,1)</f>
        <v>249</v>
      </c>
      <c r="F258" s="14" t="str">
        <f t="shared" ref="F258:F321" si="34">IF(D258&lt;&gt;0,D258&amp;" "&amp;E258&amp;" ","")</f>
        <v xml:space="preserve"> 249 </v>
      </c>
      <c r="G258" s="14">
        <f>INDEX($N$2:O356,MATCH(D258,Tableau1[valeur établissement liste],0),2)</f>
        <v>3</v>
      </c>
      <c r="H258" s="2" t="str">
        <f t="shared" ref="H258:H321" si="35">IF(G258=G257,IF(I258&lt;&gt;0,H257&amp;I258&amp;CHAR(10),H257),IF(I258&lt;&gt;0,I258&amp;CHAR(10),""))</f>
        <v/>
      </c>
      <c r="I258" s="12">
        <f>'Récap prestation'!G259</f>
        <v>0</v>
      </c>
      <c r="J258" s="12" t="str">
        <f>IF(ISBLANK('Récap prestation'!I259),"",'Récap prestation'!I259)</f>
        <v/>
      </c>
      <c r="K258" s="12" t="str">
        <f>IF(ISBLANK('Récap prestation'!H259),"",'Récap prestation'!H259)</f>
        <v/>
      </c>
      <c r="L258" s="12"/>
      <c r="M258" s="10" t="e">
        <f t="array" ref="M2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doublon])-ROW($D$2)+1),ROWS(M$2:M258)))</f>
        <v>#NUM!</v>
      </c>
      <c r="N258" s="12" t="str">
        <f t="shared" ref="N258:N321" si="36">IF(ISERROR(M258),"",M258)</f>
        <v/>
      </c>
      <c r="O258">
        <f t="shared" si="31"/>
        <v>257</v>
      </c>
      <c r="P258">
        <f ca="1">SUMIF('Récap prestation'!$E$3:$E$500,N258,'Récap prestation'!J259)</f>
        <v>0</v>
      </c>
      <c r="Q258">
        <f ca="1">SUMIF('Récap prestation'!$E$3:$E$500,N258,'Récap prestation'!K259)</f>
        <v>0</v>
      </c>
      <c r="R258">
        <f t="shared" ref="R258:R321" ca="1" si="37">P258+Q258</f>
        <v>0</v>
      </c>
      <c r="S258">
        <f ca="1">SUMIF('Récap prestation'!$E$3:$E$500,N258,'Récap prestation'!S259)</f>
        <v>0</v>
      </c>
      <c r="T258" t="str">
        <f ca="1">IF(ISERROR(AVERAGEIF('Récap prestation'!$E$3:$E$500,N258,'Récap prestation'!$S$3)),"N/A",AVERAGEIF('Récap prestation'!$E$3:$E$500,N258,'Récap prestation'!$S$3:$S$500))</f>
        <v>N/A</v>
      </c>
      <c r="U258" s="12">
        <f>'Récap prestation'!O259</f>
        <v>0</v>
      </c>
      <c r="V258" s="12" t="e">
        <f t="array" ref="V25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doublon])-ROW($U$2)+1),ROWS(V$2:V258)))</f>
        <v>#NUM!</v>
      </c>
      <c r="W258" s="12" t="str">
        <f t="shared" ref="W258:W321" si="38">IF(ISERROR(V258),"",V258)</f>
        <v/>
      </c>
      <c r="X258" s="12"/>
      <c r="Z258" s="14" t="str">
        <f ca="1">'mai 2019'!B15</f>
        <v>14 mai 2019</v>
      </c>
      <c r="AA258" s="14">
        <f ca="1">MATCH(TEXT(Z259,"j mmmm aaaa"),'mai 2019'!$B$2:$B311,0)-MATCH(TEXT(Z258,"j mmmm aaaa"),'mai 2019'!$B$2:$B311,0)</f>
        <v>1</v>
      </c>
      <c r="AB258" t="str">
        <f ca="1">IF(AND(AA258=1,ISBLANK(VLOOKUP(Z258,Tableau47146810111315[[Date]:[Type de prestation]],5,FALSE))),"",AA258)</f>
        <v/>
      </c>
    </row>
    <row r="259" spans="1:28" x14ac:dyDescent="0.25">
      <c r="A259" s="3">
        <f>'Récap prestation'!N260</f>
        <v>0</v>
      </c>
      <c r="B259" s="12" t="e">
        <f t="array" ref="B2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doublon])-ROW($A$2)+1),ROWS(B$2:B259)))</f>
        <v>#NUM!</v>
      </c>
      <c r="C259" s="12" t="str">
        <f t="shared" si="32"/>
        <v/>
      </c>
      <c r="D259" s="12" t="str">
        <f>IF('Récap prestation'!E260&lt;&gt;0,'Récap prestation'!E260,"")</f>
        <v/>
      </c>
      <c r="E259" s="14">
        <f t="shared" si="33"/>
        <v>250</v>
      </c>
      <c r="F259" s="14" t="str">
        <f t="shared" si="34"/>
        <v xml:space="preserve"> 250 </v>
      </c>
      <c r="G259" s="14">
        <f>INDEX($N$2:O357,MATCH(D259,Tableau1[valeur établissement liste],0),2)</f>
        <v>3</v>
      </c>
      <c r="H259" s="2" t="str">
        <f t="shared" si="35"/>
        <v/>
      </c>
      <c r="I259" s="12">
        <f>'Récap prestation'!G260</f>
        <v>0</v>
      </c>
      <c r="J259" s="12" t="str">
        <f>IF(ISBLANK('Récap prestation'!I260),"",'Récap prestation'!I260)</f>
        <v/>
      </c>
      <c r="K259" s="12" t="str">
        <f>IF(ISBLANK('Récap prestation'!H260),"",'Récap prestation'!H260)</f>
        <v/>
      </c>
      <c r="L259" s="12"/>
      <c r="M259" s="10" t="e">
        <f t="array" ref="M2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doublon])-ROW($D$2)+1),ROWS(M$2:M259)))</f>
        <v>#NUM!</v>
      </c>
      <c r="N259" s="12" t="str">
        <f t="shared" si="36"/>
        <v/>
      </c>
      <c r="O259">
        <f t="shared" ref="O259:O322" si="39">SUM(O258,$O$2)</f>
        <v>258</v>
      </c>
      <c r="P259">
        <f ca="1">SUMIF('Récap prestation'!$E$3:$E$500,N259,'Récap prestation'!J260)</f>
        <v>0</v>
      </c>
      <c r="Q259">
        <f ca="1">SUMIF('Récap prestation'!$E$3:$E$500,N259,'Récap prestation'!K260)</f>
        <v>0</v>
      </c>
      <c r="R259">
        <f t="shared" ca="1" si="37"/>
        <v>0</v>
      </c>
      <c r="S259">
        <f ca="1">SUMIF('Récap prestation'!$E$3:$E$500,N259,'Récap prestation'!S260)</f>
        <v>0</v>
      </c>
      <c r="T259" t="str">
        <f ca="1">IF(ISERROR(AVERAGEIF('Récap prestation'!$E$3:$E$500,N259,'Récap prestation'!$S$3)),"N/A",AVERAGEIF('Récap prestation'!$E$3:$E$500,N259,'Récap prestation'!$S$3:$S$500))</f>
        <v>N/A</v>
      </c>
      <c r="U259" s="12">
        <f>'Récap prestation'!O260</f>
        <v>0</v>
      </c>
      <c r="V259" s="12" t="e">
        <f t="array" ref="V25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doublon])-ROW($U$2)+1),ROWS(V$2:V259)))</f>
        <v>#NUM!</v>
      </c>
      <c r="W259" s="12" t="str">
        <f t="shared" si="38"/>
        <v/>
      </c>
      <c r="X259" s="12"/>
      <c r="Z259" s="14" t="str">
        <f ca="1">'mai 2019'!B16</f>
        <v>15 mai 2019</v>
      </c>
      <c r="AA259" s="14">
        <f ca="1">MATCH(TEXT(Z260,"j mmmm aaaa"),'mai 2019'!$B$2:$B312,0)-MATCH(TEXT(Z259,"j mmmm aaaa"),'mai 2019'!$B$2:$B312,0)</f>
        <v>1</v>
      </c>
      <c r="AB259" t="str">
        <f ca="1">IF(AND(AA259=1,ISBLANK(VLOOKUP(Z259,Tableau47146810111315[[Date]:[Type de prestation]],5,FALSE))),"",AA259)</f>
        <v/>
      </c>
    </row>
    <row r="260" spans="1:28" x14ac:dyDescent="0.25">
      <c r="A260" s="3">
        <f>'Récap prestation'!N261</f>
        <v>0</v>
      </c>
      <c r="B260" s="12" t="e">
        <f t="array" ref="B2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doublon])-ROW($A$2)+1),ROWS(B$2:B260)))</f>
        <v>#NUM!</v>
      </c>
      <c r="C260" s="12" t="str">
        <f t="shared" si="32"/>
        <v/>
      </c>
      <c r="D260" s="12" t="str">
        <f>IF('Récap prestation'!E261&lt;&gt;0,'Récap prestation'!E261,"")</f>
        <v/>
      </c>
      <c r="E260" s="14">
        <f t="shared" si="33"/>
        <v>251</v>
      </c>
      <c r="F260" s="14" t="str">
        <f t="shared" si="34"/>
        <v xml:space="preserve"> 251 </v>
      </c>
      <c r="G260" s="14">
        <f>INDEX($N$2:O358,MATCH(D260,Tableau1[valeur établissement liste],0),2)</f>
        <v>3</v>
      </c>
      <c r="H260" s="2" t="str">
        <f t="shared" si="35"/>
        <v/>
      </c>
      <c r="I260" s="12">
        <f>'Récap prestation'!G261</f>
        <v>0</v>
      </c>
      <c r="J260" s="12" t="str">
        <f>IF(ISBLANK('Récap prestation'!I261),"",'Récap prestation'!I261)</f>
        <v/>
      </c>
      <c r="K260" s="12" t="str">
        <f>IF(ISBLANK('Récap prestation'!H261),"",'Récap prestation'!H261)</f>
        <v/>
      </c>
      <c r="L260" s="12"/>
      <c r="M260" s="10" t="e">
        <f t="array" ref="M2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doublon])-ROW($D$2)+1),ROWS(M$2:M260)))</f>
        <v>#NUM!</v>
      </c>
      <c r="N260" s="12" t="str">
        <f t="shared" si="36"/>
        <v/>
      </c>
      <c r="O260">
        <f t="shared" si="39"/>
        <v>259</v>
      </c>
      <c r="P260">
        <f ca="1">SUMIF('Récap prestation'!$E$3:$E$500,N260,'Récap prestation'!J261)</f>
        <v>0</v>
      </c>
      <c r="Q260">
        <f ca="1">SUMIF('Récap prestation'!$E$3:$E$500,N260,'Récap prestation'!K261)</f>
        <v>0</v>
      </c>
      <c r="R260">
        <f t="shared" ca="1" si="37"/>
        <v>0</v>
      </c>
      <c r="S260">
        <f ca="1">SUMIF('Récap prestation'!$E$3:$E$500,N260,'Récap prestation'!S261)</f>
        <v>0</v>
      </c>
      <c r="T260" t="str">
        <f ca="1">IF(ISERROR(AVERAGEIF('Récap prestation'!$E$3:$E$500,N260,'Récap prestation'!$S$3)),"N/A",AVERAGEIF('Récap prestation'!$E$3:$E$500,N260,'Récap prestation'!$S$3:$S$500))</f>
        <v>N/A</v>
      </c>
      <c r="U260" s="12">
        <f>'Récap prestation'!O261</f>
        <v>0</v>
      </c>
      <c r="V260" s="12" t="e">
        <f t="array" ref="V26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doublon])-ROW($U$2)+1),ROWS(V$2:V260)))</f>
        <v>#NUM!</v>
      </c>
      <c r="W260" s="12" t="str">
        <f t="shared" si="38"/>
        <v/>
      </c>
      <c r="X260" s="12"/>
      <c r="Z260" s="14" t="str">
        <f ca="1">'mai 2019'!B17</f>
        <v>16 mai 2019</v>
      </c>
      <c r="AA260" s="14">
        <f ca="1">MATCH(TEXT(Z261,"j mmmm aaaa"),'mai 2019'!$B$2:$B313,0)-MATCH(TEXT(Z260,"j mmmm aaaa"),'mai 2019'!$B$2:$B313,0)</f>
        <v>1</v>
      </c>
      <c r="AB260" t="str">
        <f ca="1">IF(AND(AA260=1,ISBLANK(VLOOKUP(Z260,Tableau47146810111315[[Date]:[Type de prestation]],5,FALSE))),"",AA260)</f>
        <v/>
      </c>
    </row>
    <row r="261" spans="1:28" x14ac:dyDescent="0.25">
      <c r="A261" s="3">
        <f>'Récap prestation'!N262</f>
        <v>0</v>
      </c>
      <c r="B261" s="12" t="e">
        <f t="array" ref="B2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doublon])-ROW($A$2)+1),ROWS(B$2:B261)))</f>
        <v>#NUM!</v>
      </c>
      <c r="C261" s="12" t="str">
        <f t="shared" si="32"/>
        <v/>
      </c>
      <c r="D261" s="12" t="str">
        <f>IF('Récap prestation'!E262&lt;&gt;0,'Récap prestation'!E262,"")</f>
        <v/>
      </c>
      <c r="E261" s="14">
        <f t="shared" si="33"/>
        <v>252</v>
      </c>
      <c r="F261" s="14" t="str">
        <f t="shared" si="34"/>
        <v xml:space="preserve"> 252 </v>
      </c>
      <c r="G261" s="14">
        <f>INDEX($N$2:O359,MATCH(D261,Tableau1[valeur établissement liste],0),2)</f>
        <v>3</v>
      </c>
      <c r="H261" s="2" t="str">
        <f t="shared" si="35"/>
        <v/>
      </c>
      <c r="I261" s="12">
        <f>'Récap prestation'!G262</f>
        <v>0</v>
      </c>
      <c r="J261" s="12" t="str">
        <f>IF(ISBLANK('Récap prestation'!I262),"",'Récap prestation'!I262)</f>
        <v/>
      </c>
      <c r="K261" s="12" t="str">
        <f>IF(ISBLANK('Récap prestation'!H262),"",'Récap prestation'!H262)</f>
        <v/>
      </c>
      <c r="L261" s="12"/>
      <c r="M261" s="10" t="e">
        <f t="array" ref="M2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doublon])-ROW($D$2)+1),ROWS(M$2:M261)))</f>
        <v>#NUM!</v>
      </c>
      <c r="N261" s="12" t="str">
        <f t="shared" si="36"/>
        <v/>
      </c>
      <c r="O261">
        <f t="shared" si="39"/>
        <v>260</v>
      </c>
      <c r="P261">
        <f ca="1">SUMIF('Récap prestation'!$E$3:$E$500,N261,'Récap prestation'!J262)</f>
        <v>0</v>
      </c>
      <c r="Q261">
        <f ca="1">SUMIF('Récap prestation'!$E$3:$E$500,N261,'Récap prestation'!K262)</f>
        <v>0</v>
      </c>
      <c r="R261">
        <f t="shared" ca="1" si="37"/>
        <v>0</v>
      </c>
      <c r="S261">
        <f ca="1">SUMIF('Récap prestation'!$E$3:$E$500,N261,'Récap prestation'!S262)</f>
        <v>0</v>
      </c>
      <c r="T261" t="str">
        <f ca="1">IF(ISERROR(AVERAGEIF('Récap prestation'!$E$3:$E$500,N261,'Récap prestation'!$S$3)),"N/A",AVERAGEIF('Récap prestation'!$E$3:$E$500,N261,'Récap prestation'!$S$3:$S$500))</f>
        <v>N/A</v>
      </c>
      <c r="U261" s="12">
        <f>'Récap prestation'!O262</f>
        <v>0</v>
      </c>
      <c r="V261" s="12" t="e">
        <f t="array" ref="V26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doublon])-ROW($U$2)+1),ROWS(V$2:V261)))</f>
        <v>#NUM!</v>
      </c>
      <c r="W261" s="12" t="str">
        <f t="shared" si="38"/>
        <v/>
      </c>
      <c r="X261" s="12"/>
      <c r="Z261" s="14" t="str">
        <f ca="1">'mai 2019'!B18</f>
        <v>17 mai 2019</v>
      </c>
      <c r="AA261" s="14">
        <f ca="1">MATCH(TEXT(Z262,"j mmmm aaaa"),'mai 2019'!$B$2:$B314,0)-MATCH(TEXT(Z261,"j mmmm aaaa"),'mai 2019'!$B$2:$B314,0)</f>
        <v>1</v>
      </c>
      <c r="AB261" t="str">
        <f ca="1">IF(AND(AA261=1,ISBLANK(VLOOKUP(Z261,Tableau47146810111315[[Date]:[Type de prestation]],5,FALSE))),"",AA261)</f>
        <v/>
      </c>
    </row>
    <row r="262" spans="1:28" x14ac:dyDescent="0.25">
      <c r="A262" s="3">
        <f>'Récap prestation'!N263</f>
        <v>0</v>
      </c>
      <c r="B262" s="12" t="e">
        <f t="array" ref="B2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doublon])-ROW($A$2)+1),ROWS(B$2:B262)))</f>
        <v>#NUM!</v>
      </c>
      <c r="C262" s="12" t="str">
        <f t="shared" si="32"/>
        <v/>
      </c>
      <c r="D262" s="12" t="str">
        <f>IF('Récap prestation'!E263&lt;&gt;0,'Récap prestation'!E263,"")</f>
        <v/>
      </c>
      <c r="E262" s="14">
        <f t="shared" si="33"/>
        <v>253</v>
      </c>
      <c r="F262" s="14" t="str">
        <f t="shared" si="34"/>
        <v xml:space="preserve"> 253 </v>
      </c>
      <c r="G262" s="14">
        <f>INDEX($N$2:O360,MATCH(D262,Tableau1[valeur établissement liste],0),2)</f>
        <v>3</v>
      </c>
      <c r="H262" s="2" t="str">
        <f t="shared" si="35"/>
        <v/>
      </c>
      <c r="I262" s="12">
        <f>'Récap prestation'!G263</f>
        <v>0</v>
      </c>
      <c r="J262" s="12" t="str">
        <f>IF(ISBLANK('Récap prestation'!I263),"",'Récap prestation'!I263)</f>
        <v/>
      </c>
      <c r="K262" s="12" t="str">
        <f>IF(ISBLANK('Récap prestation'!H263),"",'Récap prestation'!H263)</f>
        <v/>
      </c>
      <c r="L262" s="12"/>
      <c r="M262" s="10" t="e">
        <f t="array" ref="M2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doublon])-ROW($D$2)+1),ROWS(M$2:M262)))</f>
        <v>#NUM!</v>
      </c>
      <c r="N262" s="12" t="str">
        <f t="shared" si="36"/>
        <v/>
      </c>
      <c r="O262">
        <f t="shared" si="39"/>
        <v>261</v>
      </c>
      <c r="P262">
        <f ca="1">SUMIF('Récap prestation'!$E$3:$E$500,N262,'Récap prestation'!J263)</f>
        <v>0</v>
      </c>
      <c r="Q262">
        <f ca="1">SUMIF('Récap prestation'!$E$3:$E$500,N262,'Récap prestation'!K263)</f>
        <v>0</v>
      </c>
      <c r="R262">
        <f t="shared" ca="1" si="37"/>
        <v>0</v>
      </c>
      <c r="S262">
        <f ca="1">SUMIF('Récap prestation'!$E$3:$E$500,N262,'Récap prestation'!S263)</f>
        <v>0</v>
      </c>
      <c r="T262" t="str">
        <f ca="1">IF(ISERROR(AVERAGEIF('Récap prestation'!$E$3:$E$500,N262,'Récap prestation'!$S$3)),"N/A",AVERAGEIF('Récap prestation'!$E$3:$E$500,N262,'Récap prestation'!$S$3:$S$500))</f>
        <v>N/A</v>
      </c>
      <c r="U262" s="12">
        <f>'Récap prestation'!O263</f>
        <v>0</v>
      </c>
      <c r="V262" s="12" t="e">
        <f t="array" ref="V26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doublon])-ROW($U$2)+1),ROWS(V$2:V262)))</f>
        <v>#NUM!</v>
      </c>
      <c r="W262" s="12" t="str">
        <f t="shared" si="38"/>
        <v/>
      </c>
      <c r="X262" s="12"/>
      <c r="Z262" s="14" t="str">
        <f ca="1">'mai 2019'!B19</f>
        <v>18 mai 2019</v>
      </c>
      <c r="AA262" s="14">
        <f ca="1">MATCH(TEXT(Z263,"j mmmm aaaa"),'mai 2019'!$B$2:$B315,0)-MATCH(TEXT(Z262,"j mmmm aaaa"),'mai 2019'!$B$2:$B315,0)</f>
        <v>1</v>
      </c>
      <c r="AB262" t="str">
        <f ca="1">IF(AND(AA262=1,ISBLANK(VLOOKUP(Z262,Tableau47146810111315[[Date]:[Type de prestation]],5,FALSE))),"",AA262)</f>
        <v/>
      </c>
    </row>
    <row r="263" spans="1:28" x14ac:dyDescent="0.25">
      <c r="A263" s="3">
        <f>'Récap prestation'!N264</f>
        <v>0</v>
      </c>
      <c r="B263" s="12" t="e">
        <f t="array" ref="B2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doublon])-ROW($A$2)+1),ROWS(B$2:B263)))</f>
        <v>#NUM!</v>
      </c>
      <c r="C263" s="12" t="str">
        <f t="shared" si="32"/>
        <v/>
      </c>
      <c r="D263" s="12" t="str">
        <f>IF('Récap prestation'!E264&lt;&gt;0,'Récap prestation'!E264,"")</f>
        <v/>
      </c>
      <c r="E263" s="14">
        <f t="shared" si="33"/>
        <v>254</v>
      </c>
      <c r="F263" s="14" t="str">
        <f t="shared" si="34"/>
        <v xml:space="preserve"> 254 </v>
      </c>
      <c r="G263" s="14">
        <f>INDEX($N$2:O361,MATCH(D263,Tableau1[valeur établissement liste],0),2)</f>
        <v>3</v>
      </c>
      <c r="H263" s="2" t="str">
        <f t="shared" si="35"/>
        <v/>
      </c>
      <c r="I263" s="12">
        <f>'Récap prestation'!G264</f>
        <v>0</v>
      </c>
      <c r="J263" s="12" t="str">
        <f>IF(ISBLANK('Récap prestation'!I264),"",'Récap prestation'!I264)</f>
        <v/>
      </c>
      <c r="K263" s="12" t="str">
        <f>IF(ISBLANK('Récap prestation'!H264),"",'Récap prestation'!H264)</f>
        <v/>
      </c>
      <c r="L263" s="12"/>
      <c r="M263" s="10" t="e">
        <f t="array" ref="M2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doublon])-ROW($D$2)+1),ROWS(M$2:M263)))</f>
        <v>#NUM!</v>
      </c>
      <c r="N263" s="12" t="str">
        <f t="shared" si="36"/>
        <v/>
      </c>
      <c r="O263">
        <f t="shared" si="39"/>
        <v>262</v>
      </c>
      <c r="P263">
        <f ca="1">SUMIF('Récap prestation'!$E$3:$E$500,N263,'Récap prestation'!J264)</f>
        <v>0</v>
      </c>
      <c r="Q263">
        <f ca="1">SUMIF('Récap prestation'!$E$3:$E$500,N263,'Récap prestation'!K264)</f>
        <v>0</v>
      </c>
      <c r="R263">
        <f t="shared" ca="1" si="37"/>
        <v>0</v>
      </c>
      <c r="S263">
        <f ca="1">SUMIF('Récap prestation'!$E$3:$E$500,N263,'Récap prestation'!S264)</f>
        <v>0</v>
      </c>
      <c r="T263" t="str">
        <f ca="1">IF(ISERROR(AVERAGEIF('Récap prestation'!$E$3:$E$500,N263,'Récap prestation'!$S$3)),"N/A",AVERAGEIF('Récap prestation'!$E$3:$E$500,N263,'Récap prestation'!$S$3:$S$500))</f>
        <v>N/A</v>
      </c>
      <c r="U263" s="12">
        <f>'Récap prestation'!O264</f>
        <v>0</v>
      </c>
      <c r="V263" s="12" t="e">
        <f t="array" ref="V26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doublon])-ROW($U$2)+1),ROWS(V$2:V263)))</f>
        <v>#NUM!</v>
      </c>
      <c r="W263" s="12" t="str">
        <f t="shared" si="38"/>
        <v/>
      </c>
      <c r="X263" s="12"/>
      <c r="Z263" s="14" t="str">
        <f ca="1">'mai 2019'!B20</f>
        <v>19 mai 2019</v>
      </c>
      <c r="AA263" s="14">
        <f ca="1">MATCH(TEXT(Z264,"j mmmm aaaa"),'mai 2019'!$B$2:$B316,0)-MATCH(TEXT(Z263,"j mmmm aaaa"),'mai 2019'!$B$2:$B316,0)</f>
        <v>1</v>
      </c>
      <c r="AB263" t="str">
        <f ca="1">IF(AND(AA263=1,ISBLANK(VLOOKUP(Z263,Tableau47146810111315[[Date]:[Type de prestation]],5,FALSE))),"",AA263)</f>
        <v/>
      </c>
    </row>
    <row r="264" spans="1:28" x14ac:dyDescent="0.25">
      <c r="A264" s="3">
        <f>'Récap prestation'!N265</f>
        <v>0</v>
      </c>
      <c r="B264" s="12" t="e">
        <f t="array" ref="B2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doublon])-ROW($A$2)+1),ROWS(B$2:B264)))</f>
        <v>#NUM!</v>
      </c>
      <c r="C264" s="12" t="str">
        <f t="shared" si="32"/>
        <v/>
      </c>
      <c r="D264" s="12" t="str">
        <f>IF('Récap prestation'!E265&lt;&gt;0,'Récap prestation'!E265,"")</f>
        <v/>
      </c>
      <c r="E264" s="14">
        <f t="shared" si="33"/>
        <v>255</v>
      </c>
      <c r="F264" s="14" t="str">
        <f t="shared" si="34"/>
        <v xml:space="preserve"> 255 </v>
      </c>
      <c r="G264" s="14">
        <f>INDEX($N$2:O362,MATCH(D264,Tableau1[valeur établissement liste],0),2)</f>
        <v>3</v>
      </c>
      <c r="H264" s="2" t="str">
        <f t="shared" si="35"/>
        <v/>
      </c>
      <c r="I264" s="12">
        <f>'Récap prestation'!G265</f>
        <v>0</v>
      </c>
      <c r="J264" s="12" t="str">
        <f>IF(ISBLANK('Récap prestation'!I265),"",'Récap prestation'!I265)</f>
        <v/>
      </c>
      <c r="K264" s="12" t="str">
        <f>IF(ISBLANK('Récap prestation'!H265),"",'Récap prestation'!H265)</f>
        <v/>
      </c>
      <c r="L264" s="12"/>
      <c r="M264" s="10" t="e">
        <f t="array" ref="M2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doublon])-ROW($D$2)+1),ROWS(M$2:M264)))</f>
        <v>#NUM!</v>
      </c>
      <c r="N264" s="12" t="str">
        <f t="shared" si="36"/>
        <v/>
      </c>
      <c r="O264">
        <f t="shared" si="39"/>
        <v>263</v>
      </c>
      <c r="P264">
        <f ca="1">SUMIF('Récap prestation'!$E$3:$E$500,N264,'Récap prestation'!J265)</f>
        <v>0</v>
      </c>
      <c r="Q264">
        <f ca="1">SUMIF('Récap prestation'!$E$3:$E$500,N264,'Récap prestation'!K265)</f>
        <v>0</v>
      </c>
      <c r="R264">
        <f t="shared" ca="1" si="37"/>
        <v>0</v>
      </c>
      <c r="S264">
        <f ca="1">SUMIF('Récap prestation'!$E$3:$E$500,N264,'Récap prestation'!S265)</f>
        <v>0</v>
      </c>
      <c r="T264" t="str">
        <f ca="1">IF(ISERROR(AVERAGEIF('Récap prestation'!$E$3:$E$500,N264,'Récap prestation'!$S$3)),"N/A",AVERAGEIF('Récap prestation'!$E$3:$E$500,N264,'Récap prestation'!$S$3:$S$500))</f>
        <v>N/A</v>
      </c>
      <c r="U264" s="12">
        <f>'Récap prestation'!O265</f>
        <v>0</v>
      </c>
      <c r="V264" s="12" t="e">
        <f t="array" ref="V26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doublon])-ROW($U$2)+1),ROWS(V$2:V264)))</f>
        <v>#NUM!</v>
      </c>
      <c r="W264" s="12" t="str">
        <f t="shared" si="38"/>
        <v/>
      </c>
      <c r="X264" s="12"/>
      <c r="Z264" s="14" t="str">
        <f ca="1">'mai 2019'!B21</f>
        <v>20 mai 2019</v>
      </c>
      <c r="AA264" s="14">
        <f ca="1">MATCH(TEXT(Z265,"j mmmm aaaa"),'mai 2019'!$B$2:$B317,0)-MATCH(TEXT(Z264,"j mmmm aaaa"),'mai 2019'!$B$2:$B317,0)</f>
        <v>1</v>
      </c>
      <c r="AB264" t="str">
        <f ca="1">IF(AND(AA264=1,ISBLANK(VLOOKUP(Z264,Tableau47146810111315[[Date]:[Type de prestation]],5,FALSE))),"",AA264)</f>
        <v/>
      </c>
    </row>
    <row r="265" spans="1:28" x14ac:dyDescent="0.25">
      <c r="A265" s="3">
        <f>'Récap prestation'!N266</f>
        <v>0</v>
      </c>
      <c r="B265" s="12" t="e">
        <f t="array" ref="B2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doublon])-ROW($A$2)+1),ROWS(B$2:B265)))</f>
        <v>#NUM!</v>
      </c>
      <c r="C265" s="12" t="str">
        <f t="shared" si="32"/>
        <v/>
      </c>
      <c r="D265" s="12" t="str">
        <f>IF('Récap prestation'!E266&lt;&gt;0,'Récap prestation'!E266,"")</f>
        <v/>
      </c>
      <c r="E265" s="14">
        <f t="shared" si="33"/>
        <v>256</v>
      </c>
      <c r="F265" s="14" t="str">
        <f t="shared" si="34"/>
        <v xml:space="preserve"> 256 </v>
      </c>
      <c r="G265" s="14">
        <f>INDEX($N$2:O363,MATCH(D265,Tableau1[valeur établissement liste],0),2)</f>
        <v>3</v>
      </c>
      <c r="H265" s="2" t="str">
        <f t="shared" si="35"/>
        <v/>
      </c>
      <c r="I265" s="12">
        <f>'Récap prestation'!G266</f>
        <v>0</v>
      </c>
      <c r="J265" s="12" t="str">
        <f>IF(ISBLANK('Récap prestation'!I266),"",'Récap prestation'!I266)</f>
        <v/>
      </c>
      <c r="K265" s="12" t="str">
        <f>IF(ISBLANK('Récap prestation'!H266),"",'Récap prestation'!H266)</f>
        <v/>
      </c>
      <c r="L265" s="12"/>
      <c r="M265" s="10" t="e">
        <f t="array" ref="M2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doublon])-ROW($D$2)+1),ROWS(M$2:M265)))</f>
        <v>#NUM!</v>
      </c>
      <c r="N265" s="12" t="str">
        <f t="shared" si="36"/>
        <v/>
      </c>
      <c r="O265">
        <f t="shared" si="39"/>
        <v>264</v>
      </c>
      <c r="P265">
        <f ca="1">SUMIF('Récap prestation'!$E$3:$E$500,N265,'Récap prestation'!J266)</f>
        <v>0</v>
      </c>
      <c r="Q265">
        <f ca="1">SUMIF('Récap prestation'!$E$3:$E$500,N265,'Récap prestation'!K266)</f>
        <v>0</v>
      </c>
      <c r="R265">
        <f t="shared" ca="1" si="37"/>
        <v>0</v>
      </c>
      <c r="S265">
        <f ca="1">SUMIF('Récap prestation'!$E$3:$E$500,N265,'Récap prestation'!S266)</f>
        <v>0</v>
      </c>
      <c r="T265" t="str">
        <f ca="1">IF(ISERROR(AVERAGEIF('Récap prestation'!$E$3:$E$500,N265,'Récap prestation'!$S$3)),"N/A",AVERAGEIF('Récap prestation'!$E$3:$E$500,N265,'Récap prestation'!$S$3:$S$500))</f>
        <v>N/A</v>
      </c>
      <c r="U265" s="12">
        <f>'Récap prestation'!O266</f>
        <v>0</v>
      </c>
      <c r="V265" s="12" t="e">
        <f t="array" ref="V26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doublon])-ROW($U$2)+1),ROWS(V$2:V265)))</f>
        <v>#NUM!</v>
      </c>
      <c r="W265" s="12" t="str">
        <f t="shared" si="38"/>
        <v/>
      </c>
      <c r="X265" s="12"/>
      <c r="Z265" s="14" t="str">
        <f ca="1">'mai 2019'!B22</f>
        <v>21 mai 2019</v>
      </c>
      <c r="AA265" s="14">
        <f ca="1">MATCH(TEXT(Z266,"j mmmm aaaa"),'mai 2019'!$B$2:$B318,0)-MATCH(TEXT(Z265,"j mmmm aaaa"),'mai 2019'!$B$2:$B318,0)</f>
        <v>1</v>
      </c>
      <c r="AB265" t="str">
        <f ca="1">IF(AND(AA265=1,ISBLANK(VLOOKUP(Z265,Tableau47146810111315[[Date]:[Type de prestation]],5,FALSE))),"",AA265)</f>
        <v/>
      </c>
    </row>
    <row r="266" spans="1:28" x14ac:dyDescent="0.25">
      <c r="A266" s="3">
        <f>'Récap prestation'!N267</f>
        <v>0</v>
      </c>
      <c r="B266" s="12" t="e">
        <f t="array" ref="B2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doublon])-ROW($A$2)+1),ROWS(B$2:B266)))</f>
        <v>#NUM!</v>
      </c>
      <c r="C266" s="12" t="str">
        <f t="shared" si="32"/>
        <v/>
      </c>
      <c r="D266" s="12" t="str">
        <f>IF('Récap prestation'!E267&lt;&gt;0,'Récap prestation'!E267,"")</f>
        <v/>
      </c>
      <c r="E266" s="14">
        <f t="shared" si="33"/>
        <v>257</v>
      </c>
      <c r="F266" s="14" t="str">
        <f t="shared" si="34"/>
        <v xml:space="preserve"> 257 </v>
      </c>
      <c r="G266" s="14">
        <f>INDEX($N$2:O364,MATCH(D266,Tableau1[valeur établissement liste],0),2)</f>
        <v>3</v>
      </c>
      <c r="H266" s="2" t="str">
        <f t="shared" si="35"/>
        <v/>
      </c>
      <c r="I266" s="12">
        <f>'Récap prestation'!G267</f>
        <v>0</v>
      </c>
      <c r="J266" s="12" t="str">
        <f>IF(ISBLANK('Récap prestation'!I267),"",'Récap prestation'!I267)</f>
        <v/>
      </c>
      <c r="K266" s="12" t="str">
        <f>IF(ISBLANK('Récap prestation'!H267),"",'Récap prestation'!H267)</f>
        <v/>
      </c>
      <c r="L266" s="12"/>
      <c r="M266" s="10" t="e">
        <f t="array" ref="M2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doublon])-ROW($D$2)+1),ROWS(M$2:M266)))</f>
        <v>#NUM!</v>
      </c>
      <c r="N266" s="12" t="str">
        <f t="shared" si="36"/>
        <v/>
      </c>
      <c r="O266">
        <f t="shared" si="39"/>
        <v>265</v>
      </c>
      <c r="P266">
        <f ca="1">SUMIF('Récap prestation'!$E$3:$E$500,N266,'Récap prestation'!J267)</f>
        <v>0</v>
      </c>
      <c r="Q266">
        <f ca="1">SUMIF('Récap prestation'!$E$3:$E$500,N266,'Récap prestation'!K267)</f>
        <v>0</v>
      </c>
      <c r="R266">
        <f t="shared" ca="1" si="37"/>
        <v>0</v>
      </c>
      <c r="S266">
        <f ca="1">SUMIF('Récap prestation'!$E$3:$E$500,N266,'Récap prestation'!S267)</f>
        <v>0</v>
      </c>
      <c r="T266" t="str">
        <f ca="1">IF(ISERROR(AVERAGEIF('Récap prestation'!$E$3:$E$500,N266,'Récap prestation'!$S$3)),"N/A",AVERAGEIF('Récap prestation'!$E$3:$E$500,N266,'Récap prestation'!$S$3:$S$500))</f>
        <v>N/A</v>
      </c>
      <c r="U266" s="12">
        <f>'Récap prestation'!O267</f>
        <v>0</v>
      </c>
      <c r="V266" s="12" t="e">
        <f t="array" ref="V26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doublon])-ROW($U$2)+1),ROWS(V$2:V266)))</f>
        <v>#NUM!</v>
      </c>
      <c r="W266" s="12" t="str">
        <f t="shared" si="38"/>
        <v/>
      </c>
      <c r="X266" s="12"/>
      <c r="Z266" s="14" t="str">
        <f ca="1">'mai 2019'!B23</f>
        <v>22 mai 2019</v>
      </c>
      <c r="AA266" s="14">
        <f ca="1">MATCH(TEXT(Z267,"j mmmm aaaa"),'mai 2019'!$B$2:$B319,0)-MATCH(TEXT(Z266,"j mmmm aaaa"),'mai 2019'!$B$2:$B319,0)</f>
        <v>1</v>
      </c>
      <c r="AB266" t="str">
        <f ca="1">IF(AND(AA266=1,ISBLANK(VLOOKUP(Z266,Tableau47146810111315[[Date]:[Type de prestation]],5,FALSE))),"",AA266)</f>
        <v/>
      </c>
    </row>
    <row r="267" spans="1:28" x14ac:dyDescent="0.25">
      <c r="A267" s="3">
        <f>'Récap prestation'!N268</f>
        <v>0</v>
      </c>
      <c r="B267" s="12" t="e">
        <f t="array" ref="B2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doublon])-ROW($A$2)+1),ROWS(B$2:B267)))</f>
        <v>#NUM!</v>
      </c>
      <c r="C267" s="12" t="str">
        <f t="shared" si="32"/>
        <v/>
      </c>
      <c r="D267" s="12" t="str">
        <f>IF('Récap prestation'!E268&lt;&gt;0,'Récap prestation'!E268,"")</f>
        <v/>
      </c>
      <c r="E267" s="14">
        <f t="shared" si="33"/>
        <v>258</v>
      </c>
      <c r="F267" s="14" t="str">
        <f t="shared" si="34"/>
        <v xml:space="preserve"> 258 </v>
      </c>
      <c r="G267" s="14">
        <f>INDEX($N$2:O365,MATCH(D267,Tableau1[valeur établissement liste],0),2)</f>
        <v>3</v>
      </c>
      <c r="H267" s="2" t="str">
        <f t="shared" si="35"/>
        <v/>
      </c>
      <c r="I267" s="12">
        <f>'Récap prestation'!G268</f>
        <v>0</v>
      </c>
      <c r="J267" s="12" t="str">
        <f>IF(ISBLANK('Récap prestation'!I268),"",'Récap prestation'!I268)</f>
        <v/>
      </c>
      <c r="K267" s="12" t="str">
        <f>IF(ISBLANK('Récap prestation'!H268),"",'Récap prestation'!H268)</f>
        <v/>
      </c>
      <c r="L267" s="12"/>
      <c r="M267" s="10" t="e">
        <f t="array" ref="M2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doublon])-ROW($D$2)+1),ROWS(M$2:M267)))</f>
        <v>#NUM!</v>
      </c>
      <c r="N267" s="12" t="str">
        <f t="shared" si="36"/>
        <v/>
      </c>
      <c r="O267">
        <f t="shared" si="39"/>
        <v>266</v>
      </c>
      <c r="P267">
        <f ca="1">SUMIF('Récap prestation'!$E$3:$E$500,N267,'Récap prestation'!J268)</f>
        <v>0</v>
      </c>
      <c r="Q267">
        <f ca="1">SUMIF('Récap prestation'!$E$3:$E$500,N267,'Récap prestation'!K268)</f>
        <v>0</v>
      </c>
      <c r="R267">
        <f t="shared" ca="1" si="37"/>
        <v>0</v>
      </c>
      <c r="S267">
        <f ca="1">SUMIF('Récap prestation'!$E$3:$E$500,N267,'Récap prestation'!S268)</f>
        <v>0</v>
      </c>
      <c r="T267" t="str">
        <f ca="1">IF(ISERROR(AVERAGEIF('Récap prestation'!$E$3:$E$500,N267,'Récap prestation'!$S$3)),"N/A",AVERAGEIF('Récap prestation'!$E$3:$E$500,N267,'Récap prestation'!$S$3:$S$500))</f>
        <v>N/A</v>
      </c>
      <c r="U267" s="12">
        <f>'Récap prestation'!O268</f>
        <v>0</v>
      </c>
      <c r="V267" s="12" t="e">
        <f t="array" ref="V26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doublon])-ROW($U$2)+1),ROWS(V$2:V267)))</f>
        <v>#NUM!</v>
      </c>
      <c r="W267" s="12" t="str">
        <f t="shared" si="38"/>
        <v/>
      </c>
      <c r="X267" s="12"/>
      <c r="Z267" s="14" t="str">
        <f ca="1">'mai 2019'!B24</f>
        <v>23 mai 2019</v>
      </c>
      <c r="AA267" s="14">
        <f ca="1">MATCH(TEXT(Z268,"j mmmm aaaa"),'mai 2019'!$B$2:$B320,0)-MATCH(TEXT(Z267,"j mmmm aaaa"),'mai 2019'!$B$2:$B320,0)</f>
        <v>1</v>
      </c>
      <c r="AB267" t="str">
        <f ca="1">IF(AND(AA267=1,ISBLANK(VLOOKUP(Z267,Tableau47146810111315[[Date]:[Type de prestation]],5,FALSE))),"",AA267)</f>
        <v/>
      </c>
    </row>
    <row r="268" spans="1:28" x14ac:dyDescent="0.25">
      <c r="A268" s="3">
        <f>'Récap prestation'!N269</f>
        <v>0</v>
      </c>
      <c r="B268" s="12" t="e">
        <f t="array" ref="B2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doublon])-ROW($A$2)+1),ROWS(B$2:B268)))</f>
        <v>#NUM!</v>
      </c>
      <c r="C268" s="12" t="str">
        <f t="shared" si="32"/>
        <v/>
      </c>
      <c r="D268" s="12" t="str">
        <f>IF('Récap prestation'!E269&lt;&gt;0,'Récap prestation'!E269,"")</f>
        <v/>
      </c>
      <c r="E268" s="14">
        <f t="shared" si="33"/>
        <v>259</v>
      </c>
      <c r="F268" s="14" t="str">
        <f t="shared" si="34"/>
        <v xml:space="preserve"> 259 </v>
      </c>
      <c r="G268" s="14">
        <f>INDEX($N$2:O366,MATCH(D268,Tableau1[valeur établissement liste],0),2)</f>
        <v>3</v>
      </c>
      <c r="H268" s="2" t="str">
        <f t="shared" si="35"/>
        <v/>
      </c>
      <c r="I268" s="12">
        <f>'Récap prestation'!G269</f>
        <v>0</v>
      </c>
      <c r="J268" s="12" t="str">
        <f>IF(ISBLANK('Récap prestation'!I269),"",'Récap prestation'!I269)</f>
        <v/>
      </c>
      <c r="K268" s="12" t="str">
        <f>IF(ISBLANK('Récap prestation'!H269),"",'Récap prestation'!H269)</f>
        <v/>
      </c>
      <c r="L268" s="12"/>
      <c r="M268" s="10" t="e">
        <f t="array" ref="M2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doublon])-ROW($D$2)+1),ROWS(M$2:M268)))</f>
        <v>#NUM!</v>
      </c>
      <c r="N268" s="12" t="str">
        <f t="shared" si="36"/>
        <v/>
      </c>
      <c r="O268">
        <f t="shared" si="39"/>
        <v>267</v>
      </c>
      <c r="P268">
        <f ca="1">SUMIF('Récap prestation'!$E$3:$E$500,N268,'Récap prestation'!J269)</f>
        <v>0</v>
      </c>
      <c r="Q268">
        <f ca="1">SUMIF('Récap prestation'!$E$3:$E$500,N268,'Récap prestation'!K269)</f>
        <v>0</v>
      </c>
      <c r="R268">
        <f t="shared" ca="1" si="37"/>
        <v>0</v>
      </c>
      <c r="S268">
        <f ca="1">SUMIF('Récap prestation'!$E$3:$E$500,N268,'Récap prestation'!S269)</f>
        <v>0</v>
      </c>
      <c r="T268" t="str">
        <f ca="1">IF(ISERROR(AVERAGEIF('Récap prestation'!$E$3:$E$500,N268,'Récap prestation'!$S$3)),"N/A",AVERAGEIF('Récap prestation'!$E$3:$E$500,N268,'Récap prestation'!$S$3:$S$500))</f>
        <v>N/A</v>
      </c>
      <c r="U268" s="12">
        <f>'Récap prestation'!O269</f>
        <v>0</v>
      </c>
      <c r="V268" s="12" t="e">
        <f t="array" ref="V26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doublon])-ROW($U$2)+1),ROWS(V$2:V268)))</f>
        <v>#NUM!</v>
      </c>
      <c r="W268" s="12" t="str">
        <f t="shared" si="38"/>
        <v/>
      </c>
      <c r="X268" s="12"/>
      <c r="Z268" s="14" t="str">
        <f ca="1">'mai 2019'!B25</f>
        <v>24 mai 2019</v>
      </c>
      <c r="AA268" s="14">
        <f ca="1">MATCH(TEXT(Z269,"j mmmm aaaa"),'mai 2019'!$B$2:$B321,0)-MATCH(TEXT(Z268,"j mmmm aaaa"),'mai 2019'!$B$2:$B321,0)</f>
        <v>1</v>
      </c>
      <c r="AB268" t="str">
        <f ca="1">IF(AND(AA268=1,ISBLANK(VLOOKUP(Z268,Tableau47146810111315[[Date]:[Type de prestation]],5,FALSE))),"",AA268)</f>
        <v/>
      </c>
    </row>
    <row r="269" spans="1:28" x14ac:dyDescent="0.25">
      <c r="A269" s="3">
        <f>'Récap prestation'!N270</f>
        <v>0</v>
      </c>
      <c r="B269" s="12" t="e">
        <f t="array" ref="B2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doublon])-ROW($A$2)+1),ROWS(B$2:B269)))</f>
        <v>#NUM!</v>
      </c>
      <c r="C269" s="12" t="str">
        <f t="shared" si="32"/>
        <v/>
      </c>
      <c r="D269" s="12" t="str">
        <f>IF('Récap prestation'!E270&lt;&gt;0,'Récap prestation'!E270,"")</f>
        <v/>
      </c>
      <c r="E269" s="14">
        <f t="shared" si="33"/>
        <v>260</v>
      </c>
      <c r="F269" s="14" t="str">
        <f t="shared" si="34"/>
        <v xml:space="preserve"> 260 </v>
      </c>
      <c r="G269" s="14">
        <f>INDEX($N$2:O367,MATCH(D269,Tableau1[valeur établissement liste],0),2)</f>
        <v>3</v>
      </c>
      <c r="H269" s="2" t="str">
        <f t="shared" si="35"/>
        <v/>
      </c>
      <c r="I269" s="12">
        <f>'Récap prestation'!G270</f>
        <v>0</v>
      </c>
      <c r="J269" s="12" t="str">
        <f>IF(ISBLANK('Récap prestation'!I270),"",'Récap prestation'!I270)</f>
        <v/>
      </c>
      <c r="K269" s="12" t="str">
        <f>IF(ISBLANK('Récap prestation'!H270),"",'Récap prestation'!H270)</f>
        <v/>
      </c>
      <c r="L269" s="12"/>
      <c r="M269" s="10" t="e">
        <f t="array" ref="M2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doublon])-ROW($D$2)+1),ROWS(M$2:M269)))</f>
        <v>#NUM!</v>
      </c>
      <c r="N269" s="12" t="str">
        <f t="shared" si="36"/>
        <v/>
      </c>
      <c r="O269">
        <f t="shared" si="39"/>
        <v>268</v>
      </c>
      <c r="P269">
        <f ca="1">SUMIF('Récap prestation'!$E$3:$E$500,N269,'Récap prestation'!J270)</f>
        <v>0</v>
      </c>
      <c r="Q269">
        <f ca="1">SUMIF('Récap prestation'!$E$3:$E$500,N269,'Récap prestation'!K270)</f>
        <v>0</v>
      </c>
      <c r="R269">
        <f t="shared" ca="1" si="37"/>
        <v>0</v>
      </c>
      <c r="S269">
        <f ca="1">SUMIF('Récap prestation'!$E$3:$E$500,N269,'Récap prestation'!S270)</f>
        <v>0</v>
      </c>
      <c r="T269" t="str">
        <f ca="1">IF(ISERROR(AVERAGEIF('Récap prestation'!$E$3:$E$500,N269,'Récap prestation'!$S$3)),"N/A",AVERAGEIF('Récap prestation'!$E$3:$E$500,N269,'Récap prestation'!$S$3:$S$500))</f>
        <v>N/A</v>
      </c>
      <c r="U269" s="12">
        <f>'Récap prestation'!O270</f>
        <v>0</v>
      </c>
      <c r="V269" s="12" t="e">
        <f t="array" ref="V26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doublon])-ROW($U$2)+1),ROWS(V$2:V269)))</f>
        <v>#NUM!</v>
      </c>
      <c r="W269" s="12" t="str">
        <f t="shared" si="38"/>
        <v/>
      </c>
      <c r="X269" s="12"/>
      <c r="Z269" s="14" t="str">
        <f ca="1">'mai 2019'!B26</f>
        <v>25 mai 2019</v>
      </c>
      <c r="AA269" s="14">
        <f ca="1">MATCH(TEXT(Z270,"j mmmm aaaa"),'mai 2019'!$B$2:$B322,0)-MATCH(TEXT(Z269,"j mmmm aaaa"),'mai 2019'!$B$2:$B322,0)</f>
        <v>1</v>
      </c>
      <c r="AB269" t="str">
        <f ca="1">IF(AND(AA269=1,ISBLANK(VLOOKUP(Z269,Tableau47146810111315[[Date]:[Type de prestation]],5,FALSE))),"",AA269)</f>
        <v/>
      </c>
    </row>
    <row r="270" spans="1:28" x14ac:dyDescent="0.25">
      <c r="A270" s="3">
        <f>'Récap prestation'!N271</f>
        <v>0</v>
      </c>
      <c r="B270" s="12" t="e">
        <f t="array" ref="B2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doublon])-ROW($A$2)+1),ROWS(B$2:B270)))</f>
        <v>#NUM!</v>
      </c>
      <c r="C270" s="12" t="str">
        <f t="shared" si="32"/>
        <v/>
      </c>
      <c r="D270" s="12" t="str">
        <f>IF('Récap prestation'!E271&lt;&gt;0,'Récap prestation'!E271,"")</f>
        <v/>
      </c>
      <c r="E270" s="14">
        <f t="shared" si="33"/>
        <v>261</v>
      </c>
      <c r="F270" s="14" t="str">
        <f t="shared" si="34"/>
        <v xml:space="preserve"> 261 </v>
      </c>
      <c r="G270" s="14">
        <f>INDEX($N$2:O368,MATCH(D270,Tableau1[valeur établissement liste],0),2)</f>
        <v>3</v>
      </c>
      <c r="H270" s="2" t="str">
        <f t="shared" si="35"/>
        <v/>
      </c>
      <c r="I270" s="12">
        <f>'Récap prestation'!G271</f>
        <v>0</v>
      </c>
      <c r="J270" s="12" t="str">
        <f>IF(ISBLANK('Récap prestation'!I271),"",'Récap prestation'!I271)</f>
        <v/>
      </c>
      <c r="K270" s="12" t="str">
        <f>IF(ISBLANK('Récap prestation'!H271),"",'Récap prestation'!H271)</f>
        <v/>
      </c>
      <c r="L270" s="12"/>
      <c r="M270" s="10" t="e">
        <f t="array" ref="M2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doublon])-ROW($D$2)+1),ROWS(M$2:M270)))</f>
        <v>#NUM!</v>
      </c>
      <c r="N270" s="12" t="str">
        <f t="shared" si="36"/>
        <v/>
      </c>
      <c r="O270">
        <f t="shared" si="39"/>
        <v>269</v>
      </c>
      <c r="P270">
        <f ca="1">SUMIF('Récap prestation'!$E$3:$E$500,N270,'Récap prestation'!J271)</f>
        <v>0</v>
      </c>
      <c r="Q270">
        <f ca="1">SUMIF('Récap prestation'!$E$3:$E$500,N270,'Récap prestation'!K271)</f>
        <v>0</v>
      </c>
      <c r="R270">
        <f t="shared" ca="1" si="37"/>
        <v>0</v>
      </c>
      <c r="S270">
        <f ca="1">SUMIF('Récap prestation'!$E$3:$E$500,N270,'Récap prestation'!S271)</f>
        <v>0</v>
      </c>
      <c r="T270" t="str">
        <f ca="1">IF(ISERROR(AVERAGEIF('Récap prestation'!$E$3:$E$500,N270,'Récap prestation'!$S$3)),"N/A",AVERAGEIF('Récap prestation'!$E$3:$E$500,N270,'Récap prestation'!$S$3:$S$500))</f>
        <v>N/A</v>
      </c>
      <c r="U270" s="12">
        <f>'Récap prestation'!O271</f>
        <v>0</v>
      </c>
      <c r="V270" s="12" t="e">
        <f t="array" ref="V27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doublon])-ROW($U$2)+1),ROWS(V$2:V270)))</f>
        <v>#NUM!</v>
      </c>
      <c r="W270" s="12" t="str">
        <f t="shared" si="38"/>
        <v/>
      </c>
      <c r="X270" s="12"/>
      <c r="Z270" s="14" t="str">
        <f ca="1">'mai 2019'!B27</f>
        <v>26 mai 2019</v>
      </c>
      <c r="AA270" s="14">
        <f ca="1">MATCH(TEXT(Z271,"j mmmm aaaa"),'mai 2019'!$B$2:$B323,0)-MATCH(TEXT(Z270,"j mmmm aaaa"),'mai 2019'!$B$2:$B323,0)</f>
        <v>1</v>
      </c>
      <c r="AB270" t="str">
        <f ca="1">IF(AND(AA270=1,ISBLANK(VLOOKUP(Z270,Tableau47146810111315[[Date]:[Type de prestation]],5,FALSE))),"",AA270)</f>
        <v/>
      </c>
    </row>
    <row r="271" spans="1:28" x14ac:dyDescent="0.25">
      <c r="A271" s="3">
        <f>'Récap prestation'!N272</f>
        <v>0</v>
      </c>
      <c r="B271" s="12" t="e">
        <f t="array" ref="B2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doublon])-ROW($A$2)+1),ROWS(B$2:B271)))</f>
        <v>#NUM!</v>
      </c>
      <c r="C271" s="12" t="str">
        <f t="shared" si="32"/>
        <v/>
      </c>
      <c r="D271" s="12" t="str">
        <f>IF('Récap prestation'!E272&lt;&gt;0,'Récap prestation'!E272,"")</f>
        <v/>
      </c>
      <c r="E271" s="14">
        <f t="shared" si="33"/>
        <v>262</v>
      </c>
      <c r="F271" s="14" t="str">
        <f t="shared" si="34"/>
        <v xml:space="preserve"> 262 </v>
      </c>
      <c r="G271" s="14">
        <f>INDEX($N$2:O369,MATCH(D271,Tableau1[valeur établissement liste],0),2)</f>
        <v>3</v>
      </c>
      <c r="H271" s="2" t="str">
        <f t="shared" si="35"/>
        <v/>
      </c>
      <c r="I271" s="12">
        <f>'Récap prestation'!G272</f>
        <v>0</v>
      </c>
      <c r="J271" s="12" t="str">
        <f>IF(ISBLANK('Récap prestation'!I272),"",'Récap prestation'!I272)</f>
        <v/>
      </c>
      <c r="K271" s="12" t="str">
        <f>IF(ISBLANK('Récap prestation'!H272),"",'Récap prestation'!H272)</f>
        <v/>
      </c>
      <c r="L271" s="12"/>
      <c r="M271" s="10" t="e">
        <f t="array" ref="M2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doublon])-ROW($D$2)+1),ROWS(M$2:M271)))</f>
        <v>#NUM!</v>
      </c>
      <c r="N271" s="12" t="str">
        <f t="shared" si="36"/>
        <v/>
      </c>
      <c r="O271">
        <f t="shared" si="39"/>
        <v>270</v>
      </c>
      <c r="P271">
        <f ca="1">SUMIF('Récap prestation'!$E$3:$E$500,N271,'Récap prestation'!J272)</f>
        <v>0</v>
      </c>
      <c r="Q271">
        <f ca="1">SUMIF('Récap prestation'!$E$3:$E$500,N271,'Récap prestation'!K272)</f>
        <v>0</v>
      </c>
      <c r="R271">
        <f t="shared" ca="1" si="37"/>
        <v>0</v>
      </c>
      <c r="S271">
        <f ca="1">SUMIF('Récap prestation'!$E$3:$E$500,N271,'Récap prestation'!S272)</f>
        <v>0</v>
      </c>
      <c r="T271" t="str">
        <f ca="1">IF(ISERROR(AVERAGEIF('Récap prestation'!$E$3:$E$500,N271,'Récap prestation'!$S$3)),"N/A",AVERAGEIF('Récap prestation'!$E$3:$E$500,N271,'Récap prestation'!$S$3:$S$500))</f>
        <v>N/A</v>
      </c>
      <c r="U271" s="12">
        <f>'Récap prestation'!O272</f>
        <v>0</v>
      </c>
      <c r="V271" s="12" t="e">
        <f t="array" ref="V27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doublon])-ROW($U$2)+1),ROWS(V$2:V271)))</f>
        <v>#NUM!</v>
      </c>
      <c r="W271" s="12" t="str">
        <f t="shared" si="38"/>
        <v/>
      </c>
      <c r="X271" s="12"/>
      <c r="Z271" s="14" t="str">
        <f ca="1">'mai 2019'!B28</f>
        <v>27 mai 2019</v>
      </c>
      <c r="AA271" s="14">
        <f ca="1">MATCH(TEXT(Z272,"j mmmm aaaa"),'mai 2019'!$B$2:$B324,0)-MATCH(TEXT(Z271,"j mmmm aaaa"),'mai 2019'!$B$2:$B324,0)</f>
        <v>1</v>
      </c>
      <c r="AB271" t="str">
        <f ca="1">IF(AND(AA271=1,ISBLANK(VLOOKUP(Z271,Tableau47146810111315[[Date]:[Type de prestation]],5,FALSE))),"",AA271)</f>
        <v/>
      </c>
    </row>
    <row r="272" spans="1:28" x14ac:dyDescent="0.25">
      <c r="A272" s="3">
        <f>'Récap prestation'!N273</f>
        <v>0</v>
      </c>
      <c r="B272" s="12" t="e">
        <f t="array" ref="B2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doublon])-ROW($A$2)+1),ROWS(B$2:B272)))</f>
        <v>#NUM!</v>
      </c>
      <c r="C272" s="12" t="str">
        <f t="shared" si="32"/>
        <v/>
      </c>
      <c r="D272" s="12" t="str">
        <f>IF('Récap prestation'!E273&lt;&gt;0,'Récap prestation'!E273,"")</f>
        <v/>
      </c>
      <c r="E272" s="14">
        <f t="shared" si="33"/>
        <v>263</v>
      </c>
      <c r="F272" s="14" t="str">
        <f t="shared" si="34"/>
        <v xml:space="preserve"> 263 </v>
      </c>
      <c r="G272" s="14">
        <f>INDEX($N$2:O370,MATCH(D272,Tableau1[valeur établissement liste],0),2)</f>
        <v>3</v>
      </c>
      <c r="H272" s="2" t="str">
        <f t="shared" si="35"/>
        <v/>
      </c>
      <c r="I272" s="12">
        <f>'Récap prestation'!G273</f>
        <v>0</v>
      </c>
      <c r="J272" s="12" t="str">
        <f>IF(ISBLANK('Récap prestation'!I273),"",'Récap prestation'!I273)</f>
        <v/>
      </c>
      <c r="K272" s="12" t="str">
        <f>IF(ISBLANK('Récap prestation'!H273),"",'Récap prestation'!H273)</f>
        <v/>
      </c>
      <c r="L272" s="12"/>
      <c r="M272" s="10" t="e">
        <f t="array" ref="M2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doublon])-ROW($D$2)+1),ROWS(M$2:M272)))</f>
        <v>#NUM!</v>
      </c>
      <c r="N272" s="12" t="str">
        <f t="shared" si="36"/>
        <v/>
      </c>
      <c r="O272">
        <f t="shared" si="39"/>
        <v>271</v>
      </c>
      <c r="P272">
        <f ca="1">SUMIF('Récap prestation'!$E$3:$E$500,N272,'Récap prestation'!J273)</f>
        <v>0</v>
      </c>
      <c r="Q272">
        <f ca="1">SUMIF('Récap prestation'!$E$3:$E$500,N272,'Récap prestation'!K273)</f>
        <v>0</v>
      </c>
      <c r="R272">
        <f t="shared" ca="1" si="37"/>
        <v>0</v>
      </c>
      <c r="S272">
        <f ca="1">SUMIF('Récap prestation'!$E$3:$E$500,N272,'Récap prestation'!S273)</f>
        <v>0</v>
      </c>
      <c r="T272" t="str">
        <f ca="1">IF(ISERROR(AVERAGEIF('Récap prestation'!$E$3:$E$500,N272,'Récap prestation'!$S$3)),"N/A",AVERAGEIF('Récap prestation'!$E$3:$E$500,N272,'Récap prestation'!$S$3:$S$500))</f>
        <v>N/A</v>
      </c>
      <c r="U272" s="12">
        <f>'Récap prestation'!O273</f>
        <v>0</v>
      </c>
      <c r="V272" s="12" t="e">
        <f t="array" ref="V27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doublon])-ROW($U$2)+1),ROWS(V$2:V272)))</f>
        <v>#NUM!</v>
      </c>
      <c r="W272" s="12" t="str">
        <f t="shared" si="38"/>
        <v/>
      </c>
      <c r="X272" s="12"/>
      <c r="Z272" s="14" t="str">
        <f ca="1">'mai 2019'!B29</f>
        <v>28 mai 2019</v>
      </c>
      <c r="AA272" s="14">
        <f ca="1">MATCH(TEXT(Z273,"j mmmm aaaa"),'mai 2019'!$B$2:$B325,0)-MATCH(TEXT(Z272,"j mmmm aaaa"),'mai 2019'!$B$2:$B325,0)</f>
        <v>1</v>
      </c>
      <c r="AB272" t="str">
        <f ca="1">IF(AND(AA272=1,ISBLANK(VLOOKUP(Z272,Tableau47146810111315[[Date]:[Type de prestation]],5,FALSE))),"",AA272)</f>
        <v/>
      </c>
    </row>
    <row r="273" spans="1:28" x14ac:dyDescent="0.25">
      <c r="A273" s="3">
        <f>'Récap prestation'!N274</f>
        <v>0</v>
      </c>
      <c r="B273" s="12" t="e">
        <f t="array" ref="B2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doublon])-ROW($A$2)+1),ROWS(B$2:B273)))</f>
        <v>#NUM!</v>
      </c>
      <c r="C273" s="12" t="str">
        <f t="shared" si="32"/>
        <v/>
      </c>
      <c r="D273" s="12" t="str">
        <f>IF('Récap prestation'!E274&lt;&gt;0,'Récap prestation'!E274,"")</f>
        <v/>
      </c>
      <c r="E273" s="14">
        <f t="shared" si="33"/>
        <v>264</v>
      </c>
      <c r="F273" s="14" t="str">
        <f t="shared" si="34"/>
        <v xml:space="preserve"> 264 </v>
      </c>
      <c r="G273" s="14">
        <f>INDEX($N$2:O371,MATCH(D273,Tableau1[valeur établissement liste],0),2)</f>
        <v>3</v>
      </c>
      <c r="H273" s="2" t="str">
        <f t="shared" si="35"/>
        <v/>
      </c>
      <c r="I273" s="12">
        <f>'Récap prestation'!G274</f>
        <v>0</v>
      </c>
      <c r="J273" s="12" t="str">
        <f>IF(ISBLANK('Récap prestation'!I274),"",'Récap prestation'!I274)</f>
        <v/>
      </c>
      <c r="K273" s="12" t="str">
        <f>IF(ISBLANK('Récap prestation'!H274),"",'Récap prestation'!H274)</f>
        <v/>
      </c>
      <c r="L273" s="12"/>
      <c r="M273" s="10" t="e">
        <f t="array" ref="M2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doublon])-ROW($D$2)+1),ROWS(M$2:M273)))</f>
        <v>#NUM!</v>
      </c>
      <c r="N273" s="12" t="str">
        <f t="shared" si="36"/>
        <v/>
      </c>
      <c r="O273">
        <f t="shared" si="39"/>
        <v>272</v>
      </c>
      <c r="P273">
        <f ca="1">SUMIF('Récap prestation'!$E$3:$E$500,N273,'Récap prestation'!J274)</f>
        <v>0</v>
      </c>
      <c r="Q273">
        <f ca="1">SUMIF('Récap prestation'!$E$3:$E$500,N273,'Récap prestation'!K274)</f>
        <v>0</v>
      </c>
      <c r="R273">
        <f t="shared" ca="1" si="37"/>
        <v>0</v>
      </c>
      <c r="S273">
        <f ca="1">SUMIF('Récap prestation'!$E$3:$E$500,N273,'Récap prestation'!S274)</f>
        <v>0</v>
      </c>
      <c r="T273" t="str">
        <f ca="1">IF(ISERROR(AVERAGEIF('Récap prestation'!$E$3:$E$500,N273,'Récap prestation'!$S$3)),"N/A",AVERAGEIF('Récap prestation'!$E$3:$E$500,N273,'Récap prestation'!$S$3:$S$500))</f>
        <v>N/A</v>
      </c>
      <c r="U273" s="12">
        <f>'Récap prestation'!O274</f>
        <v>0</v>
      </c>
      <c r="V273" s="12" t="e">
        <f t="array" ref="V27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doublon])-ROW($U$2)+1),ROWS(V$2:V273)))</f>
        <v>#NUM!</v>
      </c>
      <c r="W273" s="12" t="str">
        <f t="shared" si="38"/>
        <v/>
      </c>
      <c r="X273" s="12"/>
      <c r="Z273" s="14" t="str">
        <f ca="1">'mai 2019'!B30</f>
        <v>29 mai 2019</v>
      </c>
      <c r="AA273" s="14">
        <f ca="1">MATCH(TEXT(Z274,"j mmmm aaaa"),'mai 2019'!$B$2:$B326,0)-MATCH(TEXT(Z273,"j mmmm aaaa"),'mai 2019'!$B$2:$B326,0)</f>
        <v>1</v>
      </c>
      <c r="AB273" t="str">
        <f ca="1">IF(AND(AA273=1,ISBLANK(VLOOKUP(Z273,Tableau47146810111315[[Date]:[Type de prestation]],5,FALSE))),"",AA273)</f>
        <v/>
      </c>
    </row>
    <row r="274" spans="1:28" x14ac:dyDescent="0.25">
      <c r="A274" s="3">
        <f>'Récap prestation'!N275</f>
        <v>0</v>
      </c>
      <c r="B274" s="12" t="e">
        <f t="array" ref="B2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doublon])-ROW($A$2)+1),ROWS(B$2:B274)))</f>
        <v>#NUM!</v>
      </c>
      <c r="C274" s="12" t="str">
        <f t="shared" si="32"/>
        <v/>
      </c>
      <c r="D274" s="12" t="str">
        <f>IF('Récap prestation'!E275&lt;&gt;0,'Récap prestation'!E275,"")</f>
        <v/>
      </c>
      <c r="E274" s="14">
        <f t="shared" si="33"/>
        <v>265</v>
      </c>
      <c r="F274" s="14" t="str">
        <f t="shared" si="34"/>
        <v xml:space="preserve"> 265 </v>
      </c>
      <c r="G274" s="14">
        <f>INDEX($N$2:O372,MATCH(D274,Tableau1[valeur établissement liste],0),2)</f>
        <v>3</v>
      </c>
      <c r="H274" s="2" t="str">
        <f t="shared" si="35"/>
        <v/>
      </c>
      <c r="I274" s="12">
        <f>'Récap prestation'!G275</f>
        <v>0</v>
      </c>
      <c r="J274" s="12" t="str">
        <f>IF(ISBLANK('Récap prestation'!I275),"",'Récap prestation'!I275)</f>
        <v/>
      </c>
      <c r="K274" s="12" t="str">
        <f>IF(ISBLANK('Récap prestation'!H275),"",'Récap prestation'!H275)</f>
        <v/>
      </c>
      <c r="L274" s="12"/>
      <c r="M274" s="10" t="e">
        <f t="array" ref="M2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doublon])-ROW($D$2)+1),ROWS(M$2:M274)))</f>
        <v>#NUM!</v>
      </c>
      <c r="N274" s="12" t="str">
        <f t="shared" si="36"/>
        <v/>
      </c>
      <c r="O274">
        <f t="shared" si="39"/>
        <v>273</v>
      </c>
      <c r="P274">
        <f ca="1">SUMIF('Récap prestation'!$E$3:$E$500,N274,'Récap prestation'!J275)</f>
        <v>0</v>
      </c>
      <c r="Q274">
        <f ca="1">SUMIF('Récap prestation'!$E$3:$E$500,N274,'Récap prestation'!K275)</f>
        <v>0</v>
      </c>
      <c r="R274">
        <f t="shared" ca="1" si="37"/>
        <v>0</v>
      </c>
      <c r="S274">
        <f ca="1">SUMIF('Récap prestation'!$E$3:$E$500,N274,'Récap prestation'!S275)</f>
        <v>0</v>
      </c>
      <c r="T274" t="str">
        <f ca="1">IF(ISERROR(AVERAGEIF('Récap prestation'!$E$3:$E$500,N274,'Récap prestation'!$S$3)),"N/A",AVERAGEIF('Récap prestation'!$E$3:$E$500,N274,'Récap prestation'!$S$3:$S$500))</f>
        <v>N/A</v>
      </c>
      <c r="U274" s="12">
        <f>'Récap prestation'!O275</f>
        <v>0</v>
      </c>
      <c r="V274" s="12" t="e">
        <f t="array" ref="V27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doublon])-ROW($U$2)+1),ROWS(V$2:V274)))</f>
        <v>#NUM!</v>
      </c>
      <c r="W274" s="12" t="str">
        <f t="shared" si="38"/>
        <v/>
      </c>
      <c r="X274" s="12"/>
      <c r="Z274" s="14" t="str">
        <f ca="1">'mai 2019'!B31</f>
        <v>30 mai 2019</v>
      </c>
      <c r="AA274" s="14">
        <f ca="1">MATCH(TEXT(Z275,"j mmmm aaaa"),'mai 2019'!$B$2:$B327,0)-MATCH(TEXT(Z274,"j mmmm aaaa"),'mai 2019'!$B$2:$B327,0)</f>
        <v>1</v>
      </c>
      <c r="AB274" t="str">
        <f ca="1">IF(AND(AA274=1,ISBLANK(VLOOKUP(Z274,Tableau47146810111315[[Date]:[Type de prestation]],5,FALSE))),"",AA274)</f>
        <v/>
      </c>
    </row>
    <row r="275" spans="1:28" x14ac:dyDescent="0.25">
      <c r="A275" s="3">
        <f>'Récap prestation'!N276</f>
        <v>0</v>
      </c>
      <c r="B275" s="12" t="e">
        <f t="array" ref="B2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doublon])-ROW($A$2)+1),ROWS(B$2:B275)))</f>
        <v>#NUM!</v>
      </c>
      <c r="C275" s="12" t="str">
        <f t="shared" si="32"/>
        <v/>
      </c>
      <c r="D275" s="12" t="str">
        <f>IF('Récap prestation'!E276&lt;&gt;0,'Récap prestation'!E276,"")</f>
        <v/>
      </c>
      <c r="E275" s="14">
        <f t="shared" si="33"/>
        <v>266</v>
      </c>
      <c r="F275" s="14" t="str">
        <f t="shared" si="34"/>
        <v xml:space="preserve"> 266 </v>
      </c>
      <c r="G275" s="14">
        <f>INDEX($N$2:O373,MATCH(D275,Tableau1[valeur établissement liste],0),2)</f>
        <v>3</v>
      </c>
      <c r="H275" s="2" t="str">
        <f t="shared" si="35"/>
        <v/>
      </c>
      <c r="I275" s="12">
        <f>'Récap prestation'!G276</f>
        <v>0</v>
      </c>
      <c r="J275" s="12" t="str">
        <f>IF(ISBLANK('Récap prestation'!I276),"",'Récap prestation'!I276)</f>
        <v/>
      </c>
      <c r="K275" s="12" t="str">
        <f>IF(ISBLANK('Récap prestation'!H276),"",'Récap prestation'!H276)</f>
        <v/>
      </c>
      <c r="L275" s="12"/>
      <c r="M275" s="10" t="e">
        <f t="array" ref="M2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doublon])-ROW($D$2)+1),ROWS(M$2:M275)))</f>
        <v>#NUM!</v>
      </c>
      <c r="N275" s="12" t="str">
        <f t="shared" si="36"/>
        <v/>
      </c>
      <c r="O275">
        <f t="shared" si="39"/>
        <v>274</v>
      </c>
      <c r="P275">
        <f ca="1">SUMIF('Récap prestation'!$E$3:$E$500,N275,'Récap prestation'!J276)</f>
        <v>0</v>
      </c>
      <c r="Q275">
        <f ca="1">SUMIF('Récap prestation'!$E$3:$E$500,N275,'Récap prestation'!K276)</f>
        <v>0</v>
      </c>
      <c r="R275">
        <f t="shared" ca="1" si="37"/>
        <v>0</v>
      </c>
      <c r="S275">
        <f ca="1">SUMIF('Récap prestation'!$E$3:$E$500,N275,'Récap prestation'!S276)</f>
        <v>0</v>
      </c>
      <c r="T275" t="str">
        <f ca="1">IF(ISERROR(AVERAGEIF('Récap prestation'!$E$3:$E$500,N275,'Récap prestation'!$S$3)),"N/A",AVERAGEIF('Récap prestation'!$E$3:$E$500,N275,'Récap prestation'!$S$3:$S$500))</f>
        <v>N/A</v>
      </c>
      <c r="U275" s="12">
        <f>'Récap prestation'!O276</f>
        <v>0</v>
      </c>
      <c r="V275" s="12" t="e">
        <f t="array" ref="V27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doublon])-ROW($U$2)+1),ROWS(V$2:V275)))</f>
        <v>#NUM!</v>
      </c>
      <c r="W275" s="12" t="str">
        <f t="shared" si="38"/>
        <v/>
      </c>
      <c r="X275" s="12"/>
      <c r="Z275" s="14" t="str">
        <f ca="1">'mai 2019'!B32</f>
        <v>31 mai 2019</v>
      </c>
      <c r="AA275" s="14">
        <f ca="1">MATCH(TEXT("Fin de mai","j mmmm aaaa"),'mai 2019'!$B$2:$B328,0)-MATCH(TEXT(Z275,"j mmmm aaaa"),'mai 2019'!$B$2:$B328,0)</f>
        <v>1</v>
      </c>
      <c r="AB275" t="str">
        <f ca="1">IF(AND(AA275=1,ISBLANK(VLOOKUP(Z275,Tableau47146810111315[[Date]:[Type de prestation]],5,FALSE))),"",AA275)</f>
        <v/>
      </c>
    </row>
    <row r="276" spans="1:28" x14ac:dyDescent="0.25">
      <c r="A276" s="3">
        <f>'Récap prestation'!N277</f>
        <v>0</v>
      </c>
      <c r="B276" s="12" t="e">
        <f t="array" ref="B2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doublon])-ROW($A$2)+1),ROWS(B$2:B276)))</f>
        <v>#NUM!</v>
      </c>
      <c r="C276" s="12" t="str">
        <f t="shared" si="32"/>
        <v/>
      </c>
      <c r="D276" s="12" t="str">
        <f>IF('Récap prestation'!E277&lt;&gt;0,'Récap prestation'!E277,"")</f>
        <v/>
      </c>
      <c r="E276" s="14">
        <f t="shared" si="33"/>
        <v>267</v>
      </c>
      <c r="F276" s="14" t="str">
        <f t="shared" si="34"/>
        <v xml:space="preserve"> 267 </v>
      </c>
      <c r="G276" s="14">
        <f>INDEX($N$2:O374,MATCH(D276,Tableau1[valeur établissement liste],0),2)</f>
        <v>3</v>
      </c>
      <c r="H276" s="2" t="str">
        <f t="shared" si="35"/>
        <v/>
      </c>
      <c r="I276" s="12">
        <f>'Récap prestation'!G277</f>
        <v>0</v>
      </c>
      <c r="J276" s="12" t="str">
        <f>IF(ISBLANK('Récap prestation'!I277),"",'Récap prestation'!I277)</f>
        <v/>
      </c>
      <c r="K276" s="12" t="str">
        <f>IF(ISBLANK('Récap prestation'!H277),"",'Récap prestation'!H277)</f>
        <v/>
      </c>
      <c r="L276" s="12"/>
      <c r="M276" s="10" t="e">
        <f t="array" ref="M2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doublon])-ROW($D$2)+1),ROWS(M$2:M276)))</f>
        <v>#NUM!</v>
      </c>
      <c r="N276" s="12" t="str">
        <f t="shared" si="36"/>
        <v/>
      </c>
      <c r="O276">
        <f t="shared" si="39"/>
        <v>275</v>
      </c>
      <c r="P276">
        <f ca="1">SUMIF('Récap prestation'!$E$3:$E$500,N276,'Récap prestation'!J277)</f>
        <v>0</v>
      </c>
      <c r="Q276">
        <f ca="1">SUMIF('Récap prestation'!$E$3:$E$500,N276,'Récap prestation'!K277)</f>
        <v>0</v>
      </c>
      <c r="R276">
        <f t="shared" ca="1" si="37"/>
        <v>0</v>
      </c>
      <c r="S276">
        <f ca="1">SUMIF('Récap prestation'!$E$3:$E$500,N276,'Récap prestation'!S277)</f>
        <v>0</v>
      </c>
      <c r="T276" t="str">
        <f ca="1">IF(ISERROR(AVERAGEIF('Récap prestation'!$E$3:$E$500,N276,'Récap prestation'!$S$3)),"N/A",AVERAGEIF('Récap prestation'!$E$3:$E$500,N276,'Récap prestation'!$S$3:$S$500))</f>
        <v>N/A</v>
      </c>
      <c r="U276" s="12">
        <f>'Récap prestation'!O277</f>
        <v>0</v>
      </c>
      <c r="V276" s="12" t="e">
        <f t="array" ref="V27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doublon])-ROW($U$2)+1),ROWS(V$2:V276)))</f>
        <v>#NUM!</v>
      </c>
      <c r="W276" s="12" t="str">
        <f t="shared" si="38"/>
        <v/>
      </c>
      <c r="X276" s="12"/>
      <c r="Z276" s="14" t="str">
        <f ca="1">'juin 2019'!B2</f>
        <v>1 juin 2019</v>
      </c>
      <c r="AA276" s="14">
        <f ca="1">MATCH(TEXT(Z277,"j mmmm aaaa"),'juin 2019'!$B$2:$B329,0)-MATCH(TEXT(Z276,"j mmmm aaaa"),'juin 2019'!$B$2:$B329,0)</f>
        <v>1</v>
      </c>
      <c r="AB276" t="str">
        <f ca="1">IF(AND(AA276=1,ISBLANK(VLOOKUP(Z276,Tableau4714681011131516[[Date]:[Type de prestation]],5,FALSE))),"",AA276)</f>
        <v/>
      </c>
    </row>
    <row r="277" spans="1:28" x14ac:dyDescent="0.25">
      <c r="A277" s="3">
        <f>'Récap prestation'!N278</f>
        <v>0</v>
      </c>
      <c r="B277" s="12" t="e">
        <f t="array" ref="B2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doublon])-ROW($A$2)+1),ROWS(B$2:B277)))</f>
        <v>#NUM!</v>
      </c>
      <c r="C277" s="12" t="str">
        <f t="shared" si="32"/>
        <v/>
      </c>
      <c r="D277" s="12" t="str">
        <f>IF('Récap prestation'!E278&lt;&gt;0,'Récap prestation'!E278,"")</f>
        <v/>
      </c>
      <c r="E277" s="14">
        <f t="shared" si="33"/>
        <v>268</v>
      </c>
      <c r="F277" s="14" t="str">
        <f t="shared" si="34"/>
        <v xml:space="preserve"> 268 </v>
      </c>
      <c r="G277" s="14">
        <f>INDEX($N$2:O375,MATCH(D277,Tableau1[valeur établissement liste],0),2)</f>
        <v>3</v>
      </c>
      <c r="H277" s="2" t="str">
        <f t="shared" si="35"/>
        <v/>
      </c>
      <c r="I277" s="12">
        <f>'Récap prestation'!G278</f>
        <v>0</v>
      </c>
      <c r="J277" s="12" t="str">
        <f>IF(ISBLANK('Récap prestation'!I278),"",'Récap prestation'!I278)</f>
        <v/>
      </c>
      <c r="K277" s="12" t="str">
        <f>IF(ISBLANK('Récap prestation'!H278),"",'Récap prestation'!H278)</f>
        <v/>
      </c>
      <c r="L277" s="12"/>
      <c r="M277" s="10" t="e">
        <f t="array" ref="M2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doublon])-ROW($D$2)+1),ROWS(M$2:M277)))</f>
        <v>#NUM!</v>
      </c>
      <c r="N277" s="12" t="str">
        <f t="shared" si="36"/>
        <v/>
      </c>
      <c r="O277">
        <f t="shared" si="39"/>
        <v>276</v>
      </c>
      <c r="P277">
        <f ca="1">SUMIF('Récap prestation'!$E$3:$E$500,N277,'Récap prestation'!J278)</f>
        <v>0</v>
      </c>
      <c r="Q277">
        <f ca="1">SUMIF('Récap prestation'!$E$3:$E$500,N277,'Récap prestation'!K278)</f>
        <v>0</v>
      </c>
      <c r="R277">
        <f t="shared" ca="1" si="37"/>
        <v>0</v>
      </c>
      <c r="S277">
        <f ca="1">SUMIF('Récap prestation'!$E$3:$E$500,N277,'Récap prestation'!S278)</f>
        <v>0</v>
      </c>
      <c r="T277" t="str">
        <f ca="1">IF(ISERROR(AVERAGEIF('Récap prestation'!$E$3:$E$500,N277,'Récap prestation'!$S$3)),"N/A",AVERAGEIF('Récap prestation'!$E$3:$E$500,N277,'Récap prestation'!$S$3:$S$500))</f>
        <v>N/A</v>
      </c>
      <c r="U277" s="12">
        <f>'Récap prestation'!O278</f>
        <v>0</v>
      </c>
      <c r="V277" s="12" t="e">
        <f t="array" ref="V27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doublon])-ROW($U$2)+1),ROWS(V$2:V277)))</f>
        <v>#NUM!</v>
      </c>
      <c r="W277" s="12" t="str">
        <f t="shared" si="38"/>
        <v/>
      </c>
      <c r="X277" s="12"/>
      <c r="Z277" s="14" t="str">
        <f ca="1">'juin 2019'!B3</f>
        <v>2 juin 2019</v>
      </c>
      <c r="AA277" s="14">
        <f ca="1">MATCH(TEXT(Z278,"j mmmm aaaa"),'juin 2019'!$B$2:$B330,0)-MATCH(TEXT(Z277,"j mmmm aaaa"),'juin 2019'!$B$2:$B330,0)</f>
        <v>1</v>
      </c>
      <c r="AB277" t="str">
        <f ca="1">IF(AND(AA277=1,ISBLANK(VLOOKUP(Z277,Tableau4714681011131516[[Date]:[Type de prestation]],5,FALSE))),"",AA277)</f>
        <v/>
      </c>
    </row>
    <row r="278" spans="1:28" x14ac:dyDescent="0.25">
      <c r="A278" s="3">
        <f>'Récap prestation'!N279</f>
        <v>0</v>
      </c>
      <c r="B278" s="12" t="e">
        <f t="array" ref="B2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doublon])-ROW($A$2)+1),ROWS(B$2:B278)))</f>
        <v>#NUM!</v>
      </c>
      <c r="C278" s="12" t="str">
        <f t="shared" si="32"/>
        <v/>
      </c>
      <c r="D278" s="12" t="str">
        <f>IF('Récap prestation'!E279&lt;&gt;0,'Récap prestation'!E279,"")</f>
        <v/>
      </c>
      <c r="E278" s="14">
        <f t="shared" si="33"/>
        <v>269</v>
      </c>
      <c r="F278" s="14" t="str">
        <f t="shared" si="34"/>
        <v xml:space="preserve"> 269 </v>
      </c>
      <c r="G278" s="14">
        <f>INDEX($N$2:O376,MATCH(D278,Tableau1[valeur établissement liste],0),2)</f>
        <v>3</v>
      </c>
      <c r="H278" s="2" t="str">
        <f t="shared" si="35"/>
        <v/>
      </c>
      <c r="I278" s="12">
        <f>'Récap prestation'!G279</f>
        <v>0</v>
      </c>
      <c r="J278" s="12" t="str">
        <f>IF(ISBLANK('Récap prestation'!I279),"",'Récap prestation'!I279)</f>
        <v/>
      </c>
      <c r="K278" s="12" t="str">
        <f>IF(ISBLANK('Récap prestation'!H279),"",'Récap prestation'!H279)</f>
        <v/>
      </c>
      <c r="L278" s="12"/>
      <c r="M278" s="10" t="e">
        <f t="array" ref="M2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doublon])-ROW($D$2)+1),ROWS(M$2:M278)))</f>
        <v>#NUM!</v>
      </c>
      <c r="N278" s="12" t="str">
        <f t="shared" si="36"/>
        <v/>
      </c>
      <c r="O278">
        <f t="shared" si="39"/>
        <v>277</v>
      </c>
      <c r="P278">
        <f ca="1">SUMIF('Récap prestation'!$E$3:$E$500,N278,'Récap prestation'!J279)</f>
        <v>0</v>
      </c>
      <c r="Q278">
        <f ca="1">SUMIF('Récap prestation'!$E$3:$E$500,N278,'Récap prestation'!K279)</f>
        <v>0</v>
      </c>
      <c r="R278">
        <f t="shared" ca="1" si="37"/>
        <v>0</v>
      </c>
      <c r="S278">
        <f ca="1">SUMIF('Récap prestation'!$E$3:$E$500,N278,'Récap prestation'!S279)</f>
        <v>0</v>
      </c>
      <c r="T278" t="str">
        <f ca="1">IF(ISERROR(AVERAGEIF('Récap prestation'!$E$3:$E$500,N278,'Récap prestation'!$S$3)),"N/A",AVERAGEIF('Récap prestation'!$E$3:$E$500,N278,'Récap prestation'!$S$3:$S$500))</f>
        <v>N/A</v>
      </c>
      <c r="U278" s="12">
        <f>'Récap prestation'!O279</f>
        <v>0</v>
      </c>
      <c r="V278" s="12" t="e">
        <f t="array" ref="V27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doublon])-ROW($U$2)+1),ROWS(V$2:V278)))</f>
        <v>#NUM!</v>
      </c>
      <c r="W278" s="12" t="str">
        <f t="shared" si="38"/>
        <v/>
      </c>
      <c r="X278" s="12"/>
      <c r="Z278" s="14" t="str">
        <f ca="1">'juin 2019'!B4</f>
        <v>3 juin 2019</v>
      </c>
      <c r="AA278" s="14">
        <f ca="1">MATCH(TEXT(Z279,"j mmmm aaaa"),'juin 2019'!$B$2:$B331,0)-MATCH(TEXT(Z278,"j mmmm aaaa"),'juin 2019'!$B$2:$B331,0)</f>
        <v>1</v>
      </c>
      <c r="AB278" t="str">
        <f ca="1">IF(AND(AA278=1,ISBLANK(VLOOKUP(Z278,Tableau4714681011131516[[Date]:[Type de prestation]],5,FALSE))),"",AA278)</f>
        <v/>
      </c>
    </row>
    <row r="279" spans="1:28" x14ac:dyDescent="0.25">
      <c r="A279" s="3">
        <f>'Récap prestation'!N280</f>
        <v>0</v>
      </c>
      <c r="B279" s="12" t="e">
        <f t="array" ref="B2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doublon])-ROW($A$2)+1),ROWS(B$2:B279)))</f>
        <v>#NUM!</v>
      </c>
      <c r="C279" s="12" t="str">
        <f t="shared" si="32"/>
        <v/>
      </c>
      <c r="D279" s="12" t="str">
        <f>IF('Récap prestation'!E280&lt;&gt;0,'Récap prestation'!E280,"")</f>
        <v/>
      </c>
      <c r="E279" s="14">
        <f t="shared" si="33"/>
        <v>270</v>
      </c>
      <c r="F279" s="14" t="str">
        <f t="shared" si="34"/>
        <v xml:space="preserve"> 270 </v>
      </c>
      <c r="G279" s="14">
        <f>INDEX($N$2:O377,MATCH(D279,Tableau1[valeur établissement liste],0),2)</f>
        <v>3</v>
      </c>
      <c r="H279" s="2" t="str">
        <f t="shared" si="35"/>
        <v/>
      </c>
      <c r="I279" s="12">
        <f>'Récap prestation'!G280</f>
        <v>0</v>
      </c>
      <c r="J279" s="12" t="str">
        <f>IF(ISBLANK('Récap prestation'!I280),"",'Récap prestation'!I280)</f>
        <v/>
      </c>
      <c r="K279" s="12" t="str">
        <f>IF(ISBLANK('Récap prestation'!H280),"",'Récap prestation'!H280)</f>
        <v/>
      </c>
      <c r="L279" s="12"/>
      <c r="M279" s="10" t="e">
        <f t="array" ref="M2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doublon])-ROW($D$2)+1),ROWS(M$2:M279)))</f>
        <v>#NUM!</v>
      </c>
      <c r="N279" s="12" t="str">
        <f t="shared" si="36"/>
        <v/>
      </c>
      <c r="O279">
        <f t="shared" si="39"/>
        <v>278</v>
      </c>
      <c r="P279">
        <f ca="1">SUMIF('Récap prestation'!$E$3:$E$500,N279,'Récap prestation'!J280)</f>
        <v>0</v>
      </c>
      <c r="Q279">
        <f ca="1">SUMIF('Récap prestation'!$E$3:$E$500,N279,'Récap prestation'!K280)</f>
        <v>0</v>
      </c>
      <c r="R279">
        <f t="shared" ca="1" si="37"/>
        <v>0</v>
      </c>
      <c r="S279">
        <f ca="1">SUMIF('Récap prestation'!$E$3:$E$500,N279,'Récap prestation'!S280)</f>
        <v>0</v>
      </c>
      <c r="T279" t="str">
        <f ca="1">IF(ISERROR(AVERAGEIF('Récap prestation'!$E$3:$E$500,N279,'Récap prestation'!$S$3)),"N/A",AVERAGEIF('Récap prestation'!$E$3:$E$500,N279,'Récap prestation'!$S$3:$S$500))</f>
        <v>N/A</v>
      </c>
      <c r="U279" s="12">
        <f>'Récap prestation'!O280</f>
        <v>0</v>
      </c>
      <c r="V279" s="12" t="e">
        <f t="array" ref="V27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doublon])-ROW($U$2)+1),ROWS(V$2:V279)))</f>
        <v>#NUM!</v>
      </c>
      <c r="W279" s="12" t="str">
        <f t="shared" si="38"/>
        <v/>
      </c>
      <c r="X279" s="12"/>
      <c r="Z279" s="14" t="str">
        <f ca="1">'juin 2019'!B5</f>
        <v>4 juin 2019</v>
      </c>
      <c r="AA279" s="14">
        <f ca="1">MATCH(TEXT(Z280,"j mmmm aaaa"),'juin 2019'!$B$2:$B332,0)-MATCH(TEXT(Z279,"j mmmm aaaa"),'juin 2019'!$B$2:$B332,0)</f>
        <v>1</v>
      </c>
      <c r="AB279" t="str">
        <f ca="1">IF(AND(AA279=1,ISBLANK(VLOOKUP(Z279,Tableau4714681011131516[[Date]:[Type de prestation]],5,FALSE))),"",AA279)</f>
        <v/>
      </c>
    </row>
    <row r="280" spans="1:28" x14ac:dyDescent="0.25">
      <c r="A280" s="3">
        <f>'Récap prestation'!N281</f>
        <v>0</v>
      </c>
      <c r="B280" s="12" t="e">
        <f t="array" ref="B2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doublon])-ROW($A$2)+1),ROWS(B$2:B280)))</f>
        <v>#NUM!</v>
      </c>
      <c r="C280" s="12" t="str">
        <f t="shared" si="32"/>
        <v/>
      </c>
      <c r="D280" s="12" t="str">
        <f>IF('Récap prestation'!E281&lt;&gt;0,'Récap prestation'!E281,"")</f>
        <v/>
      </c>
      <c r="E280" s="14">
        <f t="shared" si="33"/>
        <v>271</v>
      </c>
      <c r="F280" s="14" t="str">
        <f t="shared" si="34"/>
        <v xml:space="preserve"> 271 </v>
      </c>
      <c r="G280" s="14">
        <f>INDEX($N$2:O378,MATCH(D280,Tableau1[valeur établissement liste],0),2)</f>
        <v>3</v>
      </c>
      <c r="H280" s="2" t="str">
        <f t="shared" si="35"/>
        <v/>
      </c>
      <c r="I280" s="12">
        <f>'Récap prestation'!G281</f>
        <v>0</v>
      </c>
      <c r="J280" s="12" t="str">
        <f>IF(ISBLANK('Récap prestation'!I281),"",'Récap prestation'!I281)</f>
        <v/>
      </c>
      <c r="K280" s="12" t="str">
        <f>IF(ISBLANK('Récap prestation'!H281),"",'Récap prestation'!H281)</f>
        <v/>
      </c>
      <c r="L280" s="12"/>
      <c r="M280" s="10" t="e">
        <f t="array" ref="M2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doublon])-ROW($D$2)+1),ROWS(M$2:M280)))</f>
        <v>#NUM!</v>
      </c>
      <c r="N280" s="12" t="str">
        <f t="shared" si="36"/>
        <v/>
      </c>
      <c r="O280">
        <f t="shared" si="39"/>
        <v>279</v>
      </c>
      <c r="P280">
        <f ca="1">SUMIF('Récap prestation'!$E$3:$E$500,N280,'Récap prestation'!J281)</f>
        <v>0</v>
      </c>
      <c r="Q280">
        <f ca="1">SUMIF('Récap prestation'!$E$3:$E$500,N280,'Récap prestation'!K281)</f>
        <v>0</v>
      </c>
      <c r="R280">
        <f t="shared" ca="1" si="37"/>
        <v>0</v>
      </c>
      <c r="S280">
        <f ca="1">SUMIF('Récap prestation'!$E$3:$E$500,N280,'Récap prestation'!S281)</f>
        <v>0</v>
      </c>
      <c r="T280" t="str">
        <f ca="1">IF(ISERROR(AVERAGEIF('Récap prestation'!$E$3:$E$500,N280,'Récap prestation'!$S$3)),"N/A",AVERAGEIF('Récap prestation'!$E$3:$E$500,N280,'Récap prestation'!$S$3:$S$500))</f>
        <v>N/A</v>
      </c>
      <c r="U280" s="12">
        <f>'Récap prestation'!O281</f>
        <v>0</v>
      </c>
      <c r="V280" s="12" t="e">
        <f t="array" ref="V28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doublon])-ROW($U$2)+1),ROWS(V$2:V280)))</f>
        <v>#NUM!</v>
      </c>
      <c r="W280" s="12" t="str">
        <f t="shared" si="38"/>
        <v/>
      </c>
      <c r="X280" s="12"/>
      <c r="Z280" s="14" t="str">
        <f ca="1">'juin 2019'!B6</f>
        <v>5 juin 2019</v>
      </c>
      <c r="AA280" s="14">
        <f ca="1">MATCH(TEXT(Z281,"j mmmm aaaa"),'juin 2019'!$B$2:$B333,0)-MATCH(TEXT(Z280,"j mmmm aaaa"),'juin 2019'!$B$2:$B333,0)</f>
        <v>1</v>
      </c>
      <c r="AB280" t="str">
        <f ca="1">IF(AND(AA280=1,ISBLANK(VLOOKUP(Z280,Tableau4714681011131516[[Date]:[Type de prestation]],5,FALSE))),"",AA280)</f>
        <v/>
      </c>
    </row>
    <row r="281" spans="1:28" x14ac:dyDescent="0.25">
      <c r="A281" s="3">
        <f>'Récap prestation'!N282</f>
        <v>0</v>
      </c>
      <c r="B281" s="12" t="e">
        <f t="array" ref="B2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doublon])-ROW($A$2)+1),ROWS(B$2:B281)))</f>
        <v>#NUM!</v>
      </c>
      <c r="C281" s="12" t="str">
        <f t="shared" si="32"/>
        <v/>
      </c>
      <c r="D281" s="12" t="str">
        <f>IF('Récap prestation'!E282&lt;&gt;0,'Récap prestation'!E282,"")</f>
        <v/>
      </c>
      <c r="E281" s="14">
        <f t="shared" si="33"/>
        <v>272</v>
      </c>
      <c r="F281" s="14" t="str">
        <f t="shared" si="34"/>
        <v xml:space="preserve"> 272 </v>
      </c>
      <c r="G281" s="14">
        <f>INDEX($N$2:O379,MATCH(D281,Tableau1[valeur établissement liste],0),2)</f>
        <v>3</v>
      </c>
      <c r="H281" s="2" t="str">
        <f t="shared" si="35"/>
        <v/>
      </c>
      <c r="I281" s="12">
        <f>'Récap prestation'!G282</f>
        <v>0</v>
      </c>
      <c r="J281" s="12" t="str">
        <f>IF(ISBLANK('Récap prestation'!I282),"",'Récap prestation'!I282)</f>
        <v/>
      </c>
      <c r="K281" s="12" t="str">
        <f>IF(ISBLANK('Récap prestation'!H282),"",'Récap prestation'!H282)</f>
        <v/>
      </c>
      <c r="L281" s="12"/>
      <c r="M281" s="10" t="e">
        <f t="array" ref="M2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doublon])-ROW($D$2)+1),ROWS(M$2:M281)))</f>
        <v>#NUM!</v>
      </c>
      <c r="N281" s="12" t="str">
        <f t="shared" si="36"/>
        <v/>
      </c>
      <c r="O281">
        <f t="shared" si="39"/>
        <v>280</v>
      </c>
      <c r="P281">
        <f ca="1">SUMIF('Récap prestation'!$E$3:$E$500,N281,'Récap prestation'!J282)</f>
        <v>0</v>
      </c>
      <c r="Q281">
        <f ca="1">SUMIF('Récap prestation'!$E$3:$E$500,N281,'Récap prestation'!K282)</f>
        <v>0</v>
      </c>
      <c r="R281">
        <f t="shared" ca="1" si="37"/>
        <v>0</v>
      </c>
      <c r="S281">
        <f ca="1">SUMIF('Récap prestation'!$E$3:$E$500,N281,'Récap prestation'!S282)</f>
        <v>0</v>
      </c>
      <c r="T281" t="str">
        <f ca="1">IF(ISERROR(AVERAGEIF('Récap prestation'!$E$3:$E$500,N281,'Récap prestation'!$S$3)),"N/A",AVERAGEIF('Récap prestation'!$E$3:$E$500,N281,'Récap prestation'!$S$3:$S$500))</f>
        <v>N/A</v>
      </c>
      <c r="U281" s="12">
        <f>'Récap prestation'!O282</f>
        <v>0</v>
      </c>
      <c r="V281" s="12" t="e">
        <f t="array" ref="V28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doublon])-ROW($U$2)+1),ROWS(V$2:V281)))</f>
        <v>#NUM!</v>
      </c>
      <c r="W281" s="12" t="str">
        <f t="shared" si="38"/>
        <v/>
      </c>
      <c r="X281" s="12"/>
      <c r="Z281" s="14" t="str">
        <f ca="1">'juin 2019'!B7</f>
        <v>6 juin 2019</v>
      </c>
      <c r="AA281" s="14">
        <f ca="1">MATCH(TEXT(Z282,"j mmmm aaaa"),'juin 2019'!$B$2:$B334,0)-MATCH(TEXT(Z281,"j mmmm aaaa"),'juin 2019'!$B$2:$B334,0)</f>
        <v>1</v>
      </c>
      <c r="AB281" t="str">
        <f ca="1">IF(AND(AA281=1,ISBLANK(VLOOKUP(Z281,Tableau4714681011131516[[Date]:[Type de prestation]],5,FALSE))),"",AA281)</f>
        <v/>
      </c>
    </row>
    <row r="282" spans="1:28" x14ac:dyDescent="0.25">
      <c r="A282" s="3">
        <f>'Récap prestation'!N283</f>
        <v>0</v>
      </c>
      <c r="B282" s="12" t="e">
        <f t="array" ref="B2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doublon])-ROW($A$2)+1),ROWS(B$2:B282)))</f>
        <v>#NUM!</v>
      </c>
      <c r="C282" s="12" t="str">
        <f t="shared" si="32"/>
        <v/>
      </c>
      <c r="D282" s="12" t="str">
        <f>IF('Récap prestation'!E283&lt;&gt;0,'Récap prestation'!E283,"")</f>
        <v/>
      </c>
      <c r="E282" s="14">
        <f t="shared" si="33"/>
        <v>273</v>
      </c>
      <c r="F282" s="14" t="str">
        <f t="shared" si="34"/>
        <v xml:space="preserve"> 273 </v>
      </c>
      <c r="G282" s="14">
        <f>INDEX($N$2:O380,MATCH(D282,Tableau1[valeur établissement liste],0),2)</f>
        <v>3</v>
      </c>
      <c r="H282" s="2" t="str">
        <f t="shared" si="35"/>
        <v/>
      </c>
      <c r="I282" s="12">
        <f>'Récap prestation'!G283</f>
        <v>0</v>
      </c>
      <c r="J282" s="12" t="str">
        <f>IF(ISBLANK('Récap prestation'!I283),"",'Récap prestation'!I283)</f>
        <v/>
      </c>
      <c r="K282" s="12" t="str">
        <f>IF(ISBLANK('Récap prestation'!H283),"",'Récap prestation'!H283)</f>
        <v/>
      </c>
      <c r="L282" s="12"/>
      <c r="M282" s="10" t="e">
        <f t="array" ref="M2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doublon])-ROW($D$2)+1),ROWS(M$2:M282)))</f>
        <v>#NUM!</v>
      </c>
      <c r="N282" s="12" t="str">
        <f t="shared" si="36"/>
        <v/>
      </c>
      <c r="O282">
        <f t="shared" si="39"/>
        <v>281</v>
      </c>
      <c r="P282">
        <f ca="1">SUMIF('Récap prestation'!$E$3:$E$500,N282,'Récap prestation'!J283)</f>
        <v>0</v>
      </c>
      <c r="Q282">
        <f ca="1">SUMIF('Récap prestation'!$E$3:$E$500,N282,'Récap prestation'!K283)</f>
        <v>0</v>
      </c>
      <c r="R282">
        <f t="shared" ca="1" si="37"/>
        <v>0</v>
      </c>
      <c r="S282">
        <f ca="1">SUMIF('Récap prestation'!$E$3:$E$500,N282,'Récap prestation'!S283)</f>
        <v>0</v>
      </c>
      <c r="T282" t="str">
        <f ca="1">IF(ISERROR(AVERAGEIF('Récap prestation'!$E$3:$E$500,N282,'Récap prestation'!$S$3)),"N/A",AVERAGEIF('Récap prestation'!$E$3:$E$500,N282,'Récap prestation'!$S$3:$S$500))</f>
        <v>N/A</v>
      </c>
      <c r="U282" s="12">
        <f>'Récap prestation'!O283</f>
        <v>0</v>
      </c>
      <c r="V282" s="12" t="e">
        <f t="array" ref="V28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doublon])-ROW($U$2)+1),ROWS(V$2:V282)))</f>
        <v>#NUM!</v>
      </c>
      <c r="W282" s="12" t="str">
        <f t="shared" si="38"/>
        <v/>
      </c>
      <c r="X282" s="12"/>
      <c r="Z282" s="14" t="str">
        <f ca="1">'juin 2019'!B8</f>
        <v>7 juin 2019</v>
      </c>
      <c r="AA282" s="14">
        <f ca="1">MATCH(TEXT(Z283,"j mmmm aaaa"),'juin 2019'!$B$2:$B335,0)-MATCH(TEXT(Z282,"j mmmm aaaa"),'juin 2019'!$B$2:$B335,0)</f>
        <v>1</v>
      </c>
      <c r="AB282" t="str">
        <f ca="1">IF(AND(AA282=1,ISBLANK(VLOOKUP(Z282,Tableau4714681011131516[[Date]:[Type de prestation]],5,FALSE))),"",AA282)</f>
        <v/>
      </c>
    </row>
    <row r="283" spans="1:28" x14ac:dyDescent="0.25">
      <c r="A283" s="3">
        <f>'Récap prestation'!N284</f>
        <v>0</v>
      </c>
      <c r="B283" s="12" t="e">
        <f t="array" ref="B2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doublon])-ROW($A$2)+1),ROWS(B$2:B283)))</f>
        <v>#NUM!</v>
      </c>
      <c r="C283" s="12" t="str">
        <f t="shared" si="32"/>
        <v/>
      </c>
      <c r="D283" s="12" t="str">
        <f>IF('Récap prestation'!E284&lt;&gt;0,'Récap prestation'!E284,"")</f>
        <v/>
      </c>
      <c r="E283" s="14">
        <f t="shared" si="33"/>
        <v>274</v>
      </c>
      <c r="F283" s="14" t="str">
        <f t="shared" si="34"/>
        <v xml:space="preserve"> 274 </v>
      </c>
      <c r="G283" s="14">
        <f>INDEX($N$2:O381,MATCH(D283,Tableau1[valeur établissement liste],0),2)</f>
        <v>3</v>
      </c>
      <c r="H283" s="2" t="str">
        <f t="shared" si="35"/>
        <v/>
      </c>
      <c r="I283" s="12">
        <f>'Récap prestation'!G284</f>
        <v>0</v>
      </c>
      <c r="J283" s="12" t="str">
        <f>IF(ISBLANK('Récap prestation'!I284),"",'Récap prestation'!I284)</f>
        <v/>
      </c>
      <c r="K283" s="12" t="str">
        <f>IF(ISBLANK('Récap prestation'!H284),"",'Récap prestation'!H284)</f>
        <v/>
      </c>
      <c r="L283" s="12"/>
      <c r="M283" s="10" t="e">
        <f t="array" ref="M2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doublon])-ROW($D$2)+1),ROWS(M$2:M283)))</f>
        <v>#NUM!</v>
      </c>
      <c r="N283" s="12" t="str">
        <f t="shared" si="36"/>
        <v/>
      </c>
      <c r="O283">
        <f t="shared" si="39"/>
        <v>282</v>
      </c>
      <c r="P283">
        <f ca="1">SUMIF('Récap prestation'!$E$3:$E$500,N283,'Récap prestation'!J284)</f>
        <v>0</v>
      </c>
      <c r="Q283">
        <f ca="1">SUMIF('Récap prestation'!$E$3:$E$500,N283,'Récap prestation'!K284)</f>
        <v>0</v>
      </c>
      <c r="R283">
        <f t="shared" ca="1" si="37"/>
        <v>0</v>
      </c>
      <c r="S283">
        <f ca="1">SUMIF('Récap prestation'!$E$3:$E$500,N283,'Récap prestation'!S284)</f>
        <v>0</v>
      </c>
      <c r="T283" t="str">
        <f ca="1">IF(ISERROR(AVERAGEIF('Récap prestation'!$E$3:$E$500,N283,'Récap prestation'!$S$3)),"N/A",AVERAGEIF('Récap prestation'!$E$3:$E$500,N283,'Récap prestation'!$S$3:$S$500))</f>
        <v>N/A</v>
      </c>
      <c r="U283" s="12">
        <f>'Récap prestation'!O284</f>
        <v>0</v>
      </c>
      <c r="V283" s="12" t="e">
        <f t="array" ref="V28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doublon])-ROW($U$2)+1),ROWS(V$2:V283)))</f>
        <v>#NUM!</v>
      </c>
      <c r="W283" s="12" t="str">
        <f t="shared" si="38"/>
        <v/>
      </c>
      <c r="X283" s="12"/>
      <c r="Z283" s="14" t="str">
        <f ca="1">'juin 2019'!B9</f>
        <v>8 juin 2019</v>
      </c>
      <c r="AA283" s="14">
        <f ca="1">MATCH(TEXT(Z284,"j mmmm aaaa"),'juin 2019'!$B$2:$B336,0)-MATCH(TEXT(Z283,"j mmmm aaaa"),'juin 2019'!$B$2:$B336,0)</f>
        <v>1</v>
      </c>
      <c r="AB283" t="str">
        <f ca="1">IF(AND(AA283=1,ISBLANK(VLOOKUP(Z283,Tableau4714681011131516[[Date]:[Type de prestation]],5,FALSE))),"",AA283)</f>
        <v/>
      </c>
    </row>
    <row r="284" spans="1:28" x14ac:dyDescent="0.25">
      <c r="A284" s="3">
        <f>'Récap prestation'!N285</f>
        <v>0</v>
      </c>
      <c r="B284" s="12" t="e">
        <f t="array" ref="B2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doublon])-ROW($A$2)+1),ROWS(B$2:B284)))</f>
        <v>#NUM!</v>
      </c>
      <c r="C284" s="12" t="str">
        <f t="shared" si="32"/>
        <v/>
      </c>
      <c r="D284" s="12" t="str">
        <f>IF('Récap prestation'!E285&lt;&gt;0,'Récap prestation'!E285,"")</f>
        <v/>
      </c>
      <c r="E284" s="14">
        <f t="shared" si="33"/>
        <v>275</v>
      </c>
      <c r="F284" s="14" t="str">
        <f t="shared" si="34"/>
        <v xml:space="preserve"> 275 </v>
      </c>
      <c r="G284" s="14">
        <f>INDEX($N$2:O382,MATCH(D284,Tableau1[valeur établissement liste],0),2)</f>
        <v>3</v>
      </c>
      <c r="H284" s="2" t="str">
        <f t="shared" si="35"/>
        <v/>
      </c>
      <c r="I284" s="12">
        <f>'Récap prestation'!G285</f>
        <v>0</v>
      </c>
      <c r="J284" s="12" t="str">
        <f>IF(ISBLANK('Récap prestation'!I285),"",'Récap prestation'!I285)</f>
        <v/>
      </c>
      <c r="K284" s="12" t="str">
        <f>IF(ISBLANK('Récap prestation'!H285),"",'Récap prestation'!H285)</f>
        <v/>
      </c>
      <c r="L284" s="12"/>
      <c r="M284" s="10" t="e">
        <f t="array" ref="M2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doublon])-ROW($D$2)+1),ROWS(M$2:M284)))</f>
        <v>#NUM!</v>
      </c>
      <c r="N284" s="12" t="str">
        <f t="shared" si="36"/>
        <v/>
      </c>
      <c r="O284">
        <f t="shared" si="39"/>
        <v>283</v>
      </c>
      <c r="P284">
        <f ca="1">SUMIF('Récap prestation'!$E$3:$E$500,N284,'Récap prestation'!J285)</f>
        <v>0</v>
      </c>
      <c r="Q284">
        <f ca="1">SUMIF('Récap prestation'!$E$3:$E$500,N284,'Récap prestation'!K285)</f>
        <v>0</v>
      </c>
      <c r="R284">
        <f t="shared" ca="1" si="37"/>
        <v>0</v>
      </c>
      <c r="S284">
        <f ca="1">SUMIF('Récap prestation'!$E$3:$E$500,N284,'Récap prestation'!S285)</f>
        <v>0</v>
      </c>
      <c r="T284" t="str">
        <f ca="1">IF(ISERROR(AVERAGEIF('Récap prestation'!$E$3:$E$500,N284,'Récap prestation'!$S$3)),"N/A",AVERAGEIF('Récap prestation'!$E$3:$E$500,N284,'Récap prestation'!$S$3:$S$500))</f>
        <v>N/A</v>
      </c>
      <c r="U284" s="12">
        <f>'Récap prestation'!O285</f>
        <v>0</v>
      </c>
      <c r="V284" s="12" t="e">
        <f t="array" ref="V28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doublon])-ROW($U$2)+1),ROWS(V$2:V284)))</f>
        <v>#NUM!</v>
      </c>
      <c r="W284" s="12" t="str">
        <f t="shared" si="38"/>
        <v/>
      </c>
      <c r="X284" s="12"/>
      <c r="Z284" s="14" t="str">
        <f ca="1">'juin 2019'!B10</f>
        <v>9 juin 2019</v>
      </c>
      <c r="AA284" s="14">
        <f ca="1">MATCH(TEXT(Z285,"j mmmm aaaa"),'juin 2019'!$B$2:$B337,0)-MATCH(TEXT(Z284,"j mmmm aaaa"),'juin 2019'!$B$2:$B337,0)</f>
        <v>1</v>
      </c>
      <c r="AB284" t="str">
        <f ca="1">IF(AND(AA284=1,ISBLANK(VLOOKUP(Z284,Tableau4714681011131516[[Date]:[Type de prestation]],5,FALSE))),"",AA284)</f>
        <v/>
      </c>
    </row>
    <row r="285" spans="1:28" x14ac:dyDescent="0.25">
      <c r="A285" s="3">
        <f>'Récap prestation'!N286</f>
        <v>0</v>
      </c>
      <c r="B285" s="12" t="e">
        <f t="array" ref="B2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doublon])-ROW($A$2)+1),ROWS(B$2:B285)))</f>
        <v>#NUM!</v>
      </c>
      <c r="C285" s="12" t="str">
        <f t="shared" si="32"/>
        <v/>
      </c>
      <c r="D285" s="12" t="str">
        <f>IF('Récap prestation'!E286&lt;&gt;0,'Récap prestation'!E286,"")</f>
        <v/>
      </c>
      <c r="E285" s="14">
        <f t="shared" si="33"/>
        <v>276</v>
      </c>
      <c r="F285" s="14" t="str">
        <f t="shared" si="34"/>
        <v xml:space="preserve"> 276 </v>
      </c>
      <c r="G285" s="14">
        <f>INDEX($N$2:O383,MATCH(D285,Tableau1[valeur établissement liste],0),2)</f>
        <v>3</v>
      </c>
      <c r="H285" s="2" t="str">
        <f t="shared" si="35"/>
        <v/>
      </c>
      <c r="I285" s="12">
        <f>'Récap prestation'!G286</f>
        <v>0</v>
      </c>
      <c r="J285" s="12" t="str">
        <f>IF(ISBLANK('Récap prestation'!I286),"",'Récap prestation'!I286)</f>
        <v/>
      </c>
      <c r="K285" s="12" t="str">
        <f>IF(ISBLANK('Récap prestation'!H286),"",'Récap prestation'!H286)</f>
        <v/>
      </c>
      <c r="L285" s="12"/>
      <c r="M285" s="10" t="e">
        <f t="array" ref="M2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doublon])-ROW($D$2)+1),ROWS(M$2:M285)))</f>
        <v>#NUM!</v>
      </c>
      <c r="N285" s="12" t="str">
        <f t="shared" si="36"/>
        <v/>
      </c>
      <c r="O285">
        <f t="shared" si="39"/>
        <v>284</v>
      </c>
      <c r="P285">
        <f ca="1">SUMIF('Récap prestation'!$E$3:$E$500,N285,'Récap prestation'!J286)</f>
        <v>0</v>
      </c>
      <c r="Q285">
        <f ca="1">SUMIF('Récap prestation'!$E$3:$E$500,N285,'Récap prestation'!K286)</f>
        <v>0</v>
      </c>
      <c r="R285">
        <f t="shared" ca="1" si="37"/>
        <v>0</v>
      </c>
      <c r="S285">
        <f ca="1">SUMIF('Récap prestation'!$E$3:$E$500,N285,'Récap prestation'!S286)</f>
        <v>0</v>
      </c>
      <c r="T285" t="str">
        <f ca="1">IF(ISERROR(AVERAGEIF('Récap prestation'!$E$3:$E$500,N285,'Récap prestation'!$S$3)),"N/A",AVERAGEIF('Récap prestation'!$E$3:$E$500,N285,'Récap prestation'!$S$3:$S$500))</f>
        <v>N/A</v>
      </c>
      <c r="U285" s="12">
        <f>'Récap prestation'!O286</f>
        <v>0</v>
      </c>
      <c r="V285" s="12" t="e">
        <f t="array" ref="V28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doublon])-ROW($U$2)+1),ROWS(V$2:V285)))</f>
        <v>#NUM!</v>
      </c>
      <c r="W285" s="12" t="str">
        <f t="shared" si="38"/>
        <v/>
      </c>
      <c r="X285" s="12"/>
      <c r="Z285" s="14" t="str">
        <f ca="1">'juin 2019'!B11</f>
        <v>10 juin 2019</v>
      </c>
      <c r="AA285" s="14">
        <f ca="1">MATCH(TEXT(Z286,"j mmmm aaaa"),'juin 2019'!$B$2:$B338,0)-MATCH(TEXT(Z285,"j mmmm aaaa"),'juin 2019'!$B$2:$B338,0)</f>
        <v>1</v>
      </c>
      <c r="AB285" t="str">
        <f ca="1">IF(AND(AA285=1,ISBLANK(VLOOKUP(Z285,Tableau4714681011131516[[Date]:[Type de prestation]],5,FALSE))),"",AA285)</f>
        <v/>
      </c>
    </row>
    <row r="286" spans="1:28" x14ac:dyDescent="0.25">
      <c r="A286" s="3">
        <f>'Récap prestation'!N287</f>
        <v>0</v>
      </c>
      <c r="B286" s="12" t="e">
        <f t="array" ref="B2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doublon])-ROW($A$2)+1),ROWS(B$2:B286)))</f>
        <v>#NUM!</v>
      </c>
      <c r="C286" s="12" t="str">
        <f t="shared" si="32"/>
        <v/>
      </c>
      <c r="D286" s="12" t="str">
        <f>IF('Récap prestation'!E287&lt;&gt;0,'Récap prestation'!E287,"")</f>
        <v/>
      </c>
      <c r="E286" s="14">
        <f t="shared" si="33"/>
        <v>277</v>
      </c>
      <c r="F286" s="14" t="str">
        <f t="shared" si="34"/>
        <v xml:space="preserve"> 277 </v>
      </c>
      <c r="G286" s="14">
        <f>INDEX($N$2:O384,MATCH(D286,Tableau1[valeur établissement liste],0),2)</f>
        <v>3</v>
      </c>
      <c r="H286" s="2" t="str">
        <f t="shared" si="35"/>
        <v/>
      </c>
      <c r="I286" s="12">
        <f>'Récap prestation'!G287</f>
        <v>0</v>
      </c>
      <c r="J286" s="12" t="str">
        <f>IF(ISBLANK('Récap prestation'!I287),"",'Récap prestation'!I287)</f>
        <v/>
      </c>
      <c r="K286" s="12" t="str">
        <f>IF(ISBLANK('Récap prestation'!H287),"",'Récap prestation'!H287)</f>
        <v/>
      </c>
      <c r="L286" s="12"/>
      <c r="M286" s="10" t="e">
        <f t="array" ref="M2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doublon])-ROW($D$2)+1),ROWS(M$2:M286)))</f>
        <v>#NUM!</v>
      </c>
      <c r="N286" s="12" t="str">
        <f t="shared" si="36"/>
        <v/>
      </c>
      <c r="O286">
        <f t="shared" si="39"/>
        <v>285</v>
      </c>
      <c r="P286">
        <f ca="1">SUMIF('Récap prestation'!$E$3:$E$500,N286,'Récap prestation'!J287)</f>
        <v>0</v>
      </c>
      <c r="Q286">
        <f ca="1">SUMIF('Récap prestation'!$E$3:$E$500,N286,'Récap prestation'!K287)</f>
        <v>0</v>
      </c>
      <c r="R286">
        <f t="shared" ca="1" si="37"/>
        <v>0</v>
      </c>
      <c r="S286">
        <f ca="1">SUMIF('Récap prestation'!$E$3:$E$500,N286,'Récap prestation'!S287)</f>
        <v>0</v>
      </c>
      <c r="T286" t="str">
        <f ca="1">IF(ISERROR(AVERAGEIF('Récap prestation'!$E$3:$E$500,N286,'Récap prestation'!$S$3)),"N/A",AVERAGEIF('Récap prestation'!$E$3:$E$500,N286,'Récap prestation'!$S$3:$S$500))</f>
        <v>N/A</v>
      </c>
      <c r="U286" s="12">
        <f>'Récap prestation'!O287</f>
        <v>0</v>
      </c>
      <c r="V286" s="12" t="e">
        <f t="array" ref="V28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doublon])-ROW($U$2)+1),ROWS(V$2:V286)))</f>
        <v>#NUM!</v>
      </c>
      <c r="W286" s="12" t="str">
        <f t="shared" si="38"/>
        <v/>
      </c>
      <c r="X286" s="12"/>
      <c r="Z286" s="14" t="str">
        <f ca="1">'juin 2019'!B12</f>
        <v>11 juin 2019</v>
      </c>
      <c r="AA286" s="14">
        <f ca="1">MATCH(TEXT(Z287,"j mmmm aaaa"),'juin 2019'!$B$2:$B339,0)-MATCH(TEXT(Z286,"j mmmm aaaa"),'juin 2019'!$B$2:$B339,0)</f>
        <v>1</v>
      </c>
      <c r="AB286" t="str">
        <f ca="1">IF(AND(AA286=1,ISBLANK(VLOOKUP(Z286,Tableau4714681011131516[[Date]:[Type de prestation]],5,FALSE))),"",AA286)</f>
        <v/>
      </c>
    </row>
    <row r="287" spans="1:28" x14ac:dyDescent="0.25">
      <c r="A287" s="3">
        <f>'Récap prestation'!N288</f>
        <v>0</v>
      </c>
      <c r="B287" s="12" t="e">
        <f t="array" ref="B2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doublon])-ROW($A$2)+1),ROWS(B$2:B287)))</f>
        <v>#NUM!</v>
      </c>
      <c r="C287" s="12" t="str">
        <f t="shared" si="32"/>
        <v/>
      </c>
      <c r="D287" s="12" t="str">
        <f>IF('Récap prestation'!E288&lt;&gt;0,'Récap prestation'!E288,"")</f>
        <v/>
      </c>
      <c r="E287" s="14">
        <f t="shared" si="33"/>
        <v>278</v>
      </c>
      <c r="F287" s="14" t="str">
        <f t="shared" si="34"/>
        <v xml:space="preserve"> 278 </v>
      </c>
      <c r="G287" s="14">
        <f>INDEX($N$2:O385,MATCH(D287,Tableau1[valeur établissement liste],0),2)</f>
        <v>3</v>
      </c>
      <c r="H287" s="2" t="str">
        <f t="shared" si="35"/>
        <v/>
      </c>
      <c r="I287" s="12">
        <f>'Récap prestation'!G288</f>
        <v>0</v>
      </c>
      <c r="J287" s="12" t="str">
        <f>IF(ISBLANK('Récap prestation'!I288),"",'Récap prestation'!I288)</f>
        <v/>
      </c>
      <c r="K287" s="12" t="str">
        <f>IF(ISBLANK('Récap prestation'!H288),"",'Récap prestation'!H288)</f>
        <v/>
      </c>
      <c r="L287" s="12"/>
      <c r="M287" s="10" t="e">
        <f t="array" ref="M2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doublon])-ROW($D$2)+1),ROWS(M$2:M287)))</f>
        <v>#NUM!</v>
      </c>
      <c r="N287" s="12" t="str">
        <f t="shared" si="36"/>
        <v/>
      </c>
      <c r="O287">
        <f t="shared" si="39"/>
        <v>286</v>
      </c>
      <c r="P287">
        <f ca="1">SUMIF('Récap prestation'!$E$3:$E$500,N287,'Récap prestation'!J288)</f>
        <v>0</v>
      </c>
      <c r="Q287">
        <f ca="1">SUMIF('Récap prestation'!$E$3:$E$500,N287,'Récap prestation'!K288)</f>
        <v>0</v>
      </c>
      <c r="R287">
        <f t="shared" ca="1" si="37"/>
        <v>0</v>
      </c>
      <c r="S287">
        <f ca="1">SUMIF('Récap prestation'!$E$3:$E$500,N287,'Récap prestation'!S288)</f>
        <v>0</v>
      </c>
      <c r="T287" t="str">
        <f ca="1">IF(ISERROR(AVERAGEIF('Récap prestation'!$E$3:$E$500,N287,'Récap prestation'!$S$3)),"N/A",AVERAGEIF('Récap prestation'!$E$3:$E$500,N287,'Récap prestation'!$S$3:$S$500))</f>
        <v>N/A</v>
      </c>
      <c r="U287" s="12">
        <f>'Récap prestation'!O288</f>
        <v>0</v>
      </c>
      <c r="V287" s="12" t="e">
        <f t="array" ref="V28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doublon])-ROW($U$2)+1),ROWS(V$2:V287)))</f>
        <v>#NUM!</v>
      </c>
      <c r="W287" s="12" t="str">
        <f t="shared" si="38"/>
        <v/>
      </c>
      <c r="X287" s="12"/>
      <c r="Z287" s="14" t="str">
        <f ca="1">'juin 2019'!B13</f>
        <v>12 juin 2019</v>
      </c>
      <c r="AA287" s="14">
        <f ca="1">MATCH(TEXT(Z288,"j mmmm aaaa"),'juin 2019'!$B$2:$B340,0)-MATCH(TEXT(Z287,"j mmmm aaaa"),'juin 2019'!$B$2:$B340,0)</f>
        <v>1</v>
      </c>
      <c r="AB287" t="str">
        <f ca="1">IF(AND(AA287=1,ISBLANK(VLOOKUP(Z287,Tableau4714681011131516[[Date]:[Type de prestation]],5,FALSE))),"",AA287)</f>
        <v/>
      </c>
    </row>
    <row r="288" spans="1:28" x14ac:dyDescent="0.25">
      <c r="A288" s="3">
        <f>'Récap prestation'!N289</f>
        <v>0</v>
      </c>
      <c r="B288" s="12" t="e">
        <f t="array" ref="B2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doublon])-ROW($A$2)+1),ROWS(B$2:B288)))</f>
        <v>#NUM!</v>
      </c>
      <c r="C288" s="12" t="str">
        <f t="shared" si="32"/>
        <v/>
      </c>
      <c r="D288" s="12" t="str">
        <f>IF('Récap prestation'!E289&lt;&gt;0,'Récap prestation'!E289,"")</f>
        <v/>
      </c>
      <c r="E288" s="14">
        <f t="shared" si="33"/>
        <v>279</v>
      </c>
      <c r="F288" s="14" t="str">
        <f t="shared" si="34"/>
        <v xml:space="preserve"> 279 </v>
      </c>
      <c r="G288" s="14">
        <f>INDEX($N$2:O386,MATCH(D288,Tableau1[valeur établissement liste],0),2)</f>
        <v>3</v>
      </c>
      <c r="H288" s="2" t="str">
        <f t="shared" si="35"/>
        <v/>
      </c>
      <c r="I288" s="12">
        <f>'Récap prestation'!G289</f>
        <v>0</v>
      </c>
      <c r="J288" s="12" t="str">
        <f>IF(ISBLANK('Récap prestation'!I289),"",'Récap prestation'!I289)</f>
        <v/>
      </c>
      <c r="K288" s="12" t="str">
        <f>IF(ISBLANK('Récap prestation'!H289),"",'Récap prestation'!H289)</f>
        <v/>
      </c>
      <c r="L288" s="12"/>
      <c r="M288" s="10" t="e">
        <f t="array" ref="M2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doublon])-ROW($D$2)+1),ROWS(M$2:M288)))</f>
        <v>#NUM!</v>
      </c>
      <c r="N288" s="12" t="str">
        <f t="shared" si="36"/>
        <v/>
      </c>
      <c r="O288">
        <f t="shared" si="39"/>
        <v>287</v>
      </c>
      <c r="P288">
        <f ca="1">SUMIF('Récap prestation'!$E$3:$E$500,N288,'Récap prestation'!J289)</f>
        <v>0</v>
      </c>
      <c r="Q288">
        <f ca="1">SUMIF('Récap prestation'!$E$3:$E$500,N288,'Récap prestation'!K289)</f>
        <v>0</v>
      </c>
      <c r="R288">
        <f t="shared" ca="1" si="37"/>
        <v>0</v>
      </c>
      <c r="S288">
        <f ca="1">SUMIF('Récap prestation'!$E$3:$E$500,N288,'Récap prestation'!S289)</f>
        <v>0</v>
      </c>
      <c r="T288" t="str">
        <f ca="1">IF(ISERROR(AVERAGEIF('Récap prestation'!$E$3:$E$500,N288,'Récap prestation'!$S$3)),"N/A",AVERAGEIF('Récap prestation'!$E$3:$E$500,N288,'Récap prestation'!$S$3:$S$500))</f>
        <v>N/A</v>
      </c>
      <c r="U288" s="12">
        <f>'Récap prestation'!O289</f>
        <v>0</v>
      </c>
      <c r="V288" s="12" t="e">
        <f t="array" ref="V28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doublon])-ROW($U$2)+1),ROWS(V$2:V288)))</f>
        <v>#NUM!</v>
      </c>
      <c r="W288" s="12" t="str">
        <f t="shared" si="38"/>
        <v/>
      </c>
      <c r="X288" s="12"/>
      <c r="Z288" s="14" t="str">
        <f ca="1">'juin 2019'!B14</f>
        <v>13 juin 2019</v>
      </c>
      <c r="AA288" s="14">
        <f ca="1">MATCH(TEXT(Z289,"j mmmm aaaa"),'juin 2019'!$B$2:$B341,0)-MATCH(TEXT(Z288,"j mmmm aaaa"),'juin 2019'!$B$2:$B341,0)</f>
        <v>1</v>
      </c>
      <c r="AB288" t="str">
        <f ca="1">IF(AND(AA288=1,ISBLANK(VLOOKUP(Z288,Tableau4714681011131516[[Date]:[Type de prestation]],5,FALSE))),"",AA288)</f>
        <v/>
      </c>
    </row>
    <row r="289" spans="1:28" x14ac:dyDescent="0.25">
      <c r="A289" s="3">
        <f>'Récap prestation'!N290</f>
        <v>0</v>
      </c>
      <c r="B289" s="12" t="e">
        <f t="array" ref="B2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doublon])-ROW($A$2)+1),ROWS(B$2:B289)))</f>
        <v>#NUM!</v>
      </c>
      <c r="C289" s="12" t="str">
        <f t="shared" si="32"/>
        <v/>
      </c>
      <c r="D289" s="12" t="str">
        <f>IF('Récap prestation'!E290&lt;&gt;0,'Récap prestation'!E290,"")</f>
        <v/>
      </c>
      <c r="E289" s="14">
        <f t="shared" si="33"/>
        <v>280</v>
      </c>
      <c r="F289" s="14" t="str">
        <f t="shared" si="34"/>
        <v xml:space="preserve"> 280 </v>
      </c>
      <c r="G289" s="14">
        <f>INDEX($N$2:O387,MATCH(D289,Tableau1[valeur établissement liste],0),2)</f>
        <v>3</v>
      </c>
      <c r="H289" s="2" t="str">
        <f t="shared" si="35"/>
        <v/>
      </c>
      <c r="I289" s="12">
        <f>'Récap prestation'!G290</f>
        <v>0</v>
      </c>
      <c r="J289" s="12" t="str">
        <f>IF(ISBLANK('Récap prestation'!I290),"",'Récap prestation'!I290)</f>
        <v/>
      </c>
      <c r="K289" s="12" t="str">
        <f>IF(ISBLANK('Récap prestation'!H290),"",'Récap prestation'!H290)</f>
        <v/>
      </c>
      <c r="L289" s="12"/>
      <c r="M289" s="10" t="e">
        <f t="array" ref="M2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doublon])-ROW($D$2)+1),ROWS(M$2:M289)))</f>
        <v>#NUM!</v>
      </c>
      <c r="N289" s="12" t="str">
        <f t="shared" si="36"/>
        <v/>
      </c>
      <c r="O289">
        <f t="shared" si="39"/>
        <v>288</v>
      </c>
      <c r="P289">
        <f ca="1">SUMIF('Récap prestation'!$E$3:$E$500,N289,'Récap prestation'!J290)</f>
        <v>0</v>
      </c>
      <c r="Q289">
        <f ca="1">SUMIF('Récap prestation'!$E$3:$E$500,N289,'Récap prestation'!K290)</f>
        <v>0</v>
      </c>
      <c r="R289">
        <f t="shared" ca="1" si="37"/>
        <v>0</v>
      </c>
      <c r="S289">
        <f ca="1">SUMIF('Récap prestation'!$E$3:$E$500,N289,'Récap prestation'!S290)</f>
        <v>0</v>
      </c>
      <c r="T289" t="str">
        <f ca="1">IF(ISERROR(AVERAGEIF('Récap prestation'!$E$3:$E$500,N289,'Récap prestation'!$S$3)),"N/A",AVERAGEIF('Récap prestation'!$E$3:$E$500,N289,'Récap prestation'!$S$3:$S$500))</f>
        <v>N/A</v>
      </c>
      <c r="U289" s="12">
        <f>'Récap prestation'!O290</f>
        <v>0</v>
      </c>
      <c r="V289" s="12" t="e">
        <f t="array" ref="V28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doublon])-ROW($U$2)+1),ROWS(V$2:V289)))</f>
        <v>#NUM!</v>
      </c>
      <c r="W289" s="12" t="str">
        <f t="shared" si="38"/>
        <v/>
      </c>
      <c r="X289" s="12"/>
      <c r="Z289" s="14" t="str">
        <f ca="1">'juin 2019'!B15</f>
        <v>14 juin 2019</v>
      </c>
      <c r="AA289" s="14">
        <f ca="1">MATCH(TEXT(Z290,"j mmmm aaaa"),'juin 2019'!$B$2:$B342,0)-MATCH(TEXT(Z289,"j mmmm aaaa"),'juin 2019'!$B$2:$B342,0)</f>
        <v>1</v>
      </c>
      <c r="AB289" t="str">
        <f ca="1">IF(AND(AA289=1,ISBLANK(VLOOKUP(Z289,Tableau4714681011131516[[Date]:[Type de prestation]],5,FALSE))),"",AA289)</f>
        <v/>
      </c>
    </row>
    <row r="290" spans="1:28" x14ac:dyDescent="0.25">
      <c r="A290" s="3">
        <f>'Récap prestation'!N291</f>
        <v>0</v>
      </c>
      <c r="B290" s="12" t="e">
        <f t="array" ref="B2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doublon])-ROW($A$2)+1),ROWS(B$2:B290)))</f>
        <v>#NUM!</v>
      </c>
      <c r="C290" s="12" t="str">
        <f t="shared" si="32"/>
        <v/>
      </c>
      <c r="D290" s="12" t="str">
        <f>IF('Récap prestation'!E291&lt;&gt;0,'Récap prestation'!E291,"")</f>
        <v/>
      </c>
      <c r="E290" s="14">
        <f t="shared" si="33"/>
        <v>281</v>
      </c>
      <c r="F290" s="14" t="str">
        <f t="shared" si="34"/>
        <v xml:space="preserve"> 281 </v>
      </c>
      <c r="G290" s="14">
        <f>INDEX($N$2:O388,MATCH(D290,Tableau1[valeur établissement liste],0),2)</f>
        <v>3</v>
      </c>
      <c r="H290" s="2" t="str">
        <f t="shared" si="35"/>
        <v/>
      </c>
      <c r="I290" s="12">
        <f>'Récap prestation'!G291</f>
        <v>0</v>
      </c>
      <c r="J290" s="12" t="str">
        <f>IF(ISBLANK('Récap prestation'!I291),"",'Récap prestation'!I291)</f>
        <v/>
      </c>
      <c r="K290" s="12" t="str">
        <f>IF(ISBLANK('Récap prestation'!H291),"",'Récap prestation'!H291)</f>
        <v/>
      </c>
      <c r="L290" s="12"/>
      <c r="M290" s="10" t="e">
        <f t="array" ref="M2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doublon])-ROW($D$2)+1),ROWS(M$2:M290)))</f>
        <v>#NUM!</v>
      </c>
      <c r="N290" s="12" t="str">
        <f t="shared" si="36"/>
        <v/>
      </c>
      <c r="O290">
        <f t="shared" si="39"/>
        <v>289</v>
      </c>
      <c r="P290">
        <f ca="1">SUMIF('Récap prestation'!$E$3:$E$500,N290,'Récap prestation'!J291)</f>
        <v>0</v>
      </c>
      <c r="Q290">
        <f ca="1">SUMIF('Récap prestation'!$E$3:$E$500,N290,'Récap prestation'!K291)</f>
        <v>0</v>
      </c>
      <c r="R290">
        <f t="shared" ca="1" si="37"/>
        <v>0</v>
      </c>
      <c r="S290">
        <f ca="1">SUMIF('Récap prestation'!$E$3:$E$500,N290,'Récap prestation'!S291)</f>
        <v>0</v>
      </c>
      <c r="T290" t="str">
        <f ca="1">IF(ISERROR(AVERAGEIF('Récap prestation'!$E$3:$E$500,N290,'Récap prestation'!$S$3)),"N/A",AVERAGEIF('Récap prestation'!$E$3:$E$500,N290,'Récap prestation'!$S$3:$S$500))</f>
        <v>N/A</v>
      </c>
      <c r="U290" s="12">
        <f>'Récap prestation'!O291</f>
        <v>0</v>
      </c>
      <c r="V290" s="12" t="e">
        <f t="array" ref="V29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doublon])-ROW($U$2)+1),ROWS(V$2:V290)))</f>
        <v>#NUM!</v>
      </c>
      <c r="W290" s="12" t="str">
        <f t="shared" si="38"/>
        <v/>
      </c>
      <c r="X290" s="12"/>
      <c r="Z290" s="14" t="str">
        <f ca="1">'juin 2019'!B16</f>
        <v>15 juin 2019</v>
      </c>
      <c r="AA290" s="14">
        <f ca="1">MATCH(TEXT(Z291,"j mmmm aaaa"),'juin 2019'!$B$2:$B343,0)-MATCH(TEXT(Z290,"j mmmm aaaa"),'juin 2019'!$B$2:$B343,0)</f>
        <v>1</v>
      </c>
      <c r="AB290" t="str">
        <f ca="1">IF(AND(AA290=1,ISBLANK(VLOOKUP(Z290,Tableau4714681011131516[[Date]:[Type de prestation]],5,FALSE))),"",AA290)</f>
        <v/>
      </c>
    </row>
    <row r="291" spans="1:28" x14ac:dyDescent="0.25">
      <c r="A291" s="3">
        <f>'Récap prestation'!N292</f>
        <v>0</v>
      </c>
      <c r="B291" s="12" t="e">
        <f t="array" ref="B2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doublon])-ROW($A$2)+1),ROWS(B$2:B291)))</f>
        <v>#NUM!</v>
      </c>
      <c r="C291" s="12" t="str">
        <f t="shared" si="32"/>
        <v/>
      </c>
      <c r="D291" s="12" t="str">
        <f>IF('Récap prestation'!E292&lt;&gt;0,'Récap prestation'!E292,"")</f>
        <v/>
      </c>
      <c r="E291" s="14">
        <f t="shared" si="33"/>
        <v>282</v>
      </c>
      <c r="F291" s="14" t="str">
        <f t="shared" si="34"/>
        <v xml:space="preserve"> 282 </v>
      </c>
      <c r="G291" s="14">
        <f>INDEX($N$2:O389,MATCH(D291,Tableau1[valeur établissement liste],0),2)</f>
        <v>3</v>
      </c>
      <c r="H291" s="2" t="str">
        <f t="shared" si="35"/>
        <v/>
      </c>
      <c r="I291" s="12">
        <f>'Récap prestation'!G292</f>
        <v>0</v>
      </c>
      <c r="J291" s="12" t="str">
        <f>IF(ISBLANK('Récap prestation'!I292),"",'Récap prestation'!I292)</f>
        <v/>
      </c>
      <c r="K291" s="12" t="str">
        <f>IF(ISBLANK('Récap prestation'!H292),"",'Récap prestation'!H292)</f>
        <v/>
      </c>
      <c r="L291" s="12"/>
      <c r="M291" s="10" t="e">
        <f t="array" ref="M2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doublon])-ROW($D$2)+1),ROWS(M$2:M291)))</f>
        <v>#NUM!</v>
      </c>
      <c r="N291" s="12" t="str">
        <f t="shared" si="36"/>
        <v/>
      </c>
      <c r="O291">
        <f t="shared" si="39"/>
        <v>290</v>
      </c>
      <c r="P291">
        <f ca="1">SUMIF('Récap prestation'!$E$3:$E$500,N291,'Récap prestation'!J292)</f>
        <v>0</v>
      </c>
      <c r="Q291">
        <f ca="1">SUMIF('Récap prestation'!$E$3:$E$500,N291,'Récap prestation'!K292)</f>
        <v>0</v>
      </c>
      <c r="R291">
        <f t="shared" ca="1" si="37"/>
        <v>0</v>
      </c>
      <c r="S291">
        <f ca="1">SUMIF('Récap prestation'!$E$3:$E$500,N291,'Récap prestation'!S292)</f>
        <v>0</v>
      </c>
      <c r="T291" t="str">
        <f ca="1">IF(ISERROR(AVERAGEIF('Récap prestation'!$E$3:$E$500,N291,'Récap prestation'!$S$3)),"N/A",AVERAGEIF('Récap prestation'!$E$3:$E$500,N291,'Récap prestation'!$S$3:$S$500))</f>
        <v>N/A</v>
      </c>
      <c r="U291" s="12">
        <f>'Récap prestation'!O292</f>
        <v>0</v>
      </c>
      <c r="V291" s="12" t="e">
        <f t="array" ref="V29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doublon])-ROW($U$2)+1),ROWS(V$2:V291)))</f>
        <v>#NUM!</v>
      </c>
      <c r="W291" s="12" t="str">
        <f t="shared" si="38"/>
        <v/>
      </c>
      <c r="X291" s="12"/>
      <c r="Z291" s="14" t="str">
        <f ca="1">'juin 2019'!B17</f>
        <v>16 juin 2019</v>
      </c>
      <c r="AA291" s="14">
        <f ca="1">MATCH(TEXT(Z292,"j mmmm aaaa"),'juin 2019'!$B$2:$B344,0)-MATCH(TEXT(Z291,"j mmmm aaaa"),'juin 2019'!$B$2:$B344,0)</f>
        <v>1</v>
      </c>
      <c r="AB291" t="str">
        <f ca="1">IF(AND(AA291=1,ISBLANK(VLOOKUP(Z291,Tableau4714681011131516[[Date]:[Type de prestation]],5,FALSE))),"",AA291)</f>
        <v/>
      </c>
    </row>
    <row r="292" spans="1:28" x14ac:dyDescent="0.25">
      <c r="A292" s="3">
        <f>'Récap prestation'!N293</f>
        <v>0</v>
      </c>
      <c r="B292" s="12" t="e">
        <f t="array" ref="B2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doublon])-ROW($A$2)+1),ROWS(B$2:B292)))</f>
        <v>#NUM!</v>
      </c>
      <c r="C292" s="12" t="str">
        <f t="shared" si="32"/>
        <v/>
      </c>
      <c r="D292" s="12" t="str">
        <f>IF('Récap prestation'!E293&lt;&gt;0,'Récap prestation'!E293,"")</f>
        <v/>
      </c>
      <c r="E292" s="14">
        <f t="shared" si="33"/>
        <v>283</v>
      </c>
      <c r="F292" s="14" t="str">
        <f t="shared" si="34"/>
        <v xml:space="preserve"> 283 </v>
      </c>
      <c r="G292" s="14">
        <f>INDEX($N$2:O390,MATCH(D292,Tableau1[valeur établissement liste],0),2)</f>
        <v>3</v>
      </c>
      <c r="H292" s="2" t="str">
        <f t="shared" si="35"/>
        <v/>
      </c>
      <c r="I292" s="12">
        <f>'Récap prestation'!G293</f>
        <v>0</v>
      </c>
      <c r="J292" s="12" t="str">
        <f>IF(ISBLANK('Récap prestation'!I293),"",'Récap prestation'!I293)</f>
        <v/>
      </c>
      <c r="K292" s="12" t="str">
        <f>IF(ISBLANK('Récap prestation'!H293),"",'Récap prestation'!H293)</f>
        <v/>
      </c>
      <c r="L292" s="12"/>
      <c r="M292" s="10" t="e">
        <f t="array" ref="M2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doublon])-ROW($D$2)+1),ROWS(M$2:M292)))</f>
        <v>#NUM!</v>
      </c>
      <c r="N292" s="12" t="str">
        <f t="shared" si="36"/>
        <v/>
      </c>
      <c r="O292">
        <f t="shared" si="39"/>
        <v>291</v>
      </c>
      <c r="P292">
        <f ca="1">SUMIF('Récap prestation'!$E$3:$E$500,N292,'Récap prestation'!J293)</f>
        <v>0</v>
      </c>
      <c r="Q292">
        <f ca="1">SUMIF('Récap prestation'!$E$3:$E$500,N292,'Récap prestation'!K293)</f>
        <v>0</v>
      </c>
      <c r="R292">
        <f t="shared" ca="1" si="37"/>
        <v>0</v>
      </c>
      <c r="S292">
        <f ca="1">SUMIF('Récap prestation'!$E$3:$E$500,N292,'Récap prestation'!S293)</f>
        <v>0</v>
      </c>
      <c r="T292" t="str">
        <f ca="1">IF(ISERROR(AVERAGEIF('Récap prestation'!$E$3:$E$500,N292,'Récap prestation'!$S$3)),"N/A",AVERAGEIF('Récap prestation'!$E$3:$E$500,N292,'Récap prestation'!$S$3:$S$500))</f>
        <v>N/A</v>
      </c>
      <c r="U292" s="12">
        <f>'Récap prestation'!O293</f>
        <v>0</v>
      </c>
      <c r="V292" s="12" t="e">
        <f t="array" ref="V29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doublon])-ROW($U$2)+1),ROWS(V$2:V292)))</f>
        <v>#NUM!</v>
      </c>
      <c r="W292" s="12" t="str">
        <f t="shared" si="38"/>
        <v/>
      </c>
      <c r="X292" s="12"/>
      <c r="Z292" s="14" t="str">
        <f ca="1">'juin 2019'!B18</f>
        <v>17 juin 2019</v>
      </c>
      <c r="AA292" s="14">
        <f ca="1">MATCH(TEXT(Z293,"j mmmm aaaa"),'juin 2019'!$B$2:$B345,0)-MATCH(TEXT(Z292,"j mmmm aaaa"),'juin 2019'!$B$2:$B345,0)</f>
        <v>1</v>
      </c>
      <c r="AB292" t="str">
        <f ca="1">IF(AND(AA292=1,ISBLANK(VLOOKUP(Z292,Tableau4714681011131516[[Date]:[Type de prestation]],5,FALSE))),"",AA292)</f>
        <v/>
      </c>
    </row>
    <row r="293" spans="1:28" x14ac:dyDescent="0.25">
      <c r="A293" s="3">
        <f>'Récap prestation'!N294</f>
        <v>0</v>
      </c>
      <c r="B293" s="12" t="e">
        <f t="array" ref="B2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doublon])-ROW($A$2)+1),ROWS(B$2:B293)))</f>
        <v>#NUM!</v>
      </c>
      <c r="C293" s="12" t="str">
        <f t="shared" si="32"/>
        <v/>
      </c>
      <c r="D293" s="12" t="str">
        <f>IF('Récap prestation'!E294&lt;&gt;0,'Récap prestation'!E294,"")</f>
        <v/>
      </c>
      <c r="E293" s="14">
        <f t="shared" si="33"/>
        <v>284</v>
      </c>
      <c r="F293" s="14" t="str">
        <f t="shared" si="34"/>
        <v xml:space="preserve"> 284 </v>
      </c>
      <c r="G293" s="14">
        <f>INDEX($N$2:O391,MATCH(D293,Tableau1[valeur établissement liste],0),2)</f>
        <v>3</v>
      </c>
      <c r="H293" s="2" t="str">
        <f t="shared" si="35"/>
        <v/>
      </c>
      <c r="I293" s="12">
        <f>'Récap prestation'!G294</f>
        <v>0</v>
      </c>
      <c r="J293" s="12" t="str">
        <f>IF(ISBLANK('Récap prestation'!I294),"",'Récap prestation'!I294)</f>
        <v/>
      </c>
      <c r="K293" s="12" t="str">
        <f>IF(ISBLANK('Récap prestation'!H294),"",'Récap prestation'!H294)</f>
        <v/>
      </c>
      <c r="L293" s="12"/>
      <c r="M293" s="10" t="e">
        <f t="array" ref="M2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doublon])-ROW($D$2)+1),ROWS(M$2:M293)))</f>
        <v>#NUM!</v>
      </c>
      <c r="N293" s="12" t="str">
        <f t="shared" si="36"/>
        <v/>
      </c>
      <c r="O293">
        <f t="shared" si="39"/>
        <v>292</v>
      </c>
      <c r="P293">
        <f ca="1">SUMIF('Récap prestation'!$E$3:$E$500,N293,'Récap prestation'!J294)</f>
        <v>0</v>
      </c>
      <c r="Q293">
        <f ca="1">SUMIF('Récap prestation'!$E$3:$E$500,N293,'Récap prestation'!K294)</f>
        <v>0</v>
      </c>
      <c r="R293">
        <f t="shared" ca="1" si="37"/>
        <v>0</v>
      </c>
      <c r="S293">
        <f ca="1">SUMIF('Récap prestation'!$E$3:$E$500,N293,'Récap prestation'!S294)</f>
        <v>0</v>
      </c>
      <c r="T293" t="str">
        <f ca="1">IF(ISERROR(AVERAGEIF('Récap prestation'!$E$3:$E$500,N293,'Récap prestation'!$S$3)),"N/A",AVERAGEIF('Récap prestation'!$E$3:$E$500,N293,'Récap prestation'!$S$3:$S$500))</f>
        <v>N/A</v>
      </c>
      <c r="U293" s="12">
        <f>'Récap prestation'!O294</f>
        <v>0</v>
      </c>
      <c r="V293" s="12" t="e">
        <f t="array" ref="V29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doublon])-ROW($U$2)+1),ROWS(V$2:V293)))</f>
        <v>#NUM!</v>
      </c>
      <c r="W293" s="12" t="str">
        <f t="shared" si="38"/>
        <v/>
      </c>
      <c r="X293" s="12"/>
      <c r="Z293" s="14" t="str">
        <f ca="1">'juin 2019'!B19</f>
        <v>18 juin 2019</v>
      </c>
      <c r="AA293" s="14">
        <f ca="1">MATCH(TEXT(Z294,"j mmmm aaaa"),'juin 2019'!$B$2:$B346,0)-MATCH(TEXT(Z293,"j mmmm aaaa"),'juin 2019'!$B$2:$B346,0)</f>
        <v>1</v>
      </c>
      <c r="AB293" t="str">
        <f ca="1">IF(AND(AA293=1,ISBLANK(VLOOKUP(Z293,Tableau4714681011131516[[Date]:[Type de prestation]],5,FALSE))),"",AA293)</f>
        <v/>
      </c>
    </row>
    <row r="294" spans="1:28" x14ac:dyDescent="0.25">
      <c r="A294" s="3">
        <f>'Récap prestation'!N295</f>
        <v>0</v>
      </c>
      <c r="B294" s="12" t="e">
        <f t="array" ref="B2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doublon])-ROW($A$2)+1),ROWS(B$2:B294)))</f>
        <v>#NUM!</v>
      </c>
      <c r="C294" s="12" t="str">
        <f t="shared" si="32"/>
        <v/>
      </c>
      <c r="D294" s="12" t="str">
        <f>IF('Récap prestation'!E295&lt;&gt;0,'Récap prestation'!E295,"")</f>
        <v/>
      </c>
      <c r="E294" s="14">
        <f t="shared" si="33"/>
        <v>285</v>
      </c>
      <c r="F294" s="14" t="str">
        <f t="shared" si="34"/>
        <v xml:space="preserve"> 285 </v>
      </c>
      <c r="G294" s="14">
        <f>INDEX($N$2:O392,MATCH(D294,Tableau1[valeur établissement liste],0),2)</f>
        <v>3</v>
      </c>
      <c r="H294" s="2" t="str">
        <f t="shared" si="35"/>
        <v/>
      </c>
      <c r="I294" s="12">
        <f>'Récap prestation'!G295</f>
        <v>0</v>
      </c>
      <c r="J294" s="12" t="str">
        <f>IF(ISBLANK('Récap prestation'!I295),"",'Récap prestation'!I295)</f>
        <v/>
      </c>
      <c r="K294" s="12" t="str">
        <f>IF(ISBLANK('Récap prestation'!H295),"",'Récap prestation'!H295)</f>
        <v/>
      </c>
      <c r="L294" s="12"/>
      <c r="M294" s="10" t="e">
        <f t="array" ref="M2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doublon])-ROW($D$2)+1),ROWS(M$2:M294)))</f>
        <v>#NUM!</v>
      </c>
      <c r="N294" s="12" t="str">
        <f t="shared" si="36"/>
        <v/>
      </c>
      <c r="O294">
        <f t="shared" si="39"/>
        <v>293</v>
      </c>
      <c r="P294">
        <f ca="1">SUMIF('Récap prestation'!$E$3:$E$500,N294,'Récap prestation'!J295)</f>
        <v>0</v>
      </c>
      <c r="Q294">
        <f ca="1">SUMIF('Récap prestation'!$E$3:$E$500,N294,'Récap prestation'!K295)</f>
        <v>0</v>
      </c>
      <c r="R294">
        <f t="shared" ca="1" si="37"/>
        <v>0</v>
      </c>
      <c r="S294">
        <f ca="1">SUMIF('Récap prestation'!$E$3:$E$500,N294,'Récap prestation'!S295)</f>
        <v>0</v>
      </c>
      <c r="T294" t="str">
        <f ca="1">IF(ISERROR(AVERAGEIF('Récap prestation'!$E$3:$E$500,N294,'Récap prestation'!$S$3)),"N/A",AVERAGEIF('Récap prestation'!$E$3:$E$500,N294,'Récap prestation'!$S$3:$S$500))</f>
        <v>N/A</v>
      </c>
      <c r="U294" s="12">
        <f>'Récap prestation'!O295</f>
        <v>0</v>
      </c>
      <c r="V294" s="12" t="e">
        <f t="array" ref="V29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doublon])-ROW($U$2)+1),ROWS(V$2:V294)))</f>
        <v>#NUM!</v>
      </c>
      <c r="W294" s="12" t="str">
        <f t="shared" si="38"/>
        <v/>
      </c>
      <c r="X294" s="12"/>
      <c r="Z294" s="14" t="str">
        <f ca="1">'juin 2019'!B20</f>
        <v>19 juin 2019</v>
      </c>
      <c r="AA294" s="14">
        <f ca="1">MATCH(TEXT(Z295,"j mmmm aaaa"),'juin 2019'!$B$2:$B347,0)-MATCH(TEXT(Z294,"j mmmm aaaa"),'juin 2019'!$B$2:$B347,0)</f>
        <v>1</v>
      </c>
      <c r="AB294" t="str">
        <f ca="1">IF(AND(AA294=1,ISBLANK(VLOOKUP(Z294,Tableau4714681011131516[[Date]:[Type de prestation]],5,FALSE))),"",AA294)</f>
        <v/>
      </c>
    </row>
    <row r="295" spans="1:28" x14ac:dyDescent="0.25">
      <c r="A295" s="3">
        <f>'Récap prestation'!N296</f>
        <v>0</v>
      </c>
      <c r="B295" s="12" t="e">
        <f t="array" ref="B2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doublon])-ROW($A$2)+1),ROWS(B$2:B295)))</f>
        <v>#NUM!</v>
      </c>
      <c r="C295" s="12" t="str">
        <f t="shared" si="32"/>
        <v/>
      </c>
      <c r="D295" s="12" t="str">
        <f>IF('Récap prestation'!E296&lt;&gt;0,'Récap prestation'!E296,"")</f>
        <v/>
      </c>
      <c r="E295" s="14">
        <f t="shared" si="33"/>
        <v>286</v>
      </c>
      <c r="F295" s="14" t="str">
        <f t="shared" si="34"/>
        <v xml:space="preserve"> 286 </v>
      </c>
      <c r="G295" s="14">
        <f>INDEX($N$2:O393,MATCH(D295,Tableau1[valeur établissement liste],0),2)</f>
        <v>3</v>
      </c>
      <c r="H295" s="2" t="str">
        <f t="shared" si="35"/>
        <v/>
      </c>
      <c r="I295" s="12">
        <f>'Récap prestation'!G296</f>
        <v>0</v>
      </c>
      <c r="J295" s="12" t="str">
        <f>IF(ISBLANK('Récap prestation'!I296),"",'Récap prestation'!I296)</f>
        <v/>
      </c>
      <c r="K295" s="12" t="str">
        <f>IF(ISBLANK('Récap prestation'!H296),"",'Récap prestation'!H296)</f>
        <v/>
      </c>
      <c r="L295" s="12"/>
      <c r="M295" s="10" t="e">
        <f t="array" ref="M2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doublon])-ROW($D$2)+1),ROWS(M$2:M295)))</f>
        <v>#NUM!</v>
      </c>
      <c r="N295" s="12" t="str">
        <f t="shared" si="36"/>
        <v/>
      </c>
      <c r="O295">
        <f t="shared" si="39"/>
        <v>294</v>
      </c>
      <c r="P295">
        <f ca="1">SUMIF('Récap prestation'!$E$3:$E$500,N295,'Récap prestation'!J296)</f>
        <v>0</v>
      </c>
      <c r="Q295">
        <f ca="1">SUMIF('Récap prestation'!$E$3:$E$500,N295,'Récap prestation'!K296)</f>
        <v>0</v>
      </c>
      <c r="R295">
        <f t="shared" ca="1" si="37"/>
        <v>0</v>
      </c>
      <c r="S295">
        <f ca="1">SUMIF('Récap prestation'!$E$3:$E$500,N295,'Récap prestation'!S296)</f>
        <v>0</v>
      </c>
      <c r="T295" t="str">
        <f ca="1">IF(ISERROR(AVERAGEIF('Récap prestation'!$E$3:$E$500,N295,'Récap prestation'!$S$3)),"N/A",AVERAGEIF('Récap prestation'!$E$3:$E$500,N295,'Récap prestation'!$S$3:$S$500))</f>
        <v>N/A</v>
      </c>
      <c r="U295" s="12">
        <f>'Récap prestation'!O296</f>
        <v>0</v>
      </c>
      <c r="V295" s="12" t="e">
        <f t="array" ref="V29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doublon])-ROW($U$2)+1),ROWS(V$2:V295)))</f>
        <v>#NUM!</v>
      </c>
      <c r="W295" s="12" t="str">
        <f t="shared" si="38"/>
        <v/>
      </c>
      <c r="X295" s="12"/>
      <c r="Z295" s="14" t="str">
        <f ca="1">'juin 2019'!B21</f>
        <v>20 juin 2019</v>
      </c>
      <c r="AA295" s="14">
        <f ca="1">MATCH(TEXT(Z296,"j mmmm aaaa"),'juin 2019'!$B$2:$B348,0)-MATCH(TEXT(Z295,"j mmmm aaaa"),'juin 2019'!$B$2:$B348,0)</f>
        <v>1</v>
      </c>
      <c r="AB295" t="str">
        <f ca="1">IF(AND(AA295=1,ISBLANK(VLOOKUP(Z295,Tableau4714681011131516[[Date]:[Type de prestation]],5,FALSE))),"",AA295)</f>
        <v/>
      </c>
    </row>
    <row r="296" spans="1:28" x14ac:dyDescent="0.25">
      <c r="A296" s="3">
        <f>'Récap prestation'!N297</f>
        <v>0</v>
      </c>
      <c r="B296" s="12" t="e">
        <f t="array" ref="B2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doublon])-ROW($A$2)+1),ROWS(B$2:B296)))</f>
        <v>#NUM!</v>
      </c>
      <c r="C296" s="12" t="str">
        <f t="shared" si="32"/>
        <v/>
      </c>
      <c r="D296" s="12" t="str">
        <f>IF('Récap prestation'!E297&lt;&gt;0,'Récap prestation'!E297,"")</f>
        <v/>
      </c>
      <c r="E296" s="14">
        <f t="shared" si="33"/>
        <v>287</v>
      </c>
      <c r="F296" s="14" t="str">
        <f t="shared" si="34"/>
        <v xml:space="preserve"> 287 </v>
      </c>
      <c r="G296" s="14">
        <f>INDEX($N$2:O394,MATCH(D296,Tableau1[valeur établissement liste],0),2)</f>
        <v>3</v>
      </c>
      <c r="H296" s="2" t="str">
        <f t="shared" si="35"/>
        <v/>
      </c>
      <c r="I296" s="12">
        <f>'Récap prestation'!G297</f>
        <v>0</v>
      </c>
      <c r="J296" s="12" t="str">
        <f>IF(ISBLANK('Récap prestation'!I297),"",'Récap prestation'!I297)</f>
        <v/>
      </c>
      <c r="K296" s="12" t="str">
        <f>IF(ISBLANK('Récap prestation'!H297),"",'Récap prestation'!H297)</f>
        <v/>
      </c>
      <c r="L296" s="12"/>
      <c r="M296" s="10" t="e">
        <f t="array" ref="M2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doublon])-ROW($D$2)+1),ROWS(M$2:M296)))</f>
        <v>#NUM!</v>
      </c>
      <c r="N296" s="12" t="str">
        <f t="shared" si="36"/>
        <v/>
      </c>
      <c r="O296">
        <f t="shared" si="39"/>
        <v>295</v>
      </c>
      <c r="P296">
        <f ca="1">SUMIF('Récap prestation'!$E$3:$E$500,N296,'Récap prestation'!J297)</f>
        <v>0</v>
      </c>
      <c r="Q296">
        <f ca="1">SUMIF('Récap prestation'!$E$3:$E$500,N296,'Récap prestation'!K297)</f>
        <v>0</v>
      </c>
      <c r="R296">
        <f t="shared" ca="1" si="37"/>
        <v>0</v>
      </c>
      <c r="S296">
        <f ca="1">SUMIF('Récap prestation'!$E$3:$E$500,N296,'Récap prestation'!S297)</f>
        <v>0</v>
      </c>
      <c r="T296" t="str">
        <f ca="1">IF(ISERROR(AVERAGEIF('Récap prestation'!$E$3:$E$500,N296,'Récap prestation'!$S$3)),"N/A",AVERAGEIF('Récap prestation'!$E$3:$E$500,N296,'Récap prestation'!$S$3:$S$500))</f>
        <v>N/A</v>
      </c>
      <c r="U296" s="12">
        <f>'Récap prestation'!O297</f>
        <v>0</v>
      </c>
      <c r="V296" s="12" t="e">
        <f t="array" ref="V29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doublon])-ROW($U$2)+1),ROWS(V$2:V296)))</f>
        <v>#NUM!</v>
      </c>
      <c r="W296" s="12" t="str">
        <f t="shared" si="38"/>
        <v/>
      </c>
      <c r="X296" s="12"/>
      <c r="Z296" s="14" t="str">
        <f ca="1">'juin 2019'!B22</f>
        <v>21 juin 2019</v>
      </c>
      <c r="AA296" s="14">
        <f ca="1">MATCH(TEXT(Z297,"j mmmm aaaa"),'juin 2019'!$B$2:$B349,0)-MATCH(TEXT(Z296,"j mmmm aaaa"),'juin 2019'!$B$2:$B349,0)</f>
        <v>1</v>
      </c>
      <c r="AB296" t="str">
        <f ca="1">IF(AND(AA296=1,ISBLANK(VLOOKUP(Z296,Tableau4714681011131516[[Date]:[Type de prestation]],5,FALSE))),"",AA296)</f>
        <v/>
      </c>
    </row>
    <row r="297" spans="1:28" x14ac:dyDescent="0.25">
      <c r="A297" s="3">
        <f>'Récap prestation'!N298</f>
        <v>0</v>
      </c>
      <c r="B297" s="12" t="e">
        <f t="array" ref="B2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doublon])-ROW($A$2)+1),ROWS(B$2:B297)))</f>
        <v>#NUM!</v>
      </c>
      <c r="C297" s="12" t="str">
        <f t="shared" si="32"/>
        <v/>
      </c>
      <c r="D297" s="12" t="str">
        <f>IF('Récap prestation'!E298&lt;&gt;0,'Récap prestation'!E298,"")</f>
        <v/>
      </c>
      <c r="E297" s="14">
        <f t="shared" si="33"/>
        <v>288</v>
      </c>
      <c r="F297" s="14" t="str">
        <f t="shared" si="34"/>
        <v xml:space="preserve"> 288 </v>
      </c>
      <c r="G297" s="14">
        <f>INDEX($N$2:O395,MATCH(D297,Tableau1[valeur établissement liste],0),2)</f>
        <v>3</v>
      </c>
      <c r="H297" s="2" t="str">
        <f t="shared" si="35"/>
        <v/>
      </c>
      <c r="I297" s="12">
        <f>'Récap prestation'!G298</f>
        <v>0</v>
      </c>
      <c r="J297" s="12" t="str">
        <f>IF(ISBLANK('Récap prestation'!I298),"",'Récap prestation'!I298)</f>
        <v/>
      </c>
      <c r="K297" s="12" t="str">
        <f>IF(ISBLANK('Récap prestation'!H298),"",'Récap prestation'!H298)</f>
        <v/>
      </c>
      <c r="L297" s="12"/>
      <c r="M297" s="10" t="e">
        <f t="array" ref="M2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doublon])-ROW($D$2)+1),ROWS(M$2:M297)))</f>
        <v>#NUM!</v>
      </c>
      <c r="N297" s="12" t="str">
        <f t="shared" si="36"/>
        <v/>
      </c>
      <c r="O297">
        <f t="shared" si="39"/>
        <v>296</v>
      </c>
      <c r="P297">
        <f ca="1">SUMIF('Récap prestation'!$E$3:$E$500,N297,'Récap prestation'!J298)</f>
        <v>0</v>
      </c>
      <c r="Q297">
        <f ca="1">SUMIF('Récap prestation'!$E$3:$E$500,N297,'Récap prestation'!K298)</f>
        <v>0</v>
      </c>
      <c r="R297">
        <f t="shared" ca="1" si="37"/>
        <v>0</v>
      </c>
      <c r="S297">
        <f ca="1">SUMIF('Récap prestation'!$E$3:$E$500,N297,'Récap prestation'!S298)</f>
        <v>0</v>
      </c>
      <c r="T297" t="str">
        <f ca="1">IF(ISERROR(AVERAGEIF('Récap prestation'!$E$3:$E$500,N297,'Récap prestation'!$S$3)),"N/A",AVERAGEIF('Récap prestation'!$E$3:$E$500,N297,'Récap prestation'!$S$3:$S$500))</f>
        <v>N/A</v>
      </c>
      <c r="U297" s="12">
        <f>'Récap prestation'!O298</f>
        <v>0</v>
      </c>
      <c r="V297" s="12" t="e">
        <f t="array" ref="V29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doublon])-ROW($U$2)+1),ROWS(V$2:V297)))</f>
        <v>#NUM!</v>
      </c>
      <c r="W297" s="12" t="str">
        <f t="shared" si="38"/>
        <v/>
      </c>
      <c r="X297" s="12"/>
      <c r="Z297" s="14" t="str">
        <f ca="1">'juin 2019'!B23</f>
        <v>22 juin 2019</v>
      </c>
      <c r="AA297" s="14">
        <f ca="1">MATCH(TEXT(Z298,"j mmmm aaaa"),'juin 2019'!$B$2:$B350,0)-MATCH(TEXT(Z297,"j mmmm aaaa"),'juin 2019'!$B$2:$B350,0)</f>
        <v>1</v>
      </c>
      <c r="AB297" t="str">
        <f ca="1">IF(AND(AA297=1,ISBLANK(VLOOKUP(Z297,Tableau4714681011131516[[Date]:[Type de prestation]],5,FALSE))),"",AA297)</f>
        <v/>
      </c>
    </row>
    <row r="298" spans="1:28" x14ac:dyDescent="0.25">
      <c r="A298" s="3">
        <f>'Récap prestation'!N299</f>
        <v>0</v>
      </c>
      <c r="B298" s="12" t="e">
        <f t="array" ref="B2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doublon])-ROW($A$2)+1),ROWS(B$2:B298)))</f>
        <v>#NUM!</v>
      </c>
      <c r="C298" s="12" t="str">
        <f t="shared" si="32"/>
        <v/>
      </c>
      <c r="D298" s="12" t="str">
        <f>IF('Récap prestation'!E299&lt;&gt;0,'Récap prestation'!E299,"")</f>
        <v/>
      </c>
      <c r="E298" s="14">
        <f t="shared" si="33"/>
        <v>289</v>
      </c>
      <c r="F298" s="14" t="str">
        <f t="shared" si="34"/>
        <v xml:space="preserve"> 289 </v>
      </c>
      <c r="G298" s="14">
        <f>INDEX($N$2:O396,MATCH(D298,Tableau1[valeur établissement liste],0),2)</f>
        <v>3</v>
      </c>
      <c r="H298" s="2" t="str">
        <f t="shared" si="35"/>
        <v/>
      </c>
      <c r="I298" s="12">
        <f>'Récap prestation'!G299</f>
        <v>0</v>
      </c>
      <c r="J298" s="12" t="str">
        <f>IF(ISBLANK('Récap prestation'!I299),"",'Récap prestation'!I299)</f>
        <v/>
      </c>
      <c r="K298" s="12" t="str">
        <f>IF(ISBLANK('Récap prestation'!H299),"",'Récap prestation'!H299)</f>
        <v/>
      </c>
      <c r="L298" s="12"/>
      <c r="M298" s="10" t="e">
        <f t="array" ref="M2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doublon])-ROW($D$2)+1),ROWS(M$2:M298)))</f>
        <v>#NUM!</v>
      </c>
      <c r="N298" s="12" t="str">
        <f t="shared" si="36"/>
        <v/>
      </c>
      <c r="O298">
        <f t="shared" si="39"/>
        <v>297</v>
      </c>
      <c r="P298">
        <f ca="1">SUMIF('Récap prestation'!$E$3:$E$500,N298,'Récap prestation'!J299)</f>
        <v>0</v>
      </c>
      <c r="Q298">
        <f ca="1">SUMIF('Récap prestation'!$E$3:$E$500,N298,'Récap prestation'!K299)</f>
        <v>0</v>
      </c>
      <c r="R298">
        <f t="shared" ca="1" si="37"/>
        <v>0</v>
      </c>
      <c r="S298">
        <f ca="1">SUMIF('Récap prestation'!$E$3:$E$500,N298,'Récap prestation'!S299)</f>
        <v>0</v>
      </c>
      <c r="T298" t="str">
        <f ca="1">IF(ISERROR(AVERAGEIF('Récap prestation'!$E$3:$E$500,N298,'Récap prestation'!$S$3)),"N/A",AVERAGEIF('Récap prestation'!$E$3:$E$500,N298,'Récap prestation'!$S$3:$S$500))</f>
        <v>N/A</v>
      </c>
      <c r="U298" s="12">
        <f>'Récap prestation'!O299</f>
        <v>0</v>
      </c>
      <c r="V298" s="12" t="e">
        <f t="array" ref="V29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doublon])-ROW($U$2)+1),ROWS(V$2:V298)))</f>
        <v>#NUM!</v>
      </c>
      <c r="W298" s="12" t="str">
        <f t="shared" si="38"/>
        <v/>
      </c>
      <c r="X298" s="12"/>
      <c r="Z298" s="14" t="str">
        <f ca="1">'juin 2019'!B24</f>
        <v>23 juin 2019</v>
      </c>
      <c r="AA298" s="14">
        <f ca="1">MATCH(TEXT(Z299,"j mmmm aaaa"),'juin 2019'!$B$2:$B351,0)-MATCH(TEXT(Z298,"j mmmm aaaa"),'juin 2019'!$B$2:$B351,0)</f>
        <v>1</v>
      </c>
      <c r="AB298" t="str">
        <f ca="1">IF(AND(AA298=1,ISBLANK(VLOOKUP(Z298,Tableau4714681011131516[[Date]:[Type de prestation]],5,FALSE))),"",AA298)</f>
        <v/>
      </c>
    </row>
    <row r="299" spans="1:28" x14ac:dyDescent="0.25">
      <c r="A299" s="3">
        <f>'Récap prestation'!N300</f>
        <v>0</v>
      </c>
      <c r="B299" s="12" t="e">
        <f t="array" ref="B2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doublon])-ROW($A$2)+1),ROWS(B$2:B299)))</f>
        <v>#NUM!</v>
      </c>
      <c r="C299" s="12" t="str">
        <f t="shared" si="32"/>
        <v/>
      </c>
      <c r="D299" s="12" t="str">
        <f>IF('Récap prestation'!E300&lt;&gt;0,'Récap prestation'!E300,"")</f>
        <v/>
      </c>
      <c r="E299" s="14">
        <f t="shared" si="33"/>
        <v>290</v>
      </c>
      <c r="F299" s="14" t="str">
        <f t="shared" si="34"/>
        <v xml:space="preserve"> 290 </v>
      </c>
      <c r="G299" s="14">
        <f>INDEX($N$2:O397,MATCH(D299,Tableau1[valeur établissement liste],0),2)</f>
        <v>3</v>
      </c>
      <c r="H299" s="2" t="str">
        <f t="shared" si="35"/>
        <v/>
      </c>
      <c r="I299" s="12">
        <f>'Récap prestation'!G300</f>
        <v>0</v>
      </c>
      <c r="J299" s="12" t="str">
        <f>IF(ISBLANK('Récap prestation'!I300),"",'Récap prestation'!I300)</f>
        <v/>
      </c>
      <c r="K299" s="12" t="str">
        <f>IF(ISBLANK('Récap prestation'!H300),"",'Récap prestation'!H300)</f>
        <v/>
      </c>
      <c r="L299" s="12"/>
      <c r="M299" s="10" t="e">
        <f t="array" ref="M2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doublon])-ROW($D$2)+1),ROWS(M$2:M299)))</f>
        <v>#NUM!</v>
      </c>
      <c r="N299" s="12" t="str">
        <f t="shared" si="36"/>
        <v/>
      </c>
      <c r="O299">
        <f t="shared" si="39"/>
        <v>298</v>
      </c>
      <c r="P299">
        <f ca="1">SUMIF('Récap prestation'!$E$3:$E$500,N299,'Récap prestation'!J300)</f>
        <v>0</v>
      </c>
      <c r="Q299">
        <f ca="1">SUMIF('Récap prestation'!$E$3:$E$500,N299,'Récap prestation'!K300)</f>
        <v>0</v>
      </c>
      <c r="R299">
        <f t="shared" ca="1" si="37"/>
        <v>0</v>
      </c>
      <c r="S299">
        <f ca="1">SUMIF('Récap prestation'!$E$3:$E$500,N299,'Récap prestation'!S300)</f>
        <v>0</v>
      </c>
      <c r="T299" t="str">
        <f ca="1">IF(ISERROR(AVERAGEIF('Récap prestation'!$E$3:$E$500,N299,'Récap prestation'!$S$3)),"N/A",AVERAGEIF('Récap prestation'!$E$3:$E$500,N299,'Récap prestation'!$S$3:$S$500))</f>
        <v>N/A</v>
      </c>
      <c r="U299" s="12">
        <f>'Récap prestation'!O300</f>
        <v>0</v>
      </c>
      <c r="V299" s="12" t="e">
        <f t="array" ref="V29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doublon])-ROW($U$2)+1),ROWS(V$2:V299)))</f>
        <v>#NUM!</v>
      </c>
      <c r="W299" s="12" t="str">
        <f t="shared" si="38"/>
        <v/>
      </c>
      <c r="X299" s="12"/>
      <c r="Z299" s="14" t="str">
        <f ca="1">'juin 2019'!B25</f>
        <v>24 juin 2019</v>
      </c>
      <c r="AA299" s="14">
        <f ca="1">MATCH(TEXT(Z300,"j mmmm aaaa"),'juin 2019'!$B$2:$B352,0)-MATCH(TEXT(Z299,"j mmmm aaaa"),'juin 2019'!$B$2:$B352,0)</f>
        <v>1</v>
      </c>
      <c r="AB299" t="str">
        <f ca="1">IF(AND(AA299=1,ISBLANK(VLOOKUP(Z299,Tableau4714681011131516[[Date]:[Type de prestation]],5,FALSE))),"",AA299)</f>
        <v/>
      </c>
    </row>
    <row r="300" spans="1:28" x14ac:dyDescent="0.25">
      <c r="A300" s="3">
        <f>'Récap prestation'!N301</f>
        <v>0</v>
      </c>
      <c r="B300" s="12" t="e">
        <f t="array" ref="B3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doublon])-ROW($A$2)+1),ROWS(B$2:B300)))</f>
        <v>#NUM!</v>
      </c>
      <c r="C300" s="12" t="str">
        <f t="shared" si="32"/>
        <v/>
      </c>
      <c r="D300" s="12" t="str">
        <f>IF('Récap prestation'!E301&lt;&gt;0,'Récap prestation'!E301,"")</f>
        <v/>
      </c>
      <c r="E300" s="14">
        <f t="shared" si="33"/>
        <v>291</v>
      </c>
      <c r="F300" s="14" t="str">
        <f t="shared" si="34"/>
        <v xml:space="preserve"> 291 </v>
      </c>
      <c r="G300" s="14">
        <f>INDEX($N$2:O398,MATCH(D300,Tableau1[valeur établissement liste],0),2)</f>
        <v>3</v>
      </c>
      <c r="H300" s="2" t="str">
        <f t="shared" si="35"/>
        <v/>
      </c>
      <c r="I300" s="12">
        <f>'Récap prestation'!G301</f>
        <v>0</v>
      </c>
      <c r="J300" s="12" t="str">
        <f>IF(ISBLANK('Récap prestation'!I301),"",'Récap prestation'!I301)</f>
        <v/>
      </c>
      <c r="K300" s="12" t="str">
        <f>IF(ISBLANK('Récap prestation'!H301),"",'Récap prestation'!H301)</f>
        <v/>
      </c>
      <c r="L300" s="12"/>
      <c r="M300" s="10" t="e">
        <f t="array" ref="M3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doublon])-ROW($D$2)+1),ROWS(M$2:M300)))</f>
        <v>#NUM!</v>
      </c>
      <c r="N300" s="12" t="str">
        <f t="shared" si="36"/>
        <v/>
      </c>
      <c r="O300">
        <f t="shared" si="39"/>
        <v>299</v>
      </c>
      <c r="P300">
        <f ca="1">SUMIF('Récap prestation'!$E$3:$E$500,N300,'Récap prestation'!J301)</f>
        <v>0</v>
      </c>
      <c r="Q300">
        <f ca="1">SUMIF('Récap prestation'!$E$3:$E$500,N300,'Récap prestation'!K301)</f>
        <v>0</v>
      </c>
      <c r="R300">
        <f t="shared" ca="1" si="37"/>
        <v>0</v>
      </c>
      <c r="S300">
        <f ca="1">SUMIF('Récap prestation'!$E$3:$E$500,N300,'Récap prestation'!S301)</f>
        <v>0</v>
      </c>
      <c r="T300" t="str">
        <f ca="1">IF(ISERROR(AVERAGEIF('Récap prestation'!$E$3:$E$500,N300,'Récap prestation'!$S$3)),"N/A",AVERAGEIF('Récap prestation'!$E$3:$E$500,N300,'Récap prestation'!$S$3:$S$500))</f>
        <v>N/A</v>
      </c>
      <c r="U300" s="12">
        <f>'Récap prestation'!O301</f>
        <v>0</v>
      </c>
      <c r="V300" s="12" t="e">
        <f t="array" ref="V30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doublon])-ROW($U$2)+1),ROWS(V$2:V300)))</f>
        <v>#NUM!</v>
      </c>
      <c r="W300" s="12" t="str">
        <f t="shared" si="38"/>
        <v/>
      </c>
      <c r="X300" s="12"/>
      <c r="Z300" s="14" t="str">
        <f ca="1">'juin 2019'!B26</f>
        <v>25 juin 2019</v>
      </c>
      <c r="AA300" s="14">
        <f ca="1">MATCH(TEXT(Z301,"j mmmm aaaa"),'juin 2019'!$B$2:$B353,0)-MATCH(TEXT(Z300,"j mmmm aaaa"),'juin 2019'!$B$2:$B353,0)</f>
        <v>1</v>
      </c>
      <c r="AB300" t="str">
        <f ca="1">IF(AND(AA300=1,ISBLANK(VLOOKUP(Z300,Tableau4714681011131516[[Date]:[Type de prestation]],5,FALSE))),"",AA300)</f>
        <v/>
      </c>
    </row>
    <row r="301" spans="1:28" x14ac:dyDescent="0.25">
      <c r="A301" s="3">
        <f>'Récap prestation'!N302</f>
        <v>0</v>
      </c>
      <c r="B301" s="12" t="e">
        <f t="array" ref="B3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doublon])-ROW($A$2)+1),ROWS(B$2:B301)))</f>
        <v>#NUM!</v>
      </c>
      <c r="C301" s="12" t="str">
        <f t="shared" si="32"/>
        <v/>
      </c>
      <c r="D301" s="12" t="str">
        <f>IF('Récap prestation'!E302&lt;&gt;0,'Récap prestation'!E302,"")</f>
        <v/>
      </c>
      <c r="E301" s="14">
        <f t="shared" si="33"/>
        <v>292</v>
      </c>
      <c r="F301" s="14" t="str">
        <f t="shared" si="34"/>
        <v xml:space="preserve"> 292 </v>
      </c>
      <c r="G301" s="14">
        <f>INDEX($N$2:O399,MATCH(D301,Tableau1[valeur établissement liste],0),2)</f>
        <v>3</v>
      </c>
      <c r="H301" s="2" t="str">
        <f t="shared" si="35"/>
        <v/>
      </c>
      <c r="I301" s="12">
        <f>'Récap prestation'!G302</f>
        <v>0</v>
      </c>
      <c r="J301" s="12" t="str">
        <f>IF(ISBLANK('Récap prestation'!I302),"",'Récap prestation'!I302)</f>
        <v/>
      </c>
      <c r="K301" s="12" t="str">
        <f>IF(ISBLANK('Récap prestation'!H302),"",'Récap prestation'!H302)</f>
        <v/>
      </c>
      <c r="L301" s="12"/>
      <c r="M301" s="10" t="e">
        <f t="array" ref="M3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doublon])-ROW($D$2)+1),ROWS(M$2:M301)))</f>
        <v>#NUM!</v>
      </c>
      <c r="N301" s="12" t="str">
        <f t="shared" si="36"/>
        <v/>
      </c>
      <c r="O301">
        <f t="shared" si="39"/>
        <v>300</v>
      </c>
      <c r="P301">
        <f ca="1">SUMIF('Récap prestation'!$E$3:$E$500,N301,'Récap prestation'!J302)</f>
        <v>0</v>
      </c>
      <c r="Q301">
        <f ca="1">SUMIF('Récap prestation'!$E$3:$E$500,N301,'Récap prestation'!K302)</f>
        <v>0</v>
      </c>
      <c r="R301">
        <f t="shared" ca="1" si="37"/>
        <v>0</v>
      </c>
      <c r="S301">
        <f ca="1">SUMIF('Récap prestation'!$E$3:$E$500,N301,'Récap prestation'!S302)</f>
        <v>0</v>
      </c>
      <c r="T301" t="str">
        <f ca="1">IF(ISERROR(AVERAGEIF('Récap prestation'!$E$3:$E$500,N301,'Récap prestation'!$S$3)),"N/A",AVERAGEIF('Récap prestation'!$E$3:$E$500,N301,'Récap prestation'!$S$3:$S$500))</f>
        <v>N/A</v>
      </c>
      <c r="U301" s="12">
        <f>'Récap prestation'!O302</f>
        <v>0</v>
      </c>
      <c r="V301" s="12" t="e">
        <f t="array" ref="V30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doublon])-ROW($U$2)+1),ROWS(V$2:V301)))</f>
        <v>#NUM!</v>
      </c>
      <c r="W301" s="12" t="str">
        <f t="shared" si="38"/>
        <v/>
      </c>
      <c r="X301" s="12"/>
      <c r="Z301" s="14" t="str">
        <f ca="1">'juin 2019'!B27</f>
        <v>26 juin 2019</v>
      </c>
      <c r="AA301" s="14">
        <f ca="1">MATCH(TEXT(Z302,"j mmmm aaaa"),'juin 2019'!$B$2:$B354,0)-MATCH(TEXT(Z301,"j mmmm aaaa"),'juin 2019'!$B$2:$B354,0)</f>
        <v>1</v>
      </c>
      <c r="AB301" t="str">
        <f ca="1">IF(AND(AA301=1,ISBLANK(VLOOKUP(Z301,Tableau4714681011131516[[Date]:[Type de prestation]],5,FALSE))),"",AA301)</f>
        <v/>
      </c>
    </row>
    <row r="302" spans="1:28" x14ac:dyDescent="0.25">
      <c r="A302" s="3">
        <f>'Récap prestation'!N303</f>
        <v>0</v>
      </c>
      <c r="B302" s="12" t="e">
        <f t="array" ref="B3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doublon])-ROW($A$2)+1),ROWS(B$2:B302)))</f>
        <v>#NUM!</v>
      </c>
      <c r="C302" s="12" t="str">
        <f t="shared" si="32"/>
        <v/>
      </c>
      <c r="D302" s="12" t="str">
        <f>IF('Récap prestation'!E303&lt;&gt;0,'Récap prestation'!E303,"")</f>
        <v/>
      </c>
      <c r="E302" s="14">
        <f t="shared" si="33"/>
        <v>293</v>
      </c>
      <c r="F302" s="14" t="str">
        <f t="shared" si="34"/>
        <v xml:space="preserve"> 293 </v>
      </c>
      <c r="G302" s="14">
        <f>INDEX($N$2:O400,MATCH(D302,Tableau1[valeur établissement liste],0),2)</f>
        <v>3</v>
      </c>
      <c r="H302" s="2" t="str">
        <f t="shared" si="35"/>
        <v/>
      </c>
      <c r="I302" s="12">
        <f>'Récap prestation'!G303</f>
        <v>0</v>
      </c>
      <c r="J302" s="12" t="str">
        <f>IF(ISBLANK('Récap prestation'!I303),"",'Récap prestation'!I303)</f>
        <v/>
      </c>
      <c r="K302" s="12" t="str">
        <f>IF(ISBLANK('Récap prestation'!H303),"",'Récap prestation'!H303)</f>
        <v/>
      </c>
      <c r="L302" s="12"/>
      <c r="M302" s="10" t="e">
        <f t="array" ref="M3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doublon])-ROW($D$2)+1),ROWS(M$2:M302)))</f>
        <v>#NUM!</v>
      </c>
      <c r="N302" s="12" t="str">
        <f t="shared" si="36"/>
        <v/>
      </c>
      <c r="O302">
        <f t="shared" si="39"/>
        <v>301</v>
      </c>
      <c r="P302">
        <f ca="1">SUMIF('Récap prestation'!$E$3:$E$500,N302,'Récap prestation'!J303)</f>
        <v>0</v>
      </c>
      <c r="Q302">
        <f ca="1">SUMIF('Récap prestation'!$E$3:$E$500,N302,'Récap prestation'!K303)</f>
        <v>0</v>
      </c>
      <c r="R302">
        <f t="shared" ca="1" si="37"/>
        <v>0</v>
      </c>
      <c r="S302">
        <f ca="1">SUMIF('Récap prestation'!$E$3:$E$500,N302,'Récap prestation'!S303)</f>
        <v>0</v>
      </c>
      <c r="T302" t="str">
        <f ca="1">IF(ISERROR(AVERAGEIF('Récap prestation'!$E$3:$E$500,N302,'Récap prestation'!$S$3)),"N/A",AVERAGEIF('Récap prestation'!$E$3:$E$500,N302,'Récap prestation'!$S$3:$S$500))</f>
        <v>N/A</v>
      </c>
      <c r="U302" s="12">
        <f>'Récap prestation'!O303</f>
        <v>0</v>
      </c>
      <c r="V302" s="12" t="e">
        <f t="array" ref="V30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doublon])-ROW($U$2)+1),ROWS(V$2:V302)))</f>
        <v>#NUM!</v>
      </c>
      <c r="W302" s="12" t="str">
        <f t="shared" si="38"/>
        <v/>
      </c>
      <c r="X302" s="12"/>
      <c r="Z302" s="14" t="str">
        <f ca="1">'juin 2019'!B28</f>
        <v>27 juin 2019</v>
      </c>
      <c r="AA302" s="14">
        <f ca="1">MATCH(TEXT(Z303,"j mmmm aaaa"),'juin 2019'!$B$2:$B355,0)-MATCH(TEXT(Z302,"j mmmm aaaa"),'juin 2019'!$B$2:$B355,0)</f>
        <v>1</v>
      </c>
      <c r="AB302" t="str">
        <f ca="1">IF(AND(AA302=1,ISBLANK(VLOOKUP(Z302,Tableau4714681011131516[[Date]:[Type de prestation]],5,FALSE))),"",AA302)</f>
        <v/>
      </c>
    </row>
    <row r="303" spans="1:28" x14ac:dyDescent="0.25">
      <c r="A303" s="3">
        <f>'Récap prestation'!N304</f>
        <v>0</v>
      </c>
      <c r="B303" s="12" t="e">
        <f t="array" ref="B3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doublon])-ROW($A$2)+1),ROWS(B$2:B303)))</f>
        <v>#NUM!</v>
      </c>
      <c r="C303" s="12" t="str">
        <f t="shared" si="32"/>
        <v/>
      </c>
      <c r="D303" s="12" t="str">
        <f>IF('Récap prestation'!E304&lt;&gt;0,'Récap prestation'!E304,"")</f>
        <v/>
      </c>
      <c r="E303" s="14">
        <f t="shared" si="33"/>
        <v>294</v>
      </c>
      <c r="F303" s="14" t="str">
        <f t="shared" si="34"/>
        <v xml:space="preserve"> 294 </v>
      </c>
      <c r="G303" s="14">
        <f>INDEX($N$2:O401,MATCH(D303,Tableau1[valeur établissement liste],0),2)</f>
        <v>3</v>
      </c>
      <c r="H303" s="2" t="str">
        <f t="shared" si="35"/>
        <v/>
      </c>
      <c r="I303" s="12">
        <f>'Récap prestation'!G304</f>
        <v>0</v>
      </c>
      <c r="J303" s="12" t="str">
        <f>IF(ISBLANK('Récap prestation'!I304),"",'Récap prestation'!I304)</f>
        <v/>
      </c>
      <c r="K303" s="12" t="str">
        <f>IF(ISBLANK('Récap prestation'!H304),"",'Récap prestation'!H304)</f>
        <v/>
      </c>
      <c r="L303" s="12"/>
      <c r="M303" s="10" t="e">
        <f t="array" ref="M3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doublon])-ROW($D$2)+1),ROWS(M$2:M303)))</f>
        <v>#NUM!</v>
      </c>
      <c r="N303" s="12" t="str">
        <f t="shared" si="36"/>
        <v/>
      </c>
      <c r="O303">
        <f t="shared" si="39"/>
        <v>302</v>
      </c>
      <c r="P303">
        <f ca="1">SUMIF('Récap prestation'!$E$3:$E$500,N303,'Récap prestation'!J304)</f>
        <v>0</v>
      </c>
      <c r="Q303">
        <f ca="1">SUMIF('Récap prestation'!$E$3:$E$500,N303,'Récap prestation'!K304)</f>
        <v>0</v>
      </c>
      <c r="R303">
        <f t="shared" ca="1" si="37"/>
        <v>0</v>
      </c>
      <c r="S303">
        <f ca="1">SUMIF('Récap prestation'!$E$3:$E$500,N303,'Récap prestation'!S304)</f>
        <v>0</v>
      </c>
      <c r="T303" t="str">
        <f ca="1">IF(ISERROR(AVERAGEIF('Récap prestation'!$E$3:$E$500,N303,'Récap prestation'!$S$3)),"N/A",AVERAGEIF('Récap prestation'!$E$3:$E$500,N303,'Récap prestation'!$S$3:$S$500))</f>
        <v>N/A</v>
      </c>
      <c r="U303" s="12">
        <f>'Récap prestation'!O304</f>
        <v>0</v>
      </c>
      <c r="V303" s="12" t="e">
        <f t="array" ref="V30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doublon])-ROW($U$2)+1),ROWS(V$2:V303)))</f>
        <v>#NUM!</v>
      </c>
      <c r="W303" s="12" t="str">
        <f t="shared" si="38"/>
        <v/>
      </c>
      <c r="X303" s="12"/>
      <c r="Z303" s="14" t="str">
        <f ca="1">'juin 2019'!B29</f>
        <v>28 juin 2019</v>
      </c>
      <c r="AA303" s="14">
        <f ca="1">MATCH(TEXT(Z304,"j mmmm aaaa"),'juin 2019'!$B$2:$B356,0)-MATCH(TEXT(Z303,"j mmmm aaaa"),'juin 2019'!$B$2:$B356,0)</f>
        <v>1</v>
      </c>
      <c r="AB303" t="str">
        <f ca="1">IF(AND(AA303=1,ISBLANK(VLOOKUP(Z303,Tableau4714681011131516[[Date]:[Type de prestation]],5,FALSE))),"",AA303)</f>
        <v/>
      </c>
    </row>
    <row r="304" spans="1:28" x14ac:dyDescent="0.25">
      <c r="A304" s="3">
        <f>'Récap prestation'!N305</f>
        <v>0</v>
      </c>
      <c r="B304" s="12" t="e">
        <f t="array" ref="B3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doublon])-ROW($A$2)+1),ROWS(B$2:B304)))</f>
        <v>#NUM!</v>
      </c>
      <c r="C304" s="12" t="str">
        <f t="shared" si="32"/>
        <v/>
      </c>
      <c r="D304" s="12" t="str">
        <f>IF('Récap prestation'!E305&lt;&gt;0,'Récap prestation'!E305,"")</f>
        <v/>
      </c>
      <c r="E304" s="14">
        <f t="shared" si="33"/>
        <v>295</v>
      </c>
      <c r="F304" s="14" t="str">
        <f t="shared" si="34"/>
        <v xml:space="preserve"> 295 </v>
      </c>
      <c r="G304" s="14">
        <f>INDEX($N$2:O402,MATCH(D304,Tableau1[valeur établissement liste],0),2)</f>
        <v>3</v>
      </c>
      <c r="H304" s="2" t="str">
        <f t="shared" si="35"/>
        <v/>
      </c>
      <c r="I304" s="12">
        <f>'Récap prestation'!G305</f>
        <v>0</v>
      </c>
      <c r="J304" s="12" t="str">
        <f>IF(ISBLANK('Récap prestation'!I305),"",'Récap prestation'!I305)</f>
        <v/>
      </c>
      <c r="K304" s="12" t="str">
        <f>IF(ISBLANK('Récap prestation'!H305),"",'Récap prestation'!H305)</f>
        <v/>
      </c>
      <c r="L304" s="12"/>
      <c r="M304" s="10" t="e">
        <f t="array" ref="M3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doublon])-ROW($D$2)+1),ROWS(M$2:M304)))</f>
        <v>#NUM!</v>
      </c>
      <c r="N304" s="12" t="str">
        <f t="shared" si="36"/>
        <v/>
      </c>
      <c r="O304">
        <f t="shared" si="39"/>
        <v>303</v>
      </c>
      <c r="P304">
        <f ca="1">SUMIF('Récap prestation'!$E$3:$E$500,N304,'Récap prestation'!J305)</f>
        <v>0</v>
      </c>
      <c r="Q304">
        <f ca="1">SUMIF('Récap prestation'!$E$3:$E$500,N304,'Récap prestation'!K305)</f>
        <v>0</v>
      </c>
      <c r="R304">
        <f t="shared" ca="1" si="37"/>
        <v>0</v>
      </c>
      <c r="S304">
        <f ca="1">SUMIF('Récap prestation'!$E$3:$E$500,N304,'Récap prestation'!S305)</f>
        <v>0</v>
      </c>
      <c r="T304" t="str">
        <f ca="1">IF(ISERROR(AVERAGEIF('Récap prestation'!$E$3:$E$500,N304,'Récap prestation'!$S$3)),"N/A",AVERAGEIF('Récap prestation'!$E$3:$E$500,N304,'Récap prestation'!$S$3:$S$500))</f>
        <v>N/A</v>
      </c>
      <c r="U304" s="12">
        <f>'Récap prestation'!O305</f>
        <v>0</v>
      </c>
      <c r="V304" s="12" t="e">
        <f t="array" ref="V30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doublon])-ROW($U$2)+1),ROWS(V$2:V304)))</f>
        <v>#NUM!</v>
      </c>
      <c r="W304" s="12" t="str">
        <f t="shared" si="38"/>
        <v/>
      </c>
      <c r="X304" s="12"/>
      <c r="Z304" s="14" t="str">
        <f ca="1">'juin 2019'!B30</f>
        <v>29 juin 2019</v>
      </c>
      <c r="AA304" s="14">
        <f ca="1">MATCH(TEXT(Z305,"j mmmm aaaa"),'juin 2019'!$B$2:$B357,0)-MATCH(TEXT(Z304,"j mmmm aaaa"),'juin 2019'!$B$2:$B357,0)</f>
        <v>1</v>
      </c>
      <c r="AB304" t="str">
        <f ca="1">IF(AND(AA304=1,ISBLANK(VLOOKUP(Z304,Tableau4714681011131516[[Date]:[Type de prestation]],5,FALSE))),"",AA304)</f>
        <v/>
      </c>
    </row>
    <row r="305" spans="1:28" x14ac:dyDescent="0.25">
      <c r="A305" s="3">
        <f>'Récap prestation'!N306</f>
        <v>0</v>
      </c>
      <c r="B305" s="12" t="e">
        <f t="array" ref="B3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doublon])-ROW($A$2)+1),ROWS(B$2:B305)))</f>
        <v>#NUM!</v>
      </c>
      <c r="C305" s="12" t="str">
        <f t="shared" si="32"/>
        <v/>
      </c>
      <c r="D305" s="12" t="str">
        <f>IF('Récap prestation'!E306&lt;&gt;0,'Récap prestation'!E306,"")</f>
        <v/>
      </c>
      <c r="E305" s="14">
        <f t="shared" si="33"/>
        <v>296</v>
      </c>
      <c r="F305" s="14" t="str">
        <f t="shared" si="34"/>
        <v xml:space="preserve"> 296 </v>
      </c>
      <c r="G305" s="14">
        <f>INDEX($N$2:O403,MATCH(D305,Tableau1[valeur établissement liste],0),2)</f>
        <v>3</v>
      </c>
      <c r="H305" s="2" t="str">
        <f t="shared" si="35"/>
        <v/>
      </c>
      <c r="I305" s="12">
        <f>'Récap prestation'!G306</f>
        <v>0</v>
      </c>
      <c r="J305" s="12" t="str">
        <f>IF(ISBLANK('Récap prestation'!I306),"",'Récap prestation'!I306)</f>
        <v/>
      </c>
      <c r="K305" s="12" t="str">
        <f>IF(ISBLANK('Récap prestation'!H306),"",'Récap prestation'!H306)</f>
        <v/>
      </c>
      <c r="L305" s="12"/>
      <c r="M305" s="10" t="e">
        <f t="array" ref="M3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doublon])-ROW($D$2)+1),ROWS(M$2:M305)))</f>
        <v>#NUM!</v>
      </c>
      <c r="N305" s="12" t="str">
        <f t="shared" si="36"/>
        <v/>
      </c>
      <c r="O305">
        <f t="shared" si="39"/>
        <v>304</v>
      </c>
      <c r="P305">
        <f ca="1">SUMIF('Récap prestation'!$E$3:$E$500,N305,'Récap prestation'!J306)</f>
        <v>0</v>
      </c>
      <c r="Q305">
        <f ca="1">SUMIF('Récap prestation'!$E$3:$E$500,N305,'Récap prestation'!K306)</f>
        <v>0</v>
      </c>
      <c r="R305">
        <f t="shared" ca="1" si="37"/>
        <v>0</v>
      </c>
      <c r="S305">
        <f ca="1">SUMIF('Récap prestation'!$E$3:$E$500,N305,'Récap prestation'!S306)</f>
        <v>0</v>
      </c>
      <c r="T305" t="str">
        <f ca="1">IF(ISERROR(AVERAGEIF('Récap prestation'!$E$3:$E$500,N305,'Récap prestation'!$S$3)),"N/A",AVERAGEIF('Récap prestation'!$E$3:$E$500,N305,'Récap prestation'!$S$3:$S$500))</f>
        <v>N/A</v>
      </c>
      <c r="U305" s="12">
        <f>'Récap prestation'!O306</f>
        <v>0</v>
      </c>
      <c r="V305" s="12" t="e">
        <f t="array" ref="V30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doublon])-ROW($U$2)+1),ROWS(V$2:V305)))</f>
        <v>#NUM!</v>
      </c>
      <c r="W305" s="12" t="str">
        <f t="shared" si="38"/>
        <v/>
      </c>
      <c r="X305" s="12"/>
      <c r="Z305" s="14" t="str">
        <f ca="1">'juin 2019'!B31</f>
        <v>30 juin 2019</v>
      </c>
      <c r="AA305" s="14">
        <f ca="1">MATCH(TEXT("Fin de juin","j mmmm aaaa"),'juin 2019'!$B$2:$B358,0)-MATCH(TEXT(Z305,"j mmmm aaaa"),'juin 2019'!$B$2:$B358,0)</f>
        <v>1</v>
      </c>
      <c r="AB305" t="str">
        <f ca="1">IF(AND(AA305=1,ISBLANK(VLOOKUP(Z305,Tableau4714681011131516[[Date]:[Type de prestation]],5,FALSE))),"",AA305)</f>
        <v/>
      </c>
    </row>
    <row r="306" spans="1:28" x14ac:dyDescent="0.25">
      <c r="A306" s="3">
        <f>'Récap prestation'!N307</f>
        <v>0</v>
      </c>
      <c r="B306" s="12" t="e">
        <f t="array" ref="B3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doublon])-ROW($A$2)+1),ROWS(B$2:B306)))</f>
        <v>#NUM!</v>
      </c>
      <c r="C306" s="12" t="str">
        <f t="shared" si="32"/>
        <v/>
      </c>
      <c r="D306" s="12" t="str">
        <f>IF('Récap prestation'!E307&lt;&gt;0,'Récap prestation'!E307,"")</f>
        <v/>
      </c>
      <c r="E306" s="14">
        <f t="shared" si="33"/>
        <v>297</v>
      </c>
      <c r="F306" s="14" t="str">
        <f t="shared" si="34"/>
        <v xml:space="preserve"> 297 </v>
      </c>
      <c r="G306" s="14">
        <f>INDEX($N$2:O404,MATCH(D306,Tableau1[valeur établissement liste],0),2)</f>
        <v>3</v>
      </c>
      <c r="H306" s="2" t="str">
        <f t="shared" si="35"/>
        <v/>
      </c>
      <c r="I306" s="12">
        <f>'Récap prestation'!G307</f>
        <v>0</v>
      </c>
      <c r="J306" s="12" t="str">
        <f>IF(ISBLANK('Récap prestation'!I307),"",'Récap prestation'!I307)</f>
        <v/>
      </c>
      <c r="K306" s="12" t="str">
        <f>IF(ISBLANK('Récap prestation'!H307),"",'Récap prestation'!H307)</f>
        <v/>
      </c>
      <c r="L306" s="12"/>
      <c r="M306" s="10" t="e">
        <f t="array" ref="M3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doublon])-ROW($D$2)+1),ROWS(M$2:M306)))</f>
        <v>#NUM!</v>
      </c>
      <c r="N306" s="12" t="str">
        <f t="shared" si="36"/>
        <v/>
      </c>
      <c r="O306">
        <f t="shared" si="39"/>
        <v>305</v>
      </c>
      <c r="P306">
        <f ca="1">SUMIF('Récap prestation'!$E$3:$E$500,N306,'Récap prestation'!J307)</f>
        <v>0</v>
      </c>
      <c r="Q306">
        <f ca="1">SUMIF('Récap prestation'!$E$3:$E$500,N306,'Récap prestation'!K307)</f>
        <v>0</v>
      </c>
      <c r="R306">
        <f t="shared" ca="1" si="37"/>
        <v>0</v>
      </c>
      <c r="S306">
        <f ca="1">SUMIF('Récap prestation'!$E$3:$E$500,N306,'Récap prestation'!S307)</f>
        <v>0</v>
      </c>
      <c r="T306" t="str">
        <f ca="1">IF(ISERROR(AVERAGEIF('Récap prestation'!$E$3:$E$500,N306,'Récap prestation'!$S$3)),"N/A",AVERAGEIF('Récap prestation'!$E$3:$E$500,N306,'Récap prestation'!$S$3:$S$500))</f>
        <v>N/A</v>
      </c>
      <c r="U306" s="12">
        <f>'Récap prestation'!O307</f>
        <v>0</v>
      </c>
      <c r="V306" s="12" t="e">
        <f t="array" ref="V30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doublon])-ROW($U$2)+1),ROWS(V$2:V306)))</f>
        <v>#NUM!</v>
      </c>
      <c r="W306" s="12" t="str">
        <f t="shared" si="38"/>
        <v/>
      </c>
      <c r="X306" s="12"/>
      <c r="Z306" s="14" t="str">
        <f ca="1">'juillet 2019'!B2</f>
        <v>1 juillet 2019</v>
      </c>
      <c r="AA306" s="14">
        <f ca="1">MATCH(TEXT(Z307,"j mmmm aaaa"),'juillet 2019'!$B$2:$B359,0)-MATCH(TEXT(Z306,"j mmmm aaaa"),'juillet 2019'!$B$2:$B359,0)</f>
        <v>1</v>
      </c>
      <c r="AB306" t="str">
        <f ca="1">IF(AND(AA306=1,ISBLANK(VLOOKUP(Z306,Tableau471468101113151617[[Date]:[Type de prestation]],5,FALSE))),"",AA306)</f>
        <v/>
      </c>
    </row>
    <row r="307" spans="1:28" x14ac:dyDescent="0.25">
      <c r="A307" s="3">
        <f>'Récap prestation'!N308</f>
        <v>0</v>
      </c>
      <c r="B307" s="12" t="e">
        <f t="array" ref="B3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doublon])-ROW($A$2)+1),ROWS(B$2:B307)))</f>
        <v>#NUM!</v>
      </c>
      <c r="C307" s="12" t="str">
        <f t="shared" si="32"/>
        <v/>
      </c>
      <c r="D307" s="12" t="str">
        <f>IF('Récap prestation'!E308&lt;&gt;0,'Récap prestation'!E308,"")</f>
        <v/>
      </c>
      <c r="E307" s="14">
        <f t="shared" si="33"/>
        <v>298</v>
      </c>
      <c r="F307" s="14" t="str">
        <f t="shared" si="34"/>
        <v xml:space="preserve"> 298 </v>
      </c>
      <c r="G307" s="14">
        <f>INDEX($N$2:O405,MATCH(D307,Tableau1[valeur établissement liste],0),2)</f>
        <v>3</v>
      </c>
      <c r="H307" s="2" t="str">
        <f t="shared" si="35"/>
        <v/>
      </c>
      <c r="I307" s="12">
        <f>'Récap prestation'!G308</f>
        <v>0</v>
      </c>
      <c r="J307" s="12" t="str">
        <f>IF(ISBLANK('Récap prestation'!I308),"",'Récap prestation'!I308)</f>
        <v/>
      </c>
      <c r="K307" s="12" t="str">
        <f>IF(ISBLANK('Récap prestation'!H308),"",'Récap prestation'!H308)</f>
        <v/>
      </c>
      <c r="L307" s="12"/>
      <c r="M307" s="10" t="e">
        <f t="array" ref="M3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doublon])-ROW($D$2)+1),ROWS(M$2:M307)))</f>
        <v>#NUM!</v>
      </c>
      <c r="N307" s="12" t="str">
        <f t="shared" si="36"/>
        <v/>
      </c>
      <c r="O307">
        <f t="shared" si="39"/>
        <v>306</v>
      </c>
      <c r="P307">
        <f ca="1">SUMIF('Récap prestation'!$E$3:$E$500,N307,'Récap prestation'!J308)</f>
        <v>0</v>
      </c>
      <c r="Q307">
        <f ca="1">SUMIF('Récap prestation'!$E$3:$E$500,N307,'Récap prestation'!K308)</f>
        <v>0</v>
      </c>
      <c r="R307">
        <f t="shared" ca="1" si="37"/>
        <v>0</v>
      </c>
      <c r="S307">
        <f ca="1">SUMIF('Récap prestation'!$E$3:$E$500,N307,'Récap prestation'!S308)</f>
        <v>0</v>
      </c>
      <c r="T307" t="str">
        <f ca="1">IF(ISERROR(AVERAGEIF('Récap prestation'!$E$3:$E$500,N307,'Récap prestation'!$S$3)),"N/A",AVERAGEIF('Récap prestation'!$E$3:$E$500,N307,'Récap prestation'!$S$3:$S$500))</f>
        <v>N/A</v>
      </c>
      <c r="U307" s="12">
        <f>'Récap prestation'!O308</f>
        <v>0</v>
      </c>
      <c r="V307" s="12" t="e">
        <f t="array" ref="V30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doublon])-ROW($U$2)+1),ROWS(V$2:V307)))</f>
        <v>#NUM!</v>
      </c>
      <c r="W307" s="12" t="str">
        <f t="shared" si="38"/>
        <v/>
      </c>
      <c r="X307" s="12"/>
      <c r="Z307" s="14" t="str">
        <f ca="1">'juillet 2019'!B3</f>
        <v>2 juillet 2019</v>
      </c>
      <c r="AA307" s="14">
        <f ca="1">MATCH(TEXT(Z308,"j mmmm aaaa"),'juillet 2019'!$B$2:$B360,0)-MATCH(TEXT(Z307,"j mmmm aaaa"),'juillet 2019'!$B$2:$B360,0)</f>
        <v>1</v>
      </c>
      <c r="AB307" t="str">
        <f ca="1">IF(AND(AA307=1,ISBLANK(VLOOKUP(Z307,Tableau471468101113151617[[Date]:[Type de prestation]],5,FALSE))),"",AA307)</f>
        <v/>
      </c>
    </row>
    <row r="308" spans="1:28" x14ac:dyDescent="0.25">
      <c r="A308" s="3">
        <f>'Récap prestation'!N309</f>
        <v>0</v>
      </c>
      <c r="B308" s="12" t="e">
        <f t="array" ref="B3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doublon])-ROW($A$2)+1),ROWS(B$2:B308)))</f>
        <v>#NUM!</v>
      </c>
      <c r="C308" s="12" t="str">
        <f t="shared" si="32"/>
        <v/>
      </c>
      <c r="D308" s="12" t="str">
        <f>IF('Récap prestation'!E309&lt;&gt;0,'Récap prestation'!E309,"")</f>
        <v/>
      </c>
      <c r="E308" s="14">
        <f t="shared" si="33"/>
        <v>299</v>
      </c>
      <c r="F308" s="14" t="str">
        <f t="shared" si="34"/>
        <v xml:space="preserve"> 299 </v>
      </c>
      <c r="G308" s="14">
        <f>INDEX($N$2:O406,MATCH(D308,Tableau1[valeur établissement liste],0),2)</f>
        <v>3</v>
      </c>
      <c r="H308" s="2" t="str">
        <f t="shared" si="35"/>
        <v/>
      </c>
      <c r="I308" s="12">
        <f>'Récap prestation'!G309</f>
        <v>0</v>
      </c>
      <c r="J308" s="12" t="str">
        <f>IF(ISBLANK('Récap prestation'!I309),"",'Récap prestation'!I309)</f>
        <v/>
      </c>
      <c r="K308" s="12" t="str">
        <f>IF(ISBLANK('Récap prestation'!H309),"",'Récap prestation'!H309)</f>
        <v/>
      </c>
      <c r="L308" s="12"/>
      <c r="M308" s="10" t="e">
        <f t="array" ref="M3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doublon])-ROW($D$2)+1),ROWS(M$2:M308)))</f>
        <v>#NUM!</v>
      </c>
      <c r="N308" s="12" t="str">
        <f t="shared" si="36"/>
        <v/>
      </c>
      <c r="O308">
        <f t="shared" si="39"/>
        <v>307</v>
      </c>
      <c r="P308">
        <f ca="1">SUMIF('Récap prestation'!$E$3:$E$500,N308,'Récap prestation'!J309)</f>
        <v>0</v>
      </c>
      <c r="Q308">
        <f ca="1">SUMIF('Récap prestation'!$E$3:$E$500,N308,'Récap prestation'!K309)</f>
        <v>0</v>
      </c>
      <c r="R308">
        <f t="shared" ca="1" si="37"/>
        <v>0</v>
      </c>
      <c r="S308">
        <f ca="1">SUMIF('Récap prestation'!$E$3:$E$500,N308,'Récap prestation'!S309)</f>
        <v>0</v>
      </c>
      <c r="T308" t="str">
        <f ca="1">IF(ISERROR(AVERAGEIF('Récap prestation'!$E$3:$E$500,N308,'Récap prestation'!$S$3)),"N/A",AVERAGEIF('Récap prestation'!$E$3:$E$500,N308,'Récap prestation'!$S$3:$S$500))</f>
        <v>N/A</v>
      </c>
      <c r="U308" s="12">
        <f>'Récap prestation'!O309</f>
        <v>0</v>
      </c>
      <c r="V308" s="12" t="e">
        <f t="array" ref="V30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doublon])-ROW($U$2)+1),ROWS(V$2:V308)))</f>
        <v>#NUM!</v>
      </c>
      <c r="W308" s="12" t="str">
        <f t="shared" si="38"/>
        <v/>
      </c>
      <c r="X308" s="12"/>
      <c r="Z308" s="14" t="str">
        <f ca="1">'juillet 2019'!B4</f>
        <v>3 juillet 2019</v>
      </c>
      <c r="AA308" s="14">
        <f ca="1">MATCH(TEXT(Z309,"j mmmm aaaa"),'juillet 2019'!$B$2:$B361,0)-MATCH(TEXT(Z308,"j mmmm aaaa"),'juillet 2019'!$B$2:$B361,0)</f>
        <v>1</v>
      </c>
      <c r="AB308" t="str">
        <f ca="1">IF(AND(AA308=1,ISBLANK(VLOOKUP(Z308,Tableau471468101113151617[[Date]:[Type de prestation]],5,FALSE))),"",AA308)</f>
        <v/>
      </c>
    </row>
    <row r="309" spans="1:28" x14ac:dyDescent="0.25">
      <c r="A309" s="3">
        <f>'Récap prestation'!N310</f>
        <v>0</v>
      </c>
      <c r="B309" s="12" t="e">
        <f t="array" ref="B3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doublon])-ROW($A$2)+1),ROWS(B$2:B309)))</f>
        <v>#NUM!</v>
      </c>
      <c r="C309" s="12" t="str">
        <f t="shared" si="32"/>
        <v/>
      </c>
      <c r="D309" s="12" t="str">
        <f>IF('Récap prestation'!E310&lt;&gt;0,'Récap prestation'!E310,"")</f>
        <v/>
      </c>
      <c r="E309" s="14">
        <f t="shared" si="33"/>
        <v>300</v>
      </c>
      <c r="F309" s="14" t="str">
        <f t="shared" si="34"/>
        <v xml:space="preserve"> 300 </v>
      </c>
      <c r="G309" s="14">
        <f>INDEX($N$2:O407,MATCH(D309,Tableau1[valeur établissement liste],0),2)</f>
        <v>3</v>
      </c>
      <c r="H309" s="2" t="str">
        <f t="shared" si="35"/>
        <v/>
      </c>
      <c r="I309" s="12">
        <f>'Récap prestation'!G310</f>
        <v>0</v>
      </c>
      <c r="J309" s="12" t="str">
        <f>IF(ISBLANK('Récap prestation'!I310),"",'Récap prestation'!I310)</f>
        <v/>
      </c>
      <c r="K309" s="12" t="str">
        <f>IF(ISBLANK('Récap prestation'!H310),"",'Récap prestation'!H310)</f>
        <v/>
      </c>
      <c r="L309" s="12"/>
      <c r="M309" s="10" t="e">
        <f t="array" ref="M3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doublon])-ROW($D$2)+1),ROWS(M$2:M309)))</f>
        <v>#NUM!</v>
      </c>
      <c r="N309" s="12" t="str">
        <f t="shared" si="36"/>
        <v/>
      </c>
      <c r="O309">
        <f t="shared" si="39"/>
        <v>308</v>
      </c>
      <c r="P309">
        <f ca="1">SUMIF('Récap prestation'!$E$3:$E$500,N309,'Récap prestation'!J310)</f>
        <v>0</v>
      </c>
      <c r="Q309">
        <f ca="1">SUMIF('Récap prestation'!$E$3:$E$500,N309,'Récap prestation'!K310)</f>
        <v>0</v>
      </c>
      <c r="R309">
        <f t="shared" ca="1" si="37"/>
        <v>0</v>
      </c>
      <c r="S309">
        <f ca="1">SUMIF('Récap prestation'!$E$3:$E$500,N309,'Récap prestation'!S310)</f>
        <v>0</v>
      </c>
      <c r="T309" t="str">
        <f ca="1">IF(ISERROR(AVERAGEIF('Récap prestation'!$E$3:$E$500,N309,'Récap prestation'!$S$3)),"N/A",AVERAGEIF('Récap prestation'!$E$3:$E$500,N309,'Récap prestation'!$S$3:$S$500))</f>
        <v>N/A</v>
      </c>
      <c r="U309" s="12">
        <f>'Récap prestation'!O310</f>
        <v>0</v>
      </c>
      <c r="V309" s="12" t="e">
        <f t="array" ref="V30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doublon])-ROW($U$2)+1),ROWS(V$2:V309)))</f>
        <v>#NUM!</v>
      </c>
      <c r="W309" s="12" t="str">
        <f t="shared" si="38"/>
        <v/>
      </c>
      <c r="X309" s="12"/>
      <c r="Z309" s="14" t="str">
        <f ca="1">'juillet 2019'!B5</f>
        <v>4 juillet 2019</v>
      </c>
      <c r="AA309" s="14">
        <f ca="1">MATCH(TEXT(Z310,"j mmmm aaaa"),'juillet 2019'!$B$2:$B362,0)-MATCH(TEXT(Z309,"j mmmm aaaa"),'juillet 2019'!$B$2:$B362,0)</f>
        <v>1</v>
      </c>
      <c r="AB309" t="str">
        <f ca="1">IF(AND(AA309=1,ISBLANK(VLOOKUP(Z309,Tableau471468101113151617[[Date]:[Type de prestation]],5,FALSE))),"",AA309)</f>
        <v/>
      </c>
    </row>
    <row r="310" spans="1:28" x14ac:dyDescent="0.25">
      <c r="A310" s="3">
        <f>'Récap prestation'!N311</f>
        <v>0</v>
      </c>
      <c r="B310" s="12" t="e">
        <f t="array" ref="B3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doublon])-ROW($A$2)+1),ROWS(B$2:B310)))</f>
        <v>#NUM!</v>
      </c>
      <c r="C310" s="12" t="str">
        <f t="shared" si="32"/>
        <v/>
      </c>
      <c r="D310" s="12" t="str">
        <f>IF('Récap prestation'!E311&lt;&gt;0,'Récap prestation'!E311,"")</f>
        <v/>
      </c>
      <c r="E310" s="14">
        <f t="shared" si="33"/>
        <v>301</v>
      </c>
      <c r="F310" s="14" t="str">
        <f t="shared" si="34"/>
        <v xml:space="preserve"> 301 </v>
      </c>
      <c r="G310" s="14">
        <f>INDEX($N$2:O408,MATCH(D310,Tableau1[valeur établissement liste],0),2)</f>
        <v>3</v>
      </c>
      <c r="H310" s="2" t="str">
        <f t="shared" si="35"/>
        <v/>
      </c>
      <c r="I310" s="12">
        <f>'Récap prestation'!G311</f>
        <v>0</v>
      </c>
      <c r="J310" s="12" t="str">
        <f>IF(ISBLANK('Récap prestation'!I311),"",'Récap prestation'!I311)</f>
        <v/>
      </c>
      <c r="K310" s="12" t="str">
        <f>IF(ISBLANK('Récap prestation'!H311),"",'Récap prestation'!H311)</f>
        <v/>
      </c>
      <c r="L310" s="12"/>
      <c r="M310" s="10" t="e">
        <f t="array" ref="M3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doublon])-ROW($D$2)+1),ROWS(M$2:M310)))</f>
        <v>#NUM!</v>
      </c>
      <c r="N310" s="12" t="str">
        <f t="shared" si="36"/>
        <v/>
      </c>
      <c r="O310">
        <f t="shared" si="39"/>
        <v>309</v>
      </c>
      <c r="P310">
        <f ca="1">SUMIF('Récap prestation'!$E$3:$E$500,N310,'Récap prestation'!J311)</f>
        <v>0</v>
      </c>
      <c r="Q310">
        <f ca="1">SUMIF('Récap prestation'!$E$3:$E$500,N310,'Récap prestation'!K311)</f>
        <v>0</v>
      </c>
      <c r="R310">
        <f t="shared" ca="1" si="37"/>
        <v>0</v>
      </c>
      <c r="S310">
        <f ca="1">SUMIF('Récap prestation'!$E$3:$E$500,N310,'Récap prestation'!S311)</f>
        <v>0</v>
      </c>
      <c r="T310" t="str">
        <f ca="1">IF(ISERROR(AVERAGEIF('Récap prestation'!$E$3:$E$500,N310,'Récap prestation'!$S$3)),"N/A",AVERAGEIF('Récap prestation'!$E$3:$E$500,N310,'Récap prestation'!$S$3:$S$500))</f>
        <v>N/A</v>
      </c>
      <c r="U310" s="12">
        <f>'Récap prestation'!O311</f>
        <v>0</v>
      </c>
      <c r="V310" s="12" t="e">
        <f t="array" ref="V31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doublon])-ROW($U$2)+1),ROWS(V$2:V310)))</f>
        <v>#NUM!</v>
      </c>
      <c r="W310" s="12" t="str">
        <f t="shared" si="38"/>
        <v/>
      </c>
      <c r="X310" s="12"/>
      <c r="Z310" s="14" t="str">
        <f ca="1">'juillet 2019'!B6</f>
        <v>5 juillet 2019</v>
      </c>
      <c r="AA310" s="14">
        <f ca="1">MATCH(TEXT(Z311,"j mmmm aaaa"),'juillet 2019'!$B$2:$B363,0)-MATCH(TEXT(Z310,"j mmmm aaaa"),'juillet 2019'!$B$2:$B363,0)</f>
        <v>1</v>
      </c>
      <c r="AB310" t="str">
        <f ca="1">IF(AND(AA310=1,ISBLANK(VLOOKUP(Z310,Tableau471468101113151617[[Date]:[Type de prestation]],5,FALSE))),"",AA310)</f>
        <v/>
      </c>
    </row>
    <row r="311" spans="1:28" x14ac:dyDescent="0.25">
      <c r="A311" s="3">
        <f>'Récap prestation'!N312</f>
        <v>0</v>
      </c>
      <c r="B311" s="12" t="e">
        <f t="array" ref="B3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doublon])-ROW($A$2)+1),ROWS(B$2:B311)))</f>
        <v>#NUM!</v>
      </c>
      <c r="C311" s="12" t="str">
        <f t="shared" si="32"/>
        <v/>
      </c>
      <c r="D311" s="12" t="str">
        <f>IF('Récap prestation'!E312&lt;&gt;0,'Récap prestation'!E312,"")</f>
        <v/>
      </c>
      <c r="E311" s="14">
        <f t="shared" si="33"/>
        <v>302</v>
      </c>
      <c r="F311" s="14" t="str">
        <f t="shared" si="34"/>
        <v xml:space="preserve"> 302 </v>
      </c>
      <c r="G311" s="14">
        <f>INDEX($N$2:O409,MATCH(D311,Tableau1[valeur établissement liste],0),2)</f>
        <v>3</v>
      </c>
      <c r="H311" s="2" t="str">
        <f t="shared" si="35"/>
        <v/>
      </c>
      <c r="I311" s="12">
        <f>'Récap prestation'!G312</f>
        <v>0</v>
      </c>
      <c r="J311" s="12" t="str">
        <f>IF(ISBLANK('Récap prestation'!I312),"",'Récap prestation'!I312)</f>
        <v/>
      </c>
      <c r="K311" s="12" t="str">
        <f>IF(ISBLANK('Récap prestation'!H312),"",'Récap prestation'!H312)</f>
        <v/>
      </c>
      <c r="L311" s="12"/>
      <c r="M311" s="10" t="e">
        <f t="array" ref="M3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doublon])-ROW($D$2)+1),ROWS(M$2:M311)))</f>
        <v>#NUM!</v>
      </c>
      <c r="N311" s="12" t="str">
        <f t="shared" si="36"/>
        <v/>
      </c>
      <c r="O311">
        <f t="shared" si="39"/>
        <v>310</v>
      </c>
      <c r="P311">
        <f ca="1">SUMIF('Récap prestation'!$E$3:$E$500,N311,'Récap prestation'!J312)</f>
        <v>0</v>
      </c>
      <c r="Q311">
        <f ca="1">SUMIF('Récap prestation'!$E$3:$E$500,N311,'Récap prestation'!K312)</f>
        <v>0</v>
      </c>
      <c r="R311">
        <f t="shared" ca="1" si="37"/>
        <v>0</v>
      </c>
      <c r="S311">
        <f ca="1">SUMIF('Récap prestation'!$E$3:$E$500,N311,'Récap prestation'!S312)</f>
        <v>0</v>
      </c>
      <c r="T311" t="str">
        <f ca="1">IF(ISERROR(AVERAGEIF('Récap prestation'!$E$3:$E$500,N311,'Récap prestation'!$S$3)),"N/A",AVERAGEIF('Récap prestation'!$E$3:$E$500,N311,'Récap prestation'!$S$3:$S$500))</f>
        <v>N/A</v>
      </c>
      <c r="U311" s="12">
        <f>'Récap prestation'!O312</f>
        <v>0</v>
      </c>
      <c r="V311" s="12" t="e">
        <f t="array" ref="V31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doublon])-ROW($U$2)+1),ROWS(V$2:V311)))</f>
        <v>#NUM!</v>
      </c>
      <c r="W311" s="12" t="str">
        <f t="shared" si="38"/>
        <v/>
      </c>
      <c r="X311" s="12"/>
      <c r="Z311" s="14" t="str">
        <f ca="1">'juillet 2019'!B7</f>
        <v>6 juillet 2019</v>
      </c>
      <c r="AA311" s="14">
        <f ca="1">MATCH(TEXT(Z312,"j mmmm aaaa"),'juillet 2019'!$B$2:$B364,0)-MATCH(TEXT(Z311,"j mmmm aaaa"),'juillet 2019'!$B$2:$B364,0)</f>
        <v>1</v>
      </c>
      <c r="AB311" t="str">
        <f ca="1">IF(AND(AA311=1,ISBLANK(VLOOKUP(Z311,Tableau471468101113151617[[Date]:[Type de prestation]],5,FALSE))),"",AA311)</f>
        <v/>
      </c>
    </row>
    <row r="312" spans="1:28" x14ac:dyDescent="0.25">
      <c r="A312" s="3">
        <f>'Récap prestation'!N313</f>
        <v>0</v>
      </c>
      <c r="B312" s="12" t="e">
        <f t="array" ref="B3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doublon])-ROW($A$2)+1),ROWS(B$2:B312)))</f>
        <v>#NUM!</v>
      </c>
      <c r="C312" s="12" t="str">
        <f t="shared" si="32"/>
        <v/>
      </c>
      <c r="D312" s="12" t="str">
        <f>IF('Récap prestation'!E313&lt;&gt;0,'Récap prestation'!E313,"")</f>
        <v/>
      </c>
      <c r="E312" s="14">
        <f t="shared" si="33"/>
        <v>303</v>
      </c>
      <c r="F312" s="14" t="str">
        <f t="shared" si="34"/>
        <v xml:space="preserve"> 303 </v>
      </c>
      <c r="G312" s="14">
        <f>INDEX($N$2:O410,MATCH(D312,Tableau1[valeur établissement liste],0),2)</f>
        <v>3</v>
      </c>
      <c r="H312" s="2" t="str">
        <f t="shared" si="35"/>
        <v/>
      </c>
      <c r="I312" s="12">
        <f>'Récap prestation'!G313</f>
        <v>0</v>
      </c>
      <c r="J312" s="12" t="str">
        <f>IF(ISBLANK('Récap prestation'!I313),"",'Récap prestation'!I313)</f>
        <v/>
      </c>
      <c r="K312" s="12" t="str">
        <f>IF(ISBLANK('Récap prestation'!H313),"",'Récap prestation'!H313)</f>
        <v/>
      </c>
      <c r="L312" s="12"/>
      <c r="M312" s="10" t="e">
        <f t="array" ref="M3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doublon])-ROW($D$2)+1),ROWS(M$2:M312)))</f>
        <v>#NUM!</v>
      </c>
      <c r="N312" s="12" t="str">
        <f t="shared" si="36"/>
        <v/>
      </c>
      <c r="O312">
        <f t="shared" si="39"/>
        <v>311</v>
      </c>
      <c r="P312">
        <f ca="1">SUMIF('Récap prestation'!$E$3:$E$500,N312,'Récap prestation'!J313)</f>
        <v>0</v>
      </c>
      <c r="Q312">
        <f ca="1">SUMIF('Récap prestation'!$E$3:$E$500,N312,'Récap prestation'!K313)</f>
        <v>0</v>
      </c>
      <c r="R312">
        <f t="shared" ca="1" si="37"/>
        <v>0</v>
      </c>
      <c r="S312">
        <f ca="1">SUMIF('Récap prestation'!$E$3:$E$500,N312,'Récap prestation'!S313)</f>
        <v>0</v>
      </c>
      <c r="T312" t="str">
        <f ca="1">IF(ISERROR(AVERAGEIF('Récap prestation'!$E$3:$E$500,N312,'Récap prestation'!$S$3)),"N/A",AVERAGEIF('Récap prestation'!$E$3:$E$500,N312,'Récap prestation'!$S$3:$S$500))</f>
        <v>N/A</v>
      </c>
      <c r="U312" s="12">
        <f>'Récap prestation'!O313</f>
        <v>0</v>
      </c>
      <c r="V312" s="12" t="e">
        <f t="array" ref="V31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doublon])-ROW($U$2)+1),ROWS(V$2:V312)))</f>
        <v>#NUM!</v>
      </c>
      <c r="W312" s="12" t="str">
        <f t="shared" si="38"/>
        <v/>
      </c>
      <c r="X312" s="12"/>
      <c r="Z312" s="14" t="str">
        <f ca="1">'juillet 2019'!B8</f>
        <v>7 juillet 2019</v>
      </c>
      <c r="AA312" s="14">
        <f ca="1">MATCH(TEXT(Z313,"j mmmm aaaa"),'juillet 2019'!$B$2:$B365,0)-MATCH(TEXT(Z312,"j mmmm aaaa"),'juillet 2019'!$B$2:$B365,0)</f>
        <v>1</v>
      </c>
      <c r="AB312" t="str">
        <f ca="1">IF(AND(AA312=1,ISBLANK(VLOOKUP(Z312,Tableau471468101113151617[[Date]:[Type de prestation]],5,FALSE))),"",AA312)</f>
        <v/>
      </c>
    </row>
    <row r="313" spans="1:28" x14ac:dyDescent="0.25">
      <c r="A313" s="3">
        <f>'Récap prestation'!N314</f>
        <v>0</v>
      </c>
      <c r="B313" s="12" t="e">
        <f t="array" ref="B3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doublon])-ROW($A$2)+1),ROWS(B$2:B313)))</f>
        <v>#NUM!</v>
      </c>
      <c r="C313" s="12" t="str">
        <f t="shared" si="32"/>
        <v/>
      </c>
      <c r="D313" s="12" t="str">
        <f>IF('Récap prestation'!E314&lt;&gt;0,'Récap prestation'!E314,"")</f>
        <v/>
      </c>
      <c r="E313" s="14">
        <f t="shared" si="33"/>
        <v>304</v>
      </c>
      <c r="F313" s="14" t="str">
        <f t="shared" si="34"/>
        <v xml:space="preserve"> 304 </v>
      </c>
      <c r="G313" s="14">
        <f>INDEX($N$2:O411,MATCH(D313,Tableau1[valeur établissement liste],0),2)</f>
        <v>3</v>
      </c>
      <c r="H313" s="2" t="str">
        <f t="shared" si="35"/>
        <v/>
      </c>
      <c r="I313" s="12">
        <f>'Récap prestation'!G314</f>
        <v>0</v>
      </c>
      <c r="J313" s="12" t="str">
        <f>IF(ISBLANK('Récap prestation'!I314),"",'Récap prestation'!I314)</f>
        <v/>
      </c>
      <c r="K313" s="12" t="str">
        <f>IF(ISBLANK('Récap prestation'!H314),"",'Récap prestation'!H314)</f>
        <v/>
      </c>
      <c r="L313" s="12"/>
      <c r="M313" s="10" t="e">
        <f t="array" ref="M3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doublon])-ROW($D$2)+1),ROWS(M$2:M313)))</f>
        <v>#NUM!</v>
      </c>
      <c r="N313" s="12" t="str">
        <f t="shared" si="36"/>
        <v/>
      </c>
      <c r="O313">
        <f t="shared" si="39"/>
        <v>312</v>
      </c>
      <c r="P313">
        <f ca="1">SUMIF('Récap prestation'!$E$3:$E$500,N313,'Récap prestation'!J314)</f>
        <v>0</v>
      </c>
      <c r="Q313">
        <f ca="1">SUMIF('Récap prestation'!$E$3:$E$500,N313,'Récap prestation'!K314)</f>
        <v>0</v>
      </c>
      <c r="R313">
        <f t="shared" ca="1" si="37"/>
        <v>0</v>
      </c>
      <c r="S313">
        <f ca="1">SUMIF('Récap prestation'!$E$3:$E$500,N313,'Récap prestation'!S314)</f>
        <v>0</v>
      </c>
      <c r="T313" t="str">
        <f ca="1">IF(ISERROR(AVERAGEIF('Récap prestation'!$E$3:$E$500,N313,'Récap prestation'!$S$3)),"N/A",AVERAGEIF('Récap prestation'!$E$3:$E$500,N313,'Récap prestation'!$S$3:$S$500))</f>
        <v>N/A</v>
      </c>
      <c r="U313" s="12">
        <f>'Récap prestation'!O314</f>
        <v>0</v>
      </c>
      <c r="V313" s="12" t="e">
        <f t="array" ref="V31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doublon])-ROW($U$2)+1),ROWS(V$2:V313)))</f>
        <v>#NUM!</v>
      </c>
      <c r="W313" s="12" t="str">
        <f t="shared" si="38"/>
        <v/>
      </c>
      <c r="X313" s="12"/>
      <c r="Z313" s="14" t="str">
        <f ca="1">'juillet 2019'!B9</f>
        <v>8 juillet 2019</v>
      </c>
      <c r="AA313" s="14">
        <f ca="1">MATCH(TEXT(Z314,"j mmmm aaaa"),'juillet 2019'!$B$2:$B366,0)-MATCH(TEXT(Z313,"j mmmm aaaa"),'juillet 2019'!$B$2:$B366,0)</f>
        <v>1</v>
      </c>
      <c r="AB313" t="str">
        <f ca="1">IF(AND(AA313=1,ISBLANK(VLOOKUP(Z313,Tableau471468101113151617[[Date]:[Type de prestation]],5,FALSE))),"",AA313)</f>
        <v/>
      </c>
    </row>
    <row r="314" spans="1:28" x14ac:dyDescent="0.25">
      <c r="A314" s="3">
        <f>'Récap prestation'!N315</f>
        <v>0</v>
      </c>
      <c r="B314" s="12" t="e">
        <f t="array" ref="B3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doublon])-ROW($A$2)+1),ROWS(B$2:B314)))</f>
        <v>#NUM!</v>
      </c>
      <c r="C314" s="12" t="str">
        <f t="shared" si="32"/>
        <v/>
      </c>
      <c r="D314" s="12" t="str">
        <f>IF('Récap prestation'!E315&lt;&gt;0,'Récap prestation'!E315,"")</f>
        <v/>
      </c>
      <c r="E314" s="14">
        <f t="shared" si="33"/>
        <v>305</v>
      </c>
      <c r="F314" s="14" t="str">
        <f t="shared" si="34"/>
        <v xml:space="preserve"> 305 </v>
      </c>
      <c r="G314" s="14">
        <f>INDEX($N$2:O412,MATCH(D314,Tableau1[valeur établissement liste],0),2)</f>
        <v>3</v>
      </c>
      <c r="H314" s="2" t="str">
        <f t="shared" si="35"/>
        <v/>
      </c>
      <c r="I314" s="12">
        <f>'Récap prestation'!G315</f>
        <v>0</v>
      </c>
      <c r="J314" s="12" t="str">
        <f>IF(ISBLANK('Récap prestation'!I315),"",'Récap prestation'!I315)</f>
        <v/>
      </c>
      <c r="K314" s="12" t="str">
        <f>IF(ISBLANK('Récap prestation'!H315),"",'Récap prestation'!H315)</f>
        <v/>
      </c>
      <c r="L314" s="12"/>
      <c r="M314" s="10" t="e">
        <f t="array" ref="M3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doublon])-ROW($D$2)+1),ROWS(M$2:M314)))</f>
        <v>#NUM!</v>
      </c>
      <c r="N314" s="12" t="str">
        <f t="shared" si="36"/>
        <v/>
      </c>
      <c r="O314">
        <f t="shared" si="39"/>
        <v>313</v>
      </c>
      <c r="P314">
        <f ca="1">SUMIF('Récap prestation'!$E$3:$E$500,N314,'Récap prestation'!J315)</f>
        <v>0</v>
      </c>
      <c r="Q314">
        <f ca="1">SUMIF('Récap prestation'!$E$3:$E$500,N314,'Récap prestation'!K315)</f>
        <v>0</v>
      </c>
      <c r="R314">
        <f t="shared" ca="1" si="37"/>
        <v>0</v>
      </c>
      <c r="S314">
        <f ca="1">SUMIF('Récap prestation'!$E$3:$E$500,N314,'Récap prestation'!S315)</f>
        <v>0</v>
      </c>
      <c r="T314" t="str">
        <f ca="1">IF(ISERROR(AVERAGEIF('Récap prestation'!$E$3:$E$500,N314,'Récap prestation'!$S$3)),"N/A",AVERAGEIF('Récap prestation'!$E$3:$E$500,N314,'Récap prestation'!$S$3:$S$500))</f>
        <v>N/A</v>
      </c>
      <c r="U314" s="12">
        <f>'Récap prestation'!O315</f>
        <v>0</v>
      </c>
      <c r="V314" s="12" t="e">
        <f t="array" ref="V31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doublon])-ROW($U$2)+1),ROWS(V$2:V314)))</f>
        <v>#NUM!</v>
      </c>
      <c r="W314" s="12" t="str">
        <f t="shared" si="38"/>
        <v/>
      </c>
      <c r="X314" s="12"/>
      <c r="Z314" s="14" t="str">
        <f ca="1">'juillet 2019'!B10</f>
        <v>9 juillet 2019</v>
      </c>
      <c r="AA314" s="14">
        <f ca="1">MATCH(TEXT(Z315,"j mmmm aaaa"),'juillet 2019'!$B$2:$B367,0)-MATCH(TEXT(Z314,"j mmmm aaaa"),'juillet 2019'!$B$2:$B367,0)</f>
        <v>1</v>
      </c>
      <c r="AB314" t="str">
        <f ca="1">IF(AND(AA314=1,ISBLANK(VLOOKUP(Z314,Tableau471468101113151617[[Date]:[Type de prestation]],5,FALSE))),"",AA314)</f>
        <v/>
      </c>
    </row>
    <row r="315" spans="1:28" x14ac:dyDescent="0.25">
      <c r="A315" s="3">
        <f>'Récap prestation'!N316</f>
        <v>0</v>
      </c>
      <c r="B315" s="12" t="e">
        <f t="array" ref="B3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doublon])-ROW($A$2)+1),ROWS(B$2:B315)))</f>
        <v>#NUM!</v>
      </c>
      <c r="C315" s="12" t="str">
        <f t="shared" si="32"/>
        <v/>
      </c>
      <c r="D315" s="12" t="str">
        <f>IF('Récap prestation'!E316&lt;&gt;0,'Récap prestation'!E316,"")</f>
        <v/>
      </c>
      <c r="E315" s="14">
        <f t="shared" si="33"/>
        <v>306</v>
      </c>
      <c r="F315" s="14" t="str">
        <f t="shared" si="34"/>
        <v xml:space="preserve"> 306 </v>
      </c>
      <c r="G315" s="14">
        <f>INDEX($N$2:O413,MATCH(D315,Tableau1[valeur établissement liste],0),2)</f>
        <v>3</v>
      </c>
      <c r="H315" s="2" t="str">
        <f t="shared" si="35"/>
        <v/>
      </c>
      <c r="I315" s="12">
        <f>'Récap prestation'!G316</f>
        <v>0</v>
      </c>
      <c r="J315" s="12" t="str">
        <f>IF(ISBLANK('Récap prestation'!I316),"",'Récap prestation'!I316)</f>
        <v/>
      </c>
      <c r="K315" s="12" t="str">
        <f>IF(ISBLANK('Récap prestation'!H316),"",'Récap prestation'!H316)</f>
        <v/>
      </c>
      <c r="L315" s="12"/>
      <c r="M315" s="10" t="e">
        <f t="array" ref="M3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doublon])-ROW($D$2)+1),ROWS(M$2:M315)))</f>
        <v>#NUM!</v>
      </c>
      <c r="N315" s="12" t="str">
        <f t="shared" si="36"/>
        <v/>
      </c>
      <c r="O315">
        <f t="shared" si="39"/>
        <v>314</v>
      </c>
      <c r="P315">
        <f ca="1">SUMIF('Récap prestation'!$E$3:$E$500,N315,'Récap prestation'!J316)</f>
        <v>0</v>
      </c>
      <c r="Q315">
        <f ca="1">SUMIF('Récap prestation'!$E$3:$E$500,N315,'Récap prestation'!K316)</f>
        <v>0</v>
      </c>
      <c r="R315">
        <f t="shared" ca="1" si="37"/>
        <v>0</v>
      </c>
      <c r="S315">
        <f ca="1">SUMIF('Récap prestation'!$E$3:$E$500,N315,'Récap prestation'!S316)</f>
        <v>0</v>
      </c>
      <c r="T315" t="str">
        <f ca="1">IF(ISERROR(AVERAGEIF('Récap prestation'!$E$3:$E$500,N315,'Récap prestation'!$S$3)),"N/A",AVERAGEIF('Récap prestation'!$E$3:$E$500,N315,'Récap prestation'!$S$3:$S$500))</f>
        <v>N/A</v>
      </c>
      <c r="U315" s="12">
        <f>'Récap prestation'!O316</f>
        <v>0</v>
      </c>
      <c r="V315" s="12" t="e">
        <f t="array" ref="V31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doublon])-ROW($U$2)+1),ROWS(V$2:V315)))</f>
        <v>#NUM!</v>
      </c>
      <c r="W315" s="12" t="str">
        <f t="shared" si="38"/>
        <v/>
      </c>
      <c r="X315" s="12"/>
      <c r="Z315" s="14" t="str">
        <f ca="1">'juillet 2019'!B11</f>
        <v>10 juillet 2019</v>
      </c>
      <c r="AA315" s="14">
        <f ca="1">MATCH(TEXT(Z316,"j mmmm aaaa"),'juillet 2019'!$B$2:$B368,0)-MATCH(TEXT(Z315,"j mmmm aaaa"),'juillet 2019'!$B$2:$B368,0)</f>
        <v>1</v>
      </c>
      <c r="AB315" t="str">
        <f ca="1">IF(AND(AA315=1,ISBLANK(VLOOKUP(Z315,Tableau471468101113151617[[Date]:[Type de prestation]],5,FALSE))),"",AA315)</f>
        <v/>
      </c>
    </row>
    <row r="316" spans="1:28" x14ac:dyDescent="0.25">
      <c r="A316" s="3">
        <f>'Récap prestation'!N317</f>
        <v>0</v>
      </c>
      <c r="B316" s="12" t="e">
        <f t="array" ref="B3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doublon])-ROW($A$2)+1),ROWS(B$2:B316)))</f>
        <v>#NUM!</v>
      </c>
      <c r="C316" s="12" t="str">
        <f t="shared" si="32"/>
        <v/>
      </c>
      <c r="D316" s="12" t="str">
        <f>IF('Récap prestation'!E317&lt;&gt;0,'Récap prestation'!E317,"")</f>
        <v/>
      </c>
      <c r="E316" s="14">
        <f t="shared" si="33"/>
        <v>307</v>
      </c>
      <c r="F316" s="14" t="str">
        <f t="shared" si="34"/>
        <v xml:space="preserve"> 307 </v>
      </c>
      <c r="G316" s="14">
        <f>INDEX($N$2:O414,MATCH(D316,Tableau1[valeur établissement liste],0),2)</f>
        <v>3</v>
      </c>
      <c r="H316" s="2" t="str">
        <f t="shared" si="35"/>
        <v/>
      </c>
      <c r="I316" s="12">
        <f>'Récap prestation'!G317</f>
        <v>0</v>
      </c>
      <c r="J316" s="12" t="str">
        <f>IF(ISBLANK('Récap prestation'!I317),"",'Récap prestation'!I317)</f>
        <v/>
      </c>
      <c r="K316" s="12" t="str">
        <f>IF(ISBLANK('Récap prestation'!H317),"",'Récap prestation'!H317)</f>
        <v/>
      </c>
      <c r="L316" s="12"/>
      <c r="M316" s="10" t="e">
        <f t="array" ref="M3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doublon])-ROW($D$2)+1),ROWS(M$2:M316)))</f>
        <v>#NUM!</v>
      </c>
      <c r="N316" s="12" t="str">
        <f t="shared" si="36"/>
        <v/>
      </c>
      <c r="O316">
        <f t="shared" si="39"/>
        <v>315</v>
      </c>
      <c r="P316">
        <f ca="1">SUMIF('Récap prestation'!$E$3:$E$500,N316,'Récap prestation'!J317)</f>
        <v>0</v>
      </c>
      <c r="Q316">
        <f ca="1">SUMIF('Récap prestation'!$E$3:$E$500,N316,'Récap prestation'!K317)</f>
        <v>0</v>
      </c>
      <c r="R316">
        <f t="shared" ca="1" si="37"/>
        <v>0</v>
      </c>
      <c r="S316">
        <f ca="1">SUMIF('Récap prestation'!$E$3:$E$500,N316,'Récap prestation'!S317)</f>
        <v>0</v>
      </c>
      <c r="T316" t="str">
        <f ca="1">IF(ISERROR(AVERAGEIF('Récap prestation'!$E$3:$E$500,N316,'Récap prestation'!$S$3)),"N/A",AVERAGEIF('Récap prestation'!$E$3:$E$500,N316,'Récap prestation'!$S$3:$S$500))</f>
        <v>N/A</v>
      </c>
      <c r="U316" s="12">
        <f>'Récap prestation'!O317</f>
        <v>0</v>
      </c>
      <c r="V316" s="12" t="e">
        <f t="array" ref="V31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doublon])-ROW($U$2)+1),ROWS(V$2:V316)))</f>
        <v>#NUM!</v>
      </c>
      <c r="W316" s="12" t="str">
        <f t="shared" si="38"/>
        <v/>
      </c>
      <c r="X316" s="12"/>
      <c r="Z316" s="14" t="str">
        <f ca="1">'juillet 2019'!B12</f>
        <v>11 juillet 2019</v>
      </c>
      <c r="AA316" s="14">
        <f ca="1">MATCH(TEXT(Z317,"j mmmm aaaa"),'juillet 2019'!$B$2:$B369,0)-MATCH(TEXT(Z316,"j mmmm aaaa"),'juillet 2019'!$B$2:$B369,0)</f>
        <v>1</v>
      </c>
      <c r="AB316" t="str">
        <f ca="1">IF(AND(AA316=1,ISBLANK(VLOOKUP(Z316,Tableau471468101113151617[[Date]:[Type de prestation]],5,FALSE))),"",AA316)</f>
        <v/>
      </c>
    </row>
    <row r="317" spans="1:28" x14ac:dyDescent="0.25">
      <c r="A317" s="3">
        <f>'Récap prestation'!N318</f>
        <v>0</v>
      </c>
      <c r="B317" s="12" t="e">
        <f t="array" ref="B3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doublon])-ROW($A$2)+1),ROWS(B$2:B317)))</f>
        <v>#NUM!</v>
      </c>
      <c r="C317" s="12" t="str">
        <f t="shared" si="32"/>
        <v/>
      </c>
      <c r="D317" s="12" t="str">
        <f>IF('Récap prestation'!E318&lt;&gt;0,'Récap prestation'!E318,"")</f>
        <v/>
      </c>
      <c r="E317" s="14">
        <f t="shared" si="33"/>
        <v>308</v>
      </c>
      <c r="F317" s="14" t="str">
        <f t="shared" si="34"/>
        <v xml:space="preserve"> 308 </v>
      </c>
      <c r="G317" s="14">
        <f>INDEX($N$2:O415,MATCH(D317,Tableau1[valeur établissement liste],0),2)</f>
        <v>3</v>
      </c>
      <c r="H317" s="2" t="str">
        <f t="shared" si="35"/>
        <v/>
      </c>
      <c r="I317" s="12">
        <f>'Récap prestation'!G318</f>
        <v>0</v>
      </c>
      <c r="J317" s="12" t="str">
        <f>IF(ISBLANK('Récap prestation'!I318),"",'Récap prestation'!I318)</f>
        <v/>
      </c>
      <c r="K317" s="12" t="str">
        <f>IF(ISBLANK('Récap prestation'!H318),"",'Récap prestation'!H318)</f>
        <v/>
      </c>
      <c r="L317" s="12"/>
      <c r="M317" s="10" t="e">
        <f t="array" ref="M3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doublon])-ROW($D$2)+1),ROWS(M$2:M317)))</f>
        <v>#NUM!</v>
      </c>
      <c r="N317" s="12" t="str">
        <f t="shared" si="36"/>
        <v/>
      </c>
      <c r="O317">
        <f t="shared" si="39"/>
        <v>316</v>
      </c>
      <c r="P317">
        <f ca="1">SUMIF('Récap prestation'!$E$3:$E$500,N317,'Récap prestation'!J318)</f>
        <v>0</v>
      </c>
      <c r="Q317">
        <f ca="1">SUMIF('Récap prestation'!$E$3:$E$500,N317,'Récap prestation'!K318)</f>
        <v>0</v>
      </c>
      <c r="R317">
        <f t="shared" ca="1" si="37"/>
        <v>0</v>
      </c>
      <c r="S317">
        <f ca="1">SUMIF('Récap prestation'!$E$3:$E$500,N317,'Récap prestation'!S318)</f>
        <v>0</v>
      </c>
      <c r="T317" t="str">
        <f ca="1">IF(ISERROR(AVERAGEIF('Récap prestation'!$E$3:$E$500,N317,'Récap prestation'!$S$3)),"N/A",AVERAGEIF('Récap prestation'!$E$3:$E$500,N317,'Récap prestation'!$S$3:$S$500))</f>
        <v>N/A</v>
      </c>
      <c r="U317" s="12">
        <f>'Récap prestation'!O318</f>
        <v>0</v>
      </c>
      <c r="V317" s="12" t="e">
        <f t="array" ref="V31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doublon])-ROW($U$2)+1),ROWS(V$2:V317)))</f>
        <v>#NUM!</v>
      </c>
      <c r="W317" s="12" t="str">
        <f t="shared" si="38"/>
        <v/>
      </c>
      <c r="X317" s="12"/>
      <c r="Z317" s="14" t="str">
        <f ca="1">'juillet 2019'!B13</f>
        <v>12 juillet 2019</v>
      </c>
      <c r="AA317" s="14">
        <f ca="1">MATCH(TEXT(Z318,"j mmmm aaaa"),'juillet 2019'!$B$2:$B370,0)-MATCH(TEXT(Z317,"j mmmm aaaa"),'juillet 2019'!$B$2:$B370,0)</f>
        <v>1</v>
      </c>
      <c r="AB317" t="str">
        <f ca="1">IF(AND(AA317=1,ISBLANK(VLOOKUP(Z317,Tableau471468101113151617[[Date]:[Type de prestation]],5,FALSE))),"",AA317)</f>
        <v/>
      </c>
    </row>
    <row r="318" spans="1:28" x14ac:dyDescent="0.25">
      <c r="A318" s="3">
        <f>'Récap prestation'!N319</f>
        <v>0</v>
      </c>
      <c r="B318" s="12" t="e">
        <f t="array" ref="B3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doublon])-ROW($A$2)+1),ROWS(B$2:B318)))</f>
        <v>#NUM!</v>
      </c>
      <c r="C318" s="12" t="str">
        <f t="shared" si="32"/>
        <v/>
      </c>
      <c r="D318" s="12" t="str">
        <f>IF('Récap prestation'!E319&lt;&gt;0,'Récap prestation'!E319,"")</f>
        <v/>
      </c>
      <c r="E318" s="14">
        <f t="shared" si="33"/>
        <v>309</v>
      </c>
      <c r="F318" s="14" t="str">
        <f t="shared" si="34"/>
        <v xml:space="preserve"> 309 </v>
      </c>
      <c r="G318" s="14">
        <f>INDEX($N$2:O416,MATCH(D318,Tableau1[valeur établissement liste],0),2)</f>
        <v>3</v>
      </c>
      <c r="H318" s="2" t="str">
        <f t="shared" si="35"/>
        <v/>
      </c>
      <c r="I318" s="12">
        <f>'Récap prestation'!G319</f>
        <v>0</v>
      </c>
      <c r="J318" s="12" t="str">
        <f>IF(ISBLANK('Récap prestation'!I319),"",'Récap prestation'!I319)</f>
        <v/>
      </c>
      <c r="K318" s="12" t="str">
        <f>IF(ISBLANK('Récap prestation'!H319),"",'Récap prestation'!H319)</f>
        <v/>
      </c>
      <c r="L318" s="12"/>
      <c r="M318" s="10" t="e">
        <f t="array" ref="M3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doublon])-ROW($D$2)+1),ROWS(M$2:M318)))</f>
        <v>#NUM!</v>
      </c>
      <c r="N318" s="12" t="str">
        <f t="shared" si="36"/>
        <v/>
      </c>
      <c r="O318">
        <f t="shared" si="39"/>
        <v>317</v>
      </c>
      <c r="P318">
        <f ca="1">SUMIF('Récap prestation'!$E$3:$E$500,N318,'Récap prestation'!J319)</f>
        <v>0</v>
      </c>
      <c r="Q318">
        <f ca="1">SUMIF('Récap prestation'!$E$3:$E$500,N318,'Récap prestation'!K319)</f>
        <v>0</v>
      </c>
      <c r="R318">
        <f t="shared" ca="1" si="37"/>
        <v>0</v>
      </c>
      <c r="S318">
        <f ca="1">SUMIF('Récap prestation'!$E$3:$E$500,N318,'Récap prestation'!S319)</f>
        <v>0</v>
      </c>
      <c r="T318" t="str">
        <f ca="1">IF(ISERROR(AVERAGEIF('Récap prestation'!$E$3:$E$500,N318,'Récap prestation'!$S$3)),"N/A",AVERAGEIF('Récap prestation'!$E$3:$E$500,N318,'Récap prestation'!$S$3:$S$500))</f>
        <v>N/A</v>
      </c>
      <c r="U318" s="12">
        <f>'Récap prestation'!O319</f>
        <v>0</v>
      </c>
      <c r="V318" s="12" t="e">
        <f t="array" ref="V31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doublon])-ROW($U$2)+1),ROWS(V$2:V318)))</f>
        <v>#NUM!</v>
      </c>
      <c r="W318" s="12" t="str">
        <f t="shared" si="38"/>
        <v/>
      </c>
      <c r="X318" s="12"/>
      <c r="Z318" s="14" t="str">
        <f ca="1">'juillet 2019'!B14</f>
        <v>13 juillet 2019</v>
      </c>
      <c r="AA318" s="14">
        <f ca="1">MATCH(TEXT(Z319,"j mmmm aaaa"),'juillet 2019'!$B$2:$B371,0)-MATCH(TEXT(Z318,"j mmmm aaaa"),'juillet 2019'!$B$2:$B371,0)</f>
        <v>1</v>
      </c>
      <c r="AB318" t="str">
        <f ca="1">IF(AND(AA318=1,ISBLANK(VLOOKUP(Z318,Tableau471468101113151617[[Date]:[Type de prestation]],5,FALSE))),"",AA318)</f>
        <v/>
      </c>
    </row>
    <row r="319" spans="1:28" x14ac:dyDescent="0.25">
      <c r="A319" s="3">
        <f>'Récap prestation'!N320</f>
        <v>0</v>
      </c>
      <c r="B319" s="12" t="e">
        <f t="array" ref="B3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doublon])-ROW($A$2)+1),ROWS(B$2:B319)))</f>
        <v>#NUM!</v>
      </c>
      <c r="C319" s="12" t="str">
        <f t="shared" si="32"/>
        <v/>
      </c>
      <c r="D319" s="12" t="str">
        <f>IF('Récap prestation'!E320&lt;&gt;0,'Récap prestation'!E320,"")</f>
        <v/>
      </c>
      <c r="E319" s="14">
        <f t="shared" si="33"/>
        <v>310</v>
      </c>
      <c r="F319" s="14" t="str">
        <f t="shared" si="34"/>
        <v xml:space="preserve"> 310 </v>
      </c>
      <c r="G319" s="14">
        <f>INDEX($N$2:O417,MATCH(D319,Tableau1[valeur établissement liste],0),2)</f>
        <v>3</v>
      </c>
      <c r="H319" s="2" t="str">
        <f t="shared" si="35"/>
        <v/>
      </c>
      <c r="I319" s="12">
        <f>'Récap prestation'!G320</f>
        <v>0</v>
      </c>
      <c r="J319" s="12" t="str">
        <f>IF(ISBLANK('Récap prestation'!I320),"",'Récap prestation'!I320)</f>
        <v/>
      </c>
      <c r="K319" s="12" t="str">
        <f>IF(ISBLANK('Récap prestation'!H320),"",'Récap prestation'!H320)</f>
        <v/>
      </c>
      <c r="L319" s="12"/>
      <c r="M319" s="10" t="e">
        <f t="array" ref="M3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doublon])-ROW($D$2)+1),ROWS(M$2:M319)))</f>
        <v>#NUM!</v>
      </c>
      <c r="N319" s="12" t="str">
        <f t="shared" si="36"/>
        <v/>
      </c>
      <c r="O319">
        <f t="shared" si="39"/>
        <v>318</v>
      </c>
      <c r="P319">
        <f ca="1">SUMIF('Récap prestation'!$E$3:$E$500,N319,'Récap prestation'!J320)</f>
        <v>0</v>
      </c>
      <c r="Q319">
        <f ca="1">SUMIF('Récap prestation'!$E$3:$E$500,N319,'Récap prestation'!K320)</f>
        <v>0</v>
      </c>
      <c r="R319">
        <f t="shared" ca="1" si="37"/>
        <v>0</v>
      </c>
      <c r="S319">
        <f ca="1">SUMIF('Récap prestation'!$E$3:$E$500,N319,'Récap prestation'!S320)</f>
        <v>0</v>
      </c>
      <c r="T319" t="str">
        <f ca="1">IF(ISERROR(AVERAGEIF('Récap prestation'!$E$3:$E$500,N319,'Récap prestation'!$S$3)),"N/A",AVERAGEIF('Récap prestation'!$E$3:$E$500,N319,'Récap prestation'!$S$3:$S$500))</f>
        <v>N/A</v>
      </c>
      <c r="U319" s="12">
        <f>'Récap prestation'!O320</f>
        <v>0</v>
      </c>
      <c r="V319" s="12" t="e">
        <f t="array" ref="V31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doublon])-ROW($U$2)+1),ROWS(V$2:V319)))</f>
        <v>#NUM!</v>
      </c>
      <c r="W319" s="12" t="str">
        <f t="shared" si="38"/>
        <v/>
      </c>
      <c r="X319" s="12"/>
      <c r="Z319" s="14" t="str">
        <f ca="1">'juillet 2019'!B15</f>
        <v>14 juillet 2019</v>
      </c>
      <c r="AA319" s="14">
        <f ca="1">MATCH(TEXT(Z320,"j mmmm aaaa"),'juillet 2019'!$B$2:$B372,0)-MATCH(TEXT(Z319,"j mmmm aaaa"),'juillet 2019'!$B$2:$B372,0)</f>
        <v>1</v>
      </c>
      <c r="AB319" t="str">
        <f ca="1">IF(AND(AA319=1,ISBLANK(VLOOKUP(Z319,Tableau471468101113151617[[Date]:[Type de prestation]],5,FALSE))),"",AA319)</f>
        <v/>
      </c>
    </row>
    <row r="320" spans="1:28" x14ac:dyDescent="0.25">
      <c r="A320" s="3">
        <f>'Récap prestation'!N321</f>
        <v>0</v>
      </c>
      <c r="B320" s="12" t="e">
        <f t="array" ref="B3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doublon])-ROW($A$2)+1),ROWS(B$2:B320)))</f>
        <v>#NUM!</v>
      </c>
      <c r="C320" s="12" t="str">
        <f t="shared" si="32"/>
        <v/>
      </c>
      <c r="D320" s="12" t="str">
        <f>IF('Récap prestation'!E321&lt;&gt;0,'Récap prestation'!E321,"")</f>
        <v/>
      </c>
      <c r="E320" s="14">
        <f t="shared" si="33"/>
        <v>311</v>
      </c>
      <c r="F320" s="14" t="str">
        <f t="shared" si="34"/>
        <v xml:space="preserve"> 311 </v>
      </c>
      <c r="G320" s="14">
        <f>INDEX($N$2:O418,MATCH(D320,Tableau1[valeur établissement liste],0),2)</f>
        <v>3</v>
      </c>
      <c r="H320" s="2" t="str">
        <f t="shared" si="35"/>
        <v/>
      </c>
      <c r="I320" s="12">
        <f>'Récap prestation'!G321</f>
        <v>0</v>
      </c>
      <c r="J320" s="12" t="str">
        <f>IF(ISBLANK('Récap prestation'!I321),"",'Récap prestation'!I321)</f>
        <v/>
      </c>
      <c r="K320" s="12" t="str">
        <f>IF(ISBLANK('Récap prestation'!H321),"",'Récap prestation'!H321)</f>
        <v/>
      </c>
      <c r="L320" s="12"/>
      <c r="M320" s="10" t="e">
        <f t="array" ref="M3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doublon])-ROW($D$2)+1),ROWS(M$2:M320)))</f>
        <v>#NUM!</v>
      </c>
      <c r="N320" s="12" t="str">
        <f t="shared" si="36"/>
        <v/>
      </c>
      <c r="O320">
        <f t="shared" si="39"/>
        <v>319</v>
      </c>
      <c r="P320">
        <f ca="1">SUMIF('Récap prestation'!$E$3:$E$500,N320,'Récap prestation'!J321)</f>
        <v>0</v>
      </c>
      <c r="Q320">
        <f ca="1">SUMIF('Récap prestation'!$E$3:$E$500,N320,'Récap prestation'!K321)</f>
        <v>0</v>
      </c>
      <c r="R320">
        <f t="shared" ca="1" si="37"/>
        <v>0</v>
      </c>
      <c r="S320">
        <f ca="1">SUMIF('Récap prestation'!$E$3:$E$500,N320,'Récap prestation'!S321)</f>
        <v>0</v>
      </c>
      <c r="T320" t="str">
        <f ca="1">IF(ISERROR(AVERAGEIF('Récap prestation'!$E$3:$E$500,N320,'Récap prestation'!$S$3)),"N/A",AVERAGEIF('Récap prestation'!$E$3:$E$500,N320,'Récap prestation'!$S$3:$S$500))</f>
        <v>N/A</v>
      </c>
      <c r="U320" s="12">
        <f>'Récap prestation'!O321</f>
        <v>0</v>
      </c>
      <c r="V320" s="12" t="e">
        <f t="array" ref="V32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doublon])-ROW($U$2)+1),ROWS(V$2:V320)))</f>
        <v>#NUM!</v>
      </c>
      <c r="W320" s="12" t="str">
        <f t="shared" si="38"/>
        <v/>
      </c>
      <c r="X320" s="12"/>
      <c r="Z320" s="14" t="str">
        <f ca="1">'juillet 2019'!B16</f>
        <v>15 juillet 2019</v>
      </c>
      <c r="AA320" s="14">
        <f ca="1">MATCH(TEXT(Z321,"j mmmm aaaa"),'juillet 2019'!$B$2:$B373,0)-MATCH(TEXT(Z320,"j mmmm aaaa"),'juillet 2019'!$B$2:$B373,0)</f>
        <v>1</v>
      </c>
      <c r="AB320" t="str">
        <f ca="1">IF(AND(AA320=1,ISBLANK(VLOOKUP(Z320,Tableau471468101113151617[[Date]:[Type de prestation]],5,FALSE))),"",AA320)</f>
        <v/>
      </c>
    </row>
    <row r="321" spans="1:28" x14ac:dyDescent="0.25">
      <c r="A321" s="3">
        <f>'Récap prestation'!N322</f>
        <v>0</v>
      </c>
      <c r="B321" s="12" t="e">
        <f t="array" ref="B3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doublon])-ROW($A$2)+1),ROWS(B$2:B321)))</f>
        <v>#NUM!</v>
      </c>
      <c r="C321" s="12" t="str">
        <f t="shared" si="32"/>
        <v/>
      </c>
      <c r="D321" s="12" t="str">
        <f>IF('Récap prestation'!E322&lt;&gt;0,'Récap prestation'!E322,"")</f>
        <v/>
      </c>
      <c r="E321" s="14">
        <f t="shared" si="33"/>
        <v>312</v>
      </c>
      <c r="F321" s="14" t="str">
        <f t="shared" si="34"/>
        <v xml:space="preserve"> 312 </v>
      </c>
      <c r="G321" s="14">
        <f>INDEX($N$2:O419,MATCH(D321,Tableau1[valeur établissement liste],0),2)</f>
        <v>3</v>
      </c>
      <c r="H321" s="2" t="str">
        <f t="shared" si="35"/>
        <v/>
      </c>
      <c r="I321" s="12">
        <f>'Récap prestation'!G322</f>
        <v>0</v>
      </c>
      <c r="J321" s="12" t="str">
        <f>IF(ISBLANK('Récap prestation'!I322),"",'Récap prestation'!I322)</f>
        <v/>
      </c>
      <c r="K321" s="12" t="str">
        <f>IF(ISBLANK('Récap prestation'!H322),"",'Récap prestation'!H322)</f>
        <v/>
      </c>
      <c r="L321" s="12"/>
      <c r="M321" s="10" t="e">
        <f t="array" ref="M3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doublon])-ROW($D$2)+1),ROWS(M$2:M321)))</f>
        <v>#NUM!</v>
      </c>
      <c r="N321" s="12" t="str">
        <f t="shared" si="36"/>
        <v/>
      </c>
      <c r="O321">
        <f t="shared" si="39"/>
        <v>320</v>
      </c>
      <c r="P321">
        <f ca="1">SUMIF('Récap prestation'!$E$3:$E$500,N321,'Récap prestation'!J322)</f>
        <v>0</v>
      </c>
      <c r="Q321">
        <f ca="1">SUMIF('Récap prestation'!$E$3:$E$500,N321,'Récap prestation'!K322)</f>
        <v>0</v>
      </c>
      <c r="R321">
        <f t="shared" ca="1" si="37"/>
        <v>0</v>
      </c>
      <c r="S321">
        <f ca="1">SUMIF('Récap prestation'!$E$3:$E$500,N321,'Récap prestation'!S322)</f>
        <v>0</v>
      </c>
      <c r="T321" t="str">
        <f ca="1">IF(ISERROR(AVERAGEIF('Récap prestation'!$E$3:$E$500,N321,'Récap prestation'!$S$3)),"N/A",AVERAGEIF('Récap prestation'!$E$3:$E$500,N321,'Récap prestation'!$S$3:$S$500))</f>
        <v>N/A</v>
      </c>
      <c r="U321" s="12">
        <f>'Récap prestation'!O322</f>
        <v>0</v>
      </c>
      <c r="V321" s="12" t="e">
        <f t="array" ref="V32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doublon])-ROW($U$2)+1),ROWS(V$2:V321)))</f>
        <v>#NUM!</v>
      </c>
      <c r="W321" s="12" t="str">
        <f t="shared" si="38"/>
        <v/>
      </c>
      <c r="X321" s="12"/>
      <c r="Z321" s="14" t="str">
        <f ca="1">'juillet 2019'!B17</f>
        <v>16 juillet 2019</v>
      </c>
      <c r="AA321" s="14">
        <f ca="1">MATCH(TEXT(Z322,"j mmmm aaaa"),'juillet 2019'!$B$2:$B374,0)-MATCH(TEXT(Z321,"j mmmm aaaa"),'juillet 2019'!$B$2:$B374,0)</f>
        <v>1</v>
      </c>
      <c r="AB321" t="str">
        <f ca="1">IF(AND(AA321=1,ISBLANK(VLOOKUP(Z321,Tableau471468101113151617[[Date]:[Type de prestation]],5,FALSE))),"",AA321)</f>
        <v/>
      </c>
    </row>
    <row r="322" spans="1:28" x14ac:dyDescent="0.25">
      <c r="A322" s="3">
        <f>'Récap prestation'!N323</f>
        <v>0</v>
      </c>
      <c r="B322" s="12" t="e">
        <f t="array" ref="B3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doublon])-ROW($A$2)+1),ROWS(B$2:B322)))</f>
        <v>#NUM!</v>
      </c>
      <c r="C322" s="12" t="str">
        <f t="shared" ref="C322:C385" si="40">IF(ISERROR(B322),"",B322)</f>
        <v/>
      </c>
      <c r="D322" s="12" t="str">
        <f>IF('Récap prestation'!E323&lt;&gt;0,'Récap prestation'!E323,"")</f>
        <v/>
      </c>
      <c r="E322" s="14">
        <f t="shared" ref="E322:E385" si="41">IF(G322=G321,E321+1,1)</f>
        <v>313</v>
      </c>
      <c r="F322" s="14" t="str">
        <f t="shared" ref="F322:F385" si="42">IF(D322&lt;&gt;0,D322&amp;" "&amp;E322&amp;" ","")</f>
        <v xml:space="preserve"> 313 </v>
      </c>
      <c r="G322" s="14">
        <f>INDEX($N$2:O420,MATCH(D322,Tableau1[valeur établissement liste],0),2)</f>
        <v>3</v>
      </c>
      <c r="H322" s="2" t="str">
        <f t="shared" ref="H322:H385" si="43">IF(G322=G321,IF(I322&lt;&gt;0,H321&amp;I322&amp;CHAR(10),H321),IF(I322&lt;&gt;0,I322&amp;CHAR(10),""))</f>
        <v/>
      </c>
      <c r="I322" s="12">
        <f>'Récap prestation'!G323</f>
        <v>0</v>
      </c>
      <c r="J322" s="12" t="str">
        <f>IF(ISBLANK('Récap prestation'!I323),"",'Récap prestation'!I323)</f>
        <v/>
      </c>
      <c r="K322" s="12" t="str">
        <f>IF(ISBLANK('Récap prestation'!H323),"",'Récap prestation'!H323)</f>
        <v/>
      </c>
      <c r="L322" s="12"/>
      <c r="M322" s="10" t="e">
        <f t="array" ref="M3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doublon])-ROW($D$2)+1),ROWS(M$2:M322)))</f>
        <v>#NUM!</v>
      </c>
      <c r="N322" s="12" t="str">
        <f t="shared" ref="N322:N385" si="44">IF(ISERROR(M322),"",M322)</f>
        <v/>
      </c>
      <c r="O322">
        <f t="shared" si="39"/>
        <v>321</v>
      </c>
      <c r="P322">
        <f ca="1">SUMIF('Récap prestation'!$E$3:$E$500,N322,'Récap prestation'!J323)</f>
        <v>0</v>
      </c>
      <c r="Q322">
        <f ca="1">SUMIF('Récap prestation'!$E$3:$E$500,N322,'Récap prestation'!K323)</f>
        <v>0</v>
      </c>
      <c r="R322">
        <f t="shared" ref="R322:R385" ca="1" si="45">P322+Q322</f>
        <v>0</v>
      </c>
      <c r="S322">
        <f ca="1">SUMIF('Récap prestation'!$E$3:$E$500,N322,'Récap prestation'!S323)</f>
        <v>0</v>
      </c>
      <c r="T322" t="str">
        <f ca="1">IF(ISERROR(AVERAGEIF('Récap prestation'!$E$3:$E$500,N322,'Récap prestation'!$S$3)),"N/A",AVERAGEIF('Récap prestation'!$E$3:$E$500,N322,'Récap prestation'!$S$3:$S$500))</f>
        <v>N/A</v>
      </c>
      <c r="U322" s="12">
        <f>'Récap prestation'!O323</f>
        <v>0</v>
      </c>
      <c r="V322" s="12" t="e">
        <f t="array" ref="V32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doublon])-ROW($U$2)+1),ROWS(V$2:V322)))</f>
        <v>#NUM!</v>
      </c>
      <c r="W322" s="12" t="str">
        <f t="shared" ref="W322:W385" si="46">IF(ISERROR(V322),"",V322)</f>
        <v/>
      </c>
      <c r="X322" s="12"/>
      <c r="Z322" s="14" t="str">
        <f ca="1">'juillet 2019'!B18</f>
        <v>17 juillet 2019</v>
      </c>
      <c r="AA322" s="14">
        <f ca="1">MATCH(TEXT(Z323,"j mmmm aaaa"),'juillet 2019'!$B$2:$B375,0)-MATCH(TEXT(Z322,"j mmmm aaaa"),'juillet 2019'!$B$2:$B375,0)</f>
        <v>1</v>
      </c>
      <c r="AB322" t="str">
        <f ca="1">IF(AND(AA322=1,ISBLANK(VLOOKUP(Z322,Tableau471468101113151617[[Date]:[Type de prestation]],5,FALSE))),"",AA322)</f>
        <v/>
      </c>
    </row>
    <row r="323" spans="1:28" x14ac:dyDescent="0.25">
      <c r="A323" s="3">
        <f>'Récap prestation'!N324</f>
        <v>0</v>
      </c>
      <c r="B323" s="12" t="e">
        <f t="array" ref="B3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doublon])-ROW($A$2)+1),ROWS(B$2:B323)))</f>
        <v>#NUM!</v>
      </c>
      <c r="C323" s="12" t="str">
        <f t="shared" si="40"/>
        <v/>
      </c>
      <c r="D323" s="12" t="str">
        <f>IF('Récap prestation'!E324&lt;&gt;0,'Récap prestation'!E324,"")</f>
        <v/>
      </c>
      <c r="E323" s="14">
        <f t="shared" si="41"/>
        <v>314</v>
      </c>
      <c r="F323" s="14" t="str">
        <f t="shared" si="42"/>
        <v xml:space="preserve"> 314 </v>
      </c>
      <c r="G323" s="14">
        <f>INDEX($N$2:O421,MATCH(D323,Tableau1[valeur établissement liste],0),2)</f>
        <v>3</v>
      </c>
      <c r="H323" s="2" t="str">
        <f t="shared" si="43"/>
        <v/>
      </c>
      <c r="I323" s="12">
        <f>'Récap prestation'!G324</f>
        <v>0</v>
      </c>
      <c r="J323" s="12" t="str">
        <f>IF(ISBLANK('Récap prestation'!I324),"",'Récap prestation'!I324)</f>
        <v/>
      </c>
      <c r="K323" s="12" t="str">
        <f>IF(ISBLANK('Récap prestation'!H324),"",'Récap prestation'!H324)</f>
        <v/>
      </c>
      <c r="L323" s="12"/>
      <c r="M323" s="10" t="e">
        <f t="array" ref="M3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doublon])-ROW($D$2)+1),ROWS(M$2:M323)))</f>
        <v>#NUM!</v>
      </c>
      <c r="N323" s="12" t="str">
        <f t="shared" si="44"/>
        <v/>
      </c>
      <c r="O323">
        <f t="shared" ref="O323:O386" si="47">SUM(O322,$O$2)</f>
        <v>322</v>
      </c>
      <c r="P323">
        <f ca="1">SUMIF('Récap prestation'!$E$3:$E$500,N323,'Récap prestation'!J324)</f>
        <v>0</v>
      </c>
      <c r="Q323">
        <f ca="1">SUMIF('Récap prestation'!$E$3:$E$500,N323,'Récap prestation'!K324)</f>
        <v>0</v>
      </c>
      <c r="R323">
        <f t="shared" ca="1" si="45"/>
        <v>0</v>
      </c>
      <c r="S323">
        <f ca="1">SUMIF('Récap prestation'!$E$3:$E$500,N323,'Récap prestation'!S324)</f>
        <v>0</v>
      </c>
      <c r="T323" t="str">
        <f ca="1">IF(ISERROR(AVERAGEIF('Récap prestation'!$E$3:$E$500,N323,'Récap prestation'!$S$3)),"N/A",AVERAGEIF('Récap prestation'!$E$3:$E$500,N323,'Récap prestation'!$S$3:$S$500))</f>
        <v>N/A</v>
      </c>
      <c r="U323" s="12">
        <f>'Récap prestation'!O324</f>
        <v>0</v>
      </c>
      <c r="V323" s="12" t="e">
        <f t="array" ref="V32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doublon])-ROW($U$2)+1),ROWS(V$2:V323)))</f>
        <v>#NUM!</v>
      </c>
      <c r="W323" s="12" t="str">
        <f t="shared" si="46"/>
        <v/>
      </c>
      <c r="X323" s="12"/>
      <c r="Z323" s="14" t="str">
        <f ca="1">'juillet 2019'!B19</f>
        <v>18 juillet 2019</v>
      </c>
      <c r="AA323" s="14">
        <f ca="1">MATCH(TEXT(Z324,"j mmmm aaaa"),'juillet 2019'!$B$2:$B376,0)-MATCH(TEXT(Z323,"j mmmm aaaa"),'juillet 2019'!$B$2:$B376,0)</f>
        <v>1</v>
      </c>
      <c r="AB323" t="str">
        <f ca="1">IF(AND(AA323=1,ISBLANK(VLOOKUP(Z323,Tableau471468101113151617[[Date]:[Type de prestation]],5,FALSE))),"",AA323)</f>
        <v/>
      </c>
    </row>
    <row r="324" spans="1:28" x14ac:dyDescent="0.25">
      <c r="A324" s="3">
        <f>'Récap prestation'!N325</f>
        <v>0</v>
      </c>
      <c r="B324" s="12" t="e">
        <f t="array" ref="B3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doublon])-ROW($A$2)+1),ROWS(B$2:B324)))</f>
        <v>#NUM!</v>
      </c>
      <c r="C324" s="12" t="str">
        <f t="shared" si="40"/>
        <v/>
      </c>
      <c r="D324" s="12" t="str">
        <f>IF('Récap prestation'!E325&lt;&gt;0,'Récap prestation'!E325,"")</f>
        <v/>
      </c>
      <c r="E324" s="14">
        <f t="shared" si="41"/>
        <v>315</v>
      </c>
      <c r="F324" s="14" t="str">
        <f t="shared" si="42"/>
        <v xml:space="preserve"> 315 </v>
      </c>
      <c r="G324" s="14">
        <f>INDEX($N$2:O422,MATCH(D324,Tableau1[valeur établissement liste],0),2)</f>
        <v>3</v>
      </c>
      <c r="H324" s="2" t="str">
        <f t="shared" si="43"/>
        <v/>
      </c>
      <c r="I324" s="12">
        <f>'Récap prestation'!G325</f>
        <v>0</v>
      </c>
      <c r="J324" s="12" t="str">
        <f>IF(ISBLANK('Récap prestation'!I325),"",'Récap prestation'!I325)</f>
        <v/>
      </c>
      <c r="K324" s="12" t="str">
        <f>IF(ISBLANK('Récap prestation'!H325),"",'Récap prestation'!H325)</f>
        <v/>
      </c>
      <c r="L324" s="12"/>
      <c r="M324" s="10" t="e">
        <f t="array" ref="M3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doublon])-ROW($D$2)+1),ROWS(M$2:M324)))</f>
        <v>#NUM!</v>
      </c>
      <c r="N324" s="12" t="str">
        <f t="shared" si="44"/>
        <v/>
      </c>
      <c r="O324">
        <f t="shared" si="47"/>
        <v>323</v>
      </c>
      <c r="P324">
        <f ca="1">SUMIF('Récap prestation'!$E$3:$E$500,N324,'Récap prestation'!J325)</f>
        <v>0</v>
      </c>
      <c r="Q324">
        <f ca="1">SUMIF('Récap prestation'!$E$3:$E$500,N324,'Récap prestation'!K325)</f>
        <v>0</v>
      </c>
      <c r="R324">
        <f t="shared" ca="1" si="45"/>
        <v>0</v>
      </c>
      <c r="S324">
        <f ca="1">SUMIF('Récap prestation'!$E$3:$E$500,N324,'Récap prestation'!S325)</f>
        <v>0</v>
      </c>
      <c r="T324" t="str">
        <f ca="1">IF(ISERROR(AVERAGEIF('Récap prestation'!$E$3:$E$500,N324,'Récap prestation'!$S$3)),"N/A",AVERAGEIF('Récap prestation'!$E$3:$E$500,N324,'Récap prestation'!$S$3:$S$500))</f>
        <v>N/A</v>
      </c>
      <c r="U324" s="12">
        <f>'Récap prestation'!O325</f>
        <v>0</v>
      </c>
      <c r="V324" s="12" t="e">
        <f t="array" ref="V32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doublon])-ROW($U$2)+1),ROWS(V$2:V324)))</f>
        <v>#NUM!</v>
      </c>
      <c r="W324" s="12" t="str">
        <f t="shared" si="46"/>
        <v/>
      </c>
      <c r="X324" s="12"/>
      <c r="Z324" s="14" t="str">
        <f ca="1">'juillet 2019'!B20</f>
        <v>19 juillet 2019</v>
      </c>
      <c r="AA324" s="14">
        <f ca="1">MATCH(TEXT(Z325,"j mmmm aaaa"),'juillet 2019'!$B$2:$B377,0)-MATCH(TEXT(Z324,"j mmmm aaaa"),'juillet 2019'!$B$2:$B377,0)</f>
        <v>1</v>
      </c>
      <c r="AB324" t="str">
        <f ca="1">IF(AND(AA324=1,ISBLANK(VLOOKUP(Z324,Tableau471468101113151617[[Date]:[Type de prestation]],5,FALSE))),"",AA324)</f>
        <v/>
      </c>
    </row>
    <row r="325" spans="1:28" x14ac:dyDescent="0.25">
      <c r="A325" s="3">
        <f>'Récap prestation'!N326</f>
        <v>0</v>
      </c>
      <c r="B325" s="12" t="e">
        <f t="array" ref="B3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doublon])-ROW($A$2)+1),ROWS(B$2:B325)))</f>
        <v>#NUM!</v>
      </c>
      <c r="C325" s="12" t="str">
        <f t="shared" si="40"/>
        <v/>
      </c>
      <c r="D325" s="12" t="str">
        <f>IF('Récap prestation'!E326&lt;&gt;0,'Récap prestation'!E326,"")</f>
        <v/>
      </c>
      <c r="E325" s="14">
        <f t="shared" si="41"/>
        <v>316</v>
      </c>
      <c r="F325" s="14" t="str">
        <f t="shared" si="42"/>
        <v xml:space="preserve"> 316 </v>
      </c>
      <c r="G325" s="14">
        <f>INDEX($N$2:O423,MATCH(D325,Tableau1[valeur établissement liste],0),2)</f>
        <v>3</v>
      </c>
      <c r="H325" s="2" t="str">
        <f t="shared" si="43"/>
        <v/>
      </c>
      <c r="I325" s="12">
        <f>'Récap prestation'!G326</f>
        <v>0</v>
      </c>
      <c r="J325" s="12" t="str">
        <f>IF(ISBLANK('Récap prestation'!I326),"",'Récap prestation'!I326)</f>
        <v/>
      </c>
      <c r="K325" s="12" t="str">
        <f>IF(ISBLANK('Récap prestation'!H326),"",'Récap prestation'!H326)</f>
        <v/>
      </c>
      <c r="L325" s="12"/>
      <c r="M325" s="10" t="e">
        <f t="array" ref="M3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doublon])-ROW($D$2)+1),ROWS(M$2:M325)))</f>
        <v>#NUM!</v>
      </c>
      <c r="N325" s="12" t="str">
        <f t="shared" si="44"/>
        <v/>
      </c>
      <c r="O325">
        <f t="shared" si="47"/>
        <v>324</v>
      </c>
      <c r="P325">
        <f ca="1">SUMIF('Récap prestation'!$E$3:$E$500,N325,'Récap prestation'!J326)</f>
        <v>0</v>
      </c>
      <c r="Q325">
        <f ca="1">SUMIF('Récap prestation'!$E$3:$E$500,N325,'Récap prestation'!K326)</f>
        <v>0</v>
      </c>
      <c r="R325">
        <f t="shared" ca="1" si="45"/>
        <v>0</v>
      </c>
      <c r="S325">
        <f ca="1">SUMIF('Récap prestation'!$E$3:$E$500,N325,'Récap prestation'!S326)</f>
        <v>0</v>
      </c>
      <c r="T325" t="str">
        <f ca="1">IF(ISERROR(AVERAGEIF('Récap prestation'!$E$3:$E$500,N325,'Récap prestation'!$S$3)),"N/A",AVERAGEIF('Récap prestation'!$E$3:$E$500,N325,'Récap prestation'!$S$3:$S$500))</f>
        <v>N/A</v>
      </c>
      <c r="U325" s="12">
        <f>'Récap prestation'!O326</f>
        <v>0</v>
      </c>
      <c r="V325" s="12" t="e">
        <f t="array" ref="V32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doublon])-ROW($U$2)+1),ROWS(V$2:V325)))</f>
        <v>#NUM!</v>
      </c>
      <c r="W325" s="12" t="str">
        <f t="shared" si="46"/>
        <v/>
      </c>
      <c r="X325" s="12"/>
      <c r="Z325" s="14" t="str">
        <f ca="1">'juillet 2019'!B21</f>
        <v>20 juillet 2019</v>
      </c>
      <c r="AA325" s="14">
        <f ca="1">MATCH(TEXT(Z326,"j mmmm aaaa"),'juillet 2019'!$B$2:$B378,0)-MATCH(TEXT(Z325,"j mmmm aaaa"),'juillet 2019'!$B$2:$B378,0)</f>
        <v>1</v>
      </c>
      <c r="AB325" t="str">
        <f ca="1">IF(AND(AA325=1,ISBLANK(VLOOKUP(Z325,Tableau471468101113151617[[Date]:[Type de prestation]],5,FALSE))),"",AA325)</f>
        <v/>
      </c>
    </row>
    <row r="326" spans="1:28" x14ac:dyDescent="0.25">
      <c r="A326" s="3">
        <f>'Récap prestation'!N327</f>
        <v>0</v>
      </c>
      <c r="B326" s="12" t="e">
        <f t="array" ref="B3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doublon])-ROW($A$2)+1),ROWS(B$2:B326)))</f>
        <v>#NUM!</v>
      </c>
      <c r="C326" s="12" t="str">
        <f t="shared" si="40"/>
        <v/>
      </c>
      <c r="D326" s="12" t="str">
        <f>IF('Récap prestation'!E327&lt;&gt;0,'Récap prestation'!E327,"")</f>
        <v/>
      </c>
      <c r="E326" s="14">
        <f t="shared" si="41"/>
        <v>317</v>
      </c>
      <c r="F326" s="14" t="str">
        <f t="shared" si="42"/>
        <v xml:space="preserve"> 317 </v>
      </c>
      <c r="G326" s="14">
        <f>INDEX($N$2:O424,MATCH(D326,Tableau1[valeur établissement liste],0),2)</f>
        <v>3</v>
      </c>
      <c r="H326" s="2" t="str">
        <f t="shared" si="43"/>
        <v/>
      </c>
      <c r="I326" s="12">
        <f>'Récap prestation'!G327</f>
        <v>0</v>
      </c>
      <c r="J326" s="12" t="str">
        <f>IF(ISBLANK('Récap prestation'!I327),"",'Récap prestation'!I327)</f>
        <v/>
      </c>
      <c r="K326" s="12" t="str">
        <f>IF(ISBLANK('Récap prestation'!H327),"",'Récap prestation'!H327)</f>
        <v/>
      </c>
      <c r="L326" s="12"/>
      <c r="M326" s="10" t="e">
        <f t="array" ref="M3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doublon])-ROW($D$2)+1),ROWS(M$2:M326)))</f>
        <v>#NUM!</v>
      </c>
      <c r="N326" s="12" t="str">
        <f t="shared" si="44"/>
        <v/>
      </c>
      <c r="O326">
        <f t="shared" si="47"/>
        <v>325</v>
      </c>
      <c r="P326">
        <f ca="1">SUMIF('Récap prestation'!$E$3:$E$500,N326,'Récap prestation'!J327)</f>
        <v>0</v>
      </c>
      <c r="Q326">
        <f ca="1">SUMIF('Récap prestation'!$E$3:$E$500,N326,'Récap prestation'!K327)</f>
        <v>0</v>
      </c>
      <c r="R326">
        <f t="shared" ca="1" si="45"/>
        <v>0</v>
      </c>
      <c r="S326">
        <f ca="1">SUMIF('Récap prestation'!$E$3:$E$500,N326,'Récap prestation'!S327)</f>
        <v>0</v>
      </c>
      <c r="T326" t="str">
        <f ca="1">IF(ISERROR(AVERAGEIF('Récap prestation'!$E$3:$E$500,N326,'Récap prestation'!$S$3)),"N/A",AVERAGEIF('Récap prestation'!$E$3:$E$500,N326,'Récap prestation'!$S$3:$S$500))</f>
        <v>N/A</v>
      </c>
      <c r="U326" s="12">
        <f>'Récap prestation'!O327</f>
        <v>0</v>
      </c>
      <c r="V326" s="12" t="e">
        <f t="array" ref="V32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doublon])-ROW($U$2)+1),ROWS(V$2:V326)))</f>
        <v>#NUM!</v>
      </c>
      <c r="W326" s="12" t="str">
        <f t="shared" si="46"/>
        <v/>
      </c>
      <c r="X326" s="12"/>
      <c r="Z326" s="14" t="str">
        <f ca="1">'juillet 2019'!B22</f>
        <v>21 juillet 2019</v>
      </c>
      <c r="AA326" s="14">
        <f ca="1">MATCH(TEXT(Z327,"j mmmm aaaa"),'juillet 2019'!$B$2:$B379,0)-MATCH(TEXT(Z326,"j mmmm aaaa"),'juillet 2019'!$B$2:$B379,0)</f>
        <v>1</v>
      </c>
      <c r="AB326" t="str">
        <f ca="1">IF(AND(AA326=1,ISBLANK(VLOOKUP(Z326,Tableau471468101113151617[[Date]:[Type de prestation]],5,FALSE))),"",AA326)</f>
        <v/>
      </c>
    </row>
    <row r="327" spans="1:28" x14ac:dyDescent="0.25">
      <c r="A327" s="3">
        <f>'Récap prestation'!N328</f>
        <v>0</v>
      </c>
      <c r="B327" s="12" t="e">
        <f t="array" ref="B3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doublon])-ROW($A$2)+1),ROWS(B$2:B327)))</f>
        <v>#NUM!</v>
      </c>
      <c r="C327" s="12" t="str">
        <f t="shared" si="40"/>
        <v/>
      </c>
      <c r="D327" s="12" t="str">
        <f>IF('Récap prestation'!E328&lt;&gt;0,'Récap prestation'!E328,"")</f>
        <v/>
      </c>
      <c r="E327" s="14">
        <f t="shared" si="41"/>
        <v>318</v>
      </c>
      <c r="F327" s="14" t="str">
        <f t="shared" si="42"/>
        <v xml:space="preserve"> 318 </v>
      </c>
      <c r="G327" s="14">
        <f>INDEX($N$2:O425,MATCH(D327,Tableau1[valeur établissement liste],0),2)</f>
        <v>3</v>
      </c>
      <c r="H327" s="2" t="str">
        <f t="shared" si="43"/>
        <v/>
      </c>
      <c r="I327" s="12">
        <f>'Récap prestation'!G328</f>
        <v>0</v>
      </c>
      <c r="J327" s="12" t="str">
        <f>IF(ISBLANK('Récap prestation'!I328),"",'Récap prestation'!I328)</f>
        <v/>
      </c>
      <c r="K327" s="12" t="str">
        <f>IF(ISBLANK('Récap prestation'!H328),"",'Récap prestation'!H328)</f>
        <v/>
      </c>
      <c r="L327" s="12"/>
      <c r="M327" s="10" t="e">
        <f t="array" ref="M3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doublon])-ROW($D$2)+1),ROWS(M$2:M327)))</f>
        <v>#NUM!</v>
      </c>
      <c r="N327" s="12" t="str">
        <f t="shared" si="44"/>
        <v/>
      </c>
      <c r="O327">
        <f t="shared" si="47"/>
        <v>326</v>
      </c>
      <c r="P327">
        <f ca="1">SUMIF('Récap prestation'!$E$3:$E$500,N327,'Récap prestation'!J328)</f>
        <v>0</v>
      </c>
      <c r="Q327">
        <f ca="1">SUMIF('Récap prestation'!$E$3:$E$500,N327,'Récap prestation'!K328)</f>
        <v>0</v>
      </c>
      <c r="R327">
        <f t="shared" ca="1" si="45"/>
        <v>0</v>
      </c>
      <c r="S327">
        <f ca="1">SUMIF('Récap prestation'!$E$3:$E$500,N327,'Récap prestation'!S328)</f>
        <v>0</v>
      </c>
      <c r="T327" t="str">
        <f ca="1">IF(ISERROR(AVERAGEIF('Récap prestation'!$E$3:$E$500,N327,'Récap prestation'!$S$3)),"N/A",AVERAGEIF('Récap prestation'!$E$3:$E$500,N327,'Récap prestation'!$S$3:$S$500))</f>
        <v>N/A</v>
      </c>
      <c r="U327" s="12">
        <f>'Récap prestation'!O328</f>
        <v>0</v>
      </c>
      <c r="V327" s="12" t="e">
        <f t="array" ref="V32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doublon])-ROW($U$2)+1),ROWS(V$2:V327)))</f>
        <v>#NUM!</v>
      </c>
      <c r="W327" s="12" t="str">
        <f t="shared" si="46"/>
        <v/>
      </c>
      <c r="X327" s="12"/>
      <c r="Z327" s="14" t="str">
        <f ca="1">'juillet 2019'!B23</f>
        <v>22 juillet 2019</v>
      </c>
      <c r="AA327" s="14">
        <f ca="1">MATCH(TEXT(Z328,"j mmmm aaaa"),'juillet 2019'!$B$2:$B380,0)-MATCH(TEXT(Z327,"j mmmm aaaa"),'juillet 2019'!$B$2:$B380,0)</f>
        <v>1</v>
      </c>
      <c r="AB327" t="str">
        <f ca="1">IF(AND(AA327=1,ISBLANK(VLOOKUP(Z327,Tableau471468101113151617[[Date]:[Type de prestation]],5,FALSE))),"",AA327)</f>
        <v/>
      </c>
    </row>
    <row r="328" spans="1:28" x14ac:dyDescent="0.25">
      <c r="A328" s="3">
        <f>'Récap prestation'!N329</f>
        <v>0</v>
      </c>
      <c r="B328" s="12" t="e">
        <f t="array" ref="B3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doublon])-ROW($A$2)+1),ROWS(B$2:B328)))</f>
        <v>#NUM!</v>
      </c>
      <c r="C328" s="12" t="str">
        <f t="shared" si="40"/>
        <v/>
      </c>
      <c r="D328" s="12" t="str">
        <f>IF('Récap prestation'!E329&lt;&gt;0,'Récap prestation'!E329,"")</f>
        <v/>
      </c>
      <c r="E328" s="14">
        <f t="shared" si="41"/>
        <v>319</v>
      </c>
      <c r="F328" s="14" t="str">
        <f t="shared" si="42"/>
        <v xml:space="preserve"> 319 </v>
      </c>
      <c r="G328" s="14">
        <f>INDEX($N$2:O426,MATCH(D328,Tableau1[valeur établissement liste],0),2)</f>
        <v>3</v>
      </c>
      <c r="H328" s="2" t="str">
        <f t="shared" si="43"/>
        <v/>
      </c>
      <c r="I328" s="12">
        <f>'Récap prestation'!G329</f>
        <v>0</v>
      </c>
      <c r="J328" s="12" t="str">
        <f>IF(ISBLANK('Récap prestation'!I329),"",'Récap prestation'!I329)</f>
        <v/>
      </c>
      <c r="K328" s="12" t="str">
        <f>IF(ISBLANK('Récap prestation'!H329),"",'Récap prestation'!H329)</f>
        <v/>
      </c>
      <c r="L328" s="12"/>
      <c r="M328" s="10" t="e">
        <f t="array" ref="M3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doublon])-ROW($D$2)+1),ROWS(M$2:M328)))</f>
        <v>#NUM!</v>
      </c>
      <c r="N328" s="12" t="str">
        <f t="shared" si="44"/>
        <v/>
      </c>
      <c r="O328">
        <f t="shared" si="47"/>
        <v>327</v>
      </c>
      <c r="P328">
        <f ca="1">SUMIF('Récap prestation'!$E$3:$E$500,N328,'Récap prestation'!J329)</f>
        <v>0</v>
      </c>
      <c r="Q328">
        <f ca="1">SUMIF('Récap prestation'!$E$3:$E$500,N328,'Récap prestation'!K329)</f>
        <v>0</v>
      </c>
      <c r="R328">
        <f t="shared" ca="1" si="45"/>
        <v>0</v>
      </c>
      <c r="S328">
        <f ca="1">SUMIF('Récap prestation'!$E$3:$E$500,N328,'Récap prestation'!S329)</f>
        <v>0</v>
      </c>
      <c r="T328" t="str">
        <f ca="1">IF(ISERROR(AVERAGEIF('Récap prestation'!$E$3:$E$500,N328,'Récap prestation'!$S$3)),"N/A",AVERAGEIF('Récap prestation'!$E$3:$E$500,N328,'Récap prestation'!$S$3:$S$500))</f>
        <v>N/A</v>
      </c>
      <c r="U328" s="12">
        <f>'Récap prestation'!O329</f>
        <v>0</v>
      </c>
      <c r="V328" s="12" t="e">
        <f t="array" ref="V32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doublon])-ROW($U$2)+1),ROWS(V$2:V328)))</f>
        <v>#NUM!</v>
      </c>
      <c r="W328" s="12" t="str">
        <f t="shared" si="46"/>
        <v/>
      </c>
      <c r="X328" s="12"/>
      <c r="Z328" s="14" t="str">
        <f ca="1">'juillet 2019'!B24</f>
        <v>23 juillet 2019</v>
      </c>
      <c r="AA328" s="14">
        <f ca="1">MATCH(TEXT(Z329,"j mmmm aaaa"),'juillet 2019'!$B$2:$B381,0)-MATCH(TEXT(Z328,"j mmmm aaaa"),'juillet 2019'!$B$2:$B381,0)</f>
        <v>1</v>
      </c>
      <c r="AB328" t="str">
        <f ca="1">IF(AND(AA328=1,ISBLANK(VLOOKUP(Z328,Tableau471468101113151617[[Date]:[Type de prestation]],5,FALSE))),"",AA328)</f>
        <v/>
      </c>
    </row>
    <row r="329" spans="1:28" x14ac:dyDescent="0.25">
      <c r="A329" s="3">
        <f>'Récap prestation'!N330</f>
        <v>0</v>
      </c>
      <c r="B329" s="12" t="e">
        <f t="array" ref="B3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doublon])-ROW($A$2)+1),ROWS(B$2:B329)))</f>
        <v>#NUM!</v>
      </c>
      <c r="C329" s="12" t="str">
        <f t="shared" si="40"/>
        <v/>
      </c>
      <c r="D329" s="12" t="str">
        <f>IF('Récap prestation'!E330&lt;&gt;0,'Récap prestation'!E330,"")</f>
        <v/>
      </c>
      <c r="E329" s="14">
        <f t="shared" si="41"/>
        <v>320</v>
      </c>
      <c r="F329" s="14" t="str">
        <f t="shared" si="42"/>
        <v xml:space="preserve"> 320 </v>
      </c>
      <c r="G329" s="14">
        <f>INDEX($N$2:O427,MATCH(D329,Tableau1[valeur établissement liste],0),2)</f>
        <v>3</v>
      </c>
      <c r="H329" s="2" t="str">
        <f t="shared" si="43"/>
        <v/>
      </c>
      <c r="I329" s="12">
        <f>'Récap prestation'!G330</f>
        <v>0</v>
      </c>
      <c r="J329" s="12" t="str">
        <f>IF(ISBLANK('Récap prestation'!I330),"",'Récap prestation'!I330)</f>
        <v/>
      </c>
      <c r="K329" s="12" t="str">
        <f>IF(ISBLANK('Récap prestation'!H330),"",'Récap prestation'!H330)</f>
        <v/>
      </c>
      <c r="L329" s="12"/>
      <c r="M329" s="10" t="e">
        <f t="array" ref="M3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doublon])-ROW($D$2)+1),ROWS(M$2:M329)))</f>
        <v>#NUM!</v>
      </c>
      <c r="N329" s="12" t="str">
        <f t="shared" si="44"/>
        <v/>
      </c>
      <c r="O329">
        <f t="shared" si="47"/>
        <v>328</v>
      </c>
      <c r="P329">
        <f ca="1">SUMIF('Récap prestation'!$E$3:$E$500,N329,'Récap prestation'!J330)</f>
        <v>0</v>
      </c>
      <c r="Q329">
        <f ca="1">SUMIF('Récap prestation'!$E$3:$E$500,N329,'Récap prestation'!K330)</f>
        <v>0</v>
      </c>
      <c r="R329">
        <f t="shared" ca="1" si="45"/>
        <v>0</v>
      </c>
      <c r="S329">
        <f ca="1">SUMIF('Récap prestation'!$E$3:$E$500,N329,'Récap prestation'!S330)</f>
        <v>0</v>
      </c>
      <c r="T329" t="str">
        <f ca="1">IF(ISERROR(AVERAGEIF('Récap prestation'!$E$3:$E$500,N329,'Récap prestation'!$S$3)),"N/A",AVERAGEIF('Récap prestation'!$E$3:$E$500,N329,'Récap prestation'!$S$3:$S$500))</f>
        <v>N/A</v>
      </c>
      <c r="U329" s="12">
        <f>'Récap prestation'!O330</f>
        <v>0</v>
      </c>
      <c r="V329" s="12" t="e">
        <f t="array" ref="V32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doublon])-ROW($U$2)+1),ROWS(V$2:V329)))</f>
        <v>#NUM!</v>
      </c>
      <c r="W329" s="12" t="str">
        <f t="shared" si="46"/>
        <v/>
      </c>
      <c r="X329" s="12"/>
      <c r="Z329" s="14" t="str">
        <f ca="1">'juillet 2019'!B25</f>
        <v>24 juillet 2019</v>
      </c>
      <c r="AA329" s="14">
        <f ca="1">MATCH(TEXT(Z330,"j mmmm aaaa"),'juillet 2019'!$B$2:$B382,0)-MATCH(TEXT(Z329,"j mmmm aaaa"),'juillet 2019'!$B$2:$B382,0)</f>
        <v>1</v>
      </c>
      <c r="AB329" t="str">
        <f ca="1">IF(AND(AA329=1,ISBLANK(VLOOKUP(Z329,Tableau471468101113151617[[Date]:[Type de prestation]],5,FALSE))),"",AA329)</f>
        <v/>
      </c>
    </row>
    <row r="330" spans="1:28" x14ac:dyDescent="0.25">
      <c r="A330" s="3">
        <f>'Récap prestation'!N331</f>
        <v>0</v>
      </c>
      <c r="B330" s="12" t="e">
        <f t="array" ref="B3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doublon])-ROW($A$2)+1),ROWS(B$2:B330)))</f>
        <v>#NUM!</v>
      </c>
      <c r="C330" s="12" t="str">
        <f t="shared" si="40"/>
        <v/>
      </c>
      <c r="D330" s="12" t="str">
        <f>IF('Récap prestation'!E331&lt;&gt;0,'Récap prestation'!E331,"")</f>
        <v/>
      </c>
      <c r="E330" s="14">
        <f t="shared" si="41"/>
        <v>321</v>
      </c>
      <c r="F330" s="14" t="str">
        <f t="shared" si="42"/>
        <v xml:space="preserve"> 321 </v>
      </c>
      <c r="G330" s="14">
        <f>INDEX($N$2:O428,MATCH(D330,Tableau1[valeur établissement liste],0),2)</f>
        <v>3</v>
      </c>
      <c r="H330" s="2" t="str">
        <f t="shared" si="43"/>
        <v/>
      </c>
      <c r="I330" s="12">
        <f>'Récap prestation'!G331</f>
        <v>0</v>
      </c>
      <c r="J330" s="12" t="str">
        <f>IF(ISBLANK('Récap prestation'!I331),"",'Récap prestation'!I331)</f>
        <v/>
      </c>
      <c r="K330" s="12" t="str">
        <f>IF(ISBLANK('Récap prestation'!H331),"",'Récap prestation'!H331)</f>
        <v/>
      </c>
      <c r="L330" s="12"/>
      <c r="M330" s="10" t="e">
        <f t="array" ref="M3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doublon])-ROW($D$2)+1),ROWS(M$2:M330)))</f>
        <v>#NUM!</v>
      </c>
      <c r="N330" s="12" t="str">
        <f t="shared" si="44"/>
        <v/>
      </c>
      <c r="O330">
        <f t="shared" si="47"/>
        <v>329</v>
      </c>
      <c r="P330">
        <f ca="1">SUMIF('Récap prestation'!$E$3:$E$500,N330,'Récap prestation'!J331)</f>
        <v>0</v>
      </c>
      <c r="Q330">
        <f ca="1">SUMIF('Récap prestation'!$E$3:$E$500,N330,'Récap prestation'!K331)</f>
        <v>0</v>
      </c>
      <c r="R330">
        <f t="shared" ca="1" si="45"/>
        <v>0</v>
      </c>
      <c r="S330">
        <f ca="1">SUMIF('Récap prestation'!$E$3:$E$500,N330,'Récap prestation'!S331)</f>
        <v>0</v>
      </c>
      <c r="T330" t="str">
        <f ca="1">IF(ISERROR(AVERAGEIF('Récap prestation'!$E$3:$E$500,N330,'Récap prestation'!$S$3)),"N/A",AVERAGEIF('Récap prestation'!$E$3:$E$500,N330,'Récap prestation'!$S$3:$S$500))</f>
        <v>N/A</v>
      </c>
      <c r="U330" s="12">
        <f>'Récap prestation'!O331</f>
        <v>0</v>
      </c>
      <c r="V330" s="12" t="e">
        <f t="array" ref="V33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doublon])-ROW($U$2)+1),ROWS(V$2:V330)))</f>
        <v>#NUM!</v>
      </c>
      <c r="W330" s="12" t="str">
        <f t="shared" si="46"/>
        <v/>
      </c>
      <c r="X330" s="12"/>
      <c r="Z330" s="14" t="str">
        <f ca="1">'juillet 2019'!B26</f>
        <v>25 juillet 2019</v>
      </c>
      <c r="AA330" s="14">
        <f ca="1">MATCH(TEXT(Z331,"j mmmm aaaa"),'juillet 2019'!$B$2:$B383,0)-MATCH(TEXT(Z330,"j mmmm aaaa"),'juillet 2019'!$B$2:$B383,0)</f>
        <v>1</v>
      </c>
      <c r="AB330" t="str">
        <f ca="1">IF(AND(AA330=1,ISBLANK(VLOOKUP(Z330,Tableau471468101113151617[[Date]:[Type de prestation]],5,FALSE))),"",AA330)</f>
        <v/>
      </c>
    </row>
    <row r="331" spans="1:28" x14ac:dyDescent="0.25">
      <c r="A331" s="3">
        <f>'Récap prestation'!N332</f>
        <v>0</v>
      </c>
      <c r="B331" s="12" t="e">
        <f t="array" ref="B3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doublon])-ROW($A$2)+1),ROWS(B$2:B331)))</f>
        <v>#NUM!</v>
      </c>
      <c r="C331" s="12" t="str">
        <f t="shared" si="40"/>
        <v/>
      </c>
      <c r="D331" s="12" t="str">
        <f>IF('Récap prestation'!E332&lt;&gt;0,'Récap prestation'!E332,"")</f>
        <v/>
      </c>
      <c r="E331" s="14">
        <f t="shared" si="41"/>
        <v>322</v>
      </c>
      <c r="F331" s="14" t="str">
        <f t="shared" si="42"/>
        <v xml:space="preserve"> 322 </v>
      </c>
      <c r="G331" s="14">
        <f>INDEX($N$2:O429,MATCH(D331,Tableau1[valeur établissement liste],0),2)</f>
        <v>3</v>
      </c>
      <c r="H331" s="2" t="str">
        <f t="shared" si="43"/>
        <v/>
      </c>
      <c r="I331" s="12">
        <f>'Récap prestation'!G332</f>
        <v>0</v>
      </c>
      <c r="J331" s="12" t="str">
        <f>IF(ISBLANK('Récap prestation'!I332),"",'Récap prestation'!I332)</f>
        <v/>
      </c>
      <c r="K331" s="12" t="str">
        <f>IF(ISBLANK('Récap prestation'!H332),"",'Récap prestation'!H332)</f>
        <v/>
      </c>
      <c r="L331" s="12"/>
      <c r="M331" s="10" t="e">
        <f t="array" ref="M3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doublon])-ROW($D$2)+1),ROWS(M$2:M331)))</f>
        <v>#NUM!</v>
      </c>
      <c r="N331" s="12" t="str">
        <f t="shared" si="44"/>
        <v/>
      </c>
      <c r="O331">
        <f t="shared" si="47"/>
        <v>330</v>
      </c>
      <c r="P331">
        <f ca="1">SUMIF('Récap prestation'!$E$3:$E$500,N331,'Récap prestation'!J332)</f>
        <v>0</v>
      </c>
      <c r="Q331">
        <f ca="1">SUMIF('Récap prestation'!$E$3:$E$500,N331,'Récap prestation'!K332)</f>
        <v>0</v>
      </c>
      <c r="R331">
        <f t="shared" ca="1" si="45"/>
        <v>0</v>
      </c>
      <c r="S331">
        <f ca="1">SUMIF('Récap prestation'!$E$3:$E$500,N331,'Récap prestation'!S332)</f>
        <v>0</v>
      </c>
      <c r="T331" t="str">
        <f ca="1">IF(ISERROR(AVERAGEIF('Récap prestation'!$E$3:$E$500,N331,'Récap prestation'!$S$3)),"N/A",AVERAGEIF('Récap prestation'!$E$3:$E$500,N331,'Récap prestation'!$S$3:$S$500))</f>
        <v>N/A</v>
      </c>
      <c r="U331" s="12">
        <f>'Récap prestation'!O332</f>
        <v>0</v>
      </c>
      <c r="V331" s="12" t="e">
        <f t="array" ref="V33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doublon])-ROW($U$2)+1),ROWS(V$2:V331)))</f>
        <v>#NUM!</v>
      </c>
      <c r="W331" s="12" t="str">
        <f t="shared" si="46"/>
        <v/>
      </c>
      <c r="X331" s="12"/>
      <c r="Z331" s="14" t="str">
        <f ca="1">'juillet 2019'!B27</f>
        <v>26 juillet 2019</v>
      </c>
      <c r="AA331" s="14">
        <f ca="1">MATCH(TEXT(Z332,"j mmmm aaaa"),'juillet 2019'!$B$2:$B384,0)-MATCH(TEXT(Z331,"j mmmm aaaa"),'juillet 2019'!$B$2:$B384,0)</f>
        <v>1</v>
      </c>
      <c r="AB331" t="str">
        <f ca="1">IF(AND(AA331=1,ISBLANK(VLOOKUP(Z331,Tableau471468101113151617[[Date]:[Type de prestation]],5,FALSE))),"",AA331)</f>
        <v/>
      </c>
    </row>
    <row r="332" spans="1:28" x14ac:dyDescent="0.25">
      <c r="A332" s="3">
        <f>'Récap prestation'!N333</f>
        <v>0</v>
      </c>
      <c r="B332" s="12" t="e">
        <f t="array" ref="B3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doublon])-ROW($A$2)+1),ROWS(B$2:B332)))</f>
        <v>#NUM!</v>
      </c>
      <c r="C332" s="12" t="str">
        <f t="shared" si="40"/>
        <v/>
      </c>
      <c r="D332" s="12" t="str">
        <f>IF('Récap prestation'!E333&lt;&gt;0,'Récap prestation'!E333,"")</f>
        <v/>
      </c>
      <c r="E332" s="14">
        <f t="shared" si="41"/>
        <v>323</v>
      </c>
      <c r="F332" s="14" t="str">
        <f t="shared" si="42"/>
        <v xml:space="preserve"> 323 </v>
      </c>
      <c r="G332" s="14">
        <f>INDEX($N$2:O430,MATCH(D332,Tableau1[valeur établissement liste],0),2)</f>
        <v>3</v>
      </c>
      <c r="H332" s="2" t="str">
        <f t="shared" si="43"/>
        <v/>
      </c>
      <c r="I332" s="12">
        <f>'Récap prestation'!G333</f>
        <v>0</v>
      </c>
      <c r="J332" s="12" t="str">
        <f>IF(ISBLANK('Récap prestation'!I333),"",'Récap prestation'!I333)</f>
        <v/>
      </c>
      <c r="K332" s="12" t="str">
        <f>IF(ISBLANK('Récap prestation'!H333),"",'Récap prestation'!H333)</f>
        <v/>
      </c>
      <c r="L332" s="12"/>
      <c r="M332" s="10" t="e">
        <f t="array" ref="M3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doublon])-ROW($D$2)+1),ROWS(M$2:M332)))</f>
        <v>#NUM!</v>
      </c>
      <c r="N332" s="12" t="str">
        <f t="shared" si="44"/>
        <v/>
      </c>
      <c r="O332">
        <f t="shared" si="47"/>
        <v>331</v>
      </c>
      <c r="P332">
        <f ca="1">SUMIF('Récap prestation'!$E$3:$E$500,N332,'Récap prestation'!J333)</f>
        <v>0</v>
      </c>
      <c r="Q332">
        <f ca="1">SUMIF('Récap prestation'!$E$3:$E$500,N332,'Récap prestation'!K333)</f>
        <v>0</v>
      </c>
      <c r="R332">
        <f t="shared" ca="1" si="45"/>
        <v>0</v>
      </c>
      <c r="S332">
        <f ca="1">SUMIF('Récap prestation'!$E$3:$E$500,N332,'Récap prestation'!S333)</f>
        <v>0</v>
      </c>
      <c r="T332" t="str">
        <f ca="1">IF(ISERROR(AVERAGEIF('Récap prestation'!$E$3:$E$500,N332,'Récap prestation'!$S$3)),"N/A",AVERAGEIF('Récap prestation'!$E$3:$E$500,N332,'Récap prestation'!$S$3:$S$500))</f>
        <v>N/A</v>
      </c>
      <c r="U332" s="12">
        <f>'Récap prestation'!O333</f>
        <v>0</v>
      </c>
      <c r="V332" s="12" t="e">
        <f t="array" ref="V33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doublon])-ROW($U$2)+1),ROWS(V$2:V332)))</f>
        <v>#NUM!</v>
      </c>
      <c r="W332" s="12" t="str">
        <f t="shared" si="46"/>
        <v/>
      </c>
      <c r="X332" s="12"/>
      <c r="Z332" s="14" t="str">
        <f ca="1">'juillet 2019'!B28</f>
        <v>27 juillet 2019</v>
      </c>
      <c r="AA332" s="14">
        <f ca="1">MATCH(TEXT(Z333,"j mmmm aaaa"),'juillet 2019'!$B$2:$B385,0)-MATCH(TEXT(Z332,"j mmmm aaaa"),'juillet 2019'!$B$2:$B385,0)</f>
        <v>1</v>
      </c>
      <c r="AB332" t="str">
        <f ca="1">IF(AND(AA332=1,ISBLANK(VLOOKUP(Z332,Tableau471468101113151617[[Date]:[Type de prestation]],5,FALSE))),"",AA332)</f>
        <v/>
      </c>
    </row>
    <row r="333" spans="1:28" x14ac:dyDescent="0.25">
      <c r="A333" s="3">
        <f>'Récap prestation'!N334</f>
        <v>0</v>
      </c>
      <c r="B333" s="12" t="e">
        <f t="array" ref="B3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doublon])-ROW($A$2)+1),ROWS(B$2:B333)))</f>
        <v>#NUM!</v>
      </c>
      <c r="C333" s="12" t="str">
        <f t="shared" si="40"/>
        <v/>
      </c>
      <c r="D333" s="12" t="str">
        <f>IF('Récap prestation'!E334&lt;&gt;0,'Récap prestation'!E334,"")</f>
        <v/>
      </c>
      <c r="E333" s="14">
        <f t="shared" si="41"/>
        <v>324</v>
      </c>
      <c r="F333" s="14" t="str">
        <f t="shared" si="42"/>
        <v xml:space="preserve"> 324 </v>
      </c>
      <c r="G333" s="14">
        <f>INDEX($N$2:O431,MATCH(D333,Tableau1[valeur établissement liste],0),2)</f>
        <v>3</v>
      </c>
      <c r="H333" s="2" t="str">
        <f t="shared" si="43"/>
        <v/>
      </c>
      <c r="I333" s="12">
        <f>'Récap prestation'!G334</f>
        <v>0</v>
      </c>
      <c r="J333" s="12" t="str">
        <f>IF(ISBLANK('Récap prestation'!I334),"",'Récap prestation'!I334)</f>
        <v/>
      </c>
      <c r="K333" s="12" t="str">
        <f>IF(ISBLANK('Récap prestation'!H334),"",'Récap prestation'!H334)</f>
        <v/>
      </c>
      <c r="L333" s="12"/>
      <c r="M333" s="10" t="e">
        <f t="array" ref="M3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doublon])-ROW($D$2)+1),ROWS(M$2:M333)))</f>
        <v>#NUM!</v>
      </c>
      <c r="N333" s="12" t="str">
        <f t="shared" si="44"/>
        <v/>
      </c>
      <c r="O333">
        <f t="shared" si="47"/>
        <v>332</v>
      </c>
      <c r="P333">
        <f ca="1">SUMIF('Récap prestation'!$E$3:$E$500,N333,'Récap prestation'!J334)</f>
        <v>0</v>
      </c>
      <c r="Q333">
        <f ca="1">SUMIF('Récap prestation'!$E$3:$E$500,N333,'Récap prestation'!K334)</f>
        <v>0</v>
      </c>
      <c r="R333">
        <f t="shared" ca="1" si="45"/>
        <v>0</v>
      </c>
      <c r="S333">
        <f ca="1">SUMIF('Récap prestation'!$E$3:$E$500,N333,'Récap prestation'!S334)</f>
        <v>0</v>
      </c>
      <c r="T333" t="str">
        <f ca="1">IF(ISERROR(AVERAGEIF('Récap prestation'!$E$3:$E$500,N333,'Récap prestation'!$S$3)),"N/A",AVERAGEIF('Récap prestation'!$E$3:$E$500,N333,'Récap prestation'!$S$3:$S$500))</f>
        <v>N/A</v>
      </c>
      <c r="U333" s="12">
        <f>'Récap prestation'!O334</f>
        <v>0</v>
      </c>
      <c r="V333" s="12" t="e">
        <f t="array" ref="V33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doublon])-ROW($U$2)+1),ROWS(V$2:V333)))</f>
        <v>#NUM!</v>
      </c>
      <c r="W333" s="12" t="str">
        <f t="shared" si="46"/>
        <v/>
      </c>
      <c r="X333" s="12"/>
      <c r="Z333" s="14" t="str">
        <f ca="1">'juillet 2019'!B29</f>
        <v>28 juillet 2019</v>
      </c>
      <c r="AA333" s="14">
        <f ca="1">MATCH(TEXT(Z334,"j mmmm aaaa"),'juillet 2019'!$B$2:$B386,0)-MATCH(TEXT(Z333,"j mmmm aaaa"),'juillet 2019'!$B$2:$B386,0)</f>
        <v>1</v>
      </c>
      <c r="AB333" t="str">
        <f ca="1">IF(AND(AA333=1,ISBLANK(VLOOKUP(Z333,Tableau471468101113151617[[Date]:[Type de prestation]],5,FALSE))),"",AA333)</f>
        <v/>
      </c>
    </row>
    <row r="334" spans="1:28" x14ac:dyDescent="0.25">
      <c r="A334" s="3">
        <f>'Récap prestation'!N335</f>
        <v>0</v>
      </c>
      <c r="B334" s="12" t="e">
        <f t="array" ref="B3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doublon])-ROW($A$2)+1),ROWS(B$2:B334)))</f>
        <v>#NUM!</v>
      </c>
      <c r="C334" s="12" t="str">
        <f t="shared" si="40"/>
        <v/>
      </c>
      <c r="D334" s="12" t="str">
        <f>IF('Récap prestation'!E335&lt;&gt;0,'Récap prestation'!E335,"")</f>
        <v/>
      </c>
      <c r="E334" s="14">
        <f t="shared" si="41"/>
        <v>325</v>
      </c>
      <c r="F334" s="14" t="str">
        <f t="shared" si="42"/>
        <v xml:space="preserve"> 325 </v>
      </c>
      <c r="G334" s="14">
        <f>INDEX($N$2:O432,MATCH(D334,Tableau1[valeur établissement liste],0),2)</f>
        <v>3</v>
      </c>
      <c r="H334" s="2" t="str">
        <f t="shared" si="43"/>
        <v/>
      </c>
      <c r="I334" s="12">
        <f>'Récap prestation'!G335</f>
        <v>0</v>
      </c>
      <c r="J334" s="12" t="str">
        <f>IF(ISBLANK('Récap prestation'!I335),"",'Récap prestation'!I335)</f>
        <v/>
      </c>
      <c r="K334" s="12" t="str">
        <f>IF(ISBLANK('Récap prestation'!H335),"",'Récap prestation'!H335)</f>
        <v/>
      </c>
      <c r="L334" s="12"/>
      <c r="M334" s="10" t="e">
        <f t="array" ref="M3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doublon])-ROW($D$2)+1),ROWS(M$2:M334)))</f>
        <v>#NUM!</v>
      </c>
      <c r="N334" s="12" t="str">
        <f t="shared" si="44"/>
        <v/>
      </c>
      <c r="O334">
        <f t="shared" si="47"/>
        <v>333</v>
      </c>
      <c r="P334">
        <f ca="1">SUMIF('Récap prestation'!$E$3:$E$500,N334,'Récap prestation'!J335)</f>
        <v>0</v>
      </c>
      <c r="Q334">
        <f ca="1">SUMIF('Récap prestation'!$E$3:$E$500,N334,'Récap prestation'!K335)</f>
        <v>0</v>
      </c>
      <c r="R334">
        <f t="shared" ca="1" si="45"/>
        <v>0</v>
      </c>
      <c r="S334">
        <f ca="1">SUMIF('Récap prestation'!$E$3:$E$500,N334,'Récap prestation'!S335)</f>
        <v>0</v>
      </c>
      <c r="T334" t="str">
        <f ca="1">IF(ISERROR(AVERAGEIF('Récap prestation'!$E$3:$E$500,N334,'Récap prestation'!$S$3)),"N/A",AVERAGEIF('Récap prestation'!$E$3:$E$500,N334,'Récap prestation'!$S$3:$S$500))</f>
        <v>N/A</v>
      </c>
      <c r="U334" s="12">
        <f>'Récap prestation'!O335</f>
        <v>0</v>
      </c>
      <c r="V334" s="12" t="e">
        <f t="array" ref="V33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doublon])-ROW($U$2)+1),ROWS(V$2:V334)))</f>
        <v>#NUM!</v>
      </c>
      <c r="W334" s="12" t="str">
        <f t="shared" si="46"/>
        <v/>
      </c>
      <c r="X334" s="12"/>
      <c r="Z334" s="14" t="str">
        <f ca="1">'juillet 2019'!B30</f>
        <v>29 juillet 2019</v>
      </c>
      <c r="AA334" s="14">
        <f ca="1">MATCH(TEXT(Z335,"j mmmm aaaa"),'juillet 2019'!$B$2:$B387,0)-MATCH(TEXT(Z334,"j mmmm aaaa"),'juillet 2019'!$B$2:$B387,0)</f>
        <v>1</v>
      </c>
      <c r="AB334" t="str">
        <f ca="1">IF(AND(AA334=1,ISBLANK(VLOOKUP(Z334,Tableau471468101113151617[[Date]:[Type de prestation]],5,FALSE))),"",AA334)</f>
        <v/>
      </c>
    </row>
    <row r="335" spans="1:28" x14ac:dyDescent="0.25">
      <c r="A335" s="3">
        <f>'Récap prestation'!N336</f>
        <v>0</v>
      </c>
      <c r="B335" s="12" t="e">
        <f t="array" ref="B3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doublon])-ROW($A$2)+1),ROWS(B$2:B335)))</f>
        <v>#NUM!</v>
      </c>
      <c r="C335" s="12" t="str">
        <f t="shared" si="40"/>
        <v/>
      </c>
      <c r="D335" s="12" t="str">
        <f>IF('Récap prestation'!E336&lt;&gt;0,'Récap prestation'!E336,"")</f>
        <v/>
      </c>
      <c r="E335" s="14">
        <f t="shared" si="41"/>
        <v>326</v>
      </c>
      <c r="F335" s="14" t="str">
        <f t="shared" si="42"/>
        <v xml:space="preserve"> 326 </v>
      </c>
      <c r="G335" s="14">
        <f>INDEX($N$2:O433,MATCH(D335,Tableau1[valeur établissement liste],0),2)</f>
        <v>3</v>
      </c>
      <c r="H335" s="2" t="str">
        <f t="shared" si="43"/>
        <v/>
      </c>
      <c r="I335" s="12">
        <f>'Récap prestation'!G336</f>
        <v>0</v>
      </c>
      <c r="J335" s="12" t="str">
        <f>IF(ISBLANK('Récap prestation'!I336),"",'Récap prestation'!I336)</f>
        <v/>
      </c>
      <c r="K335" s="12" t="str">
        <f>IF(ISBLANK('Récap prestation'!H336),"",'Récap prestation'!H336)</f>
        <v/>
      </c>
      <c r="L335" s="12"/>
      <c r="M335" s="10" t="e">
        <f t="array" ref="M3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doublon])-ROW($D$2)+1),ROWS(M$2:M335)))</f>
        <v>#NUM!</v>
      </c>
      <c r="N335" s="12" t="str">
        <f t="shared" si="44"/>
        <v/>
      </c>
      <c r="O335">
        <f t="shared" si="47"/>
        <v>334</v>
      </c>
      <c r="P335">
        <f ca="1">SUMIF('Récap prestation'!$E$3:$E$500,N335,'Récap prestation'!J336)</f>
        <v>0</v>
      </c>
      <c r="Q335">
        <f ca="1">SUMIF('Récap prestation'!$E$3:$E$500,N335,'Récap prestation'!K336)</f>
        <v>0</v>
      </c>
      <c r="R335">
        <f t="shared" ca="1" si="45"/>
        <v>0</v>
      </c>
      <c r="S335">
        <f ca="1">SUMIF('Récap prestation'!$E$3:$E$500,N335,'Récap prestation'!S336)</f>
        <v>0</v>
      </c>
      <c r="T335" t="str">
        <f ca="1">IF(ISERROR(AVERAGEIF('Récap prestation'!$E$3:$E$500,N335,'Récap prestation'!$S$3)),"N/A",AVERAGEIF('Récap prestation'!$E$3:$E$500,N335,'Récap prestation'!$S$3:$S$500))</f>
        <v>N/A</v>
      </c>
      <c r="U335" s="12">
        <f>'Récap prestation'!O336</f>
        <v>0</v>
      </c>
      <c r="V335" s="12" t="e">
        <f t="array" ref="V33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doublon])-ROW($U$2)+1),ROWS(V$2:V335)))</f>
        <v>#NUM!</v>
      </c>
      <c r="W335" s="12" t="str">
        <f t="shared" si="46"/>
        <v/>
      </c>
      <c r="X335" s="12"/>
      <c r="Z335" s="14" t="str">
        <f ca="1">'juillet 2019'!B31</f>
        <v>30 juillet 2019</v>
      </c>
      <c r="AA335" s="14">
        <f ca="1">MATCH(TEXT(Z336,"j mmmm aaaa"),'juillet 2019'!$B$2:$B388,0)-MATCH(TEXT(Z335,"j mmmm aaaa"),'juillet 2019'!$B$2:$B388,0)</f>
        <v>1</v>
      </c>
      <c r="AB335" t="str">
        <f ca="1">IF(AND(AA335=1,ISBLANK(VLOOKUP(Z335,Tableau471468101113151617[[Date]:[Type de prestation]],5,FALSE))),"",AA335)</f>
        <v/>
      </c>
    </row>
    <row r="336" spans="1:28" x14ac:dyDescent="0.25">
      <c r="A336" s="3">
        <f>'Récap prestation'!N337</f>
        <v>0</v>
      </c>
      <c r="B336" s="12" t="e">
        <f t="array" ref="B3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doublon])-ROW($A$2)+1),ROWS(B$2:B336)))</f>
        <v>#NUM!</v>
      </c>
      <c r="C336" s="12" t="str">
        <f t="shared" si="40"/>
        <v/>
      </c>
      <c r="D336" s="12" t="str">
        <f>IF('Récap prestation'!E337&lt;&gt;0,'Récap prestation'!E337,"")</f>
        <v/>
      </c>
      <c r="E336" s="14">
        <f t="shared" si="41"/>
        <v>327</v>
      </c>
      <c r="F336" s="14" t="str">
        <f t="shared" si="42"/>
        <v xml:space="preserve"> 327 </v>
      </c>
      <c r="G336" s="14">
        <f>INDEX($N$2:O434,MATCH(D336,Tableau1[valeur établissement liste],0),2)</f>
        <v>3</v>
      </c>
      <c r="H336" s="2" t="str">
        <f t="shared" si="43"/>
        <v/>
      </c>
      <c r="I336" s="12">
        <f>'Récap prestation'!G337</f>
        <v>0</v>
      </c>
      <c r="J336" s="12" t="str">
        <f>IF(ISBLANK('Récap prestation'!I337),"",'Récap prestation'!I337)</f>
        <v/>
      </c>
      <c r="K336" s="12" t="str">
        <f>IF(ISBLANK('Récap prestation'!H337),"",'Récap prestation'!H337)</f>
        <v/>
      </c>
      <c r="L336" s="12"/>
      <c r="M336" s="10" t="e">
        <f t="array" ref="M3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doublon])-ROW($D$2)+1),ROWS(M$2:M336)))</f>
        <v>#NUM!</v>
      </c>
      <c r="N336" s="12" t="str">
        <f t="shared" si="44"/>
        <v/>
      </c>
      <c r="O336">
        <f t="shared" si="47"/>
        <v>335</v>
      </c>
      <c r="P336">
        <f ca="1">SUMIF('Récap prestation'!$E$3:$E$500,N336,'Récap prestation'!J337)</f>
        <v>0</v>
      </c>
      <c r="Q336">
        <f ca="1">SUMIF('Récap prestation'!$E$3:$E$500,N336,'Récap prestation'!K337)</f>
        <v>0</v>
      </c>
      <c r="R336">
        <f t="shared" ca="1" si="45"/>
        <v>0</v>
      </c>
      <c r="S336">
        <f ca="1">SUMIF('Récap prestation'!$E$3:$E$500,N336,'Récap prestation'!S337)</f>
        <v>0</v>
      </c>
      <c r="T336" t="str">
        <f ca="1">IF(ISERROR(AVERAGEIF('Récap prestation'!$E$3:$E$500,N336,'Récap prestation'!$S$3)),"N/A",AVERAGEIF('Récap prestation'!$E$3:$E$500,N336,'Récap prestation'!$S$3:$S$500))</f>
        <v>N/A</v>
      </c>
      <c r="U336" s="12">
        <f>'Récap prestation'!O337</f>
        <v>0</v>
      </c>
      <c r="V336" s="12" t="e">
        <f t="array" ref="V33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doublon])-ROW($U$2)+1),ROWS(V$2:V336)))</f>
        <v>#NUM!</v>
      </c>
      <c r="W336" s="12" t="str">
        <f t="shared" si="46"/>
        <v/>
      </c>
      <c r="X336" s="12"/>
      <c r="Z336" s="14" t="str">
        <f ca="1">'juillet 2019'!B32</f>
        <v>31 juillet 2019</v>
      </c>
      <c r="AA336" s="14">
        <f ca="1">MATCH(TEXT("Fin de juillet","j mmmm aaaa"),'juillet 2019'!$B$2:$B389,0)-MATCH(TEXT(Z336,"j mmmm aaaa"),'juillet 2019'!$B$2:$B389,0)</f>
        <v>1</v>
      </c>
      <c r="AB336" t="str">
        <f ca="1">IF(AND(AA336=1,ISBLANK(VLOOKUP(Z336,Tableau471468101113151617[[Date]:[Type de prestation]],5,FALSE))),"",AA336)</f>
        <v/>
      </c>
    </row>
    <row r="337" spans="1:26" x14ac:dyDescent="0.25">
      <c r="A337" s="3">
        <f>'Récap prestation'!N338</f>
        <v>0</v>
      </c>
      <c r="B337" s="12" t="e">
        <f t="array" ref="B3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doublon])-ROW($A$2)+1),ROWS(B$2:B337)))</f>
        <v>#NUM!</v>
      </c>
      <c r="C337" s="12" t="str">
        <f t="shared" si="40"/>
        <v/>
      </c>
      <c r="D337" s="12" t="str">
        <f>IF('Récap prestation'!E338&lt;&gt;0,'Récap prestation'!E338,"")</f>
        <v/>
      </c>
      <c r="E337" s="14">
        <f t="shared" si="41"/>
        <v>328</v>
      </c>
      <c r="F337" s="14" t="str">
        <f t="shared" si="42"/>
        <v xml:space="preserve"> 328 </v>
      </c>
      <c r="G337" s="14">
        <f>INDEX($N$2:O435,MATCH(D337,Tableau1[valeur établissement liste],0),2)</f>
        <v>3</v>
      </c>
      <c r="H337" s="2" t="str">
        <f t="shared" si="43"/>
        <v/>
      </c>
      <c r="I337" s="12">
        <f>'Récap prestation'!G338</f>
        <v>0</v>
      </c>
      <c r="J337" s="12" t="str">
        <f>IF(ISBLANK('Récap prestation'!I338),"",'Récap prestation'!I338)</f>
        <v/>
      </c>
      <c r="K337" s="12" t="str">
        <f>IF(ISBLANK('Récap prestation'!H338),"",'Récap prestation'!H338)</f>
        <v/>
      </c>
      <c r="L337" s="12"/>
      <c r="M337" s="10" t="e">
        <f t="array" ref="M3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doublon])-ROW($D$2)+1),ROWS(M$2:M337)))</f>
        <v>#NUM!</v>
      </c>
      <c r="N337" s="12" t="str">
        <f t="shared" si="44"/>
        <v/>
      </c>
      <c r="O337">
        <f t="shared" si="47"/>
        <v>336</v>
      </c>
      <c r="P337">
        <f ca="1">SUMIF('Récap prestation'!$E$3:$E$500,N337,'Récap prestation'!J338)</f>
        <v>0</v>
      </c>
      <c r="Q337">
        <f ca="1">SUMIF('Récap prestation'!$E$3:$E$500,N337,'Récap prestation'!K338)</f>
        <v>0</v>
      </c>
      <c r="R337">
        <f t="shared" ca="1" si="45"/>
        <v>0</v>
      </c>
      <c r="S337">
        <f ca="1">SUMIF('Récap prestation'!$E$3:$E$500,N337,'Récap prestation'!S338)</f>
        <v>0</v>
      </c>
      <c r="T337" t="str">
        <f ca="1">IF(ISERROR(AVERAGEIF('Récap prestation'!$E$3:$E$500,N337,'Récap prestation'!$S$3)),"N/A",AVERAGEIF('Récap prestation'!$E$3:$E$500,N337,'Récap prestation'!$S$3:$S$500))</f>
        <v>N/A</v>
      </c>
      <c r="U337" s="12">
        <f>'Récap prestation'!O338</f>
        <v>0</v>
      </c>
      <c r="V337" s="12" t="e">
        <f t="array" ref="V33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doublon])-ROW($U$2)+1),ROWS(V$2:V337)))</f>
        <v>#NUM!</v>
      </c>
      <c r="W337" s="12" t="str">
        <f t="shared" si="46"/>
        <v/>
      </c>
      <c r="X337" s="12"/>
      <c r="Z337" s="14"/>
    </row>
    <row r="338" spans="1:26" x14ac:dyDescent="0.25">
      <c r="A338" s="3">
        <f>'Récap prestation'!N339</f>
        <v>0</v>
      </c>
      <c r="B338" s="12" t="e">
        <f t="array" ref="B3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doublon])-ROW($A$2)+1),ROWS(B$2:B338)))</f>
        <v>#NUM!</v>
      </c>
      <c r="C338" s="12" t="str">
        <f t="shared" si="40"/>
        <v/>
      </c>
      <c r="D338" s="12" t="str">
        <f>IF('Récap prestation'!E339&lt;&gt;0,'Récap prestation'!E339,"")</f>
        <v/>
      </c>
      <c r="E338" s="14">
        <f t="shared" si="41"/>
        <v>329</v>
      </c>
      <c r="F338" s="14" t="str">
        <f t="shared" si="42"/>
        <v xml:space="preserve"> 329 </v>
      </c>
      <c r="G338" s="14">
        <f>INDEX($N$2:O436,MATCH(D338,Tableau1[valeur établissement liste],0),2)</f>
        <v>3</v>
      </c>
      <c r="H338" s="2" t="str">
        <f t="shared" si="43"/>
        <v/>
      </c>
      <c r="I338" s="12">
        <f>'Récap prestation'!G339</f>
        <v>0</v>
      </c>
      <c r="J338" s="12" t="str">
        <f>IF(ISBLANK('Récap prestation'!I339),"",'Récap prestation'!I339)</f>
        <v/>
      </c>
      <c r="K338" s="12" t="str">
        <f>IF(ISBLANK('Récap prestation'!H339),"",'Récap prestation'!H339)</f>
        <v/>
      </c>
      <c r="L338" s="12"/>
      <c r="M338" s="10" t="e">
        <f t="array" ref="M3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doublon])-ROW($D$2)+1),ROWS(M$2:M338)))</f>
        <v>#NUM!</v>
      </c>
      <c r="N338" s="12" t="str">
        <f t="shared" si="44"/>
        <v/>
      </c>
      <c r="O338">
        <f t="shared" si="47"/>
        <v>337</v>
      </c>
      <c r="P338">
        <f ca="1">SUMIF('Récap prestation'!$E$3:$E$500,N338,'Récap prestation'!J339)</f>
        <v>0</v>
      </c>
      <c r="Q338">
        <f ca="1">SUMIF('Récap prestation'!$E$3:$E$500,N338,'Récap prestation'!K339)</f>
        <v>0</v>
      </c>
      <c r="R338">
        <f t="shared" ca="1" si="45"/>
        <v>0</v>
      </c>
      <c r="S338">
        <f ca="1">SUMIF('Récap prestation'!$E$3:$E$500,N338,'Récap prestation'!S339)</f>
        <v>0</v>
      </c>
      <c r="T338" t="str">
        <f ca="1">IF(ISERROR(AVERAGEIF('Récap prestation'!$E$3:$E$500,N338,'Récap prestation'!$S$3)),"N/A",AVERAGEIF('Récap prestation'!$E$3:$E$500,N338,'Récap prestation'!$S$3:$S$500))</f>
        <v>N/A</v>
      </c>
      <c r="U338" s="12">
        <f>'Récap prestation'!O339</f>
        <v>0</v>
      </c>
      <c r="V338" s="12" t="e">
        <f t="array" ref="V33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doublon])-ROW($U$2)+1),ROWS(V$2:V338)))</f>
        <v>#NUM!</v>
      </c>
      <c r="W338" s="12" t="str">
        <f t="shared" si="46"/>
        <v/>
      </c>
      <c r="X338" s="12"/>
      <c r="Z338" s="14"/>
    </row>
    <row r="339" spans="1:26" x14ac:dyDescent="0.25">
      <c r="A339" s="3">
        <f>'Récap prestation'!N340</f>
        <v>0</v>
      </c>
      <c r="B339" s="12" t="e">
        <f t="array" ref="B3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doublon])-ROW($A$2)+1),ROWS(B$2:B339)))</f>
        <v>#NUM!</v>
      </c>
      <c r="C339" s="12" t="str">
        <f t="shared" si="40"/>
        <v/>
      </c>
      <c r="D339" s="12" t="str">
        <f>IF('Récap prestation'!E340&lt;&gt;0,'Récap prestation'!E340,"")</f>
        <v/>
      </c>
      <c r="E339" s="14">
        <f t="shared" si="41"/>
        <v>330</v>
      </c>
      <c r="F339" s="14" t="str">
        <f t="shared" si="42"/>
        <v xml:space="preserve"> 330 </v>
      </c>
      <c r="G339" s="14">
        <f>INDEX($N$2:O437,MATCH(D339,Tableau1[valeur établissement liste],0),2)</f>
        <v>3</v>
      </c>
      <c r="H339" s="2" t="str">
        <f t="shared" si="43"/>
        <v/>
      </c>
      <c r="I339" s="12">
        <f>'Récap prestation'!G340</f>
        <v>0</v>
      </c>
      <c r="J339" s="12" t="str">
        <f>IF(ISBLANK('Récap prestation'!I340),"",'Récap prestation'!I340)</f>
        <v/>
      </c>
      <c r="K339" s="12" t="str">
        <f>IF(ISBLANK('Récap prestation'!H340),"",'Récap prestation'!H340)</f>
        <v/>
      </c>
      <c r="L339" s="12"/>
      <c r="M339" s="10" t="e">
        <f t="array" ref="M3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doublon])-ROW($D$2)+1),ROWS(M$2:M339)))</f>
        <v>#NUM!</v>
      </c>
      <c r="N339" s="12" t="str">
        <f t="shared" si="44"/>
        <v/>
      </c>
      <c r="O339">
        <f t="shared" si="47"/>
        <v>338</v>
      </c>
      <c r="P339">
        <f ca="1">SUMIF('Récap prestation'!$E$3:$E$500,N339,'Récap prestation'!J340)</f>
        <v>0</v>
      </c>
      <c r="Q339">
        <f ca="1">SUMIF('Récap prestation'!$E$3:$E$500,N339,'Récap prestation'!K340)</f>
        <v>0</v>
      </c>
      <c r="R339">
        <f t="shared" ca="1" si="45"/>
        <v>0</v>
      </c>
      <c r="S339">
        <f ca="1">SUMIF('Récap prestation'!$E$3:$E$500,N339,'Récap prestation'!S340)</f>
        <v>0</v>
      </c>
      <c r="T339" t="str">
        <f ca="1">IF(ISERROR(AVERAGEIF('Récap prestation'!$E$3:$E$500,N339,'Récap prestation'!$S$3)),"N/A",AVERAGEIF('Récap prestation'!$E$3:$E$500,N339,'Récap prestation'!$S$3:$S$500))</f>
        <v>N/A</v>
      </c>
      <c r="U339" s="12">
        <f>'Récap prestation'!O340</f>
        <v>0</v>
      </c>
      <c r="V339" s="12" t="e">
        <f t="array" ref="V33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doublon])-ROW($U$2)+1),ROWS(V$2:V339)))</f>
        <v>#NUM!</v>
      </c>
      <c r="W339" s="12" t="str">
        <f t="shared" si="46"/>
        <v/>
      </c>
      <c r="X339" s="12"/>
      <c r="Z339" s="14"/>
    </row>
    <row r="340" spans="1:26" x14ac:dyDescent="0.25">
      <c r="A340" s="3">
        <f>'Récap prestation'!N341</f>
        <v>0</v>
      </c>
      <c r="B340" s="12" t="e">
        <f t="array" ref="B3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doublon])-ROW($A$2)+1),ROWS(B$2:B340)))</f>
        <v>#NUM!</v>
      </c>
      <c r="C340" s="12" t="str">
        <f t="shared" si="40"/>
        <v/>
      </c>
      <c r="D340" s="12" t="str">
        <f>IF('Récap prestation'!E341&lt;&gt;0,'Récap prestation'!E341,"")</f>
        <v/>
      </c>
      <c r="E340" s="14">
        <f t="shared" si="41"/>
        <v>331</v>
      </c>
      <c r="F340" s="14" t="str">
        <f t="shared" si="42"/>
        <v xml:space="preserve"> 331 </v>
      </c>
      <c r="G340" s="14">
        <f>INDEX($N$2:O438,MATCH(D340,Tableau1[valeur établissement liste],0),2)</f>
        <v>3</v>
      </c>
      <c r="H340" s="2" t="str">
        <f t="shared" si="43"/>
        <v/>
      </c>
      <c r="I340" s="12">
        <f>'Récap prestation'!G341</f>
        <v>0</v>
      </c>
      <c r="J340" s="12" t="str">
        <f>IF(ISBLANK('Récap prestation'!I341),"",'Récap prestation'!I341)</f>
        <v/>
      </c>
      <c r="K340" s="12" t="str">
        <f>IF(ISBLANK('Récap prestation'!H341),"",'Récap prestation'!H341)</f>
        <v/>
      </c>
      <c r="L340" s="12"/>
      <c r="M340" s="10" t="e">
        <f t="array" ref="M3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doublon])-ROW($D$2)+1),ROWS(M$2:M340)))</f>
        <v>#NUM!</v>
      </c>
      <c r="N340" s="12" t="str">
        <f t="shared" si="44"/>
        <v/>
      </c>
      <c r="O340">
        <f t="shared" si="47"/>
        <v>339</v>
      </c>
      <c r="P340">
        <f ca="1">SUMIF('Récap prestation'!$E$3:$E$500,N340,'Récap prestation'!J341)</f>
        <v>0</v>
      </c>
      <c r="Q340">
        <f ca="1">SUMIF('Récap prestation'!$E$3:$E$500,N340,'Récap prestation'!K341)</f>
        <v>0</v>
      </c>
      <c r="R340">
        <f t="shared" ca="1" si="45"/>
        <v>0</v>
      </c>
      <c r="S340">
        <f ca="1">SUMIF('Récap prestation'!$E$3:$E$500,N340,'Récap prestation'!S341)</f>
        <v>0</v>
      </c>
      <c r="T340" t="str">
        <f ca="1">IF(ISERROR(AVERAGEIF('Récap prestation'!$E$3:$E$500,N340,'Récap prestation'!$S$3)),"N/A",AVERAGEIF('Récap prestation'!$E$3:$E$500,N340,'Récap prestation'!$S$3:$S$500))</f>
        <v>N/A</v>
      </c>
      <c r="U340" s="12">
        <f>'Récap prestation'!O341</f>
        <v>0</v>
      </c>
      <c r="V340" s="12" t="e">
        <f t="array" ref="V34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doublon])-ROW($U$2)+1),ROWS(V$2:V340)))</f>
        <v>#NUM!</v>
      </c>
      <c r="W340" s="12" t="str">
        <f t="shared" si="46"/>
        <v/>
      </c>
      <c r="X340" s="12"/>
      <c r="Z340" s="14"/>
    </row>
    <row r="341" spans="1:26" x14ac:dyDescent="0.25">
      <c r="A341" s="3">
        <f>'Récap prestation'!N342</f>
        <v>0</v>
      </c>
      <c r="B341" s="12" t="e">
        <f t="array" ref="B3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doublon])-ROW($A$2)+1),ROWS(B$2:B341)))</f>
        <v>#NUM!</v>
      </c>
      <c r="C341" s="12" t="str">
        <f t="shared" si="40"/>
        <v/>
      </c>
      <c r="D341" s="12" t="str">
        <f>IF('Récap prestation'!E342&lt;&gt;0,'Récap prestation'!E342,"")</f>
        <v/>
      </c>
      <c r="E341" s="14">
        <f t="shared" si="41"/>
        <v>332</v>
      </c>
      <c r="F341" s="14" t="str">
        <f t="shared" si="42"/>
        <v xml:space="preserve"> 332 </v>
      </c>
      <c r="G341" s="14">
        <f>INDEX($N$2:O439,MATCH(D341,Tableau1[valeur établissement liste],0),2)</f>
        <v>3</v>
      </c>
      <c r="H341" s="2" t="str">
        <f t="shared" si="43"/>
        <v/>
      </c>
      <c r="I341" s="12">
        <f>'Récap prestation'!G342</f>
        <v>0</v>
      </c>
      <c r="J341" s="12" t="str">
        <f>IF(ISBLANK('Récap prestation'!I342),"",'Récap prestation'!I342)</f>
        <v/>
      </c>
      <c r="K341" s="12" t="str">
        <f>IF(ISBLANK('Récap prestation'!H342),"",'Récap prestation'!H342)</f>
        <v/>
      </c>
      <c r="L341" s="12"/>
      <c r="M341" s="10" t="e">
        <f t="array" ref="M3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doublon])-ROW($D$2)+1),ROWS(M$2:M341)))</f>
        <v>#NUM!</v>
      </c>
      <c r="N341" s="12" t="str">
        <f t="shared" si="44"/>
        <v/>
      </c>
      <c r="O341">
        <f t="shared" si="47"/>
        <v>340</v>
      </c>
      <c r="P341">
        <f ca="1">SUMIF('Récap prestation'!$E$3:$E$500,N341,'Récap prestation'!J342)</f>
        <v>0</v>
      </c>
      <c r="Q341">
        <f ca="1">SUMIF('Récap prestation'!$E$3:$E$500,N341,'Récap prestation'!K342)</f>
        <v>0</v>
      </c>
      <c r="R341">
        <f t="shared" ca="1" si="45"/>
        <v>0</v>
      </c>
      <c r="S341">
        <f ca="1">SUMIF('Récap prestation'!$E$3:$E$500,N341,'Récap prestation'!S342)</f>
        <v>0</v>
      </c>
      <c r="T341" t="str">
        <f ca="1">IF(ISERROR(AVERAGEIF('Récap prestation'!$E$3:$E$500,N341,'Récap prestation'!$S$3)),"N/A",AVERAGEIF('Récap prestation'!$E$3:$E$500,N341,'Récap prestation'!$S$3:$S$500))</f>
        <v>N/A</v>
      </c>
      <c r="U341" s="12">
        <f>'Récap prestation'!O342</f>
        <v>0</v>
      </c>
      <c r="V341" s="12" t="e">
        <f t="array" ref="V34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doublon])-ROW($U$2)+1),ROWS(V$2:V341)))</f>
        <v>#NUM!</v>
      </c>
      <c r="W341" s="12" t="str">
        <f t="shared" si="46"/>
        <v/>
      </c>
      <c r="X341" s="12"/>
      <c r="Z341" s="14"/>
    </row>
    <row r="342" spans="1:26" x14ac:dyDescent="0.25">
      <c r="A342" s="3">
        <f>'Récap prestation'!N343</f>
        <v>0</v>
      </c>
      <c r="B342" s="12" t="e">
        <f t="array" ref="B3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doublon])-ROW($A$2)+1),ROWS(B$2:B342)))</f>
        <v>#NUM!</v>
      </c>
      <c r="C342" s="12" t="str">
        <f t="shared" si="40"/>
        <v/>
      </c>
      <c r="D342" s="12" t="str">
        <f>IF('Récap prestation'!E343&lt;&gt;0,'Récap prestation'!E343,"")</f>
        <v/>
      </c>
      <c r="E342" s="14">
        <f t="shared" si="41"/>
        <v>333</v>
      </c>
      <c r="F342" s="14" t="str">
        <f t="shared" si="42"/>
        <v xml:space="preserve"> 333 </v>
      </c>
      <c r="G342" s="14">
        <f>INDEX($N$2:O440,MATCH(D342,Tableau1[valeur établissement liste],0),2)</f>
        <v>3</v>
      </c>
      <c r="H342" s="2" t="str">
        <f t="shared" si="43"/>
        <v/>
      </c>
      <c r="I342" s="12">
        <f>'Récap prestation'!G343</f>
        <v>0</v>
      </c>
      <c r="J342" s="12" t="str">
        <f>IF(ISBLANK('Récap prestation'!I343),"",'Récap prestation'!I343)</f>
        <v/>
      </c>
      <c r="K342" s="12" t="str">
        <f>IF(ISBLANK('Récap prestation'!H343),"",'Récap prestation'!H343)</f>
        <v/>
      </c>
      <c r="L342" s="12"/>
      <c r="M342" s="10" t="e">
        <f t="array" ref="M3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doublon])-ROW($D$2)+1),ROWS(M$2:M342)))</f>
        <v>#NUM!</v>
      </c>
      <c r="N342" s="12" t="str">
        <f t="shared" si="44"/>
        <v/>
      </c>
      <c r="O342">
        <f t="shared" si="47"/>
        <v>341</v>
      </c>
      <c r="P342">
        <f ca="1">SUMIF('Récap prestation'!$E$3:$E$500,N342,'Récap prestation'!J343)</f>
        <v>0</v>
      </c>
      <c r="Q342">
        <f ca="1">SUMIF('Récap prestation'!$E$3:$E$500,N342,'Récap prestation'!K343)</f>
        <v>0</v>
      </c>
      <c r="R342">
        <f t="shared" ca="1" si="45"/>
        <v>0</v>
      </c>
      <c r="S342">
        <f ca="1">SUMIF('Récap prestation'!$E$3:$E$500,N342,'Récap prestation'!S343)</f>
        <v>0</v>
      </c>
      <c r="T342" t="str">
        <f ca="1">IF(ISERROR(AVERAGEIF('Récap prestation'!$E$3:$E$500,N342,'Récap prestation'!$S$3)),"N/A",AVERAGEIF('Récap prestation'!$E$3:$E$500,N342,'Récap prestation'!$S$3:$S$500))</f>
        <v>N/A</v>
      </c>
      <c r="U342" s="12">
        <f>'Récap prestation'!O343</f>
        <v>0</v>
      </c>
      <c r="V342" s="12" t="e">
        <f t="array" ref="V34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doublon])-ROW($U$2)+1),ROWS(V$2:V342)))</f>
        <v>#NUM!</v>
      </c>
      <c r="W342" s="12" t="str">
        <f t="shared" si="46"/>
        <v/>
      </c>
      <c r="X342" s="12"/>
      <c r="Z342" s="14"/>
    </row>
    <row r="343" spans="1:26" x14ac:dyDescent="0.25">
      <c r="A343" s="3">
        <f>'Récap prestation'!N344</f>
        <v>0</v>
      </c>
      <c r="B343" s="12" t="e">
        <f t="array" ref="B3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doublon])-ROW($A$2)+1),ROWS(B$2:B343)))</f>
        <v>#NUM!</v>
      </c>
      <c r="C343" s="12" t="str">
        <f t="shared" si="40"/>
        <v/>
      </c>
      <c r="D343" s="12" t="str">
        <f>IF('Récap prestation'!E344&lt;&gt;0,'Récap prestation'!E344,"")</f>
        <v/>
      </c>
      <c r="E343" s="14">
        <f t="shared" si="41"/>
        <v>334</v>
      </c>
      <c r="F343" s="14" t="str">
        <f t="shared" si="42"/>
        <v xml:space="preserve"> 334 </v>
      </c>
      <c r="G343" s="14">
        <f>INDEX($N$2:O441,MATCH(D343,Tableau1[valeur établissement liste],0),2)</f>
        <v>3</v>
      </c>
      <c r="H343" s="2" t="str">
        <f t="shared" si="43"/>
        <v/>
      </c>
      <c r="I343" s="12">
        <f>'Récap prestation'!G344</f>
        <v>0</v>
      </c>
      <c r="J343" s="12" t="str">
        <f>IF(ISBLANK('Récap prestation'!I344),"",'Récap prestation'!I344)</f>
        <v/>
      </c>
      <c r="K343" s="12" t="str">
        <f>IF(ISBLANK('Récap prestation'!H344),"",'Récap prestation'!H344)</f>
        <v/>
      </c>
      <c r="L343" s="12"/>
      <c r="M343" s="10" t="e">
        <f t="array" ref="M3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doublon])-ROW($D$2)+1),ROWS(M$2:M343)))</f>
        <v>#NUM!</v>
      </c>
      <c r="N343" s="12" t="str">
        <f t="shared" si="44"/>
        <v/>
      </c>
      <c r="O343">
        <f t="shared" si="47"/>
        <v>342</v>
      </c>
      <c r="P343">
        <f ca="1">SUMIF('Récap prestation'!$E$3:$E$500,N343,'Récap prestation'!J344)</f>
        <v>0</v>
      </c>
      <c r="Q343">
        <f ca="1">SUMIF('Récap prestation'!$E$3:$E$500,N343,'Récap prestation'!K344)</f>
        <v>0</v>
      </c>
      <c r="R343">
        <f t="shared" ca="1" si="45"/>
        <v>0</v>
      </c>
      <c r="S343">
        <f ca="1">SUMIF('Récap prestation'!$E$3:$E$500,N343,'Récap prestation'!S344)</f>
        <v>0</v>
      </c>
      <c r="T343" t="str">
        <f ca="1">IF(ISERROR(AVERAGEIF('Récap prestation'!$E$3:$E$500,N343,'Récap prestation'!$S$3)),"N/A",AVERAGEIF('Récap prestation'!$E$3:$E$500,N343,'Récap prestation'!$S$3:$S$500))</f>
        <v>N/A</v>
      </c>
      <c r="U343" s="12">
        <f>'Récap prestation'!O344</f>
        <v>0</v>
      </c>
      <c r="V343" s="12" t="e">
        <f t="array" ref="V34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doublon])-ROW($U$2)+1),ROWS(V$2:V343)))</f>
        <v>#NUM!</v>
      </c>
      <c r="W343" s="12" t="str">
        <f t="shared" si="46"/>
        <v/>
      </c>
      <c r="X343" s="12"/>
      <c r="Z343" s="14"/>
    </row>
    <row r="344" spans="1:26" x14ac:dyDescent="0.25">
      <c r="A344" s="3">
        <f>'Récap prestation'!N345</f>
        <v>0</v>
      </c>
      <c r="B344" s="12" t="e">
        <f t="array" ref="B3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doublon])-ROW($A$2)+1),ROWS(B$2:B344)))</f>
        <v>#NUM!</v>
      </c>
      <c r="C344" s="12" t="str">
        <f t="shared" si="40"/>
        <v/>
      </c>
      <c r="D344" s="12" t="str">
        <f>IF('Récap prestation'!E345&lt;&gt;0,'Récap prestation'!E345,"")</f>
        <v/>
      </c>
      <c r="E344" s="14">
        <f t="shared" si="41"/>
        <v>335</v>
      </c>
      <c r="F344" s="14" t="str">
        <f t="shared" si="42"/>
        <v xml:space="preserve"> 335 </v>
      </c>
      <c r="G344" s="14">
        <f>INDEX($N$2:O442,MATCH(D344,Tableau1[valeur établissement liste],0),2)</f>
        <v>3</v>
      </c>
      <c r="H344" s="2" t="str">
        <f t="shared" si="43"/>
        <v/>
      </c>
      <c r="I344" s="12">
        <f>'Récap prestation'!G345</f>
        <v>0</v>
      </c>
      <c r="J344" s="12" t="str">
        <f>IF(ISBLANK('Récap prestation'!I345),"",'Récap prestation'!I345)</f>
        <v/>
      </c>
      <c r="K344" s="12" t="str">
        <f>IF(ISBLANK('Récap prestation'!H345),"",'Récap prestation'!H345)</f>
        <v/>
      </c>
      <c r="L344" s="12"/>
      <c r="M344" s="10" t="e">
        <f t="array" ref="M3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doublon])-ROW($D$2)+1),ROWS(M$2:M344)))</f>
        <v>#NUM!</v>
      </c>
      <c r="N344" s="12" t="str">
        <f t="shared" si="44"/>
        <v/>
      </c>
      <c r="O344">
        <f t="shared" si="47"/>
        <v>343</v>
      </c>
      <c r="P344">
        <f ca="1">SUMIF('Récap prestation'!$E$3:$E$500,N344,'Récap prestation'!J345)</f>
        <v>0</v>
      </c>
      <c r="Q344">
        <f ca="1">SUMIF('Récap prestation'!$E$3:$E$500,N344,'Récap prestation'!K345)</f>
        <v>0</v>
      </c>
      <c r="R344">
        <f t="shared" ca="1" si="45"/>
        <v>0</v>
      </c>
      <c r="S344">
        <f ca="1">SUMIF('Récap prestation'!$E$3:$E$500,N344,'Récap prestation'!S345)</f>
        <v>0</v>
      </c>
      <c r="T344" t="str">
        <f ca="1">IF(ISERROR(AVERAGEIF('Récap prestation'!$E$3:$E$500,N344,'Récap prestation'!$S$3)),"N/A",AVERAGEIF('Récap prestation'!$E$3:$E$500,N344,'Récap prestation'!$S$3:$S$500))</f>
        <v>N/A</v>
      </c>
      <c r="U344" s="12">
        <f>'Récap prestation'!O345</f>
        <v>0</v>
      </c>
      <c r="V344" s="12" t="e">
        <f t="array" ref="V34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doublon])-ROW($U$2)+1),ROWS(V$2:V344)))</f>
        <v>#NUM!</v>
      </c>
      <c r="W344" s="12" t="str">
        <f t="shared" si="46"/>
        <v/>
      </c>
      <c r="X344" s="12"/>
      <c r="Z344" s="14"/>
    </row>
    <row r="345" spans="1:26" x14ac:dyDescent="0.25">
      <c r="A345" s="3">
        <f>'Récap prestation'!N346</f>
        <v>0</v>
      </c>
      <c r="B345" s="12" t="e">
        <f t="array" ref="B3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doublon])-ROW($A$2)+1),ROWS(B$2:B345)))</f>
        <v>#NUM!</v>
      </c>
      <c r="C345" s="12" t="str">
        <f t="shared" si="40"/>
        <v/>
      </c>
      <c r="D345" s="12" t="str">
        <f>IF('Récap prestation'!E346&lt;&gt;0,'Récap prestation'!E346,"")</f>
        <v/>
      </c>
      <c r="E345" s="14">
        <f t="shared" si="41"/>
        <v>336</v>
      </c>
      <c r="F345" s="14" t="str">
        <f t="shared" si="42"/>
        <v xml:space="preserve"> 336 </v>
      </c>
      <c r="G345" s="14">
        <f>INDEX($N$2:O443,MATCH(D345,Tableau1[valeur établissement liste],0),2)</f>
        <v>3</v>
      </c>
      <c r="H345" s="2" t="str">
        <f t="shared" si="43"/>
        <v/>
      </c>
      <c r="I345" s="12">
        <f>'Récap prestation'!G346</f>
        <v>0</v>
      </c>
      <c r="J345" s="12" t="str">
        <f>IF(ISBLANK('Récap prestation'!I346),"",'Récap prestation'!I346)</f>
        <v/>
      </c>
      <c r="K345" s="12" t="str">
        <f>IF(ISBLANK('Récap prestation'!H346),"",'Récap prestation'!H346)</f>
        <v/>
      </c>
      <c r="L345" s="12"/>
      <c r="M345" s="10" t="e">
        <f t="array" ref="M3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doublon])-ROW($D$2)+1),ROWS(M$2:M345)))</f>
        <v>#NUM!</v>
      </c>
      <c r="N345" s="12" t="str">
        <f t="shared" si="44"/>
        <v/>
      </c>
      <c r="O345">
        <f t="shared" si="47"/>
        <v>344</v>
      </c>
      <c r="P345">
        <f ca="1">SUMIF('Récap prestation'!$E$3:$E$500,N345,'Récap prestation'!J346)</f>
        <v>0</v>
      </c>
      <c r="Q345">
        <f ca="1">SUMIF('Récap prestation'!$E$3:$E$500,N345,'Récap prestation'!K346)</f>
        <v>0</v>
      </c>
      <c r="R345">
        <f t="shared" ca="1" si="45"/>
        <v>0</v>
      </c>
      <c r="S345">
        <f ca="1">SUMIF('Récap prestation'!$E$3:$E$500,N345,'Récap prestation'!S346)</f>
        <v>0</v>
      </c>
      <c r="T345" t="str">
        <f ca="1">IF(ISERROR(AVERAGEIF('Récap prestation'!$E$3:$E$500,N345,'Récap prestation'!$S$3)),"N/A",AVERAGEIF('Récap prestation'!$E$3:$E$500,N345,'Récap prestation'!$S$3:$S$500))</f>
        <v>N/A</v>
      </c>
      <c r="U345" s="12">
        <f>'Récap prestation'!O346</f>
        <v>0</v>
      </c>
      <c r="V345" s="12" t="e">
        <f t="array" ref="V34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doublon])-ROW($U$2)+1),ROWS(V$2:V345)))</f>
        <v>#NUM!</v>
      </c>
      <c r="W345" s="12" t="str">
        <f t="shared" si="46"/>
        <v/>
      </c>
      <c r="X345" s="12"/>
      <c r="Z345" s="14"/>
    </row>
    <row r="346" spans="1:26" x14ac:dyDescent="0.25">
      <c r="A346" s="3">
        <f>'Récap prestation'!N347</f>
        <v>0</v>
      </c>
      <c r="B346" s="12" t="e">
        <f t="array" ref="B3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doublon])-ROW($A$2)+1),ROWS(B$2:B346)))</f>
        <v>#NUM!</v>
      </c>
      <c r="C346" s="12" t="str">
        <f t="shared" si="40"/>
        <v/>
      </c>
      <c r="D346" s="12" t="str">
        <f>IF('Récap prestation'!E347&lt;&gt;0,'Récap prestation'!E347,"")</f>
        <v/>
      </c>
      <c r="E346" s="14">
        <f t="shared" si="41"/>
        <v>337</v>
      </c>
      <c r="F346" s="14" t="str">
        <f t="shared" si="42"/>
        <v xml:space="preserve"> 337 </v>
      </c>
      <c r="G346" s="14">
        <f>INDEX($N$2:O444,MATCH(D346,Tableau1[valeur établissement liste],0),2)</f>
        <v>3</v>
      </c>
      <c r="H346" s="2" t="str">
        <f t="shared" si="43"/>
        <v/>
      </c>
      <c r="I346" s="12">
        <f>'Récap prestation'!G347</f>
        <v>0</v>
      </c>
      <c r="J346" s="12" t="str">
        <f>IF(ISBLANK('Récap prestation'!I347),"",'Récap prestation'!I347)</f>
        <v/>
      </c>
      <c r="K346" s="12" t="str">
        <f>IF(ISBLANK('Récap prestation'!H347),"",'Récap prestation'!H347)</f>
        <v/>
      </c>
      <c r="L346" s="12"/>
      <c r="M346" s="10" t="e">
        <f t="array" ref="M3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doublon])-ROW($D$2)+1),ROWS(M$2:M346)))</f>
        <v>#NUM!</v>
      </c>
      <c r="N346" s="12" t="str">
        <f t="shared" si="44"/>
        <v/>
      </c>
      <c r="O346">
        <f t="shared" si="47"/>
        <v>345</v>
      </c>
      <c r="P346">
        <f ca="1">SUMIF('Récap prestation'!$E$3:$E$500,N346,'Récap prestation'!J347)</f>
        <v>0</v>
      </c>
      <c r="Q346">
        <f ca="1">SUMIF('Récap prestation'!$E$3:$E$500,N346,'Récap prestation'!K347)</f>
        <v>0</v>
      </c>
      <c r="R346">
        <f t="shared" ca="1" si="45"/>
        <v>0</v>
      </c>
      <c r="S346">
        <f ca="1">SUMIF('Récap prestation'!$E$3:$E$500,N346,'Récap prestation'!S347)</f>
        <v>0</v>
      </c>
      <c r="T346" t="str">
        <f ca="1">IF(ISERROR(AVERAGEIF('Récap prestation'!$E$3:$E$500,N346,'Récap prestation'!$S$3)),"N/A",AVERAGEIF('Récap prestation'!$E$3:$E$500,N346,'Récap prestation'!$S$3:$S$500))</f>
        <v>N/A</v>
      </c>
      <c r="U346" s="12">
        <f>'Récap prestation'!O347</f>
        <v>0</v>
      </c>
      <c r="V346" s="12" t="e">
        <f t="array" ref="V34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doublon])-ROW($U$2)+1),ROWS(V$2:V346)))</f>
        <v>#NUM!</v>
      </c>
      <c r="W346" s="12" t="str">
        <f t="shared" si="46"/>
        <v/>
      </c>
      <c r="X346" s="12"/>
      <c r="Z346" s="14"/>
    </row>
    <row r="347" spans="1:26" x14ac:dyDescent="0.25">
      <c r="A347" s="3">
        <f>'Récap prestation'!N348</f>
        <v>0</v>
      </c>
      <c r="B347" s="12" t="e">
        <f t="array" ref="B3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doublon])-ROW($A$2)+1),ROWS(B$2:B347)))</f>
        <v>#NUM!</v>
      </c>
      <c r="C347" s="12" t="str">
        <f t="shared" si="40"/>
        <v/>
      </c>
      <c r="D347" s="12" t="str">
        <f>IF('Récap prestation'!E348&lt;&gt;0,'Récap prestation'!E348,"")</f>
        <v/>
      </c>
      <c r="E347" s="14">
        <f t="shared" si="41"/>
        <v>338</v>
      </c>
      <c r="F347" s="14" t="str">
        <f t="shared" si="42"/>
        <v xml:space="preserve"> 338 </v>
      </c>
      <c r="G347" s="14">
        <f>INDEX($N$2:O445,MATCH(D347,Tableau1[valeur établissement liste],0),2)</f>
        <v>3</v>
      </c>
      <c r="H347" s="2" t="str">
        <f t="shared" si="43"/>
        <v/>
      </c>
      <c r="I347" s="12">
        <f>'Récap prestation'!G348</f>
        <v>0</v>
      </c>
      <c r="J347" s="12" t="str">
        <f>IF(ISBLANK('Récap prestation'!I348),"",'Récap prestation'!I348)</f>
        <v/>
      </c>
      <c r="K347" s="12" t="str">
        <f>IF(ISBLANK('Récap prestation'!H348),"",'Récap prestation'!H348)</f>
        <v/>
      </c>
      <c r="L347" s="12"/>
      <c r="M347" s="10" t="e">
        <f t="array" ref="M3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doublon])-ROW($D$2)+1),ROWS(M$2:M347)))</f>
        <v>#NUM!</v>
      </c>
      <c r="N347" s="12" t="str">
        <f t="shared" si="44"/>
        <v/>
      </c>
      <c r="O347">
        <f t="shared" si="47"/>
        <v>346</v>
      </c>
      <c r="P347">
        <f ca="1">SUMIF('Récap prestation'!$E$3:$E$500,N347,'Récap prestation'!J348)</f>
        <v>0</v>
      </c>
      <c r="Q347">
        <f ca="1">SUMIF('Récap prestation'!$E$3:$E$500,N347,'Récap prestation'!K348)</f>
        <v>0</v>
      </c>
      <c r="R347">
        <f t="shared" ca="1" si="45"/>
        <v>0</v>
      </c>
      <c r="S347">
        <f ca="1">SUMIF('Récap prestation'!$E$3:$E$500,N347,'Récap prestation'!S348)</f>
        <v>0</v>
      </c>
      <c r="T347" t="str">
        <f ca="1">IF(ISERROR(AVERAGEIF('Récap prestation'!$E$3:$E$500,N347,'Récap prestation'!$S$3)),"N/A",AVERAGEIF('Récap prestation'!$E$3:$E$500,N347,'Récap prestation'!$S$3:$S$500))</f>
        <v>N/A</v>
      </c>
      <c r="U347" s="12">
        <f>'Récap prestation'!O348</f>
        <v>0</v>
      </c>
      <c r="V347" s="12" t="e">
        <f t="array" ref="V34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doublon])-ROW($U$2)+1),ROWS(V$2:V347)))</f>
        <v>#NUM!</v>
      </c>
      <c r="W347" s="12" t="str">
        <f t="shared" si="46"/>
        <v/>
      </c>
      <c r="X347" s="12"/>
    </row>
    <row r="348" spans="1:26" x14ac:dyDescent="0.25">
      <c r="A348" s="3">
        <f>'Récap prestation'!N349</f>
        <v>0</v>
      </c>
      <c r="B348" s="12" t="e">
        <f t="array" ref="B3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doublon])-ROW($A$2)+1),ROWS(B$2:B348)))</f>
        <v>#NUM!</v>
      </c>
      <c r="C348" s="12" t="str">
        <f t="shared" si="40"/>
        <v/>
      </c>
      <c r="D348" s="12" t="str">
        <f>IF('Récap prestation'!E349&lt;&gt;0,'Récap prestation'!E349,"")</f>
        <v/>
      </c>
      <c r="E348" s="14">
        <f t="shared" si="41"/>
        <v>339</v>
      </c>
      <c r="F348" s="14" t="str">
        <f t="shared" si="42"/>
        <v xml:space="preserve"> 339 </v>
      </c>
      <c r="G348" s="14">
        <f>INDEX($N$2:O446,MATCH(D348,Tableau1[valeur établissement liste],0),2)</f>
        <v>3</v>
      </c>
      <c r="H348" s="2" t="str">
        <f t="shared" si="43"/>
        <v/>
      </c>
      <c r="I348" s="12">
        <f>'Récap prestation'!G349</f>
        <v>0</v>
      </c>
      <c r="J348" s="12" t="str">
        <f>IF(ISBLANK('Récap prestation'!I349),"",'Récap prestation'!I349)</f>
        <v/>
      </c>
      <c r="K348" s="12" t="str">
        <f>IF(ISBLANK('Récap prestation'!H349),"",'Récap prestation'!H349)</f>
        <v/>
      </c>
      <c r="L348" s="12"/>
      <c r="M348" s="10" t="e">
        <f t="array" ref="M3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doublon])-ROW($D$2)+1),ROWS(M$2:M348)))</f>
        <v>#NUM!</v>
      </c>
      <c r="N348" s="12" t="str">
        <f t="shared" si="44"/>
        <v/>
      </c>
      <c r="O348">
        <f t="shared" si="47"/>
        <v>347</v>
      </c>
      <c r="P348">
        <f ca="1">SUMIF('Récap prestation'!$E$3:$E$500,N348,'Récap prestation'!J349)</f>
        <v>0</v>
      </c>
      <c r="Q348">
        <f ca="1">SUMIF('Récap prestation'!$E$3:$E$500,N348,'Récap prestation'!K349)</f>
        <v>0</v>
      </c>
      <c r="R348">
        <f t="shared" ca="1" si="45"/>
        <v>0</v>
      </c>
      <c r="S348">
        <f ca="1">SUMIF('Récap prestation'!$E$3:$E$500,N348,'Récap prestation'!S349)</f>
        <v>0</v>
      </c>
      <c r="T348" t="str">
        <f ca="1">IF(ISERROR(AVERAGEIF('Récap prestation'!$E$3:$E$500,N348,'Récap prestation'!$S$3)),"N/A",AVERAGEIF('Récap prestation'!$E$3:$E$500,N348,'Récap prestation'!$S$3:$S$500))</f>
        <v>N/A</v>
      </c>
      <c r="U348" s="12">
        <f>'Récap prestation'!O349</f>
        <v>0</v>
      </c>
      <c r="V348" s="12" t="e">
        <f t="array" ref="V34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doublon])-ROW($U$2)+1),ROWS(V$2:V348)))</f>
        <v>#NUM!</v>
      </c>
      <c r="W348" s="12" t="str">
        <f t="shared" si="46"/>
        <v/>
      </c>
      <c r="X348" s="12"/>
    </row>
    <row r="349" spans="1:26" x14ac:dyDescent="0.25">
      <c r="A349" s="3">
        <f>'Récap prestation'!N350</f>
        <v>0</v>
      </c>
      <c r="B349" s="12" t="e">
        <f t="array" ref="B3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doublon])-ROW($A$2)+1),ROWS(B$2:B349)))</f>
        <v>#NUM!</v>
      </c>
      <c r="C349" s="12" t="str">
        <f t="shared" si="40"/>
        <v/>
      </c>
      <c r="D349" s="12" t="str">
        <f>IF('Récap prestation'!E350&lt;&gt;0,'Récap prestation'!E350,"")</f>
        <v/>
      </c>
      <c r="E349" s="14">
        <f t="shared" si="41"/>
        <v>340</v>
      </c>
      <c r="F349" s="14" t="str">
        <f t="shared" si="42"/>
        <v xml:space="preserve"> 340 </v>
      </c>
      <c r="G349" s="14">
        <f>INDEX($N$2:O447,MATCH(D349,Tableau1[valeur établissement liste],0),2)</f>
        <v>3</v>
      </c>
      <c r="H349" s="2" t="str">
        <f t="shared" si="43"/>
        <v/>
      </c>
      <c r="I349" s="12">
        <f>'Récap prestation'!G350</f>
        <v>0</v>
      </c>
      <c r="J349" s="12" t="str">
        <f>IF(ISBLANK('Récap prestation'!I350),"",'Récap prestation'!I350)</f>
        <v/>
      </c>
      <c r="K349" s="12" t="str">
        <f>IF(ISBLANK('Récap prestation'!H350),"",'Récap prestation'!H350)</f>
        <v/>
      </c>
      <c r="L349" s="12"/>
      <c r="M349" s="10" t="e">
        <f t="array" ref="M3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doublon])-ROW($D$2)+1),ROWS(M$2:M349)))</f>
        <v>#NUM!</v>
      </c>
      <c r="N349" s="12" t="str">
        <f t="shared" si="44"/>
        <v/>
      </c>
      <c r="O349">
        <f t="shared" si="47"/>
        <v>348</v>
      </c>
      <c r="P349">
        <f ca="1">SUMIF('Récap prestation'!$E$3:$E$500,N349,'Récap prestation'!J350)</f>
        <v>0</v>
      </c>
      <c r="Q349">
        <f ca="1">SUMIF('Récap prestation'!$E$3:$E$500,N349,'Récap prestation'!K350)</f>
        <v>0</v>
      </c>
      <c r="R349">
        <f t="shared" ca="1" si="45"/>
        <v>0</v>
      </c>
      <c r="S349">
        <f ca="1">SUMIF('Récap prestation'!$E$3:$E$500,N349,'Récap prestation'!S350)</f>
        <v>0</v>
      </c>
      <c r="T349" t="str">
        <f ca="1">IF(ISERROR(AVERAGEIF('Récap prestation'!$E$3:$E$500,N349,'Récap prestation'!$S$3)),"N/A",AVERAGEIF('Récap prestation'!$E$3:$E$500,N349,'Récap prestation'!$S$3:$S$500))</f>
        <v>N/A</v>
      </c>
      <c r="U349" s="12">
        <f>'Récap prestation'!O350</f>
        <v>0</v>
      </c>
      <c r="V349" s="12" t="e">
        <f t="array" ref="V34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doublon])-ROW($U$2)+1),ROWS(V$2:V349)))</f>
        <v>#NUM!</v>
      </c>
      <c r="W349" s="12" t="str">
        <f t="shared" si="46"/>
        <v/>
      </c>
      <c r="X349" s="12"/>
    </row>
    <row r="350" spans="1:26" x14ac:dyDescent="0.25">
      <c r="A350" s="3">
        <f>'Récap prestation'!N351</f>
        <v>0</v>
      </c>
      <c r="B350" s="12" t="e">
        <f t="array" ref="B3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doublon])-ROW($A$2)+1),ROWS(B$2:B350)))</f>
        <v>#NUM!</v>
      </c>
      <c r="C350" s="12" t="str">
        <f t="shared" si="40"/>
        <v/>
      </c>
      <c r="D350" s="12" t="str">
        <f>IF('Récap prestation'!E351&lt;&gt;0,'Récap prestation'!E351,"")</f>
        <v/>
      </c>
      <c r="E350" s="14">
        <f t="shared" si="41"/>
        <v>341</v>
      </c>
      <c r="F350" s="14" t="str">
        <f t="shared" si="42"/>
        <v xml:space="preserve"> 341 </v>
      </c>
      <c r="G350" s="14">
        <f>INDEX($N$2:O448,MATCH(D350,Tableau1[valeur établissement liste],0),2)</f>
        <v>3</v>
      </c>
      <c r="H350" s="2" t="str">
        <f t="shared" si="43"/>
        <v/>
      </c>
      <c r="I350" s="12">
        <f>'Récap prestation'!G351</f>
        <v>0</v>
      </c>
      <c r="J350" s="12" t="str">
        <f>IF(ISBLANK('Récap prestation'!I351),"",'Récap prestation'!I351)</f>
        <v/>
      </c>
      <c r="K350" s="12" t="str">
        <f>IF(ISBLANK('Récap prestation'!H351),"",'Récap prestation'!H351)</f>
        <v/>
      </c>
      <c r="L350" s="12"/>
      <c r="M350" s="10" t="e">
        <f t="array" ref="M3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doublon])-ROW($D$2)+1),ROWS(M$2:M350)))</f>
        <v>#NUM!</v>
      </c>
      <c r="N350" s="12" t="str">
        <f t="shared" si="44"/>
        <v/>
      </c>
      <c r="O350">
        <f t="shared" si="47"/>
        <v>349</v>
      </c>
      <c r="P350">
        <f ca="1">SUMIF('Récap prestation'!$E$3:$E$500,N350,'Récap prestation'!J351)</f>
        <v>0</v>
      </c>
      <c r="Q350">
        <f ca="1">SUMIF('Récap prestation'!$E$3:$E$500,N350,'Récap prestation'!K351)</f>
        <v>0</v>
      </c>
      <c r="R350">
        <f t="shared" ca="1" si="45"/>
        <v>0</v>
      </c>
      <c r="S350">
        <f ca="1">SUMIF('Récap prestation'!$E$3:$E$500,N350,'Récap prestation'!S351)</f>
        <v>0</v>
      </c>
      <c r="T350" t="str">
        <f ca="1">IF(ISERROR(AVERAGEIF('Récap prestation'!$E$3:$E$500,N350,'Récap prestation'!$S$3)),"N/A",AVERAGEIF('Récap prestation'!$E$3:$E$500,N350,'Récap prestation'!$S$3:$S$500))</f>
        <v>N/A</v>
      </c>
      <c r="U350" s="12">
        <f>'Récap prestation'!O351</f>
        <v>0</v>
      </c>
      <c r="V350" s="12" t="e">
        <f t="array" ref="V35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doublon])-ROW($U$2)+1),ROWS(V$2:V350)))</f>
        <v>#NUM!</v>
      </c>
      <c r="W350" s="12" t="str">
        <f t="shared" si="46"/>
        <v/>
      </c>
      <c r="X350" s="12"/>
    </row>
    <row r="351" spans="1:26" x14ac:dyDescent="0.25">
      <c r="A351" s="3">
        <f>'Récap prestation'!N352</f>
        <v>0</v>
      </c>
      <c r="B351" s="12" t="e">
        <f t="array" ref="B3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doublon])-ROW($A$2)+1),ROWS(B$2:B351)))</f>
        <v>#NUM!</v>
      </c>
      <c r="C351" s="12" t="str">
        <f t="shared" si="40"/>
        <v/>
      </c>
      <c r="D351" s="12" t="str">
        <f>IF('Récap prestation'!E352&lt;&gt;0,'Récap prestation'!E352,"")</f>
        <v/>
      </c>
      <c r="E351" s="14">
        <f t="shared" si="41"/>
        <v>342</v>
      </c>
      <c r="F351" s="14" t="str">
        <f t="shared" si="42"/>
        <v xml:space="preserve"> 342 </v>
      </c>
      <c r="G351" s="14">
        <f>INDEX($N$2:O449,MATCH(D351,Tableau1[valeur établissement liste],0),2)</f>
        <v>3</v>
      </c>
      <c r="H351" s="2" t="str">
        <f t="shared" si="43"/>
        <v/>
      </c>
      <c r="I351" s="12">
        <f>'Récap prestation'!G352</f>
        <v>0</v>
      </c>
      <c r="J351" s="12" t="str">
        <f>IF(ISBLANK('Récap prestation'!I352),"",'Récap prestation'!I352)</f>
        <v/>
      </c>
      <c r="K351" s="12" t="str">
        <f>IF(ISBLANK('Récap prestation'!H352),"",'Récap prestation'!H352)</f>
        <v/>
      </c>
      <c r="L351" s="12"/>
      <c r="M351" s="10" t="e">
        <f t="array" ref="M3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doublon])-ROW($D$2)+1),ROWS(M$2:M351)))</f>
        <v>#NUM!</v>
      </c>
      <c r="N351" s="12" t="str">
        <f t="shared" si="44"/>
        <v/>
      </c>
      <c r="O351">
        <f t="shared" si="47"/>
        <v>350</v>
      </c>
      <c r="P351">
        <f ca="1">SUMIF('Récap prestation'!$E$3:$E$500,N351,'Récap prestation'!J352)</f>
        <v>0</v>
      </c>
      <c r="Q351">
        <f ca="1">SUMIF('Récap prestation'!$E$3:$E$500,N351,'Récap prestation'!K352)</f>
        <v>0</v>
      </c>
      <c r="R351">
        <f t="shared" ca="1" si="45"/>
        <v>0</v>
      </c>
      <c r="S351">
        <f ca="1">SUMIF('Récap prestation'!$E$3:$E$500,N351,'Récap prestation'!S352)</f>
        <v>0</v>
      </c>
      <c r="T351" t="str">
        <f ca="1">IF(ISERROR(AVERAGEIF('Récap prestation'!$E$3:$E$500,N351,'Récap prestation'!$S$3)),"N/A",AVERAGEIF('Récap prestation'!$E$3:$E$500,N351,'Récap prestation'!$S$3:$S$500))</f>
        <v>N/A</v>
      </c>
      <c r="U351" s="12">
        <f>'Récap prestation'!O352</f>
        <v>0</v>
      </c>
      <c r="V351" s="12" t="e">
        <f t="array" ref="V35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doublon])-ROW($U$2)+1),ROWS(V$2:V351)))</f>
        <v>#NUM!</v>
      </c>
      <c r="W351" s="12" t="str">
        <f t="shared" si="46"/>
        <v/>
      </c>
      <c r="X351" s="12"/>
    </row>
    <row r="352" spans="1:26" x14ac:dyDescent="0.25">
      <c r="A352" s="3">
        <f>'Récap prestation'!N353</f>
        <v>0</v>
      </c>
      <c r="B352" s="12" t="e">
        <f t="array" ref="B3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doublon])-ROW($A$2)+1),ROWS(B$2:B352)))</f>
        <v>#NUM!</v>
      </c>
      <c r="C352" s="12" t="str">
        <f t="shared" si="40"/>
        <v/>
      </c>
      <c r="D352" s="12" t="str">
        <f>IF('Récap prestation'!E353&lt;&gt;0,'Récap prestation'!E353,"")</f>
        <v/>
      </c>
      <c r="E352" s="14">
        <f t="shared" si="41"/>
        <v>343</v>
      </c>
      <c r="F352" s="14" t="str">
        <f t="shared" si="42"/>
        <v xml:space="preserve"> 343 </v>
      </c>
      <c r="G352" s="14">
        <f>INDEX($N$2:O450,MATCH(D352,Tableau1[valeur établissement liste],0),2)</f>
        <v>3</v>
      </c>
      <c r="H352" s="2" t="str">
        <f t="shared" si="43"/>
        <v/>
      </c>
      <c r="I352" s="12">
        <f>'Récap prestation'!G353</f>
        <v>0</v>
      </c>
      <c r="J352" s="12" t="str">
        <f>IF(ISBLANK('Récap prestation'!I353),"",'Récap prestation'!I353)</f>
        <v/>
      </c>
      <c r="K352" s="12" t="str">
        <f>IF(ISBLANK('Récap prestation'!H353),"",'Récap prestation'!H353)</f>
        <v/>
      </c>
      <c r="L352" s="12"/>
      <c r="M352" s="10" t="e">
        <f t="array" ref="M3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doublon])-ROW($D$2)+1),ROWS(M$2:M352)))</f>
        <v>#NUM!</v>
      </c>
      <c r="N352" s="12" t="str">
        <f t="shared" si="44"/>
        <v/>
      </c>
      <c r="O352">
        <f t="shared" si="47"/>
        <v>351</v>
      </c>
      <c r="P352">
        <f ca="1">SUMIF('Récap prestation'!$E$3:$E$500,N352,'Récap prestation'!J353)</f>
        <v>0</v>
      </c>
      <c r="Q352">
        <f ca="1">SUMIF('Récap prestation'!$E$3:$E$500,N352,'Récap prestation'!K353)</f>
        <v>0</v>
      </c>
      <c r="R352">
        <f t="shared" ca="1" si="45"/>
        <v>0</v>
      </c>
      <c r="S352">
        <f ca="1">SUMIF('Récap prestation'!$E$3:$E$500,N352,'Récap prestation'!S353)</f>
        <v>0</v>
      </c>
      <c r="T352" t="str">
        <f ca="1">IF(ISERROR(AVERAGEIF('Récap prestation'!$E$3:$E$500,N352,'Récap prestation'!$S$3)),"N/A",AVERAGEIF('Récap prestation'!$E$3:$E$500,N352,'Récap prestation'!$S$3:$S$500))</f>
        <v>N/A</v>
      </c>
      <c r="U352" s="12">
        <f>'Récap prestation'!O353</f>
        <v>0</v>
      </c>
      <c r="V352" s="12" t="e">
        <f t="array" ref="V35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doublon])-ROW($U$2)+1),ROWS(V$2:V352)))</f>
        <v>#NUM!</v>
      </c>
      <c r="W352" s="12" t="str">
        <f t="shared" si="46"/>
        <v/>
      </c>
      <c r="X352" s="12"/>
    </row>
    <row r="353" spans="1:24" x14ac:dyDescent="0.25">
      <c r="A353" s="3">
        <f>'Récap prestation'!N354</f>
        <v>0</v>
      </c>
      <c r="B353" s="12" t="e">
        <f t="array" ref="B3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doublon])-ROW($A$2)+1),ROWS(B$2:B353)))</f>
        <v>#NUM!</v>
      </c>
      <c r="C353" s="12" t="str">
        <f t="shared" si="40"/>
        <v/>
      </c>
      <c r="D353" s="12" t="str">
        <f>IF('Récap prestation'!E354&lt;&gt;0,'Récap prestation'!E354,"")</f>
        <v/>
      </c>
      <c r="E353" s="14">
        <f t="shared" si="41"/>
        <v>344</v>
      </c>
      <c r="F353" s="14" t="str">
        <f t="shared" si="42"/>
        <v xml:space="preserve"> 344 </v>
      </c>
      <c r="G353" s="14">
        <f>INDEX($N$2:O451,MATCH(D353,Tableau1[valeur établissement liste],0),2)</f>
        <v>3</v>
      </c>
      <c r="H353" s="2" t="str">
        <f t="shared" si="43"/>
        <v/>
      </c>
      <c r="I353" s="12">
        <f>'Récap prestation'!G354</f>
        <v>0</v>
      </c>
      <c r="J353" s="12" t="str">
        <f>IF(ISBLANK('Récap prestation'!I354),"",'Récap prestation'!I354)</f>
        <v/>
      </c>
      <c r="K353" s="12" t="str">
        <f>IF(ISBLANK('Récap prestation'!H354),"",'Récap prestation'!H354)</f>
        <v/>
      </c>
      <c r="L353" s="12"/>
      <c r="M353" s="10" t="e">
        <f t="array" ref="M3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doublon])-ROW($D$2)+1),ROWS(M$2:M353)))</f>
        <v>#NUM!</v>
      </c>
      <c r="N353" s="12" t="str">
        <f t="shared" si="44"/>
        <v/>
      </c>
      <c r="O353">
        <f t="shared" si="47"/>
        <v>352</v>
      </c>
      <c r="P353">
        <f ca="1">SUMIF('Récap prestation'!$E$3:$E$500,N353,'Récap prestation'!J354)</f>
        <v>0</v>
      </c>
      <c r="Q353">
        <f ca="1">SUMIF('Récap prestation'!$E$3:$E$500,N353,'Récap prestation'!K354)</f>
        <v>0</v>
      </c>
      <c r="R353">
        <f t="shared" ca="1" si="45"/>
        <v>0</v>
      </c>
      <c r="S353">
        <f ca="1">SUMIF('Récap prestation'!$E$3:$E$500,N353,'Récap prestation'!S354)</f>
        <v>0</v>
      </c>
      <c r="T353" t="str">
        <f ca="1">IF(ISERROR(AVERAGEIF('Récap prestation'!$E$3:$E$500,N353,'Récap prestation'!$S$3)),"N/A",AVERAGEIF('Récap prestation'!$E$3:$E$500,N353,'Récap prestation'!$S$3:$S$500))</f>
        <v>N/A</v>
      </c>
      <c r="U353" s="12">
        <f>'Récap prestation'!O354</f>
        <v>0</v>
      </c>
      <c r="V353" s="12" t="e">
        <f t="array" ref="V35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doublon])-ROW($U$2)+1),ROWS(V$2:V353)))</f>
        <v>#NUM!</v>
      </c>
      <c r="W353" s="12" t="str">
        <f t="shared" si="46"/>
        <v/>
      </c>
      <c r="X353" s="12"/>
    </row>
    <row r="354" spans="1:24" x14ac:dyDescent="0.25">
      <c r="A354" s="3">
        <f>'Récap prestation'!N355</f>
        <v>0</v>
      </c>
      <c r="B354" s="12" t="e">
        <f t="array" ref="B3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doublon])-ROW($A$2)+1),ROWS(B$2:B354)))</f>
        <v>#NUM!</v>
      </c>
      <c r="C354" s="12" t="str">
        <f t="shared" si="40"/>
        <v/>
      </c>
      <c r="D354" s="12" t="str">
        <f>IF('Récap prestation'!E355&lt;&gt;0,'Récap prestation'!E355,"")</f>
        <v/>
      </c>
      <c r="E354" s="14">
        <f t="shared" si="41"/>
        <v>345</v>
      </c>
      <c r="F354" s="14" t="str">
        <f t="shared" si="42"/>
        <v xml:space="preserve"> 345 </v>
      </c>
      <c r="G354" s="14">
        <f>INDEX($N$2:O452,MATCH(D354,Tableau1[valeur établissement liste],0),2)</f>
        <v>3</v>
      </c>
      <c r="H354" s="2" t="str">
        <f t="shared" si="43"/>
        <v/>
      </c>
      <c r="I354" s="12">
        <f>'Récap prestation'!G355</f>
        <v>0</v>
      </c>
      <c r="J354" s="12" t="str">
        <f>IF(ISBLANK('Récap prestation'!I355),"",'Récap prestation'!I355)</f>
        <v/>
      </c>
      <c r="K354" s="12" t="str">
        <f>IF(ISBLANK('Récap prestation'!H355),"",'Récap prestation'!H355)</f>
        <v/>
      </c>
      <c r="L354" s="12"/>
      <c r="M354" s="10" t="e">
        <f t="array" ref="M3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doublon])-ROW($D$2)+1),ROWS(M$2:M354)))</f>
        <v>#NUM!</v>
      </c>
      <c r="N354" s="12" t="str">
        <f t="shared" si="44"/>
        <v/>
      </c>
      <c r="O354">
        <f t="shared" si="47"/>
        <v>353</v>
      </c>
      <c r="P354">
        <f ca="1">SUMIF('Récap prestation'!$E$3:$E$500,N354,'Récap prestation'!J355)</f>
        <v>0</v>
      </c>
      <c r="Q354">
        <f ca="1">SUMIF('Récap prestation'!$E$3:$E$500,N354,'Récap prestation'!K355)</f>
        <v>0</v>
      </c>
      <c r="R354">
        <f t="shared" ca="1" si="45"/>
        <v>0</v>
      </c>
      <c r="S354">
        <f ca="1">SUMIF('Récap prestation'!$E$3:$E$500,N354,'Récap prestation'!S355)</f>
        <v>0</v>
      </c>
      <c r="T354" t="str">
        <f ca="1">IF(ISERROR(AVERAGEIF('Récap prestation'!$E$3:$E$500,N354,'Récap prestation'!$S$3)),"N/A",AVERAGEIF('Récap prestation'!$E$3:$E$500,N354,'Récap prestation'!$S$3:$S$500))</f>
        <v>N/A</v>
      </c>
      <c r="U354" s="12">
        <f>'Récap prestation'!O355</f>
        <v>0</v>
      </c>
      <c r="V354" s="12" t="e">
        <f t="array" ref="V35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doublon])-ROW($U$2)+1),ROWS(V$2:V354)))</f>
        <v>#NUM!</v>
      </c>
      <c r="W354" s="12" t="str">
        <f t="shared" si="46"/>
        <v/>
      </c>
      <c r="X354" s="12"/>
    </row>
    <row r="355" spans="1:24" x14ac:dyDescent="0.25">
      <c r="A355" s="3">
        <f>'Récap prestation'!N356</f>
        <v>0</v>
      </c>
      <c r="B355" s="12" t="e">
        <f t="array" ref="B3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doublon])-ROW($A$2)+1),ROWS(B$2:B355)))</f>
        <v>#NUM!</v>
      </c>
      <c r="C355" s="12" t="str">
        <f t="shared" si="40"/>
        <v/>
      </c>
      <c r="D355" s="12" t="str">
        <f>IF('Récap prestation'!E356&lt;&gt;0,'Récap prestation'!E356,"")</f>
        <v/>
      </c>
      <c r="E355" s="14">
        <f t="shared" si="41"/>
        <v>346</v>
      </c>
      <c r="F355" s="14" t="str">
        <f t="shared" si="42"/>
        <v xml:space="preserve"> 346 </v>
      </c>
      <c r="G355" s="14">
        <f>INDEX($N$2:O453,MATCH(D355,Tableau1[valeur établissement liste],0),2)</f>
        <v>3</v>
      </c>
      <c r="H355" s="2" t="str">
        <f t="shared" si="43"/>
        <v/>
      </c>
      <c r="I355" s="12">
        <f>'Récap prestation'!G356</f>
        <v>0</v>
      </c>
      <c r="J355" s="12" t="str">
        <f>IF(ISBLANK('Récap prestation'!I356),"",'Récap prestation'!I356)</f>
        <v/>
      </c>
      <c r="K355" s="12" t="str">
        <f>IF(ISBLANK('Récap prestation'!H356),"",'Récap prestation'!H356)</f>
        <v/>
      </c>
      <c r="L355" s="12"/>
      <c r="M355" s="10" t="e">
        <f t="array" ref="M3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doublon])-ROW($D$2)+1),ROWS(M$2:M355)))</f>
        <v>#NUM!</v>
      </c>
      <c r="N355" s="12" t="str">
        <f t="shared" si="44"/>
        <v/>
      </c>
      <c r="O355">
        <f t="shared" si="47"/>
        <v>354</v>
      </c>
      <c r="P355">
        <f ca="1">SUMIF('Récap prestation'!$E$3:$E$500,N355,'Récap prestation'!J356)</f>
        <v>0</v>
      </c>
      <c r="Q355">
        <f ca="1">SUMIF('Récap prestation'!$E$3:$E$500,N355,'Récap prestation'!K356)</f>
        <v>0</v>
      </c>
      <c r="R355">
        <f t="shared" ca="1" si="45"/>
        <v>0</v>
      </c>
      <c r="S355">
        <f ca="1">SUMIF('Récap prestation'!$E$3:$E$500,N355,'Récap prestation'!S356)</f>
        <v>0</v>
      </c>
      <c r="T355" t="str">
        <f ca="1">IF(ISERROR(AVERAGEIF('Récap prestation'!$E$3:$E$500,N355,'Récap prestation'!$S$3)),"N/A",AVERAGEIF('Récap prestation'!$E$3:$E$500,N355,'Récap prestation'!$S$3:$S$500))</f>
        <v>N/A</v>
      </c>
      <c r="U355" s="12">
        <f>'Récap prestation'!O356</f>
        <v>0</v>
      </c>
      <c r="V355" s="12" t="e">
        <f t="array" ref="V35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doublon])-ROW($U$2)+1),ROWS(V$2:V355)))</f>
        <v>#NUM!</v>
      </c>
      <c r="W355" s="12" t="str">
        <f t="shared" si="46"/>
        <v/>
      </c>
      <c r="X355" s="12"/>
    </row>
    <row r="356" spans="1:24" x14ac:dyDescent="0.25">
      <c r="A356" s="3">
        <f>'Récap prestation'!N357</f>
        <v>0</v>
      </c>
      <c r="B356" s="12" t="e">
        <f t="array" ref="B3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doublon])-ROW($A$2)+1),ROWS(B$2:B356)))</f>
        <v>#NUM!</v>
      </c>
      <c r="C356" s="12" t="str">
        <f t="shared" si="40"/>
        <v/>
      </c>
      <c r="D356" s="12" t="str">
        <f>IF('Récap prestation'!E357&lt;&gt;0,'Récap prestation'!E357,"")</f>
        <v/>
      </c>
      <c r="E356" s="14">
        <f t="shared" si="41"/>
        <v>347</v>
      </c>
      <c r="F356" s="14" t="str">
        <f t="shared" si="42"/>
        <v xml:space="preserve"> 347 </v>
      </c>
      <c r="G356" s="14">
        <f>INDEX($N$2:O454,MATCH(D356,Tableau1[valeur établissement liste],0),2)</f>
        <v>3</v>
      </c>
      <c r="H356" s="2" t="str">
        <f t="shared" si="43"/>
        <v/>
      </c>
      <c r="I356" s="12">
        <f>'Récap prestation'!G357</f>
        <v>0</v>
      </c>
      <c r="J356" s="12" t="str">
        <f>IF(ISBLANK('Récap prestation'!I357),"",'Récap prestation'!I357)</f>
        <v/>
      </c>
      <c r="K356" s="12" t="str">
        <f>IF(ISBLANK('Récap prestation'!H357),"",'Récap prestation'!H357)</f>
        <v/>
      </c>
      <c r="L356" s="12"/>
      <c r="M356" s="10" t="e">
        <f t="array" ref="M3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doublon])-ROW($D$2)+1),ROWS(M$2:M356)))</f>
        <v>#NUM!</v>
      </c>
      <c r="N356" s="12" t="str">
        <f t="shared" si="44"/>
        <v/>
      </c>
      <c r="O356">
        <f t="shared" si="47"/>
        <v>355</v>
      </c>
      <c r="P356">
        <f ca="1">SUMIF('Récap prestation'!$E$3:$E$500,N356,'Récap prestation'!J357)</f>
        <v>0</v>
      </c>
      <c r="Q356">
        <f ca="1">SUMIF('Récap prestation'!$E$3:$E$500,N356,'Récap prestation'!K357)</f>
        <v>0</v>
      </c>
      <c r="R356">
        <f t="shared" ca="1" si="45"/>
        <v>0</v>
      </c>
      <c r="S356">
        <f ca="1">SUMIF('Récap prestation'!$E$3:$E$500,N356,'Récap prestation'!S357)</f>
        <v>0</v>
      </c>
      <c r="T356" t="str">
        <f ca="1">IF(ISERROR(AVERAGEIF('Récap prestation'!$E$3:$E$500,N356,'Récap prestation'!$S$3)),"N/A",AVERAGEIF('Récap prestation'!$E$3:$E$500,N356,'Récap prestation'!$S$3:$S$500))</f>
        <v>N/A</v>
      </c>
      <c r="U356" s="12">
        <f>'Récap prestation'!O357</f>
        <v>0</v>
      </c>
      <c r="V356" s="12" t="e">
        <f t="array" ref="V35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doublon])-ROW($U$2)+1),ROWS(V$2:V356)))</f>
        <v>#NUM!</v>
      </c>
      <c r="W356" s="12" t="str">
        <f t="shared" si="46"/>
        <v/>
      </c>
      <c r="X356" s="12"/>
    </row>
    <row r="357" spans="1:24" x14ac:dyDescent="0.25">
      <c r="A357" s="3">
        <f>'Récap prestation'!N358</f>
        <v>0</v>
      </c>
      <c r="B357" s="12" t="e">
        <f t="array" ref="B3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doublon])-ROW($A$2)+1),ROWS(B$2:B357)))</f>
        <v>#NUM!</v>
      </c>
      <c r="C357" s="12" t="str">
        <f t="shared" si="40"/>
        <v/>
      </c>
      <c r="D357" s="12" t="str">
        <f>IF('Récap prestation'!E358&lt;&gt;0,'Récap prestation'!E358,"")</f>
        <v/>
      </c>
      <c r="E357" s="14">
        <f t="shared" si="41"/>
        <v>348</v>
      </c>
      <c r="F357" s="14" t="str">
        <f t="shared" si="42"/>
        <v xml:space="preserve"> 348 </v>
      </c>
      <c r="G357" s="14">
        <f>INDEX($N$2:O455,MATCH(D357,Tableau1[valeur établissement liste],0),2)</f>
        <v>3</v>
      </c>
      <c r="H357" s="2" t="str">
        <f t="shared" si="43"/>
        <v/>
      </c>
      <c r="I357" s="12">
        <f>'Récap prestation'!G358</f>
        <v>0</v>
      </c>
      <c r="J357" s="12" t="str">
        <f>IF(ISBLANK('Récap prestation'!I358),"",'Récap prestation'!I358)</f>
        <v/>
      </c>
      <c r="K357" s="12" t="str">
        <f>IF(ISBLANK('Récap prestation'!H358),"",'Récap prestation'!H358)</f>
        <v/>
      </c>
      <c r="L357" s="12"/>
      <c r="M357" s="10" t="e">
        <f t="array" ref="M3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doublon])-ROW($D$2)+1),ROWS(M$2:M357)))</f>
        <v>#NUM!</v>
      </c>
      <c r="N357" s="12" t="str">
        <f t="shared" si="44"/>
        <v/>
      </c>
      <c r="O357">
        <f t="shared" si="47"/>
        <v>356</v>
      </c>
      <c r="P357">
        <f ca="1">SUMIF('Récap prestation'!$E$3:$E$500,N357,'Récap prestation'!J358)</f>
        <v>0</v>
      </c>
      <c r="Q357">
        <f ca="1">SUMIF('Récap prestation'!$E$3:$E$500,N357,'Récap prestation'!K358)</f>
        <v>0</v>
      </c>
      <c r="R357">
        <f t="shared" ca="1" si="45"/>
        <v>0</v>
      </c>
      <c r="S357">
        <f ca="1">SUMIF('Récap prestation'!$E$3:$E$500,N357,'Récap prestation'!S358)</f>
        <v>0</v>
      </c>
      <c r="T357" t="str">
        <f ca="1">IF(ISERROR(AVERAGEIF('Récap prestation'!$E$3:$E$500,N357,'Récap prestation'!$S$3)),"N/A",AVERAGEIF('Récap prestation'!$E$3:$E$500,N357,'Récap prestation'!$S$3:$S$500))</f>
        <v>N/A</v>
      </c>
      <c r="U357" s="12">
        <f>'Récap prestation'!O358</f>
        <v>0</v>
      </c>
      <c r="V357" s="12" t="e">
        <f t="array" ref="V35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doublon])-ROW($U$2)+1),ROWS(V$2:V357)))</f>
        <v>#NUM!</v>
      </c>
      <c r="W357" s="12" t="str">
        <f t="shared" si="46"/>
        <v/>
      </c>
      <c r="X357" s="12"/>
    </row>
    <row r="358" spans="1:24" x14ac:dyDescent="0.25">
      <c r="A358" s="3">
        <f>'Récap prestation'!N359</f>
        <v>0</v>
      </c>
      <c r="B358" s="12" t="e">
        <f t="array" ref="B3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doublon])-ROW($A$2)+1),ROWS(B$2:B358)))</f>
        <v>#NUM!</v>
      </c>
      <c r="C358" s="12" t="str">
        <f t="shared" si="40"/>
        <v/>
      </c>
      <c r="D358" s="12" t="str">
        <f>IF('Récap prestation'!E359&lt;&gt;0,'Récap prestation'!E359,"")</f>
        <v/>
      </c>
      <c r="E358" s="14">
        <f t="shared" si="41"/>
        <v>349</v>
      </c>
      <c r="F358" s="14" t="str">
        <f t="shared" si="42"/>
        <v xml:space="preserve"> 349 </v>
      </c>
      <c r="G358" s="14">
        <f>INDEX($N$2:O456,MATCH(D358,Tableau1[valeur établissement liste],0),2)</f>
        <v>3</v>
      </c>
      <c r="H358" s="2" t="str">
        <f t="shared" si="43"/>
        <v/>
      </c>
      <c r="I358" s="12">
        <f>'Récap prestation'!G359</f>
        <v>0</v>
      </c>
      <c r="J358" s="12" t="str">
        <f>IF(ISBLANK('Récap prestation'!I359),"",'Récap prestation'!I359)</f>
        <v/>
      </c>
      <c r="K358" s="12" t="str">
        <f>IF(ISBLANK('Récap prestation'!H359),"",'Récap prestation'!H359)</f>
        <v/>
      </c>
      <c r="L358" s="12"/>
      <c r="M358" s="10" t="e">
        <f t="array" ref="M3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doublon])-ROW($D$2)+1),ROWS(M$2:M358)))</f>
        <v>#NUM!</v>
      </c>
      <c r="N358" s="12" t="str">
        <f t="shared" si="44"/>
        <v/>
      </c>
      <c r="O358">
        <f t="shared" si="47"/>
        <v>357</v>
      </c>
      <c r="P358">
        <f ca="1">SUMIF('Récap prestation'!$E$3:$E$500,N358,'Récap prestation'!J359)</f>
        <v>0</v>
      </c>
      <c r="Q358">
        <f ca="1">SUMIF('Récap prestation'!$E$3:$E$500,N358,'Récap prestation'!K359)</f>
        <v>0</v>
      </c>
      <c r="R358">
        <f t="shared" ca="1" si="45"/>
        <v>0</v>
      </c>
      <c r="S358">
        <f ca="1">SUMIF('Récap prestation'!$E$3:$E$500,N358,'Récap prestation'!S359)</f>
        <v>0</v>
      </c>
      <c r="T358" t="str">
        <f ca="1">IF(ISERROR(AVERAGEIF('Récap prestation'!$E$3:$E$500,N358,'Récap prestation'!$S$3)),"N/A",AVERAGEIF('Récap prestation'!$E$3:$E$500,N358,'Récap prestation'!$S$3:$S$500))</f>
        <v>N/A</v>
      </c>
      <c r="U358" s="12">
        <f>'Récap prestation'!O359</f>
        <v>0</v>
      </c>
      <c r="V358" s="12" t="e">
        <f t="array" ref="V35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doublon])-ROW($U$2)+1),ROWS(V$2:V358)))</f>
        <v>#NUM!</v>
      </c>
      <c r="W358" s="12" t="str">
        <f t="shared" si="46"/>
        <v/>
      </c>
      <c r="X358" s="12"/>
    </row>
    <row r="359" spans="1:24" x14ac:dyDescent="0.25">
      <c r="A359" s="3">
        <f>'Récap prestation'!N360</f>
        <v>0</v>
      </c>
      <c r="B359" s="12" t="e">
        <f t="array" ref="B3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doublon])-ROW($A$2)+1),ROWS(B$2:B359)))</f>
        <v>#NUM!</v>
      </c>
      <c r="C359" s="12" t="str">
        <f t="shared" si="40"/>
        <v/>
      </c>
      <c r="D359" s="12" t="str">
        <f>IF('Récap prestation'!E360&lt;&gt;0,'Récap prestation'!E360,"")</f>
        <v/>
      </c>
      <c r="E359" s="14">
        <f t="shared" si="41"/>
        <v>350</v>
      </c>
      <c r="F359" s="14" t="str">
        <f t="shared" si="42"/>
        <v xml:space="preserve"> 350 </v>
      </c>
      <c r="G359" s="14">
        <f>INDEX($N$2:O457,MATCH(D359,Tableau1[valeur établissement liste],0),2)</f>
        <v>3</v>
      </c>
      <c r="H359" s="2" t="str">
        <f t="shared" si="43"/>
        <v/>
      </c>
      <c r="I359" s="12">
        <f>'Récap prestation'!G360</f>
        <v>0</v>
      </c>
      <c r="J359" s="12" t="str">
        <f>IF(ISBLANK('Récap prestation'!I360),"",'Récap prestation'!I360)</f>
        <v/>
      </c>
      <c r="K359" s="12" t="str">
        <f>IF(ISBLANK('Récap prestation'!H360),"",'Récap prestation'!H360)</f>
        <v/>
      </c>
      <c r="L359" s="12"/>
      <c r="M359" s="10" t="e">
        <f t="array" ref="M3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doublon])-ROW($D$2)+1),ROWS(M$2:M359)))</f>
        <v>#NUM!</v>
      </c>
      <c r="N359" s="12" t="str">
        <f t="shared" si="44"/>
        <v/>
      </c>
      <c r="O359">
        <f t="shared" si="47"/>
        <v>358</v>
      </c>
      <c r="P359">
        <f ca="1">SUMIF('Récap prestation'!$E$3:$E$500,N359,'Récap prestation'!J360)</f>
        <v>0</v>
      </c>
      <c r="Q359">
        <f ca="1">SUMIF('Récap prestation'!$E$3:$E$500,N359,'Récap prestation'!K360)</f>
        <v>0</v>
      </c>
      <c r="R359">
        <f t="shared" ca="1" si="45"/>
        <v>0</v>
      </c>
      <c r="S359">
        <f ca="1">SUMIF('Récap prestation'!$E$3:$E$500,N359,'Récap prestation'!S360)</f>
        <v>0</v>
      </c>
      <c r="T359" t="str">
        <f ca="1">IF(ISERROR(AVERAGEIF('Récap prestation'!$E$3:$E$500,N359,'Récap prestation'!$S$3)),"N/A",AVERAGEIF('Récap prestation'!$E$3:$E$500,N359,'Récap prestation'!$S$3:$S$500))</f>
        <v>N/A</v>
      </c>
      <c r="U359" s="12">
        <f>'Récap prestation'!O360</f>
        <v>0</v>
      </c>
      <c r="V359" s="12" t="e">
        <f t="array" ref="V35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doublon])-ROW($U$2)+1),ROWS(V$2:V359)))</f>
        <v>#NUM!</v>
      </c>
      <c r="W359" s="12" t="str">
        <f t="shared" si="46"/>
        <v/>
      </c>
      <c r="X359" s="12"/>
    </row>
    <row r="360" spans="1:24" x14ac:dyDescent="0.25">
      <c r="A360" s="3">
        <f>'Récap prestation'!N361</f>
        <v>0</v>
      </c>
      <c r="B360" s="12" t="e">
        <f t="array" ref="B3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doublon])-ROW($A$2)+1),ROWS(B$2:B360)))</f>
        <v>#NUM!</v>
      </c>
      <c r="C360" s="12" t="str">
        <f t="shared" si="40"/>
        <v/>
      </c>
      <c r="D360" s="12" t="str">
        <f>IF('Récap prestation'!E361&lt;&gt;0,'Récap prestation'!E361,"")</f>
        <v/>
      </c>
      <c r="E360" s="14">
        <f t="shared" si="41"/>
        <v>351</v>
      </c>
      <c r="F360" s="14" t="str">
        <f t="shared" si="42"/>
        <v xml:space="preserve"> 351 </v>
      </c>
      <c r="G360" s="14">
        <f>INDEX($N$2:O458,MATCH(D360,Tableau1[valeur établissement liste],0),2)</f>
        <v>3</v>
      </c>
      <c r="H360" s="2" t="str">
        <f t="shared" si="43"/>
        <v/>
      </c>
      <c r="I360" s="12">
        <f>'Récap prestation'!G361</f>
        <v>0</v>
      </c>
      <c r="J360" s="12" t="str">
        <f>IF(ISBLANK('Récap prestation'!I361),"",'Récap prestation'!I361)</f>
        <v/>
      </c>
      <c r="K360" s="12" t="str">
        <f>IF(ISBLANK('Récap prestation'!H361),"",'Récap prestation'!H361)</f>
        <v/>
      </c>
      <c r="L360" s="12"/>
      <c r="M360" s="10" t="e">
        <f t="array" ref="M3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doublon])-ROW($D$2)+1),ROWS(M$2:M360)))</f>
        <v>#NUM!</v>
      </c>
      <c r="N360" s="12" t="str">
        <f t="shared" si="44"/>
        <v/>
      </c>
      <c r="O360">
        <f t="shared" si="47"/>
        <v>359</v>
      </c>
      <c r="P360">
        <f ca="1">SUMIF('Récap prestation'!$E$3:$E$500,N360,'Récap prestation'!J361)</f>
        <v>0</v>
      </c>
      <c r="Q360">
        <f ca="1">SUMIF('Récap prestation'!$E$3:$E$500,N360,'Récap prestation'!K361)</f>
        <v>0</v>
      </c>
      <c r="R360">
        <f t="shared" ca="1" si="45"/>
        <v>0</v>
      </c>
      <c r="S360">
        <f ca="1">SUMIF('Récap prestation'!$E$3:$E$500,N360,'Récap prestation'!S361)</f>
        <v>0</v>
      </c>
      <c r="T360" t="str">
        <f ca="1">IF(ISERROR(AVERAGEIF('Récap prestation'!$E$3:$E$500,N360,'Récap prestation'!$S$3)),"N/A",AVERAGEIF('Récap prestation'!$E$3:$E$500,N360,'Récap prestation'!$S$3:$S$500))</f>
        <v>N/A</v>
      </c>
      <c r="U360" s="12">
        <f>'Récap prestation'!O361</f>
        <v>0</v>
      </c>
      <c r="V360" s="12" t="e">
        <f t="array" ref="V36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doublon])-ROW($U$2)+1),ROWS(V$2:V360)))</f>
        <v>#NUM!</v>
      </c>
      <c r="W360" s="12" t="str">
        <f t="shared" si="46"/>
        <v/>
      </c>
      <c r="X360" s="12"/>
    </row>
    <row r="361" spans="1:24" x14ac:dyDescent="0.25">
      <c r="A361" s="3">
        <f>'Récap prestation'!N362</f>
        <v>0</v>
      </c>
      <c r="B361" s="12" t="e">
        <f t="array" ref="B3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doublon])-ROW($A$2)+1),ROWS(B$2:B361)))</f>
        <v>#NUM!</v>
      </c>
      <c r="C361" s="12" t="str">
        <f t="shared" si="40"/>
        <v/>
      </c>
      <c r="D361" s="12" t="str">
        <f>IF('Récap prestation'!E362&lt;&gt;0,'Récap prestation'!E362,"")</f>
        <v/>
      </c>
      <c r="E361" s="14">
        <f t="shared" si="41"/>
        <v>352</v>
      </c>
      <c r="F361" s="14" t="str">
        <f t="shared" si="42"/>
        <v xml:space="preserve"> 352 </v>
      </c>
      <c r="G361" s="14">
        <f>INDEX($N$2:O459,MATCH(D361,Tableau1[valeur établissement liste],0),2)</f>
        <v>3</v>
      </c>
      <c r="H361" s="2" t="str">
        <f t="shared" si="43"/>
        <v/>
      </c>
      <c r="I361" s="12">
        <f>'Récap prestation'!G362</f>
        <v>0</v>
      </c>
      <c r="J361" s="12" t="str">
        <f>IF(ISBLANK('Récap prestation'!I362),"",'Récap prestation'!I362)</f>
        <v/>
      </c>
      <c r="K361" s="12" t="str">
        <f>IF(ISBLANK('Récap prestation'!H362),"",'Récap prestation'!H362)</f>
        <v/>
      </c>
      <c r="L361" s="12"/>
      <c r="M361" s="10" t="e">
        <f t="array" ref="M3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doublon])-ROW($D$2)+1),ROWS(M$2:M361)))</f>
        <v>#NUM!</v>
      </c>
      <c r="N361" s="12" t="str">
        <f t="shared" si="44"/>
        <v/>
      </c>
      <c r="O361">
        <f t="shared" si="47"/>
        <v>360</v>
      </c>
      <c r="P361">
        <f ca="1">SUMIF('Récap prestation'!$E$3:$E$500,N361,'Récap prestation'!J362)</f>
        <v>0</v>
      </c>
      <c r="Q361">
        <f ca="1">SUMIF('Récap prestation'!$E$3:$E$500,N361,'Récap prestation'!K362)</f>
        <v>0</v>
      </c>
      <c r="R361">
        <f t="shared" ca="1" si="45"/>
        <v>0</v>
      </c>
      <c r="S361">
        <f ca="1">SUMIF('Récap prestation'!$E$3:$E$500,N361,'Récap prestation'!S362)</f>
        <v>0</v>
      </c>
      <c r="T361" t="str">
        <f ca="1">IF(ISERROR(AVERAGEIF('Récap prestation'!$E$3:$E$500,N361,'Récap prestation'!$S$3)),"N/A",AVERAGEIF('Récap prestation'!$E$3:$E$500,N361,'Récap prestation'!$S$3:$S$500))</f>
        <v>N/A</v>
      </c>
      <c r="U361" s="12">
        <f>'Récap prestation'!O362</f>
        <v>0</v>
      </c>
      <c r="V361" s="12" t="e">
        <f t="array" ref="V36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doublon])-ROW($U$2)+1),ROWS(V$2:V361)))</f>
        <v>#NUM!</v>
      </c>
      <c r="W361" s="12" t="str">
        <f t="shared" si="46"/>
        <v/>
      </c>
      <c r="X361" s="12"/>
    </row>
    <row r="362" spans="1:24" x14ac:dyDescent="0.25">
      <c r="A362" s="3">
        <f>'Récap prestation'!N363</f>
        <v>0</v>
      </c>
      <c r="B362" s="12" t="e">
        <f t="array" ref="B3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doublon])-ROW($A$2)+1),ROWS(B$2:B362)))</f>
        <v>#NUM!</v>
      </c>
      <c r="C362" s="12" t="str">
        <f t="shared" si="40"/>
        <v/>
      </c>
      <c r="D362" s="12" t="str">
        <f>IF('Récap prestation'!E363&lt;&gt;0,'Récap prestation'!E363,"")</f>
        <v/>
      </c>
      <c r="E362" s="14">
        <f t="shared" si="41"/>
        <v>353</v>
      </c>
      <c r="F362" s="14" t="str">
        <f t="shared" si="42"/>
        <v xml:space="preserve"> 353 </v>
      </c>
      <c r="G362" s="14">
        <f>INDEX($N$2:O460,MATCH(D362,Tableau1[valeur établissement liste],0),2)</f>
        <v>3</v>
      </c>
      <c r="H362" s="2" t="str">
        <f t="shared" si="43"/>
        <v/>
      </c>
      <c r="I362" s="12">
        <f>'Récap prestation'!G363</f>
        <v>0</v>
      </c>
      <c r="J362" s="12" t="str">
        <f>IF(ISBLANK('Récap prestation'!I363),"",'Récap prestation'!I363)</f>
        <v/>
      </c>
      <c r="K362" s="12" t="str">
        <f>IF(ISBLANK('Récap prestation'!H363),"",'Récap prestation'!H363)</f>
        <v/>
      </c>
      <c r="L362" s="12"/>
      <c r="M362" s="10" t="e">
        <f t="array" ref="M3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doublon])-ROW($D$2)+1),ROWS(M$2:M362)))</f>
        <v>#NUM!</v>
      </c>
      <c r="N362" s="12" t="str">
        <f t="shared" si="44"/>
        <v/>
      </c>
      <c r="O362">
        <f t="shared" si="47"/>
        <v>361</v>
      </c>
      <c r="P362">
        <f ca="1">SUMIF('Récap prestation'!$E$3:$E$500,N362,'Récap prestation'!J363)</f>
        <v>0</v>
      </c>
      <c r="Q362">
        <f ca="1">SUMIF('Récap prestation'!$E$3:$E$500,N362,'Récap prestation'!K363)</f>
        <v>0</v>
      </c>
      <c r="R362">
        <f t="shared" ca="1" si="45"/>
        <v>0</v>
      </c>
      <c r="S362">
        <f ca="1">SUMIF('Récap prestation'!$E$3:$E$500,N362,'Récap prestation'!S363)</f>
        <v>0</v>
      </c>
      <c r="T362" t="str">
        <f ca="1">IF(ISERROR(AVERAGEIF('Récap prestation'!$E$3:$E$500,N362,'Récap prestation'!$S$3)),"N/A",AVERAGEIF('Récap prestation'!$E$3:$E$500,N362,'Récap prestation'!$S$3:$S$500))</f>
        <v>N/A</v>
      </c>
      <c r="U362" s="12">
        <f>'Récap prestation'!O363</f>
        <v>0</v>
      </c>
      <c r="V362" s="12" t="e">
        <f t="array" ref="V36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doublon])-ROW($U$2)+1),ROWS(V$2:V362)))</f>
        <v>#NUM!</v>
      </c>
      <c r="W362" s="12" t="str">
        <f t="shared" si="46"/>
        <v/>
      </c>
      <c r="X362" s="12"/>
    </row>
    <row r="363" spans="1:24" x14ac:dyDescent="0.25">
      <c r="A363" s="3">
        <f>'Récap prestation'!N364</f>
        <v>0</v>
      </c>
      <c r="B363" s="12" t="e">
        <f t="array" ref="B3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doublon])-ROW($A$2)+1),ROWS(B$2:B363)))</f>
        <v>#NUM!</v>
      </c>
      <c r="C363" s="12" t="str">
        <f t="shared" si="40"/>
        <v/>
      </c>
      <c r="D363" s="12" t="str">
        <f>IF('Récap prestation'!E364&lt;&gt;0,'Récap prestation'!E364,"")</f>
        <v/>
      </c>
      <c r="E363" s="14">
        <f t="shared" si="41"/>
        <v>354</v>
      </c>
      <c r="F363" s="14" t="str">
        <f t="shared" si="42"/>
        <v xml:space="preserve"> 354 </v>
      </c>
      <c r="G363" s="14">
        <f>INDEX($N$2:O461,MATCH(D363,Tableau1[valeur établissement liste],0),2)</f>
        <v>3</v>
      </c>
      <c r="H363" s="2" t="str">
        <f t="shared" si="43"/>
        <v/>
      </c>
      <c r="I363" s="12">
        <f>'Récap prestation'!G364</f>
        <v>0</v>
      </c>
      <c r="J363" s="12" t="str">
        <f>IF(ISBLANK('Récap prestation'!I364),"",'Récap prestation'!I364)</f>
        <v/>
      </c>
      <c r="K363" s="12" t="str">
        <f>IF(ISBLANK('Récap prestation'!H364),"",'Récap prestation'!H364)</f>
        <v/>
      </c>
      <c r="L363" s="12"/>
      <c r="M363" s="10" t="e">
        <f t="array" ref="M3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doublon])-ROW($D$2)+1),ROWS(M$2:M363)))</f>
        <v>#NUM!</v>
      </c>
      <c r="N363" s="12" t="str">
        <f t="shared" si="44"/>
        <v/>
      </c>
      <c r="O363">
        <f t="shared" si="47"/>
        <v>362</v>
      </c>
      <c r="P363">
        <f ca="1">SUMIF('Récap prestation'!$E$3:$E$500,N363,'Récap prestation'!J364)</f>
        <v>0</v>
      </c>
      <c r="Q363">
        <f ca="1">SUMIF('Récap prestation'!$E$3:$E$500,N363,'Récap prestation'!K364)</f>
        <v>0</v>
      </c>
      <c r="R363">
        <f t="shared" ca="1" si="45"/>
        <v>0</v>
      </c>
      <c r="S363">
        <f ca="1">SUMIF('Récap prestation'!$E$3:$E$500,N363,'Récap prestation'!S364)</f>
        <v>0</v>
      </c>
      <c r="T363" t="str">
        <f ca="1">IF(ISERROR(AVERAGEIF('Récap prestation'!$E$3:$E$500,N363,'Récap prestation'!$S$3)),"N/A",AVERAGEIF('Récap prestation'!$E$3:$E$500,N363,'Récap prestation'!$S$3:$S$500))</f>
        <v>N/A</v>
      </c>
      <c r="U363" s="12">
        <f>'Récap prestation'!O364</f>
        <v>0</v>
      </c>
      <c r="V363" s="12" t="e">
        <f t="array" ref="V36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doublon])-ROW($U$2)+1),ROWS(V$2:V363)))</f>
        <v>#NUM!</v>
      </c>
      <c r="W363" s="12" t="str">
        <f t="shared" si="46"/>
        <v/>
      </c>
      <c r="X363" s="12"/>
    </row>
    <row r="364" spans="1:24" x14ac:dyDescent="0.25">
      <c r="A364" s="3">
        <f>'Récap prestation'!N365</f>
        <v>0</v>
      </c>
      <c r="B364" s="12" t="e">
        <f t="array" ref="B3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doublon])-ROW($A$2)+1),ROWS(B$2:B364)))</f>
        <v>#NUM!</v>
      </c>
      <c r="C364" s="12" t="str">
        <f t="shared" si="40"/>
        <v/>
      </c>
      <c r="D364" s="12" t="str">
        <f>IF('Récap prestation'!E365&lt;&gt;0,'Récap prestation'!E365,"")</f>
        <v/>
      </c>
      <c r="E364" s="14">
        <f t="shared" si="41"/>
        <v>355</v>
      </c>
      <c r="F364" s="14" t="str">
        <f t="shared" si="42"/>
        <v xml:space="preserve"> 355 </v>
      </c>
      <c r="G364" s="14">
        <f>INDEX($N$2:O462,MATCH(D364,Tableau1[valeur établissement liste],0),2)</f>
        <v>3</v>
      </c>
      <c r="H364" s="2" t="str">
        <f t="shared" si="43"/>
        <v/>
      </c>
      <c r="I364" s="12">
        <f>'Récap prestation'!G365</f>
        <v>0</v>
      </c>
      <c r="J364" s="12" t="str">
        <f>IF(ISBLANK('Récap prestation'!I365),"",'Récap prestation'!I365)</f>
        <v/>
      </c>
      <c r="K364" s="12" t="str">
        <f>IF(ISBLANK('Récap prestation'!H365),"",'Récap prestation'!H365)</f>
        <v/>
      </c>
      <c r="L364" s="12"/>
      <c r="M364" s="10" t="e">
        <f t="array" ref="M3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doublon])-ROW($D$2)+1),ROWS(M$2:M364)))</f>
        <v>#NUM!</v>
      </c>
      <c r="N364" s="12" t="str">
        <f t="shared" si="44"/>
        <v/>
      </c>
      <c r="O364">
        <f t="shared" si="47"/>
        <v>363</v>
      </c>
      <c r="P364">
        <f ca="1">SUMIF('Récap prestation'!$E$3:$E$500,N364,'Récap prestation'!J365)</f>
        <v>0</v>
      </c>
      <c r="Q364">
        <f ca="1">SUMIF('Récap prestation'!$E$3:$E$500,N364,'Récap prestation'!K365)</f>
        <v>0</v>
      </c>
      <c r="R364">
        <f t="shared" ca="1" si="45"/>
        <v>0</v>
      </c>
      <c r="S364">
        <f ca="1">SUMIF('Récap prestation'!$E$3:$E$500,N364,'Récap prestation'!S365)</f>
        <v>0</v>
      </c>
      <c r="T364" t="str">
        <f ca="1">IF(ISERROR(AVERAGEIF('Récap prestation'!$E$3:$E$500,N364,'Récap prestation'!$S$3)),"N/A",AVERAGEIF('Récap prestation'!$E$3:$E$500,N364,'Récap prestation'!$S$3:$S$500))</f>
        <v>N/A</v>
      </c>
      <c r="U364" s="12">
        <f>'Récap prestation'!O365</f>
        <v>0</v>
      </c>
      <c r="V364" s="12" t="e">
        <f t="array" ref="V36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doublon])-ROW($U$2)+1),ROWS(V$2:V364)))</f>
        <v>#NUM!</v>
      </c>
      <c r="W364" s="12" t="str">
        <f t="shared" si="46"/>
        <v/>
      </c>
      <c r="X364" s="12"/>
    </row>
    <row r="365" spans="1:24" x14ac:dyDescent="0.25">
      <c r="A365" s="3">
        <f>'Récap prestation'!N366</f>
        <v>0</v>
      </c>
      <c r="B365" s="12" t="e">
        <f t="array" ref="B3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doublon])-ROW($A$2)+1),ROWS(B$2:B365)))</f>
        <v>#NUM!</v>
      </c>
      <c r="C365" s="12" t="str">
        <f t="shared" si="40"/>
        <v/>
      </c>
      <c r="D365" s="12" t="str">
        <f>IF('Récap prestation'!E366&lt;&gt;0,'Récap prestation'!E366,"")</f>
        <v/>
      </c>
      <c r="E365" s="14">
        <f t="shared" si="41"/>
        <v>356</v>
      </c>
      <c r="F365" s="14" t="str">
        <f t="shared" si="42"/>
        <v xml:space="preserve"> 356 </v>
      </c>
      <c r="G365" s="14">
        <f>INDEX($N$2:O463,MATCH(D365,Tableau1[valeur établissement liste],0),2)</f>
        <v>3</v>
      </c>
      <c r="H365" s="2" t="str">
        <f t="shared" si="43"/>
        <v/>
      </c>
      <c r="I365" s="12">
        <f>'Récap prestation'!G366</f>
        <v>0</v>
      </c>
      <c r="J365" s="12" t="str">
        <f>IF(ISBLANK('Récap prestation'!I366),"",'Récap prestation'!I366)</f>
        <v/>
      </c>
      <c r="K365" s="12" t="str">
        <f>IF(ISBLANK('Récap prestation'!H366),"",'Récap prestation'!H366)</f>
        <v/>
      </c>
      <c r="L365" s="12"/>
      <c r="M365" s="10" t="e">
        <f t="array" ref="M3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doublon])-ROW($D$2)+1),ROWS(M$2:M365)))</f>
        <v>#NUM!</v>
      </c>
      <c r="N365" s="12" t="str">
        <f t="shared" si="44"/>
        <v/>
      </c>
      <c r="O365">
        <f t="shared" si="47"/>
        <v>364</v>
      </c>
      <c r="P365">
        <f ca="1">SUMIF('Récap prestation'!$E$3:$E$500,N365,'Récap prestation'!J366)</f>
        <v>0</v>
      </c>
      <c r="Q365">
        <f ca="1">SUMIF('Récap prestation'!$E$3:$E$500,N365,'Récap prestation'!K366)</f>
        <v>0</v>
      </c>
      <c r="R365">
        <f t="shared" ca="1" si="45"/>
        <v>0</v>
      </c>
      <c r="S365">
        <f ca="1">SUMIF('Récap prestation'!$E$3:$E$500,N365,'Récap prestation'!S366)</f>
        <v>0</v>
      </c>
      <c r="T365" t="str">
        <f ca="1">IF(ISERROR(AVERAGEIF('Récap prestation'!$E$3:$E$500,N365,'Récap prestation'!$S$3)),"N/A",AVERAGEIF('Récap prestation'!$E$3:$E$500,N365,'Récap prestation'!$S$3:$S$500))</f>
        <v>N/A</v>
      </c>
      <c r="U365" s="12">
        <f>'Récap prestation'!O366</f>
        <v>0</v>
      </c>
      <c r="V365" s="12" t="e">
        <f t="array" ref="V36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doublon])-ROW($U$2)+1),ROWS(V$2:V365)))</f>
        <v>#NUM!</v>
      </c>
      <c r="W365" s="12" t="str">
        <f t="shared" si="46"/>
        <v/>
      </c>
      <c r="X365" s="12"/>
    </row>
    <row r="366" spans="1:24" x14ac:dyDescent="0.25">
      <c r="A366" s="3">
        <f>'Récap prestation'!N367</f>
        <v>0</v>
      </c>
      <c r="B366" s="12" t="e">
        <f t="array" ref="B3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doublon])-ROW($A$2)+1),ROWS(B$2:B366)))</f>
        <v>#NUM!</v>
      </c>
      <c r="C366" s="12" t="str">
        <f t="shared" si="40"/>
        <v/>
      </c>
      <c r="D366" s="12" t="str">
        <f>IF('Récap prestation'!E367&lt;&gt;0,'Récap prestation'!E367,"")</f>
        <v/>
      </c>
      <c r="E366" s="14">
        <f t="shared" si="41"/>
        <v>357</v>
      </c>
      <c r="F366" s="14" t="str">
        <f t="shared" si="42"/>
        <v xml:space="preserve"> 357 </v>
      </c>
      <c r="G366" s="14">
        <f>INDEX($N$2:O464,MATCH(D366,Tableau1[valeur établissement liste],0),2)</f>
        <v>3</v>
      </c>
      <c r="H366" s="2" t="str">
        <f t="shared" si="43"/>
        <v/>
      </c>
      <c r="I366" s="12">
        <f>'Récap prestation'!G367</f>
        <v>0</v>
      </c>
      <c r="J366" s="12" t="str">
        <f>IF(ISBLANK('Récap prestation'!I367),"",'Récap prestation'!I367)</f>
        <v/>
      </c>
      <c r="K366" s="12" t="str">
        <f>IF(ISBLANK('Récap prestation'!H367),"",'Récap prestation'!H367)</f>
        <v/>
      </c>
      <c r="L366" s="12"/>
      <c r="M366" s="10" t="e">
        <f t="array" ref="M3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doublon])-ROW($D$2)+1),ROWS(M$2:M366)))</f>
        <v>#NUM!</v>
      </c>
      <c r="N366" s="12" t="str">
        <f t="shared" si="44"/>
        <v/>
      </c>
      <c r="O366">
        <f t="shared" si="47"/>
        <v>365</v>
      </c>
      <c r="P366">
        <f ca="1">SUMIF('Récap prestation'!$E$3:$E$500,N366,'Récap prestation'!J367)</f>
        <v>0</v>
      </c>
      <c r="Q366">
        <f ca="1">SUMIF('Récap prestation'!$E$3:$E$500,N366,'Récap prestation'!K367)</f>
        <v>0</v>
      </c>
      <c r="R366">
        <f t="shared" ca="1" si="45"/>
        <v>0</v>
      </c>
      <c r="S366">
        <f ca="1">SUMIF('Récap prestation'!$E$3:$E$500,N366,'Récap prestation'!S367)</f>
        <v>0</v>
      </c>
      <c r="T366" t="str">
        <f ca="1">IF(ISERROR(AVERAGEIF('Récap prestation'!$E$3:$E$500,N366,'Récap prestation'!$S$3)),"N/A",AVERAGEIF('Récap prestation'!$E$3:$E$500,N366,'Récap prestation'!$S$3:$S$500))</f>
        <v>N/A</v>
      </c>
      <c r="U366" s="12">
        <f>'Récap prestation'!O367</f>
        <v>0</v>
      </c>
      <c r="V366" s="12" t="e">
        <f t="array" ref="V36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doublon])-ROW($U$2)+1),ROWS(V$2:V366)))</f>
        <v>#NUM!</v>
      </c>
      <c r="W366" s="12" t="str">
        <f t="shared" si="46"/>
        <v/>
      </c>
      <c r="X366" s="12"/>
    </row>
    <row r="367" spans="1:24" x14ac:dyDescent="0.25">
      <c r="A367" s="3">
        <f>'Récap prestation'!N368</f>
        <v>0</v>
      </c>
      <c r="B367" s="12" t="e">
        <f t="array" ref="B3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doublon])-ROW($A$2)+1),ROWS(B$2:B367)))</f>
        <v>#NUM!</v>
      </c>
      <c r="C367" s="12" t="str">
        <f t="shared" si="40"/>
        <v/>
      </c>
      <c r="D367" s="12" t="str">
        <f>IF('Récap prestation'!E368&lt;&gt;0,'Récap prestation'!E368,"")</f>
        <v/>
      </c>
      <c r="E367" s="14">
        <f t="shared" si="41"/>
        <v>358</v>
      </c>
      <c r="F367" s="14" t="str">
        <f t="shared" si="42"/>
        <v xml:space="preserve"> 358 </v>
      </c>
      <c r="G367" s="14">
        <f>INDEX($N$2:O465,MATCH(D367,Tableau1[valeur établissement liste],0),2)</f>
        <v>3</v>
      </c>
      <c r="H367" s="2" t="str">
        <f t="shared" si="43"/>
        <v/>
      </c>
      <c r="I367" s="12">
        <f>'Récap prestation'!G368</f>
        <v>0</v>
      </c>
      <c r="J367" s="12" t="str">
        <f>IF(ISBLANK('Récap prestation'!I368),"",'Récap prestation'!I368)</f>
        <v/>
      </c>
      <c r="K367" s="12" t="str">
        <f>IF(ISBLANK('Récap prestation'!H368),"",'Récap prestation'!H368)</f>
        <v/>
      </c>
      <c r="L367" s="12"/>
      <c r="M367" s="10" t="e">
        <f t="array" ref="M3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doublon])-ROW($D$2)+1),ROWS(M$2:M367)))</f>
        <v>#NUM!</v>
      </c>
      <c r="N367" s="12" t="str">
        <f t="shared" si="44"/>
        <v/>
      </c>
      <c r="O367">
        <f t="shared" si="47"/>
        <v>366</v>
      </c>
      <c r="P367">
        <f ca="1">SUMIF('Récap prestation'!$E$3:$E$500,N367,'Récap prestation'!J368)</f>
        <v>0</v>
      </c>
      <c r="Q367">
        <f ca="1">SUMIF('Récap prestation'!$E$3:$E$500,N367,'Récap prestation'!K368)</f>
        <v>0</v>
      </c>
      <c r="R367">
        <f t="shared" ca="1" si="45"/>
        <v>0</v>
      </c>
      <c r="S367">
        <f ca="1">SUMIF('Récap prestation'!$E$3:$E$500,N367,'Récap prestation'!S368)</f>
        <v>0</v>
      </c>
      <c r="T367" t="str">
        <f ca="1">IF(ISERROR(AVERAGEIF('Récap prestation'!$E$3:$E$500,N367,'Récap prestation'!$S$3)),"N/A",AVERAGEIF('Récap prestation'!$E$3:$E$500,N367,'Récap prestation'!$S$3:$S$500))</f>
        <v>N/A</v>
      </c>
      <c r="U367" s="12">
        <f>'Récap prestation'!O368</f>
        <v>0</v>
      </c>
      <c r="V367" s="12" t="e">
        <f t="array" ref="V36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doublon])-ROW($U$2)+1),ROWS(V$2:V367)))</f>
        <v>#NUM!</v>
      </c>
      <c r="W367" s="12" t="str">
        <f t="shared" si="46"/>
        <v/>
      </c>
      <c r="X367" s="12"/>
    </row>
    <row r="368" spans="1:24" x14ac:dyDescent="0.25">
      <c r="A368" s="3">
        <f>'Récap prestation'!N369</f>
        <v>0</v>
      </c>
      <c r="B368" s="12" t="e">
        <f t="array" ref="B3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doublon])-ROW($A$2)+1),ROWS(B$2:B368)))</f>
        <v>#NUM!</v>
      </c>
      <c r="C368" s="12" t="str">
        <f t="shared" si="40"/>
        <v/>
      </c>
      <c r="D368" s="12" t="str">
        <f>IF('Récap prestation'!E369&lt;&gt;0,'Récap prestation'!E369,"")</f>
        <v/>
      </c>
      <c r="E368" s="14">
        <f t="shared" si="41"/>
        <v>359</v>
      </c>
      <c r="F368" s="14" t="str">
        <f t="shared" si="42"/>
        <v xml:space="preserve"> 359 </v>
      </c>
      <c r="G368" s="14">
        <f>INDEX($N$2:O466,MATCH(D368,Tableau1[valeur établissement liste],0),2)</f>
        <v>3</v>
      </c>
      <c r="H368" s="2" t="str">
        <f t="shared" si="43"/>
        <v/>
      </c>
      <c r="I368" s="12">
        <f>'Récap prestation'!G369</f>
        <v>0</v>
      </c>
      <c r="J368" s="12" t="str">
        <f>IF(ISBLANK('Récap prestation'!I369),"",'Récap prestation'!I369)</f>
        <v/>
      </c>
      <c r="K368" s="12" t="str">
        <f>IF(ISBLANK('Récap prestation'!H369),"",'Récap prestation'!H369)</f>
        <v/>
      </c>
      <c r="L368" s="12"/>
      <c r="M368" s="10" t="e">
        <f t="array" ref="M3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doublon])-ROW($D$2)+1),ROWS(M$2:M368)))</f>
        <v>#NUM!</v>
      </c>
      <c r="N368" s="12" t="str">
        <f t="shared" si="44"/>
        <v/>
      </c>
      <c r="O368">
        <f t="shared" si="47"/>
        <v>367</v>
      </c>
      <c r="P368">
        <f ca="1">SUMIF('Récap prestation'!$E$3:$E$500,N368,'Récap prestation'!J369)</f>
        <v>0</v>
      </c>
      <c r="Q368">
        <f ca="1">SUMIF('Récap prestation'!$E$3:$E$500,N368,'Récap prestation'!K369)</f>
        <v>0</v>
      </c>
      <c r="R368">
        <f t="shared" ca="1" si="45"/>
        <v>0</v>
      </c>
      <c r="S368">
        <f ca="1">SUMIF('Récap prestation'!$E$3:$E$500,N368,'Récap prestation'!S369)</f>
        <v>0</v>
      </c>
      <c r="T368" t="str">
        <f ca="1">IF(ISERROR(AVERAGEIF('Récap prestation'!$E$3:$E$500,N368,'Récap prestation'!$S$3)),"N/A",AVERAGEIF('Récap prestation'!$E$3:$E$500,N368,'Récap prestation'!$S$3:$S$500))</f>
        <v>N/A</v>
      </c>
      <c r="U368" s="12">
        <f>'Récap prestation'!O369</f>
        <v>0</v>
      </c>
      <c r="V368" s="12" t="e">
        <f t="array" ref="V36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doublon])-ROW($U$2)+1),ROWS(V$2:V368)))</f>
        <v>#NUM!</v>
      </c>
      <c r="W368" s="12" t="str">
        <f t="shared" si="46"/>
        <v/>
      </c>
      <c r="X368" s="12"/>
    </row>
    <row r="369" spans="1:24" x14ac:dyDescent="0.25">
      <c r="A369" s="3">
        <f>'Récap prestation'!N370</f>
        <v>0</v>
      </c>
      <c r="B369" s="12" t="e">
        <f t="array" ref="B3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doublon])-ROW($A$2)+1),ROWS(B$2:B369)))</f>
        <v>#NUM!</v>
      </c>
      <c r="C369" s="12" t="str">
        <f t="shared" si="40"/>
        <v/>
      </c>
      <c r="D369" s="12" t="str">
        <f>IF('Récap prestation'!E370&lt;&gt;0,'Récap prestation'!E370,"")</f>
        <v/>
      </c>
      <c r="E369" s="14">
        <f t="shared" si="41"/>
        <v>360</v>
      </c>
      <c r="F369" s="14" t="str">
        <f t="shared" si="42"/>
        <v xml:space="preserve"> 360 </v>
      </c>
      <c r="G369" s="14">
        <f>INDEX($N$2:O467,MATCH(D369,Tableau1[valeur établissement liste],0),2)</f>
        <v>3</v>
      </c>
      <c r="H369" s="2" t="str">
        <f t="shared" si="43"/>
        <v/>
      </c>
      <c r="I369" s="12">
        <f>'Récap prestation'!G370</f>
        <v>0</v>
      </c>
      <c r="J369" s="12" t="str">
        <f>IF(ISBLANK('Récap prestation'!I370),"",'Récap prestation'!I370)</f>
        <v/>
      </c>
      <c r="K369" s="12" t="str">
        <f>IF(ISBLANK('Récap prestation'!H370),"",'Récap prestation'!H370)</f>
        <v/>
      </c>
      <c r="L369" s="12"/>
      <c r="M369" s="10" t="e">
        <f t="array" ref="M3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doublon])-ROW($D$2)+1),ROWS(M$2:M369)))</f>
        <v>#NUM!</v>
      </c>
      <c r="N369" s="12" t="str">
        <f t="shared" si="44"/>
        <v/>
      </c>
      <c r="O369">
        <f t="shared" si="47"/>
        <v>368</v>
      </c>
      <c r="P369">
        <f ca="1">SUMIF('Récap prestation'!$E$3:$E$500,N369,'Récap prestation'!J370)</f>
        <v>0</v>
      </c>
      <c r="Q369">
        <f ca="1">SUMIF('Récap prestation'!$E$3:$E$500,N369,'Récap prestation'!K370)</f>
        <v>0</v>
      </c>
      <c r="R369">
        <f t="shared" ca="1" si="45"/>
        <v>0</v>
      </c>
      <c r="S369">
        <f ca="1">SUMIF('Récap prestation'!$E$3:$E$500,N369,'Récap prestation'!S370)</f>
        <v>0</v>
      </c>
      <c r="T369" t="str">
        <f ca="1">IF(ISERROR(AVERAGEIF('Récap prestation'!$E$3:$E$500,N369,'Récap prestation'!$S$3)),"N/A",AVERAGEIF('Récap prestation'!$E$3:$E$500,N369,'Récap prestation'!$S$3:$S$500))</f>
        <v>N/A</v>
      </c>
      <c r="U369" s="12">
        <f>'Récap prestation'!O370</f>
        <v>0</v>
      </c>
      <c r="V369" s="12" t="e">
        <f t="array" ref="V36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doublon])-ROW($U$2)+1),ROWS(V$2:V369)))</f>
        <v>#NUM!</v>
      </c>
      <c r="W369" s="12" t="str">
        <f t="shared" si="46"/>
        <v/>
      </c>
      <c r="X369" s="12"/>
    </row>
    <row r="370" spans="1:24" x14ac:dyDescent="0.25">
      <c r="A370" s="3">
        <f>'Récap prestation'!N371</f>
        <v>0</v>
      </c>
      <c r="B370" s="12" t="e">
        <f t="array" ref="B3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doublon])-ROW($A$2)+1),ROWS(B$2:B370)))</f>
        <v>#NUM!</v>
      </c>
      <c r="C370" s="12" t="str">
        <f t="shared" si="40"/>
        <v/>
      </c>
      <c r="D370" s="12" t="str">
        <f>IF('Récap prestation'!E371&lt;&gt;0,'Récap prestation'!E371,"")</f>
        <v/>
      </c>
      <c r="E370" s="14">
        <f t="shared" si="41"/>
        <v>361</v>
      </c>
      <c r="F370" s="14" t="str">
        <f t="shared" si="42"/>
        <v xml:space="preserve"> 361 </v>
      </c>
      <c r="G370" s="14">
        <f>INDEX($N$2:O468,MATCH(D370,Tableau1[valeur établissement liste],0),2)</f>
        <v>3</v>
      </c>
      <c r="H370" s="2" t="str">
        <f t="shared" si="43"/>
        <v/>
      </c>
      <c r="I370" s="12">
        <f>'Récap prestation'!G371</f>
        <v>0</v>
      </c>
      <c r="J370" s="12" t="str">
        <f>IF(ISBLANK('Récap prestation'!I371),"",'Récap prestation'!I371)</f>
        <v/>
      </c>
      <c r="K370" s="12" t="str">
        <f>IF(ISBLANK('Récap prestation'!H371),"",'Récap prestation'!H371)</f>
        <v/>
      </c>
      <c r="L370" s="12"/>
      <c r="M370" s="10" t="e">
        <f t="array" ref="M3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doublon])-ROW($D$2)+1),ROWS(M$2:M370)))</f>
        <v>#NUM!</v>
      </c>
      <c r="N370" s="12" t="str">
        <f t="shared" si="44"/>
        <v/>
      </c>
      <c r="O370">
        <f t="shared" si="47"/>
        <v>369</v>
      </c>
      <c r="P370">
        <f ca="1">SUMIF('Récap prestation'!$E$3:$E$500,N370,'Récap prestation'!J371)</f>
        <v>0</v>
      </c>
      <c r="Q370">
        <f ca="1">SUMIF('Récap prestation'!$E$3:$E$500,N370,'Récap prestation'!K371)</f>
        <v>0</v>
      </c>
      <c r="R370">
        <f t="shared" ca="1" si="45"/>
        <v>0</v>
      </c>
      <c r="S370">
        <f ca="1">SUMIF('Récap prestation'!$E$3:$E$500,N370,'Récap prestation'!S371)</f>
        <v>0</v>
      </c>
      <c r="T370" t="str">
        <f ca="1">IF(ISERROR(AVERAGEIF('Récap prestation'!$E$3:$E$500,N370,'Récap prestation'!$S$3)),"N/A",AVERAGEIF('Récap prestation'!$E$3:$E$500,N370,'Récap prestation'!$S$3:$S$500))</f>
        <v>N/A</v>
      </c>
      <c r="U370" s="12">
        <f>'Récap prestation'!O371</f>
        <v>0</v>
      </c>
      <c r="V370" s="12" t="e">
        <f t="array" ref="V37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doublon])-ROW($U$2)+1),ROWS(V$2:V370)))</f>
        <v>#NUM!</v>
      </c>
      <c r="W370" s="12" t="str">
        <f t="shared" si="46"/>
        <v/>
      </c>
      <c r="X370" s="12"/>
    </row>
    <row r="371" spans="1:24" x14ac:dyDescent="0.25">
      <c r="A371" s="3">
        <f>'Récap prestation'!N372</f>
        <v>0</v>
      </c>
      <c r="B371" s="12" t="e">
        <f t="array" ref="B3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doublon])-ROW($A$2)+1),ROWS(B$2:B371)))</f>
        <v>#NUM!</v>
      </c>
      <c r="C371" s="12" t="str">
        <f t="shared" si="40"/>
        <v/>
      </c>
      <c r="D371" s="12" t="str">
        <f>IF('Récap prestation'!E372&lt;&gt;0,'Récap prestation'!E372,"")</f>
        <v/>
      </c>
      <c r="E371" s="14">
        <f t="shared" si="41"/>
        <v>362</v>
      </c>
      <c r="F371" s="14" t="str">
        <f t="shared" si="42"/>
        <v xml:space="preserve"> 362 </v>
      </c>
      <c r="G371" s="14">
        <f>INDEX($N$2:O469,MATCH(D371,Tableau1[valeur établissement liste],0),2)</f>
        <v>3</v>
      </c>
      <c r="H371" s="2" t="str">
        <f t="shared" si="43"/>
        <v/>
      </c>
      <c r="I371" s="12">
        <f>'Récap prestation'!G372</f>
        <v>0</v>
      </c>
      <c r="J371" s="12" t="str">
        <f>IF(ISBLANK('Récap prestation'!I372),"",'Récap prestation'!I372)</f>
        <v/>
      </c>
      <c r="K371" s="12" t="str">
        <f>IF(ISBLANK('Récap prestation'!H372),"",'Récap prestation'!H372)</f>
        <v/>
      </c>
      <c r="L371" s="12"/>
      <c r="M371" s="10" t="e">
        <f t="array" ref="M3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doublon])-ROW($D$2)+1),ROWS(M$2:M371)))</f>
        <v>#NUM!</v>
      </c>
      <c r="N371" s="12" t="str">
        <f t="shared" si="44"/>
        <v/>
      </c>
      <c r="O371">
        <f t="shared" si="47"/>
        <v>370</v>
      </c>
      <c r="P371">
        <f ca="1">SUMIF('Récap prestation'!$E$3:$E$500,N371,'Récap prestation'!J372)</f>
        <v>0</v>
      </c>
      <c r="Q371">
        <f ca="1">SUMIF('Récap prestation'!$E$3:$E$500,N371,'Récap prestation'!K372)</f>
        <v>0</v>
      </c>
      <c r="R371">
        <f t="shared" ca="1" si="45"/>
        <v>0</v>
      </c>
      <c r="S371">
        <f ca="1">SUMIF('Récap prestation'!$E$3:$E$500,N371,'Récap prestation'!S372)</f>
        <v>0</v>
      </c>
      <c r="T371" t="str">
        <f ca="1">IF(ISERROR(AVERAGEIF('Récap prestation'!$E$3:$E$500,N371,'Récap prestation'!$S$3)),"N/A",AVERAGEIF('Récap prestation'!$E$3:$E$500,N371,'Récap prestation'!$S$3:$S$500))</f>
        <v>N/A</v>
      </c>
      <c r="U371" s="12">
        <f>'Récap prestation'!O372</f>
        <v>0</v>
      </c>
      <c r="V371" s="12" t="e">
        <f t="array" ref="V37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doublon])-ROW($U$2)+1),ROWS(V$2:V371)))</f>
        <v>#NUM!</v>
      </c>
      <c r="W371" s="12" t="str">
        <f t="shared" si="46"/>
        <v/>
      </c>
      <c r="X371" s="12"/>
    </row>
    <row r="372" spans="1:24" x14ac:dyDescent="0.25">
      <c r="A372" s="3">
        <f>'Récap prestation'!N373</f>
        <v>0</v>
      </c>
      <c r="B372" s="12" t="e">
        <f t="array" ref="B3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doublon])-ROW($A$2)+1),ROWS(B$2:B372)))</f>
        <v>#NUM!</v>
      </c>
      <c r="C372" s="12" t="str">
        <f t="shared" si="40"/>
        <v/>
      </c>
      <c r="D372" s="12" t="str">
        <f>IF('Récap prestation'!E373&lt;&gt;0,'Récap prestation'!E373,"")</f>
        <v/>
      </c>
      <c r="E372" s="14">
        <f t="shared" si="41"/>
        <v>363</v>
      </c>
      <c r="F372" s="14" t="str">
        <f t="shared" si="42"/>
        <v xml:space="preserve"> 363 </v>
      </c>
      <c r="G372" s="14">
        <f>INDEX($N$2:O470,MATCH(D372,Tableau1[valeur établissement liste],0),2)</f>
        <v>3</v>
      </c>
      <c r="H372" s="2" t="str">
        <f t="shared" si="43"/>
        <v/>
      </c>
      <c r="I372" s="12">
        <f>'Récap prestation'!G373</f>
        <v>0</v>
      </c>
      <c r="J372" s="12" t="str">
        <f>IF(ISBLANK('Récap prestation'!I373),"",'Récap prestation'!I373)</f>
        <v/>
      </c>
      <c r="K372" s="12" t="str">
        <f>IF(ISBLANK('Récap prestation'!H373),"",'Récap prestation'!H373)</f>
        <v/>
      </c>
      <c r="L372" s="12"/>
      <c r="M372" s="10" t="e">
        <f t="array" ref="M3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doublon])-ROW($D$2)+1),ROWS(M$2:M372)))</f>
        <v>#NUM!</v>
      </c>
      <c r="N372" s="12" t="str">
        <f t="shared" si="44"/>
        <v/>
      </c>
      <c r="O372">
        <f t="shared" si="47"/>
        <v>371</v>
      </c>
      <c r="P372">
        <f ca="1">SUMIF('Récap prestation'!$E$3:$E$500,N372,'Récap prestation'!J373)</f>
        <v>0</v>
      </c>
      <c r="Q372">
        <f ca="1">SUMIF('Récap prestation'!$E$3:$E$500,N372,'Récap prestation'!K373)</f>
        <v>0</v>
      </c>
      <c r="R372">
        <f t="shared" ca="1" si="45"/>
        <v>0</v>
      </c>
      <c r="S372">
        <f ca="1">SUMIF('Récap prestation'!$E$3:$E$500,N372,'Récap prestation'!S373)</f>
        <v>0</v>
      </c>
      <c r="T372" t="str">
        <f ca="1">IF(ISERROR(AVERAGEIF('Récap prestation'!$E$3:$E$500,N372,'Récap prestation'!$S$3)),"N/A",AVERAGEIF('Récap prestation'!$E$3:$E$500,N372,'Récap prestation'!$S$3:$S$500))</f>
        <v>N/A</v>
      </c>
      <c r="U372" s="12">
        <f>'Récap prestation'!O373</f>
        <v>0</v>
      </c>
      <c r="V372" s="12" t="e">
        <f t="array" ref="V37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doublon])-ROW($U$2)+1),ROWS(V$2:V372)))</f>
        <v>#NUM!</v>
      </c>
      <c r="W372" s="12" t="str">
        <f t="shared" si="46"/>
        <v/>
      </c>
      <c r="X372" s="12"/>
    </row>
    <row r="373" spans="1:24" x14ac:dyDescent="0.25">
      <c r="A373" s="3">
        <f>'Récap prestation'!N374</f>
        <v>0</v>
      </c>
      <c r="B373" s="12" t="e">
        <f t="array" ref="B3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doublon])-ROW($A$2)+1),ROWS(B$2:B373)))</f>
        <v>#NUM!</v>
      </c>
      <c r="C373" s="12" t="str">
        <f t="shared" si="40"/>
        <v/>
      </c>
      <c r="D373" s="12" t="str">
        <f>IF('Récap prestation'!E374&lt;&gt;0,'Récap prestation'!E374,"")</f>
        <v/>
      </c>
      <c r="E373" s="14">
        <f t="shared" si="41"/>
        <v>364</v>
      </c>
      <c r="F373" s="14" t="str">
        <f t="shared" si="42"/>
        <v xml:space="preserve"> 364 </v>
      </c>
      <c r="G373" s="14">
        <f>INDEX($N$2:O471,MATCH(D373,Tableau1[valeur établissement liste],0),2)</f>
        <v>3</v>
      </c>
      <c r="H373" s="2" t="str">
        <f t="shared" si="43"/>
        <v/>
      </c>
      <c r="I373" s="12">
        <f>'Récap prestation'!G374</f>
        <v>0</v>
      </c>
      <c r="J373" s="12" t="str">
        <f>IF(ISBLANK('Récap prestation'!I374),"",'Récap prestation'!I374)</f>
        <v/>
      </c>
      <c r="K373" s="12" t="str">
        <f>IF(ISBLANK('Récap prestation'!H374),"",'Récap prestation'!H374)</f>
        <v/>
      </c>
      <c r="L373" s="12"/>
      <c r="M373" s="10" t="e">
        <f t="array" ref="M3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doublon])-ROW($D$2)+1),ROWS(M$2:M373)))</f>
        <v>#NUM!</v>
      </c>
      <c r="N373" s="12" t="str">
        <f t="shared" si="44"/>
        <v/>
      </c>
      <c r="O373">
        <f t="shared" si="47"/>
        <v>372</v>
      </c>
      <c r="P373">
        <f ca="1">SUMIF('Récap prestation'!$E$3:$E$500,N373,'Récap prestation'!J374)</f>
        <v>0</v>
      </c>
      <c r="Q373">
        <f ca="1">SUMIF('Récap prestation'!$E$3:$E$500,N373,'Récap prestation'!K374)</f>
        <v>0</v>
      </c>
      <c r="R373">
        <f t="shared" ca="1" si="45"/>
        <v>0</v>
      </c>
      <c r="S373">
        <f ca="1">SUMIF('Récap prestation'!$E$3:$E$500,N373,'Récap prestation'!S374)</f>
        <v>0</v>
      </c>
      <c r="T373" t="str">
        <f ca="1">IF(ISERROR(AVERAGEIF('Récap prestation'!$E$3:$E$500,N373,'Récap prestation'!$S$3)),"N/A",AVERAGEIF('Récap prestation'!$E$3:$E$500,N373,'Récap prestation'!$S$3:$S$500))</f>
        <v>N/A</v>
      </c>
      <c r="U373" s="12">
        <f>'Récap prestation'!O374</f>
        <v>0</v>
      </c>
      <c r="V373" s="12" t="e">
        <f t="array" ref="V37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doublon])-ROW($U$2)+1),ROWS(V$2:V373)))</f>
        <v>#NUM!</v>
      </c>
      <c r="W373" s="12" t="str">
        <f t="shared" si="46"/>
        <v/>
      </c>
      <c r="X373" s="12"/>
    </row>
    <row r="374" spans="1:24" x14ac:dyDescent="0.25">
      <c r="A374" s="3">
        <f>'Récap prestation'!N375</f>
        <v>0</v>
      </c>
      <c r="B374" s="12" t="e">
        <f t="array" ref="B3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doublon])-ROW($A$2)+1),ROWS(B$2:B374)))</f>
        <v>#NUM!</v>
      </c>
      <c r="C374" s="12" t="str">
        <f t="shared" si="40"/>
        <v/>
      </c>
      <c r="D374" s="12" t="str">
        <f>IF('Récap prestation'!E375&lt;&gt;0,'Récap prestation'!E375,"")</f>
        <v/>
      </c>
      <c r="E374" s="14">
        <f t="shared" si="41"/>
        <v>365</v>
      </c>
      <c r="F374" s="14" t="str">
        <f t="shared" si="42"/>
        <v xml:space="preserve"> 365 </v>
      </c>
      <c r="G374" s="14">
        <f>INDEX($N$2:O472,MATCH(D374,Tableau1[valeur établissement liste],0),2)</f>
        <v>3</v>
      </c>
      <c r="H374" s="2" t="str">
        <f t="shared" si="43"/>
        <v/>
      </c>
      <c r="I374" s="12">
        <f>'Récap prestation'!G375</f>
        <v>0</v>
      </c>
      <c r="J374" s="12" t="str">
        <f>IF(ISBLANK('Récap prestation'!I375),"",'Récap prestation'!I375)</f>
        <v/>
      </c>
      <c r="K374" s="12" t="str">
        <f>IF(ISBLANK('Récap prestation'!H375),"",'Récap prestation'!H375)</f>
        <v/>
      </c>
      <c r="L374" s="12"/>
      <c r="M374" s="10" t="e">
        <f t="array" ref="M3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doublon])-ROW($D$2)+1),ROWS(M$2:M374)))</f>
        <v>#NUM!</v>
      </c>
      <c r="N374" s="12" t="str">
        <f t="shared" si="44"/>
        <v/>
      </c>
      <c r="O374">
        <f t="shared" si="47"/>
        <v>373</v>
      </c>
      <c r="P374">
        <f ca="1">SUMIF('Récap prestation'!$E$3:$E$500,N374,'Récap prestation'!J375)</f>
        <v>0</v>
      </c>
      <c r="Q374">
        <f ca="1">SUMIF('Récap prestation'!$E$3:$E$500,N374,'Récap prestation'!K375)</f>
        <v>0</v>
      </c>
      <c r="R374">
        <f t="shared" ca="1" si="45"/>
        <v>0</v>
      </c>
      <c r="S374">
        <f ca="1">SUMIF('Récap prestation'!$E$3:$E$500,N374,'Récap prestation'!S375)</f>
        <v>0</v>
      </c>
      <c r="T374" t="str">
        <f ca="1">IF(ISERROR(AVERAGEIF('Récap prestation'!$E$3:$E$500,N374,'Récap prestation'!$S$3)),"N/A",AVERAGEIF('Récap prestation'!$E$3:$E$500,N374,'Récap prestation'!$S$3:$S$500))</f>
        <v>N/A</v>
      </c>
      <c r="U374" s="12">
        <f>'Récap prestation'!O375</f>
        <v>0</v>
      </c>
      <c r="V374" s="12" t="e">
        <f t="array" ref="V37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doublon])-ROW($U$2)+1),ROWS(V$2:V374)))</f>
        <v>#NUM!</v>
      </c>
      <c r="W374" s="12" t="str">
        <f t="shared" si="46"/>
        <v/>
      </c>
      <c r="X374" s="12"/>
    </row>
    <row r="375" spans="1:24" x14ac:dyDescent="0.25">
      <c r="A375" s="3">
        <f>'Récap prestation'!N376</f>
        <v>0</v>
      </c>
      <c r="B375" s="12" t="e">
        <f t="array" ref="B3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doublon])-ROW($A$2)+1),ROWS(B$2:B375)))</f>
        <v>#NUM!</v>
      </c>
      <c r="C375" s="12" t="str">
        <f t="shared" si="40"/>
        <v/>
      </c>
      <c r="D375" s="12" t="str">
        <f>IF('Récap prestation'!E376&lt;&gt;0,'Récap prestation'!E376,"")</f>
        <v/>
      </c>
      <c r="E375" s="14">
        <f t="shared" si="41"/>
        <v>366</v>
      </c>
      <c r="F375" s="14" t="str">
        <f t="shared" si="42"/>
        <v xml:space="preserve"> 366 </v>
      </c>
      <c r="G375" s="14">
        <f>INDEX($N$2:O473,MATCH(D375,Tableau1[valeur établissement liste],0),2)</f>
        <v>3</v>
      </c>
      <c r="H375" s="2" t="str">
        <f t="shared" si="43"/>
        <v/>
      </c>
      <c r="I375" s="12">
        <f>'Récap prestation'!G376</f>
        <v>0</v>
      </c>
      <c r="J375" s="12" t="str">
        <f>IF(ISBLANK('Récap prestation'!I376),"",'Récap prestation'!I376)</f>
        <v/>
      </c>
      <c r="K375" s="12" t="str">
        <f>IF(ISBLANK('Récap prestation'!H376),"",'Récap prestation'!H376)</f>
        <v/>
      </c>
      <c r="L375" s="12"/>
      <c r="M375" s="10" t="e">
        <f t="array" ref="M3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doublon])-ROW($D$2)+1),ROWS(M$2:M375)))</f>
        <v>#NUM!</v>
      </c>
      <c r="N375" s="12" t="str">
        <f t="shared" si="44"/>
        <v/>
      </c>
      <c r="O375">
        <f t="shared" si="47"/>
        <v>374</v>
      </c>
      <c r="P375">
        <f ca="1">SUMIF('Récap prestation'!$E$3:$E$500,N375,'Récap prestation'!J376)</f>
        <v>0</v>
      </c>
      <c r="Q375">
        <f ca="1">SUMIF('Récap prestation'!$E$3:$E$500,N375,'Récap prestation'!K376)</f>
        <v>0</v>
      </c>
      <c r="R375">
        <f t="shared" ca="1" si="45"/>
        <v>0</v>
      </c>
      <c r="S375">
        <f ca="1">SUMIF('Récap prestation'!$E$3:$E$500,N375,'Récap prestation'!S376)</f>
        <v>0</v>
      </c>
      <c r="T375" t="str">
        <f ca="1">IF(ISERROR(AVERAGEIF('Récap prestation'!$E$3:$E$500,N375,'Récap prestation'!$S$3)),"N/A",AVERAGEIF('Récap prestation'!$E$3:$E$500,N375,'Récap prestation'!$S$3:$S$500))</f>
        <v>N/A</v>
      </c>
      <c r="U375" s="12">
        <f>'Récap prestation'!O376</f>
        <v>0</v>
      </c>
      <c r="V375" s="12" t="e">
        <f t="array" ref="V37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doublon])-ROW($U$2)+1),ROWS(V$2:V375)))</f>
        <v>#NUM!</v>
      </c>
      <c r="W375" s="12" t="str">
        <f t="shared" si="46"/>
        <v/>
      </c>
      <c r="X375" s="12"/>
    </row>
    <row r="376" spans="1:24" x14ac:dyDescent="0.25">
      <c r="A376" s="3">
        <f>'Récap prestation'!N377</f>
        <v>0</v>
      </c>
      <c r="B376" s="12" t="e">
        <f t="array" ref="B3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doublon])-ROW($A$2)+1),ROWS(B$2:B376)))</f>
        <v>#NUM!</v>
      </c>
      <c r="C376" s="12" t="str">
        <f t="shared" si="40"/>
        <v/>
      </c>
      <c r="D376" s="12" t="str">
        <f>IF('Récap prestation'!E377&lt;&gt;0,'Récap prestation'!E377,"")</f>
        <v/>
      </c>
      <c r="E376" s="14">
        <f t="shared" si="41"/>
        <v>367</v>
      </c>
      <c r="F376" s="14" t="str">
        <f t="shared" si="42"/>
        <v xml:space="preserve"> 367 </v>
      </c>
      <c r="G376" s="14">
        <f>INDEX($N$2:O474,MATCH(D376,Tableau1[valeur établissement liste],0),2)</f>
        <v>3</v>
      </c>
      <c r="H376" s="2" t="str">
        <f t="shared" si="43"/>
        <v/>
      </c>
      <c r="I376" s="12">
        <f>'Récap prestation'!G377</f>
        <v>0</v>
      </c>
      <c r="J376" s="12" t="str">
        <f>IF(ISBLANK('Récap prestation'!I377),"",'Récap prestation'!I377)</f>
        <v/>
      </c>
      <c r="K376" s="12" t="str">
        <f>IF(ISBLANK('Récap prestation'!H377),"",'Récap prestation'!H377)</f>
        <v/>
      </c>
      <c r="L376" s="12"/>
      <c r="M376" s="10" t="e">
        <f t="array" ref="M3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doublon])-ROW($D$2)+1),ROWS(M$2:M376)))</f>
        <v>#NUM!</v>
      </c>
      <c r="N376" s="12" t="str">
        <f t="shared" si="44"/>
        <v/>
      </c>
      <c r="O376">
        <f t="shared" si="47"/>
        <v>375</v>
      </c>
      <c r="P376">
        <f ca="1">SUMIF('Récap prestation'!$E$3:$E$500,N376,'Récap prestation'!J377)</f>
        <v>0</v>
      </c>
      <c r="Q376">
        <f ca="1">SUMIF('Récap prestation'!$E$3:$E$500,N376,'Récap prestation'!K377)</f>
        <v>0</v>
      </c>
      <c r="R376">
        <f t="shared" ca="1" si="45"/>
        <v>0</v>
      </c>
      <c r="S376">
        <f ca="1">SUMIF('Récap prestation'!$E$3:$E$500,N376,'Récap prestation'!S377)</f>
        <v>0</v>
      </c>
      <c r="T376" t="str">
        <f ca="1">IF(ISERROR(AVERAGEIF('Récap prestation'!$E$3:$E$500,N376,'Récap prestation'!$S$3)),"N/A",AVERAGEIF('Récap prestation'!$E$3:$E$500,N376,'Récap prestation'!$S$3:$S$500))</f>
        <v>N/A</v>
      </c>
      <c r="U376" s="12">
        <f>'Récap prestation'!O377</f>
        <v>0</v>
      </c>
      <c r="V376" s="12" t="e">
        <f t="array" ref="V37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doublon])-ROW($U$2)+1),ROWS(V$2:V376)))</f>
        <v>#NUM!</v>
      </c>
      <c r="W376" s="12" t="str">
        <f t="shared" si="46"/>
        <v/>
      </c>
      <c r="X376" s="12"/>
    </row>
    <row r="377" spans="1:24" x14ac:dyDescent="0.25">
      <c r="A377" s="3">
        <f>'Récap prestation'!N378</f>
        <v>0</v>
      </c>
      <c r="B377" s="12" t="e">
        <f t="array" ref="B3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doublon])-ROW($A$2)+1),ROWS(B$2:B377)))</f>
        <v>#NUM!</v>
      </c>
      <c r="C377" s="12" t="str">
        <f t="shared" si="40"/>
        <v/>
      </c>
      <c r="D377" s="12" t="str">
        <f>IF('Récap prestation'!E378&lt;&gt;0,'Récap prestation'!E378,"")</f>
        <v/>
      </c>
      <c r="E377" s="14">
        <f t="shared" si="41"/>
        <v>368</v>
      </c>
      <c r="F377" s="14" t="str">
        <f t="shared" si="42"/>
        <v xml:space="preserve"> 368 </v>
      </c>
      <c r="G377" s="14">
        <f>INDEX($N$2:O475,MATCH(D377,Tableau1[valeur établissement liste],0),2)</f>
        <v>3</v>
      </c>
      <c r="H377" s="2" t="str">
        <f t="shared" si="43"/>
        <v/>
      </c>
      <c r="I377" s="12">
        <f>'Récap prestation'!G378</f>
        <v>0</v>
      </c>
      <c r="J377" s="12" t="str">
        <f>IF(ISBLANK('Récap prestation'!I378),"",'Récap prestation'!I378)</f>
        <v/>
      </c>
      <c r="K377" s="12" t="str">
        <f>IF(ISBLANK('Récap prestation'!H378),"",'Récap prestation'!H378)</f>
        <v/>
      </c>
      <c r="L377" s="12"/>
      <c r="M377" s="10" t="e">
        <f t="array" ref="M3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doublon])-ROW($D$2)+1),ROWS(M$2:M377)))</f>
        <v>#NUM!</v>
      </c>
      <c r="N377" s="12" t="str">
        <f t="shared" si="44"/>
        <v/>
      </c>
      <c r="O377">
        <f t="shared" si="47"/>
        <v>376</v>
      </c>
      <c r="P377">
        <f ca="1">SUMIF('Récap prestation'!$E$3:$E$500,N377,'Récap prestation'!J378)</f>
        <v>0</v>
      </c>
      <c r="Q377">
        <f ca="1">SUMIF('Récap prestation'!$E$3:$E$500,N377,'Récap prestation'!K378)</f>
        <v>0</v>
      </c>
      <c r="R377">
        <f t="shared" ca="1" si="45"/>
        <v>0</v>
      </c>
      <c r="S377">
        <f ca="1">SUMIF('Récap prestation'!$E$3:$E$500,N377,'Récap prestation'!S378)</f>
        <v>0</v>
      </c>
      <c r="T377" t="str">
        <f ca="1">IF(ISERROR(AVERAGEIF('Récap prestation'!$E$3:$E$500,N377,'Récap prestation'!$S$3)),"N/A",AVERAGEIF('Récap prestation'!$E$3:$E$500,N377,'Récap prestation'!$S$3:$S$500))</f>
        <v>N/A</v>
      </c>
      <c r="U377" s="12">
        <f>'Récap prestation'!O378</f>
        <v>0</v>
      </c>
      <c r="V377" s="12" t="e">
        <f t="array" ref="V37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doublon])-ROW($U$2)+1),ROWS(V$2:V377)))</f>
        <v>#NUM!</v>
      </c>
      <c r="W377" s="12" t="str">
        <f t="shared" si="46"/>
        <v/>
      </c>
      <c r="X377" s="12"/>
    </row>
    <row r="378" spans="1:24" x14ac:dyDescent="0.25">
      <c r="A378" s="3">
        <f>'Récap prestation'!N379</f>
        <v>0</v>
      </c>
      <c r="B378" s="12" t="e">
        <f t="array" ref="B3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doublon])-ROW($A$2)+1),ROWS(B$2:B378)))</f>
        <v>#NUM!</v>
      </c>
      <c r="C378" s="12" t="str">
        <f t="shared" si="40"/>
        <v/>
      </c>
      <c r="D378" s="12" t="str">
        <f>IF('Récap prestation'!E379&lt;&gt;0,'Récap prestation'!E379,"")</f>
        <v/>
      </c>
      <c r="E378" s="14">
        <f t="shared" si="41"/>
        <v>369</v>
      </c>
      <c r="F378" s="14" t="str">
        <f t="shared" si="42"/>
        <v xml:space="preserve"> 369 </v>
      </c>
      <c r="G378" s="14">
        <f>INDEX($N$2:O476,MATCH(D378,Tableau1[valeur établissement liste],0),2)</f>
        <v>3</v>
      </c>
      <c r="H378" s="2" t="str">
        <f t="shared" si="43"/>
        <v/>
      </c>
      <c r="I378" s="12">
        <f>'Récap prestation'!G379</f>
        <v>0</v>
      </c>
      <c r="J378" s="12" t="str">
        <f>IF(ISBLANK('Récap prestation'!I379),"",'Récap prestation'!I379)</f>
        <v/>
      </c>
      <c r="K378" s="12" t="str">
        <f>IF(ISBLANK('Récap prestation'!H379),"",'Récap prestation'!H379)</f>
        <v/>
      </c>
      <c r="L378" s="12"/>
      <c r="M378" s="10" t="e">
        <f t="array" ref="M3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doublon])-ROW($D$2)+1),ROWS(M$2:M378)))</f>
        <v>#NUM!</v>
      </c>
      <c r="N378" s="12" t="str">
        <f t="shared" si="44"/>
        <v/>
      </c>
      <c r="O378">
        <f t="shared" si="47"/>
        <v>377</v>
      </c>
      <c r="P378">
        <f ca="1">SUMIF('Récap prestation'!$E$3:$E$500,N378,'Récap prestation'!J379)</f>
        <v>0</v>
      </c>
      <c r="Q378">
        <f ca="1">SUMIF('Récap prestation'!$E$3:$E$500,N378,'Récap prestation'!K379)</f>
        <v>0</v>
      </c>
      <c r="R378">
        <f t="shared" ca="1" si="45"/>
        <v>0</v>
      </c>
      <c r="S378">
        <f ca="1">SUMIF('Récap prestation'!$E$3:$E$500,N378,'Récap prestation'!S379)</f>
        <v>0</v>
      </c>
      <c r="T378" t="str">
        <f ca="1">IF(ISERROR(AVERAGEIF('Récap prestation'!$E$3:$E$500,N378,'Récap prestation'!$S$3)),"N/A",AVERAGEIF('Récap prestation'!$E$3:$E$500,N378,'Récap prestation'!$S$3:$S$500))</f>
        <v>N/A</v>
      </c>
      <c r="U378" s="12">
        <f>'Récap prestation'!O379</f>
        <v>0</v>
      </c>
      <c r="V378" s="12" t="e">
        <f t="array" ref="V37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doublon])-ROW($U$2)+1),ROWS(V$2:V378)))</f>
        <v>#NUM!</v>
      </c>
      <c r="W378" s="12" t="str">
        <f t="shared" si="46"/>
        <v/>
      </c>
      <c r="X378" s="12"/>
    </row>
    <row r="379" spans="1:24" x14ac:dyDescent="0.25">
      <c r="A379" s="3">
        <f>'Récap prestation'!N380</f>
        <v>0</v>
      </c>
      <c r="B379" s="12" t="e">
        <f t="array" ref="B3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doublon])-ROW($A$2)+1),ROWS(B$2:B379)))</f>
        <v>#NUM!</v>
      </c>
      <c r="C379" s="12" t="str">
        <f t="shared" si="40"/>
        <v/>
      </c>
      <c r="D379" s="12" t="str">
        <f>IF('Récap prestation'!E380&lt;&gt;0,'Récap prestation'!E380,"")</f>
        <v/>
      </c>
      <c r="E379" s="14">
        <f t="shared" si="41"/>
        <v>370</v>
      </c>
      <c r="F379" s="14" t="str">
        <f t="shared" si="42"/>
        <v xml:space="preserve"> 370 </v>
      </c>
      <c r="G379" s="14">
        <f>INDEX($N$2:O477,MATCH(D379,Tableau1[valeur établissement liste],0),2)</f>
        <v>3</v>
      </c>
      <c r="H379" s="2" t="str">
        <f t="shared" si="43"/>
        <v/>
      </c>
      <c r="I379" s="12">
        <f>'Récap prestation'!G380</f>
        <v>0</v>
      </c>
      <c r="J379" s="12" t="str">
        <f>IF(ISBLANK('Récap prestation'!I380),"",'Récap prestation'!I380)</f>
        <v/>
      </c>
      <c r="K379" s="12" t="str">
        <f>IF(ISBLANK('Récap prestation'!H380),"",'Récap prestation'!H380)</f>
        <v/>
      </c>
      <c r="L379" s="12"/>
      <c r="M379" s="10" t="e">
        <f t="array" ref="M3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doublon])-ROW($D$2)+1),ROWS(M$2:M379)))</f>
        <v>#NUM!</v>
      </c>
      <c r="N379" s="12" t="str">
        <f t="shared" si="44"/>
        <v/>
      </c>
      <c r="O379">
        <f t="shared" si="47"/>
        <v>378</v>
      </c>
      <c r="P379">
        <f ca="1">SUMIF('Récap prestation'!$E$3:$E$500,N379,'Récap prestation'!J380)</f>
        <v>0</v>
      </c>
      <c r="Q379">
        <f ca="1">SUMIF('Récap prestation'!$E$3:$E$500,N379,'Récap prestation'!K380)</f>
        <v>0</v>
      </c>
      <c r="R379">
        <f t="shared" ca="1" si="45"/>
        <v>0</v>
      </c>
      <c r="S379">
        <f ca="1">SUMIF('Récap prestation'!$E$3:$E$500,N379,'Récap prestation'!S380)</f>
        <v>0</v>
      </c>
      <c r="T379" t="str">
        <f ca="1">IF(ISERROR(AVERAGEIF('Récap prestation'!$E$3:$E$500,N379,'Récap prestation'!$S$3)),"N/A",AVERAGEIF('Récap prestation'!$E$3:$E$500,N379,'Récap prestation'!$S$3:$S$500))</f>
        <v>N/A</v>
      </c>
      <c r="U379" s="12">
        <f>'Récap prestation'!O380</f>
        <v>0</v>
      </c>
      <c r="V379" s="12" t="e">
        <f t="array" ref="V37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doublon])-ROW($U$2)+1),ROWS(V$2:V379)))</f>
        <v>#NUM!</v>
      </c>
      <c r="W379" s="12" t="str">
        <f t="shared" si="46"/>
        <v/>
      </c>
      <c r="X379" s="12"/>
    </row>
    <row r="380" spans="1:24" x14ac:dyDescent="0.25">
      <c r="A380" s="3">
        <f>'Récap prestation'!N381</f>
        <v>0</v>
      </c>
      <c r="B380" s="12" t="e">
        <f t="array" ref="B3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doublon])-ROW($A$2)+1),ROWS(B$2:B380)))</f>
        <v>#NUM!</v>
      </c>
      <c r="C380" s="12" t="str">
        <f t="shared" si="40"/>
        <v/>
      </c>
      <c r="D380" s="12" t="str">
        <f>IF('Récap prestation'!E381&lt;&gt;0,'Récap prestation'!E381,"")</f>
        <v/>
      </c>
      <c r="E380" s="14">
        <f t="shared" si="41"/>
        <v>371</v>
      </c>
      <c r="F380" s="14" t="str">
        <f t="shared" si="42"/>
        <v xml:space="preserve"> 371 </v>
      </c>
      <c r="G380" s="14">
        <f>INDEX($N$2:O478,MATCH(D380,Tableau1[valeur établissement liste],0),2)</f>
        <v>3</v>
      </c>
      <c r="H380" s="2" t="str">
        <f t="shared" si="43"/>
        <v/>
      </c>
      <c r="I380" s="12">
        <f>'Récap prestation'!G381</f>
        <v>0</v>
      </c>
      <c r="J380" s="12" t="str">
        <f>IF(ISBLANK('Récap prestation'!I381),"",'Récap prestation'!I381)</f>
        <v/>
      </c>
      <c r="K380" s="12" t="str">
        <f>IF(ISBLANK('Récap prestation'!H381),"",'Récap prestation'!H381)</f>
        <v/>
      </c>
      <c r="L380" s="12"/>
      <c r="M380" s="10" t="e">
        <f t="array" ref="M3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doublon])-ROW($D$2)+1),ROWS(M$2:M380)))</f>
        <v>#NUM!</v>
      </c>
      <c r="N380" s="12" t="str">
        <f t="shared" si="44"/>
        <v/>
      </c>
      <c r="O380">
        <f t="shared" si="47"/>
        <v>379</v>
      </c>
      <c r="P380">
        <f ca="1">SUMIF('Récap prestation'!$E$3:$E$500,N380,'Récap prestation'!J381)</f>
        <v>0</v>
      </c>
      <c r="Q380">
        <f ca="1">SUMIF('Récap prestation'!$E$3:$E$500,N380,'Récap prestation'!K381)</f>
        <v>0</v>
      </c>
      <c r="R380">
        <f t="shared" ca="1" si="45"/>
        <v>0</v>
      </c>
      <c r="S380">
        <f ca="1">SUMIF('Récap prestation'!$E$3:$E$500,N380,'Récap prestation'!S381)</f>
        <v>0</v>
      </c>
      <c r="T380" t="str">
        <f ca="1">IF(ISERROR(AVERAGEIF('Récap prestation'!$E$3:$E$500,N380,'Récap prestation'!$S$3)),"N/A",AVERAGEIF('Récap prestation'!$E$3:$E$500,N380,'Récap prestation'!$S$3:$S$500))</f>
        <v>N/A</v>
      </c>
      <c r="U380" s="12">
        <f>'Récap prestation'!O381</f>
        <v>0</v>
      </c>
      <c r="V380" s="12" t="e">
        <f t="array" ref="V38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doublon])-ROW($U$2)+1),ROWS(V$2:V380)))</f>
        <v>#NUM!</v>
      </c>
      <c r="W380" s="12" t="str">
        <f t="shared" si="46"/>
        <v/>
      </c>
      <c r="X380" s="12"/>
    </row>
    <row r="381" spans="1:24" x14ac:dyDescent="0.25">
      <c r="A381" s="3">
        <f>'Récap prestation'!N382</f>
        <v>0</v>
      </c>
      <c r="B381" s="12" t="e">
        <f t="array" ref="B3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doublon])-ROW($A$2)+1),ROWS(B$2:B381)))</f>
        <v>#NUM!</v>
      </c>
      <c r="C381" s="12" t="str">
        <f t="shared" si="40"/>
        <v/>
      </c>
      <c r="D381" s="12" t="str">
        <f>IF('Récap prestation'!E382&lt;&gt;0,'Récap prestation'!E382,"")</f>
        <v/>
      </c>
      <c r="E381" s="14">
        <f t="shared" si="41"/>
        <v>372</v>
      </c>
      <c r="F381" s="14" t="str">
        <f t="shared" si="42"/>
        <v xml:space="preserve"> 372 </v>
      </c>
      <c r="G381" s="14">
        <f>INDEX($N$2:O479,MATCH(D381,Tableau1[valeur établissement liste],0),2)</f>
        <v>3</v>
      </c>
      <c r="H381" s="2" t="str">
        <f t="shared" si="43"/>
        <v/>
      </c>
      <c r="I381" s="12">
        <f>'Récap prestation'!G382</f>
        <v>0</v>
      </c>
      <c r="J381" s="12" t="str">
        <f>IF(ISBLANK('Récap prestation'!I382),"",'Récap prestation'!I382)</f>
        <v/>
      </c>
      <c r="K381" s="12" t="str">
        <f>IF(ISBLANK('Récap prestation'!H382),"",'Récap prestation'!H382)</f>
        <v/>
      </c>
      <c r="L381" s="12"/>
      <c r="M381" s="10" t="e">
        <f t="array" ref="M3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doublon])-ROW($D$2)+1),ROWS(M$2:M381)))</f>
        <v>#NUM!</v>
      </c>
      <c r="N381" s="12" t="str">
        <f t="shared" si="44"/>
        <v/>
      </c>
      <c r="O381">
        <f t="shared" si="47"/>
        <v>380</v>
      </c>
      <c r="P381">
        <f ca="1">SUMIF('Récap prestation'!$E$3:$E$500,N381,'Récap prestation'!J382)</f>
        <v>0</v>
      </c>
      <c r="Q381">
        <f ca="1">SUMIF('Récap prestation'!$E$3:$E$500,N381,'Récap prestation'!K382)</f>
        <v>0</v>
      </c>
      <c r="R381">
        <f t="shared" ca="1" si="45"/>
        <v>0</v>
      </c>
      <c r="S381">
        <f ca="1">SUMIF('Récap prestation'!$E$3:$E$500,N381,'Récap prestation'!S382)</f>
        <v>0</v>
      </c>
      <c r="T381" t="str">
        <f ca="1">IF(ISERROR(AVERAGEIF('Récap prestation'!$E$3:$E$500,N381,'Récap prestation'!$S$3)),"N/A",AVERAGEIF('Récap prestation'!$E$3:$E$500,N381,'Récap prestation'!$S$3:$S$500))</f>
        <v>N/A</v>
      </c>
      <c r="U381" s="12">
        <f>'Récap prestation'!O382</f>
        <v>0</v>
      </c>
      <c r="V381" s="12" t="e">
        <f t="array" ref="V38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doublon])-ROW($U$2)+1),ROWS(V$2:V381)))</f>
        <v>#NUM!</v>
      </c>
      <c r="W381" s="12" t="str">
        <f t="shared" si="46"/>
        <v/>
      </c>
      <c r="X381" s="12"/>
    </row>
    <row r="382" spans="1:24" x14ac:dyDescent="0.25">
      <c r="A382" s="3">
        <f>'Récap prestation'!N383</f>
        <v>0</v>
      </c>
      <c r="B382" s="12" t="e">
        <f t="array" ref="B3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doublon])-ROW($A$2)+1),ROWS(B$2:B382)))</f>
        <v>#NUM!</v>
      </c>
      <c r="C382" s="12" t="str">
        <f t="shared" si="40"/>
        <v/>
      </c>
      <c r="D382" s="12" t="str">
        <f>IF('Récap prestation'!E383&lt;&gt;0,'Récap prestation'!E383,"")</f>
        <v/>
      </c>
      <c r="E382" s="14">
        <f t="shared" si="41"/>
        <v>373</v>
      </c>
      <c r="F382" s="14" t="str">
        <f t="shared" si="42"/>
        <v xml:space="preserve"> 373 </v>
      </c>
      <c r="G382" s="14">
        <f>INDEX($N$2:O480,MATCH(D382,Tableau1[valeur établissement liste],0),2)</f>
        <v>3</v>
      </c>
      <c r="H382" s="2" t="str">
        <f t="shared" si="43"/>
        <v/>
      </c>
      <c r="I382" s="12">
        <f>'Récap prestation'!G383</f>
        <v>0</v>
      </c>
      <c r="J382" s="12" t="str">
        <f>IF(ISBLANK('Récap prestation'!I383),"",'Récap prestation'!I383)</f>
        <v/>
      </c>
      <c r="K382" s="12" t="str">
        <f>IF(ISBLANK('Récap prestation'!H383),"",'Récap prestation'!H383)</f>
        <v/>
      </c>
      <c r="L382" s="12"/>
      <c r="M382" s="10" t="e">
        <f t="array" ref="M3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doublon])-ROW($D$2)+1),ROWS(M$2:M382)))</f>
        <v>#NUM!</v>
      </c>
      <c r="N382" s="12" t="str">
        <f t="shared" si="44"/>
        <v/>
      </c>
      <c r="O382">
        <f t="shared" si="47"/>
        <v>381</v>
      </c>
      <c r="P382">
        <f ca="1">SUMIF('Récap prestation'!$E$3:$E$500,N382,'Récap prestation'!J383)</f>
        <v>0</v>
      </c>
      <c r="Q382">
        <f ca="1">SUMIF('Récap prestation'!$E$3:$E$500,N382,'Récap prestation'!K383)</f>
        <v>0</v>
      </c>
      <c r="R382">
        <f t="shared" ca="1" si="45"/>
        <v>0</v>
      </c>
      <c r="S382">
        <f ca="1">SUMIF('Récap prestation'!$E$3:$E$500,N382,'Récap prestation'!S383)</f>
        <v>0</v>
      </c>
      <c r="T382" t="str">
        <f ca="1">IF(ISERROR(AVERAGEIF('Récap prestation'!$E$3:$E$500,N382,'Récap prestation'!$S$3)),"N/A",AVERAGEIF('Récap prestation'!$E$3:$E$500,N382,'Récap prestation'!$S$3:$S$500))</f>
        <v>N/A</v>
      </c>
      <c r="U382" s="12">
        <f>'Récap prestation'!O383</f>
        <v>0</v>
      </c>
      <c r="V382" s="12" t="e">
        <f t="array" ref="V38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doublon])-ROW($U$2)+1),ROWS(V$2:V382)))</f>
        <v>#NUM!</v>
      </c>
      <c r="W382" s="12" t="str">
        <f t="shared" si="46"/>
        <v/>
      </c>
      <c r="X382" s="12"/>
    </row>
    <row r="383" spans="1:24" x14ac:dyDescent="0.25">
      <c r="A383" s="3">
        <f>'Récap prestation'!N384</f>
        <v>0</v>
      </c>
      <c r="B383" s="12" t="e">
        <f t="array" ref="B3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doublon])-ROW($A$2)+1),ROWS(B$2:B383)))</f>
        <v>#NUM!</v>
      </c>
      <c r="C383" s="12" t="str">
        <f t="shared" si="40"/>
        <v/>
      </c>
      <c r="D383" s="12" t="str">
        <f>IF('Récap prestation'!E384&lt;&gt;0,'Récap prestation'!E384,"")</f>
        <v/>
      </c>
      <c r="E383" s="14">
        <f t="shared" si="41"/>
        <v>374</v>
      </c>
      <c r="F383" s="14" t="str">
        <f t="shared" si="42"/>
        <v xml:space="preserve"> 374 </v>
      </c>
      <c r="G383" s="14">
        <f>INDEX($N$2:O481,MATCH(D383,Tableau1[valeur établissement liste],0),2)</f>
        <v>3</v>
      </c>
      <c r="H383" s="2" t="str">
        <f t="shared" si="43"/>
        <v/>
      </c>
      <c r="I383" s="12">
        <f>'Récap prestation'!G384</f>
        <v>0</v>
      </c>
      <c r="J383" s="12" t="str">
        <f>IF(ISBLANK('Récap prestation'!I384),"",'Récap prestation'!I384)</f>
        <v/>
      </c>
      <c r="K383" s="12" t="str">
        <f>IF(ISBLANK('Récap prestation'!H384),"",'Récap prestation'!H384)</f>
        <v/>
      </c>
      <c r="L383" s="12"/>
      <c r="M383" s="10" t="e">
        <f t="array" ref="M3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doublon])-ROW($D$2)+1),ROWS(M$2:M383)))</f>
        <v>#NUM!</v>
      </c>
      <c r="N383" s="12" t="str">
        <f t="shared" si="44"/>
        <v/>
      </c>
      <c r="O383">
        <f t="shared" si="47"/>
        <v>382</v>
      </c>
      <c r="P383">
        <f ca="1">SUMIF('Récap prestation'!$E$3:$E$500,N383,'Récap prestation'!J384)</f>
        <v>0</v>
      </c>
      <c r="Q383">
        <f ca="1">SUMIF('Récap prestation'!$E$3:$E$500,N383,'Récap prestation'!K384)</f>
        <v>0</v>
      </c>
      <c r="R383">
        <f t="shared" ca="1" si="45"/>
        <v>0</v>
      </c>
      <c r="S383">
        <f ca="1">SUMIF('Récap prestation'!$E$3:$E$500,N383,'Récap prestation'!S384)</f>
        <v>0</v>
      </c>
      <c r="T383" t="str">
        <f ca="1">IF(ISERROR(AVERAGEIF('Récap prestation'!$E$3:$E$500,N383,'Récap prestation'!$S$3)),"N/A",AVERAGEIF('Récap prestation'!$E$3:$E$500,N383,'Récap prestation'!$S$3:$S$500))</f>
        <v>N/A</v>
      </c>
      <c r="U383" s="12">
        <f>'Récap prestation'!O384</f>
        <v>0</v>
      </c>
      <c r="V383" s="12" t="e">
        <f t="array" ref="V38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doublon])-ROW($U$2)+1),ROWS(V$2:V383)))</f>
        <v>#NUM!</v>
      </c>
      <c r="W383" s="12" t="str">
        <f t="shared" si="46"/>
        <v/>
      </c>
      <c r="X383" s="12"/>
    </row>
    <row r="384" spans="1:24" x14ac:dyDescent="0.25">
      <c r="A384" s="3">
        <f>'Récap prestation'!N385</f>
        <v>0</v>
      </c>
      <c r="B384" s="12" t="e">
        <f t="array" ref="B3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doublon])-ROW($A$2)+1),ROWS(B$2:B384)))</f>
        <v>#NUM!</v>
      </c>
      <c r="C384" s="12" t="str">
        <f t="shared" si="40"/>
        <v/>
      </c>
      <c r="D384" s="12" t="str">
        <f>IF('Récap prestation'!E385&lt;&gt;0,'Récap prestation'!E385,"")</f>
        <v/>
      </c>
      <c r="E384" s="14">
        <f t="shared" si="41"/>
        <v>375</v>
      </c>
      <c r="F384" s="14" t="str">
        <f t="shared" si="42"/>
        <v xml:space="preserve"> 375 </v>
      </c>
      <c r="G384" s="14">
        <f>INDEX($N$2:O482,MATCH(D384,Tableau1[valeur établissement liste],0),2)</f>
        <v>3</v>
      </c>
      <c r="H384" s="2" t="str">
        <f t="shared" si="43"/>
        <v/>
      </c>
      <c r="I384" s="12">
        <f>'Récap prestation'!G385</f>
        <v>0</v>
      </c>
      <c r="J384" s="12" t="str">
        <f>IF(ISBLANK('Récap prestation'!I385),"",'Récap prestation'!I385)</f>
        <v/>
      </c>
      <c r="K384" s="12" t="str">
        <f>IF(ISBLANK('Récap prestation'!H385),"",'Récap prestation'!H385)</f>
        <v/>
      </c>
      <c r="L384" s="12"/>
      <c r="M384" s="10" t="e">
        <f t="array" ref="M3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doublon])-ROW($D$2)+1),ROWS(M$2:M384)))</f>
        <v>#NUM!</v>
      </c>
      <c r="N384" s="12" t="str">
        <f t="shared" si="44"/>
        <v/>
      </c>
      <c r="O384">
        <f t="shared" si="47"/>
        <v>383</v>
      </c>
      <c r="P384">
        <f ca="1">SUMIF('Récap prestation'!$E$3:$E$500,N384,'Récap prestation'!J385)</f>
        <v>0</v>
      </c>
      <c r="Q384">
        <f ca="1">SUMIF('Récap prestation'!$E$3:$E$500,N384,'Récap prestation'!K385)</f>
        <v>0</v>
      </c>
      <c r="R384">
        <f t="shared" ca="1" si="45"/>
        <v>0</v>
      </c>
      <c r="S384">
        <f ca="1">SUMIF('Récap prestation'!$E$3:$E$500,N384,'Récap prestation'!S385)</f>
        <v>0</v>
      </c>
      <c r="T384" t="str">
        <f ca="1">IF(ISERROR(AVERAGEIF('Récap prestation'!$E$3:$E$500,N384,'Récap prestation'!$S$3)),"N/A",AVERAGEIF('Récap prestation'!$E$3:$E$500,N384,'Récap prestation'!$S$3:$S$500))</f>
        <v>N/A</v>
      </c>
      <c r="U384" s="12">
        <f>'Récap prestation'!O385</f>
        <v>0</v>
      </c>
      <c r="V384" s="12" t="e">
        <f t="array" ref="V38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doublon])-ROW($U$2)+1),ROWS(V$2:V384)))</f>
        <v>#NUM!</v>
      </c>
      <c r="W384" s="12" t="str">
        <f t="shared" si="46"/>
        <v/>
      </c>
      <c r="X384" s="12"/>
    </row>
    <row r="385" spans="1:24" x14ac:dyDescent="0.25">
      <c r="A385" s="3">
        <f>'Récap prestation'!N386</f>
        <v>0</v>
      </c>
      <c r="B385" s="12" t="e">
        <f t="array" ref="B3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doublon])-ROW($A$2)+1),ROWS(B$2:B385)))</f>
        <v>#NUM!</v>
      </c>
      <c r="C385" s="12" t="str">
        <f t="shared" si="40"/>
        <v/>
      </c>
      <c r="D385" s="12" t="str">
        <f>IF('Récap prestation'!E386&lt;&gt;0,'Récap prestation'!E386,"")</f>
        <v/>
      </c>
      <c r="E385" s="14">
        <f t="shared" si="41"/>
        <v>376</v>
      </c>
      <c r="F385" s="14" t="str">
        <f t="shared" si="42"/>
        <v xml:space="preserve"> 376 </v>
      </c>
      <c r="G385" s="14">
        <f>INDEX($N$2:O483,MATCH(D385,Tableau1[valeur établissement liste],0),2)</f>
        <v>3</v>
      </c>
      <c r="H385" s="2" t="str">
        <f t="shared" si="43"/>
        <v/>
      </c>
      <c r="I385" s="12">
        <f>'Récap prestation'!G386</f>
        <v>0</v>
      </c>
      <c r="J385" s="12" t="str">
        <f>IF(ISBLANK('Récap prestation'!I386),"",'Récap prestation'!I386)</f>
        <v/>
      </c>
      <c r="K385" s="12" t="str">
        <f>IF(ISBLANK('Récap prestation'!H386),"",'Récap prestation'!H386)</f>
        <v/>
      </c>
      <c r="L385" s="12"/>
      <c r="M385" s="10" t="e">
        <f t="array" ref="M3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doublon])-ROW($D$2)+1),ROWS(M$2:M385)))</f>
        <v>#NUM!</v>
      </c>
      <c r="N385" s="12" t="str">
        <f t="shared" si="44"/>
        <v/>
      </c>
      <c r="O385">
        <f t="shared" si="47"/>
        <v>384</v>
      </c>
      <c r="P385">
        <f ca="1">SUMIF('Récap prestation'!$E$3:$E$500,N385,'Récap prestation'!J386)</f>
        <v>0</v>
      </c>
      <c r="Q385">
        <f ca="1">SUMIF('Récap prestation'!$E$3:$E$500,N385,'Récap prestation'!K386)</f>
        <v>0</v>
      </c>
      <c r="R385">
        <f t="shared" ca="1" si="45"/>
        <v>0</v>
      </c>
      <c r="S385">
        <f ca="1">SUMIF('Récap prestation'!$E$3:$E$500,N385,'Récap prestation'!S386)</f>
        <v>0</v>
      </c>
      <c r="T385" t="str">
        <f ca="1">IF(ISERROR(AVERAGEIF('Récap prestation'!$E$3:$E$500,N385,'Récap prestation'!$S$3)),"N/A",AVERAGEIF('Récap prestation'!$E$3:$E$500,N385,'Récap prestation'!$S$3:$S$500))</f>
        <v>N/A</v>
      </c>
      <c r="U385" s="12">
        <f>'Récap prestation'!O386</f>
        <v>0</v>
      </c>
      <c r="V385" s="12" t="e">
        <f t="array" ref="V38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doublon])-ROW($U$2)+1),ROWS(V$2:V385)))</f>
        <v>#NUM!</v>
      </c>
      <c r="W385" s="12" t="str">
        <f t="shared" si="46"/>
        <v/>
      </c>
      <c r="X385" s="12"/>
    </row>
    <row r="386" spans="1:24" x14ac:dyDescent="0.25">
      <c r="A386" s="3">
        <f>'Récap prestation'!N387</f>
        <v>0</v>
      </c>
      <c r="B386" s="12" t="e">
        <f t="array" ref="B3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doublon])-ROW($A$2)+1),ROWS(B$2:B386)))</f>
        <v>#NUM!</v>
      </c>
      <c r="C386" s="12" t="str">
        <f t="shared" ref="C386:C449" si="48">IF(ISERROR(B386),"",B386)</f>
        <v/>
      </c>
      <c r="D386" s="12" t="str">
        <f>IF('Récap prestation'!E387&lt;&gt;0,'Récap prestation'!E387,"")</f>
        <v/>
      </c>
      <c r="E386" s="14">
        <f t="shared" ref="E386:E449" si="49">IF(G386=G385,E385+1,1)</f>
        <v>377</v>
      </c>
      <c r="F386" s="14" t="str">
        <f t="shared" ref="F386:F449" si="50">IF(D386&lt;&gt;0,D386&amp;" "&amp;E386&amp;" ","")</f>
        <v xml:space="preserve"> 377 </v>
      </c>
      <c r="G386" s="14">
        <f>INDEX($N$2:O484,MATCH(D386,Tableau1[valeur établissement liste],0),2)</f>
        <v>3</v>
      </c>
      <c r="H386" s="2" t="str">
        <f t="shared" ref="H386:H449" si="51">IF(G386=G385,IF(I386&lt;&gt;0,H385&amp;I386&amp;CHAR(10),H385),IF(I386&lt;&gt;0,I386&amp;CHAR(10),""))</f>
        <v/>
      </c>
      <c r="I386" s="12">
        <f>'Récap prestation'!G387</f>
        <v>0</v>
      </c>
      <c r="J386" s="12" t="str">
        <f>IF(ISBLANK('Récap prestation'!I387),"",'Récap prestation'!I387)</f>
        <v/>
      </c>
      <c r="K386" s="12" t="str">
        <f>IF(ISBLANK('Récap prestation'!H387),"",'Récap prestation'!H387)</f>
        <v/>
      </c>
      <c r="L386" s="12"/>
      <c r="M386" s="10" t="e">
        <f t="array" ref="M3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doublon])-ROW($D$2)+1),ROWS(M$2:M386)))</f>
        <v>#NUM!</v>
      </c>
      <c r="N386" s="12" t="str">
        <f t="shared" ref="N386:N449" si="52">IF(ISERROR(M386),"",M386)</f>
        <v/>
      </c>
      <c r="O386">
        <f t="shared" si="47"/>
        <v>385</v>
      </c>
      <c r="P386">
        <f ca="1">SUMIF('Récap prestation'!$E$3:$E$500,N386,'Récap prestation'!J387)</f>
        <v>0</v>
      </c>
      <c r="Q386">
        <f ca="1">SUMIF('Récap prestation'!$E$3:$E$500,N386,'Récap prestation'!K387)</f>
        <v>0</v>
      </c>
      <c r="R386">
        <f t="shared" ref="R386:R449" ca="1" si="53">P386+Q386</f>
        <v>0</v>
      </c>
      <c r="S386">
        <f ca="1">SUMIF('Récap prestation'!$E$3:$E$500,N386,'Récap prestation'!S387)</f>
        <v>0</v>
      </c>
      <c r="T386" t="str">
        <f ca="1">IF(ISERROR(AVERAGEIF('Récap prestation'!$E$3:$E$500,N386,'Récap prestation'!$S$3)),"N/A",AVERAGEIF('Récap prestation'!$E$3:$E$500,N386,'Récap prestation'!$S$3:$S$500))</f>
        <v>N/A</v>
      </c>
      <c r="U386" s="12">
        <f>'Récap prestation'!O387</f>
        <v>0</v>
      </c>
      <c r="V386" s="12" t="e">
        <f t="array" ref="V38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doublon])-ROW($U$2)+1),ROWS(V$2:V386)))</f>
        <v>#NUM!</v>
      </c>
      <c r="W386" s="12" t="str">
        <f t="shared" ref="W386:W449" si="54">IF(ISERROR(V386),"",V386)</f>
        <v/>
      </c>
      <c r="X386" s="12"/>
    </row>
    <row r="387" spans="1:24" x14ac:dyDescent="0.25">
      <c r="A387" s="3">
        <f>'Récap prestation'!N388</f>
        <v>0</v>
      </c>
      <c r="B387" s="12" t="e">
        <f t="array" ref="B3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doublon])-ROW($A$2)+1),ROWS(B$2:B387)))</f>
        <v>#NUM!</v>
      </c>
      <c r="C387" s="12" t="str">
        <f t="shared" si="48"/>
        <v/>
      </c>
      <c r="D387" s="12" t="str">
        <f>IF('Récap prestation'!E388&lt;&gt;0,'Récap prestation'!E388,"")</f>
        <v/>
      </c>
      <c r="E387" s="14">
        <f t="shared" si="49"/>
        <v>378</v>
      </c>
      <c r="F387" s="14" t="str">
        <f t="shared" si="50"/>
        <v xml:space="preserve"> 378 </v>
      </c>
      <c r="G387" s="14">
        <f>INDEX($N$2:O485,MATCH(D387,Tableau1[valeur établissement liste],0),2)</f>
        <v>3</v>
      </c>
      <c r="H387" s="2" t="str">
        <f t="shared" si="51"/>
        <v/>
      </c>
      <c r="I387" s="12">
        <f>'Récap prestation'!G388</f>
        <v>0</v>
      </c>
      <c r="J387" s="12" t="str">
        <f>IF(ISBLANK('Récap prestation'!I388),"",'Récap prestation'!I388)</f>
        <v/>
      </c>
      <c r="K387" s="12" t="str">
        <f>IF(ISBLANK('Récap prestation'!H388),"",'Récap prestation'!H388)</f>
        <v/>
      </c>
      <c r="L387" s="12"/>
      <c r="M387" s="10" t="e">
        <f t="array" ref="M3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doublon])-ROW($D$2)+1),ROWS(M$2:M387)))</f>
        <v>#NUM!</v>
      </c>
      <c r="N387" s="12" t="str">
        <f t="shared" si="52"/>
        <v/>
      </c>
      <c r="O387">
        <f t="shared" ref="O387:O450" si="55">SUM(O386,$O$2)</f>
        <v>386</v>
      </c>
      <c r="P387">
        <f ca="1">SUMIF('Récap prestation'!$E$3:$E$500,N387,'Récap prestation'!J388)</f>
        <v>0</v>
      </c>
      <c r="Q387">
        <f ca="1">SUMIF('Récap prestation'!$E$3:$E$500,N387,'Récap prestation'!K388)</f>
        <v>0</v>
      </c>
      <c r="R387">
        <f t="shared" ca="1" si="53"/>
        <v>0</v>
      </c>
      <c r="S387">
        <f ca="1">SUMIF('Récap prestation'!$E$3:$E$500,N387,'Récap prestation'!S388)</f>
        <v>0</v>
      </c>
      <c r="T387" t="str">
        <f ca="1">IF(ISERROR(AVERAGEIF('Récap prestation'!$E$3:$E$500,N387,'Récap prestation'!$S$3)),"N/A",AVERAGEIF('Récap prestation'!$E$3:$E$500,N387,'Récap prestation'!$S$3:$S$500))</f>
        <v>N/A</v>
      </c>
      <c r="U387" s="12">
        <f>'Récap prestation'!O388</f>
        <v>0</v>
      </c>
      <c r="V387" s="12" t="e">
        <f t="array" ref="V38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doublon])-ROW($U$2)+1),ROWS(V$2:V387)))</f>
        <v>#NUM!</v>
      </c>
      <c r="W387" s="12" t="str">
        <f t="shared" si="54"/>
        <v/>
      </c>
      <c r="X387" s="12"/>
    </row>
    <row r="388" spans="1:24" x14ac:dyDescent="0.25">
      <c r="A388" s="3">
        <f>'Récap prestation'!N389</f>
        <v>0</v>
      </c>
      <c r="B388" s="12" t="e">
        <f t="array" ref="B3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doublon])-ROW($A$2)+1),ROWS(B$2:B388)))</f>
        <v>#NUM!</v>
      </c>
      <c r="C388" s="12" t="str">
        <f t="shared" si="48"/>
        <v/>
      </c>
      <c r="D388" s="12" t="str">
        <f>IF('Récap prestation'!E389&lt;&gt;0,'Récap prestation'!E389,"")</f>
        <v/>
      </c>
      <c r="E388" s="14">
        <f t="shared" si="49"/>
        <v>379</v>
      </c>
      <c r="F388" s="14" t="str">
        <f t="shared" si="50"/>
        <v xml:space="preserve"> 379 </v>
      </c>
      <c r="G388" s="14">
        <f>INDEX($N$2:O486,MATCH(D388,Tableau1[valeur établissement liste],0),2)</f>
        <v>3</v>
      </c>
      <c r="H388" s="2" t="str">
        <f t="shared" si="51"/>
        <v/>
      </c>
      <c r="I388" s="12">
        <f>'Récap prestation'!G389</f>
        <v>0</v>
      </c>
      <c r="J388" s="12" t="str">
        <f>IF(ISBLANK('Récap prestation'!I389),"",'Récap prestation'!I389)</f>
        <v/>
      </c>
      <c r="K388" s="12" t="str">
        <f>IF(ISBLANK('Récap prestation'!H389),"",'Récap prestation'!H389)</f>
        <v/>
      </c>
      <c r="L388" s="12"/>
      <c r="M388" s="10" t="e">
        <f t="array" ref="M3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doublon])-ROW($D$2)+1),ROWS(M$2:M388)))</f>
        <v>#NUM!</v>
      </c>
      <c r="N388" s="12" t="str">
        <f t="shared" si="52"/>
        <v/>
      </c>
      <c r="O388">
        <f t="shared" si="55"/>
        <v>387</v>
      </c>
      <c r="P388">
        <f ca="1">SUMIF('Récap prestation'!$E$3:$E$500,N388,'Récap prestation'!J389)</f>
        <v>0</v>
      </c>
      <c r="Q388">
        <f ca="1">SUMIF('Récap prestation'!$E$3:$E$500,N388,'Récap prestation'!K389)</f>
        <v>0</v>
      </c>
      <c r="R388">
        <f t="shared" ca="1" si="53"/>
        <v>0</v>
      </c>
      <c r="S388">
        <f ca="1">SUMIF('Récap prestation'!$E$3:$E$500,N388,'Récap prestation'!S389)</f>
        <v>0</v>
      </c>
      <c r="T388" t="str">
        <f ca="1">IF(ISERROR(AVERAGEIF('Récap prestation'!$E$3:$E$500,N388,'Récap prestation'!$S$3)),"N/A",AVERAGEIF('Récap prestation'!$E$3:$E$500,N388,'Récap prestation'!$S$3:$S$500))</f>
        <v>N/A</v>
      </c>
      <c r="U388" s="12">
        <f>'Récap prestation'!O389</f>
        <v>0</v>
      </c>
      <c r="V388" s="12" t="e">
        <f t="array" ref="V38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doublon])-ROW($U$2)+1),ROWS(V$2:V388)))</f>
        <v>#NUM!</v>
      </c>
      <c r="W388" s="12" t="str">
        <f t="shared" si="54"/>
        <v/>
      </c>
      <c r="X388" s="12"/>
    </row>
    <row r="389" spans="1:24" x14ac:dyDescent="0.25">
      <c r="A389" s="3">
        <f>'Récap prestation'!N390</f>
        <v>0</v>
      </c>
      <c r="B389" s="12" t="e">
        <f t="array" ref="B3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doublon])-ROW($A$2)+1),ROWS(B$2:B389)))</f>
        <v>#NUM!</v>
      </c>
      <c r="C389" s="12" t="str">
        <f t="shared" si="48"/>
        <v/>
      </c>
      <c r="D389" s="12" t="str">
        <f>IF('Récap prestation'!E390&lt;&gt;0,'Récap prestation'!E390,"")</f>
        <v/>
      </c>
      <c r="E389" s="14">
        <f t="shared" si="49"/>
        <v>380</v>
      </c>
      <c r="F389" s="14" t="str">
        <f t="shared" si="50"/>
        <v xml:space="preserve"> 380 </v>
      </c>
      <c r="G389" s="14">
        <f>INDEX($N$2:O487,MATCH(D389,Tableau1[valeur établissement liste],0),2)</f>
        <v>3</v>
      </c>
      <c r="H389" s="2" t="str">
        <f t="shared" si="51"/>
        <v/>
      </c>
      <c r="I389" s="12">
        <f>'Récap prestation'!G390</f>
        <v>0</v>
      </c>
      <c r="J389" s="12" t="str">
        <f>IF(ISBLANK('Récap prestation'!I390),"",'Récap prestation'!I390)</f>
        <v/>
      </c>
      <c r="K389" s="12" t="str">
        <f>IF(ISBLANK('Récap prestation'!H390),"",'Récap prestation'!H390)</f>
        <v/>
      </c>
      <c r="L389" s="12"/>
      <c r="M389" s="10" t="e">
        <f t="array" ref="M3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doublon])-ROW($D$2)+1),ROWS(M$2:M389)))</f>
        <v>#NUM!</v>
      </c>
      <c r="N389" s="12" t="str">
        <f t="shared" si="52"/>
        <v/>
      </c>
      <c r="O389">
        <f t="shared" si="55"/>
        <v>388</v>
      </c>
      <c r="P389">
        <f ca="1">SUMIF('Récap prestation'!$E$3:$E$500,N389,'Récap prestation'!J390)</f>
        <v>0</v>
      </c>
      <c r="Q389">
        <f ca="1">SUMIF('Récap prestation'!$E$3:$E$500,N389,'Récap prestation'!K390)</f>
        <v>0</v>
      </c>
      <c r="R389">
        <f t="shared" ca="1" si="53"/>
        <v>0</v>
      </c>
      <c r="S389">
        <f ca="1">SUMIF('Récap prestation'!$E$3:$E$500,N389,'Récap prestation'!S390)</f>
        <v>0</v>
      </c>
      <c r="T389" t="str">
        <f ca="1">IF(ISERROR(AVERAGEIF('Récap prestation'!$E$3:$E$500,N389,'Récap prestation'!$S$3)),"N/A",AVERAGEIF('Récap prestation'!$E$3:$E$500,N389,'Récap prestation'!$S$3:$S$500))</f>
        <v>N/A</v>
      </c>
      <c r="U389" s="12">
        <f>'Récap prestation'!O390</f>
        <v>0</v>
      </c>
      <c r="V389" s="12" t="e">
        <f t="array" ref="V38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doublon])-ROW($U$2)+1),ROWS(V$2:V389)))</f>
        <v>#NUM!</v>
      </c>
      <c r="W389" s="12" t="str">
        <f t="shared" si="54"/>
        <v/>
      </c>
      <c r="X389" s="12"/>
    </row>
    <row r="390" spans="1:24" x14ac:dyDescent="0.25">
      <c r="A390" s="3">
        <f>'Récap prestation'!N391</f>
        <v>0</v>
      </c>
      <c r="B390" s="12" t="e">
        <f t="array" ref="B3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doublon])-ROW($A$2)+1),ROWS(B$2:B390)))</f>
        <v>#NUM!</v>
      </c>
      <c r="C390" s="12" t="str">
        <f t="shared" si="48"/>
        <v/>
      </c>
      <c r="D390" s="12" t="str">
        <f>IF('Récap prestation'!E391&lt;&gt;0,'Récap prestation'!E391,"")</f>
        <v/>
      </c>
      <c r="E390" s="14">
        <f t="shared" si="49"/>
        <v>381</v>
      </c>
      <c r="F390" s="14" t="str">
        <f t="shared" si="50"/>
        <v xml:space="preserve"> 381 </v>
      </c>
      <c r="G390" s="14">
        <f>INDEX($N$2:O488,MATCH(D390,Tableau1[valeur établissement liste],0),2)</f>
        <v>3</v>
      </c>
      <c r="H390" s="2" t="str">
        <f t="shared" si="51"/>
        <v/>
      </c>
      <c r="I390" s="12">
        <f>'Récap prestation'!G391</f>
        <v>0</v>
      </c>
      <c r="J390" s="12" t="str">
        <f>IF(ISBLANK('Récap prestation'!I391),"",'Récap prestation'!I391)</f>
        <v/>
      </c>
      <c r="K390" s="12" t="str">
        <f>IF(ISBLANK('Récap prestation'!H391),"",'Récap prestation'!H391)</f>
        <v/>
      </c>
      <c r="L390" s="12"/>
      <c r="M390" s="10" t="e">
        <f t="array" ref="M3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doublon])-ROW($D$2)+1),ROWS(M$2:M390)))</f>
        <v>#NUM!</v>
      </c>
      <c r="N390" s="12" t="str">
        <f t="shared" si="52"/>
        <v/>
      </c>
      <c r="O390">
        <f t="shared" si="55"/>
        <v>389</v>
      </c>
      <c r="P390">
        <f ca="1">SUMIF('Récap prestation'!$E$3:$E$500,N390,'Récap prestation'!J391)</f>
        <v>0</v>
      </c>
      <c r="Q390">
        <f ca="1">SUMIF('Récap prestation'!$E$3:$E$500,N390,'Récap prestation'!K391)</f>
        <v>0</v>
      </c>
      <c r="R390">
        <f t="shared" ca="1" si="53"/>
        <v>0</v>
      </c>
      <c r="S390">
        <f ca="1">SUMIF('Récap prestation'!$E$3:$E$500,N390,'Récap prestation'!S391)</f>
        <v>0</v>
      </c>
      <c r="T390" t="str">
        <f ca="1">IF(ISERROR(AVERAGEIF('Récap prestation'!$E$3:$E$500,N390,'Récap prestation'!$S$3)),"N/A",AVERAGEIF('Récap prestation'!$E$3:$E$500,N390,'Récap prestation'!$S$3:$S$500))</f>
        <v>N/A</v>
      </c>
      <c r="U390" s="12">
        <f>'Récap prestation'!O391</f>
        <v>0</v>
      </c>
      <c r="V390" s="12" t="e">
        <f t="array" ref="V39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doublon])-ROW($U$2)+1),ROWS(V$2:V390)))</f>
        <v>#NUM!</v>
      </c>
      <c r="W390" s="12" t="str">
        <f t="shared" si="54"/>
        <v/>
      </c>
      <c r="X390" s="12"/>
    </row>
    <row r="391" spans="1:24" x14ac:dyDescent="0.25">
      <c r="A391" s="3">
        <f>'Récap prestation'!N392</f>
        <v>0</v>
      </c>
      <c r="B391" s="12" t="e">
        <f t="array" ref="B3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doublon])-ROW($A$2)+1),ROWS(B$2:B391)))</f>
        <v>#NUM!</v>
      </c>
      <c r="C391" s="12" t="str">
        <f t="shared" si="48"/>
        <v/>
      </c>
      <c r="D391" s="12" t="str">
        <f>IF('Récap prestation'!E392&lt;&gt;0,'Récap prestation'!E392,"")</f>
        <v/>
      </c>
      <c r="E391" s="14">
        <f t="shared" si="49"/>
        <v>382</v>
      </c>
      <c r="F391" s="14" t="str">
        <f t="shared" si="50"/>
        <v xml:space="preserve"> 382 </v>
      </c>
      <c r="G391" s="14">
        <f>INDEX($N$2:O489,MATCH(D391,Tableau1[valeur établissement liste],0),2)</f>
        <v>3</v>
      </c>
      <c r="H391" s="2" t="str">
        <f t="shared" si="51"/>
        <v/>
      </c>
      <c r="I391" s="12">
        <f>'Récap prestation'!G392</f>
        <v>0</v>
      </c>
      <c r="J391" s="12" t="str">
        <f>IF(ISBLANK('Récap prestation'!I392),"",'Récap prestation'!I392)</f>
        <v/>
      </c>
      <c r="K391" s="12" t="str">
        <f>IF(ISBLANK('Récap prestation'!H392),"",'Récap prestation'!H392)</f>
        <v/>
      </c>
      <c r="L391" s="12"/>
      <c r="M391" s="10" t="e">
        <f t="array" ref="M3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doublon])-ROW($D$2)+1),ROWS(M$2:M391)))</f>
        <v>#NUM!</v>
      </c>
      <c r="N391" s="12" t="str">
        <f t="shared" si="52"/>
        <v/>
      </c>
      <c r="O391">
        <f t="shared" si="55"/>
        <v>390</v>
      </c>
      <c r="P391">
        <f ca="1">SUMIF('Récap prestation'!$E$3:$E$500,N391,'Récap prestation'!J392)</f>
        <v>0</v>
      </c>
      <c r="Q391">
        <f ca="1">SUMIF('Récap prestation'!$E$3:$E$500,N391,'Récap prestation'!K392)</f>
        <v>0</v>
      </c>
      <c r="R391">
        <f t="shared" ca="1" si="53"/>
        <v>0</v>
      </c>
      <c r="S391">
        <f ca="1">SUMIF('Récap prestation'!$E$3:$E$500,N391,'Récap prestation'!S392)</f>
        <v>0</v>
      </c>
      <c r="T391" t="str">
        <f ca="1">IF(ISERROR(AVERAGEIF('Récap prestation'!$E$3:$E$500,N391,'Récap prestation'!$S$3)),"N/A",AVERAGEIF('Récap prestation'!$E$3:$E$500,N391,'Récap prestation'!$S$3:$S$500))</f>
        <v>N/A</v>
      </c>
      <c r="U391" s="12">
        <f>'Récap prestation'!O392</f>
        <v>0</v>
      </c>
      <c r="V391" s="12" t="e">
        <f t="array" ref="V39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doublon])-ROW($U$2)+1),ROWS(V$2:V391)))</f>
        <v>#NUM!</v>
      </c>
      <c r="W391" s="12" t="str">
        <f t="shared" si="54"/>
        <v/>
      </c>
      <c r="X391" s="12"/>
    </row>
    <row r="392" spans="1:24" x14ac:dyDescent="0.25">
      <c r="A392" s="3">
        <f>'Récap prestation'!N393</f>
        <v>0</v>
      </c>
      <c r="B392" s="12" t="e">
        <f t="array" ref="B3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doublon])-ROW($A$2)+1),ROWS(B$2:B392)))</f>
        <v>#NUM!</v>
      </c>
      <c r="C392" s="12" t="str">
        <f t="shared" si="48"/>
        <v/>
      </c>
      <c r="D392" s="12" t="str">
        <f>IF('Récap prestation'!E393&lt;&gt;0,'Récap prestation'!E393,"")</f>
        <v/>
      </c>
      <c r="E392" s="14">
        <f t="shared" si="49"/>
        <v>383</v>
      </c>
      <c r="F392" s="14" t="str">
        <f t="shared" si="50"/>
        <v xml:space="preserve"> 383 </v>
      </c>
      <c r="G392" s="14">
        <f>INDEX($N$2:O490,MATCH(D392,Tableau1[valeur établissement liste],0),2)</f>
        <v>3</v>
      </c>
      <c r="H392" s="2" t="str">
        <f t="shared" si="51"/>
        <v/>
      </c>
      <c r="I392" s="12">
        <f>'Récap prestation'!G393</f>
        <v>0</v>
      </c>
      <c r="J392" s="12" t="str">
        <f>IF(ISBLANK('Récap prestation'!I393),"",'Récap prestation'!I393)</f>
        <v/>
      </c>
      <c r="K392" s="12" t="str">
        <f>IF(ISBLANK('Récap prestation'!H393),"",'Récap prestation'!H393)</f>
        <v/>
      </c>
      <c r="L392" s="12"/>
      <c r="M392" s="10" t="e">
        <f t="array" ref="M3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doublon])-ROW($D$2)+1),ROWS(M$2:M392)))</f>
        <v>#NUM!</v>
      </c>
      <c r="N392" s="12" t="str">
        <f t="shared" si="52"/>
        <v/>
      </c>
      <c r="O392">
        <f t="shared" si="55"/>
        <v>391</v>
      </c>
      <c r="P392">
        <f ca="1">SUMIF('Récap prestation'!$E$3:$E$500,N392,'Récap prestation'!J393)</f>
        <v>0</v>
      </c>
      <c r="Q392">
        <f ca="1">SUMIF('Récap prestation'!$E$3:$E$500,N392,'Récap prestation'!K393)</f>
        <v>0</v>
      </c>
      <c r="R392">
        <f t="shared" ca="1" si="53"/>
        <v>0</v>
      </c>
      <c r="S392">
        <f ca="1">SUMIF('Récap prestation'!$E$3:$E$500,N392,'Récap prestation'!S393)</f>
        <v>0</v>
      </c>
      <c r="T392" t="str">
        <f ca="1">IF(ISERROR(AVERAGEIF('Récap prestation'!$E$3:$E$500,N392,'Récap prestation'!$S$3)),"N/A",AVERAGEIF('Récap prestation'!$E$3:$E$500,N392,'Récap prestation'!$S$3:$S$500))</f>
        <v>N/A</v>
      </c>
      <c r="U392" s="12">
        <f>'Récap prestation'!O393</f>
        <v>0</v>
      </c>
      <c r="V392" s="12" t="e">
        <f t="array" ref="V39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doublon])-ROW($U$2)+1),ROWS(V$2:V392)))</f>
        <v>#NUM!</v>
      </c>
      <c r="W392" s="12" t="str">
        <f t="shared" si="54"/>
        <v/>
      </c>
      <c r="X392" s="12"/>
    </row>
    <row r="393" spans="1:24" x14ac:dyDescent="0.25">
      <c r="A393" s="3">
        <f>'Récap prestation'!N394</f>
        <v>0</v>
      </c>
      <c r="B393" s="12" t="e">
        <f t="array" ref="B3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doublon])-ROW($A$2)+1),ROWS(B$2:B393)))</f>
        <v>#NUM!</v>
      </c>
      <c r="C393" s="12" t="str">
        <f t="shared" si="48"/>
        <v/>
      </c>
      <c r="D393" s="12" t="str">
        <f>IF('Récap prestation'!E394&lt;&gt;0,'Récap prestation'!E394,"")</f>
        <v/>
      </c>
      <c r="E393" s="14">
        <f t="shared" si="49"/>
        <v>384</v>
      </c>
      <c r="F393" s="14" t="str">
        <f t="shared" si="50"/>
        <v xml:space="preserve"> 384 </v>
      </c>
      <c r="G393" s="14">
        <f>INDEX($N$2:O491,MATCH(D393,Tableau1[valeur établissement liste],0),2)</f>
        <v>3</v>
      </c>
      <c r="H393" s="2" t="str">
        <f t="shared" si="51"/>
        <v/>
      </c>
      <c r="I393" s="12">
        <f>'Récap prestation'!G394</f>
        <v>0</v>
      </c>
      <c r="J393" s="12" t="str">
        <f>IF(ISBLANK('Récap prestation'!I394),"",'Récap prestation'!I394)</f>
        <v/>
      </c>
      <c r="K393" s="12" t="str">
        <f>IF(ISBLANK('Récap prestation'!H394),"",'Récap prestation'!H394)</f>
        <v/>
      </c>
      <c r="L393" s="12"/>
      <c r="M393" s="10" t="e">
        <f t="array" ref="M3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doublon])-ROW($D$2)+1),ROWS(M$2:M393)))</f>
        <v>#NUM!</v>
      </c>
      <c r="N393" s="12" t="str">
        <f t="shared" si="52"/>
        <v/>
      </c>
      <c r="O393">
        <f t="shared" si="55"/>
        <v>392</v>
      </c>
      <c r="P393">
        <f ca="1">SUMIF('Récap prestation'!$E$3:$E$500,N393,'Récap prestation'!J394)</f>
        <v>0</v>
      </c>
      <c r="Q393">
        <f ca="1">SUMIF('Récap prestation'!$E$3:$E$500,N393,'Récap prestation'!K394)</f>
        <v>0</v>
      </c>
      <c r="R393">
        <f t="shared" ca="1" si="53"/>
        <v>0</v>
      </c>
      <c r="S393">
        <f ca="1">SUMIF('Récap prestation'!$E$3:$E$500,N393,'Récap prestation'!S394)</f>
        <v>0</v>
      </c>
      <c r="T393" t="str">
        <f ca="1">IF(ISERROR(AVERAGEIF('Récap prestation'!$E$3:$E$500,N393,'Récap prestation'!$S$3)),"N/A",AVERAGEIF('Récap prestation'!$E$3:$E$500,N393,'Récap prestation'!$S$3:$S$500))</f>
        <v>N/A</v>
      </c>
      <c r="U393" s="12">
        <f>'Récap prestation'!O394</f>
        <v>0</v>
      </c>
      <c r="V393" s="12" t="e">
        <f t="array" ref="V39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doublon])-ROW($U$2)+1),ROWS(V$2:V393)))</f>
        <v>#NUM!</v>
      </c>
      <c r="W393" s="12" t="str">
        <f t="shared" si="54"/>
        <v/>
      </c>
      <c r="X393" s="12"/>
    </row>
    <row r="394" spans="1:24" x14ac:dyDescent="0.25">
      <c r="A394" s="3">
        <f>'Récap prestation'!N395</f>
        <v>0</v>
      </c>
      <c r="B394" s="12" t="e">
        <f t="array" ref="B3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doublon])-ROW($A$2)+1),ROWS(B$2:B394)))</f>
        <v>#NUM!</v>
      </c>
      <c r="C394" s="12" t="str">
        <f t="shared" si="48"/>
        <v/>
      </c>
      <c r="D394" s="12" t="str">
        <f>IF('Récap prestation'!E395&lt;&gt;0,'Récap prestation'!E395,"")</f>
        <v/>
      </c>
      <c r="E394" s="14">
        <f t="shared" si="49"/>
        <v>385</v>
      </c>
      <c r="F394" s="14" t="str">
        <f t="shared" si="50"/>
        <v xml:space="preserve"> 385 </v>
      </c>
      <c r="G394" s="14">
        <f>INDEX($N$2:O492,MATCH(D394,Tableau1[valeur établissement liste],0),2)</f>
        <v>3</v>
      </c>
      <c r="H394" s="2" t="str">
        <f t="shared" si="51"/>
        <v/>
      </c>
      <c r="I394" s="12">
        <f>'Récap prestation'!G395</f>
        <v>0</v>
      </c>
      <c r="J394" s="12" t="str">
        <f>IF(ISBLANK('Récap prestation'!I395),"",'Récap prestation'!I395)</f>
        <v/>
      </c>
      <c r="K394" s="12" t="str">
        <f>IF(ISBLANK('Récap prestation'!H395),"",'Récap prestation'!H395)</f>
        <v/>
      </c>
      <c r="L394" s="12"/>
      <c r="M394" s="10" t="e">
        <f t="array" ref="M3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doublon])-ROW($D$2)+1),ROWS(M$2:M394)))</f>
        <v>#NUM!</v>
      </c>
      <c r="N394" s="12" t="str">
        <f t="shared" si="52"/>
        <v/>
      </c>
      <c r="O394">
        <f t="shared" si="55"/>
        <v>393</v>
      </c>
      <c r="P394">
        <f ca="1">SUMIF('Récap prestation'!$E$3:$E$500,N394,'Récap prestation'!J395)</f>
        <v>0</v>
      </c>
      <c r="Q394">
        <f ca="1">SUMIF('Récap prestation'!$E$3:$E$500,N394,'Récap prestation'!K395)</f>
        <v>0</v>
      </c>
      <c r="R394">
        <f t="shared" ca="1" si="53"/>
        <v>0</v>
      </c>
      <c r="S394">
        <f ca="1">SUMIF('Récap prestation'!$E$3:$E$500,N394,'Récap prestation'!S395)</f>
        <v>0</v>
      </c>
      <c r="T394" t="str">
        <f ca="1">IF(ISERROR(AVERAGEIF('Récap prestation'!$E$3:$E$500,N394,'Récap prestation'!$S$3)),"N/A",AVERAGEIF('Récap prestation'!$E$3:$E$500,N394,'Récap prestation'!$S$3:$S$500))</f>
        <v>N/A</v>
      </c>
      <c r="U394" s="12">
        <f>'Récap prestation'!O395</f>
        <v>0</v>
      </c>
      <c r="V394" s="12" t="e">
        <f t="array" ref="V39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doublon])-ROW($U$2)+1),ROWS(V$2:V394)))</f>
        <v>#NUM!</v>
      </c>
      <c r="W394" s="12" t="str">
        <f t="shared" si="54"/>
        <v/>
      </c>
      <c r="X394" s="12"/>
    </row>
    <row r="395" spans="1:24" x14ac:dyDescent="0.25">
      <c r="A395" s="3">
        <f>'Récap prestation'!N396</f>
        <v>0</v>
      </c>
      <c r="B395" s="12" t="e">
        <f t="array" ref="B3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doublon])-ROW($A$2)+1),ROWS(B$2:B395)))</f>
        <v>#NUM!</v>
      </c>
      <c r="C395" s="12" t="str">
        <f t="shared" si="48"/>
        <v/>
      </c>
      <c r="D395" s="12" t="str">
        <f>IF('Récap prestation'!E396&lt;&gt;0,'Récap prestation'!E396,"")</f>
        <v/>
      </c>
      <c r="E395" s="14">
        <f t="shared" si="49"/>
        <v>386</v>
      </c>
      <c r="F395" s="14" t="str">
        <f t="shared" si="50"/>
        <v xml:space="preserve"> 386 </v>
      </c>
      <c r="G395" s="14">
        <f>INDEX($N$2:O493,MATCH(D395,Tableau1[valeur établissement liste],0),2)</f>
        <v>3</v>
      </c>
      <c r="H395" s="2" t="str">
        <f t="shared" si="51"/>
        <v/>
      </c>
      <c r="I395" s="12">
        <f>'Récap prestation'!G396</f>
        <v>0</v>
      </c>
      <c r="J395" s="12" t="str">
        <f>IF(ISBLANK('Récap prestation'!I396),"",'Récap prestation'!I396)</f>
        <v/>
      </c>
      <c r="K395" s="12" t="str">
        <f>IF(ISBLANK('Récap prestation'!H396),"",'Récap prestation'!H396)</f>
        <v/>
      </c>
      <c r="L395" s="12"/>
      <c r="M395" s="10" t="e">
        <f t="array" ref="M3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doublon])-ROW($D$2)+1),ROWS(M$2:M395)))</f>
        <v>#NUM!</v>
      </c>
      <c r="N395" s="12" t="str">
        <f t="shared" si="52"/>
        <v/>
      </c>
      <c r="O395">
        <f t="shared" si="55"/>
        <v>394</v>
      </c>
      <c r="P395">
        <f ca="1">SUMIF('Récap prestation'!$E$3:$E$500,N395,'Récap prestation'!J396)</f>
        <v>0</v>
      </c>
      <c r="Q395">
        <f ca="1">SUMIF('Récap prestation'!$E$3:$E$500,N395,'Récap prestation'!K396)</f>
        <v>0</v>
      </c>
      <c r="R395">
        <f t="shared" ca="1" si="53"/>
        <v>0</v>
      </c>
      <c r="S395">
        <f ca="1">SUMIF('Récap prestation'!$E$3:$E$500,N395,'Récap prestation'!S396)</f>
        <v>0</v>
      </c>
      <c r="T395" t="str">
        <f ca="1">IF(ISERROR(AVERAGEIF('Récap prestation'!$E$3:$E$500,N395,'Récap prestation'!$S$3)),"N/A",AVERAGEIF('Récap prestation'!$E$3:$E$500,N395,'Récap prestation'!$S$3:$S$500))</f>
        <v>N/A</v>
      </c>
      <c r="U395" s="12">
        <f>'Récap prestation'!O396</f>
        <v>0</v>
      </c>
      <c r="V395" s="12" t="e">
        <f t="array" ref="V39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doublon])-ROW($U$2)+1),ROWS(V$2:V395)))</f>
        <v>#NUM!</v>
      </c>
      <c r="W395" s="12" t="str">
        <f t="shared" si="54"/>
        <v/>
      </c>
      <c r="X395" s="12"/>
    </row>
    <row r="396" spans="1:24" x14ac:dyDescent="0.25">
      <c r="A396" s="3">
        <f>'Récap prestation'!N397</f>
        <v>0</v>
      </c>
      <c r="B396" s="12" t="e">
        <f t="array" ref="B3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doublon])-ROW($A$2)+1),ROWS(B$2:B396)))</f>
        <v>#NUM!</v>
      </c>
      <c r="C396" s="12" t="str">
        <f t="shared" si="48"/>
        <v/>
      </c>
      <c r="D396" s="12" t="str">
        <f>IF('Récap prestation'!E397&lt;&gt;0,'Récap prestation'!E397,"")</f>
        <v/>
      </c>
      <c r="E396" s="14">
        <f t="shared" si="49"/>
        <v>387</v>
      </c>
      <c r="F396" s="14" t="str">
        <f t="shared" si="50"/>
        <v xml:space="preserve"> 387 </v>
      </c>
      <c r="G396" s="14">
        <f>INDEX($N$2:O494,MATCH(D396,Tableau1[valeur établissement liste],0),2)</f>
        <v>3</v>
      </c>
      <c r="H396" s="2" t="str">
        <f t="shared" si="51"/>
        <v/>
      </c>
      <c r="I396" s="12">
        <f>'Récap prestation'!G397</f>
        <v>0</v>
      </c>
      <c r="J396" s="12" t="str">
        <f>IF(ISBLANK('Récap prestation'!I397),"",'Récap prestation'!I397)</f>
        <v/>
      </c>
      <c r="K396" s="12" t="str">
        <f>IF(ISBLANK('Récap prestation'!H397),"",'Récap prestation'!H397)</f>
        <v/>
      </c>
      <c r="L396" s="12"/>
      <c r="M396" s="10" t="e">
        <f t="array" ref="M3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doublon])-ROW($D$2)+1),ROWS(M$2:M396)))</f>
        <v>#NUM!</v>
      </c>
      <c r="N396" s="12" t="str">
        <f t="shared" si="52"/>
        <v/>
      </c>
      <c r="O396">
        <f t="shared" si="55"/>
        <v>395</v>
      </c>
      <c r="P396">
        <f ca="1">SUMIF('Récap prestation'!$E$3:$E$500,N396,'Récap prestation'!J397)</f>
        <v>0</v>
      </c>
      <c r="Q396">
        <f ca="1">SUMIF('Récap prestation'!$E$3:$E$500,N396,'Récap prestation'!K397)</f>
        <v>0</v>
      </c>
      <c r="R396">
        <f t="shared" ca="1" si="53"/>
        <v>0</v>
      </c>
      <c r="S396">
        <f ca="1">SUMIF('Récap prestation'!$E$3:$E$500,N396,'Récap prestation'!S397)</f>
        <v>0</v>
      </c>
      <c r="T396" t="str">
        <f ca="1">IF(ISERROR(AVERAGEIF('Récap prestation'!$E$3:$E$500,N396,'Récap prestation'!$S$3)),"N/A",AVERAGEIF('Récap prestation'!$E$3:$E$500,N396,'Récap prestation'!$S$3:$S$500))</f>
        <v>N/A</v>
      </c>
      <c r="U396" s="12">
        <f>'Récap prestation'!O397</f>
        <v>0</v>
      </c>
      <c r="V396" s="12" t="e">
        <f t="array" ref="V39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doublon])-ROW($U$2)+1),ROWS(V$2:V396)))</f>
        <v>#NUM!</v>
      </c>
      <c r="W396" s="12" t="str">
        <f t="shared" si="54"/>
        <v/>
      </c>
      <c r="X396" s="12"/>
    </row>
    <row r="397" spans="1:24" x14ac:dyDescent="0.25">
      <c r="A397" s="3">
        <f>'Récap prestation'!N398</f>
        <v>0</v>
      </c>
      <c r="B397" s="12" t="e">
        <f t="array" ref="B3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doublon])-ROW($A$2)+1),ROWS(B$2:B397)))</f>
        <v>#NUM!</v>
      </c>
      <c r="C397" s="12" t="str">
        <f t="shared" si="48"/>
        <v/>
      </c>
      <c r="D397" s="12" t="str">
        <f>IF('Récap prestation'!E398&lt;&gt;0,'Récap prestation'!E398,"")</f>
        <v/>
      </c>
      <c r="E397" s="14">
        <f t="shared" si="49"/>
        <v>388</v>
      </c>
      <c r="F397" s="14" t="str">
        <f t="shared" si="50"/>
        <v xml:space="preserve"> 388 </v>
      </c>
      <c r="G397" s="14">
        <f>INDEX($N$2:O495,MATCH(D397,Tableau1[valeur établissement liste],0),2)</f>
        <v>3</v>
      </c>
      <c r="H397" s="2" t="str">
        <f t="shared" si="51"/>
        <v/>
      </c>
      <c r="I397" s="12">
        <f>'Récap prestation'!G398</f>
        <v>0</v>
      </c>
      <c r="J397" s="12" t="str">
        <f>IF(ISBLANK('Récap prestation'!I398),"",'Récap prestation'!I398)</f>
        <v/>
      </c>
      <c r="K397" s="12" t="str">
        <f>IF(ISBLANK('Récap prestation'!H398),"",'Récap prestation'!H398)</f>
        <v/>
      </c>
      <c r="L397" s="12"/>
      <c r="M397" s="10" t="e">
        <f t="array" ref="M3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doublon])-ROW($D$2)+1),ROWS(M$2:M397)))</f>
        <v>#NUM!</v>
      </c>
      <c r="N397" s="12" t="str">
        <f t="shared" si="52"/>
        <v/>
      </c>
      <c r="O397">
        <f t="shared" si="55"/>
        <v>396</v>
      </c>
      <c r="P397">
        <f ca="1">SUMIF('Récap prestation'!$E$3:$E$500,N397,'Récap prestation'!J398)</f>
        <v>0</v>
      </c>
      <c r="Q397">
        <f ca="1">SUMIF('Récap prestation'!$E$3:$E$500,N397,'Récap prestation'!K398)</f>
        <v>0</v>
      </c>
      <c r="R397">
        <f t="shared" ca="1" si="53"/>
        <v>0</v>
      </c>
      <c r="S397">
        <f ca="1">SUMIF('Récap prestation'!$E$3:$E$500,N397,'Récap prestation'!S398)</f>
        <v>0</v>
      </c>
      <c r="T397" t="str">
        <f ca="1">IF(ISERROR(AVERAGEIF('Récap prestation'!$E$3:$E$500,N397,'Récap prestation'!$S$3)),"N/A",AVERAGEIF('Récap prestation'!$E$3:$E$500,N397,'Récap prestation'!$S$3:$S$500))</f>
        <v>N/A</v>
      </c>
      <c r="U397" s="12">
        <f>'Récap prestation'!O398</f>
        <v>0</v>
      </c>
      <c r="V397" s="12" t="e">
        <f t="array" ref="V39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doublon])-ROW($U$2)+1),ROWS(V$2:V397)))</f>
        <v>#NUM!</v>
      </c>
      <c r="W397" s="12" t="str">
        <f t="shared" si="54"/>
        <v/>
      </c>
      <c r="X397" s="12"/>
    </row>
    <row r="398" spans="1:24" x14ac:dyDescent="0.25">
      <c r="A398" s="3">
        <f>'Récap prestation'!N399</f>
        <v>0</v>
      </c>
      <c r="B398" s="12" t="e">
        <f t="array" ref="B3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doublon])-ROW($A$2)+1),ROWS(B$2:B398)))</f>
        <v>#NUM!</v>
      </c>
      <c r="C398" s="12" t="str">
        <f t="shared" si="48"/>
        <v/>
      </c>
      <c r="D398" s="12" t="str">
        <f>IF('Récap prestation'!E399&lt;&gt;0,'Récap prestation'!E399,"")</f>
        <v/>
      </c>
      <c r="E398" s="14">
        <f t="shared" si="49"/>
        <v>389</v>
      </c>
      <c r="F398" s="14" t="str">
        <f t="shared" si="50"/>
        <v xml:space="preserve"> 389 </v>
      </c>
      <c r="G398" s="14">
        <f>INDEX($N$2:O496,MATCH(D398,Tableau1[valeur établissement liste],0),2)</f>
        <v>3</v>
      </c>
      <c r="H398" s="2" t="str">
        <f t="shared" si="51"/>
        <v/>
      </c>
      <c r="I398" s="12">
        <f>'Récap prestation'!G399</f>
        <v>0</v>
      </c>
      <c r="J398" s="12" t="str">
        <f>IF(ISBLANK('Récap prestation'!I399),"",'Récap prestation'!I399)</f>
        <v/>
      </c>
      <c r="K398" s="12" t="str">
        <f>IF(ISBLANK('Récap prestation'!H399),"",'Récap prestation'!H399)</f>
        <v/>
      </c>
      <c r="L398" s="12"/>
      <c r="M398" s="10" t="e">
        <f t="array" ref="M3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doublon])-ROW($D$2)+1),ROWS(M$2:M398)))</f>
        <v>#NUM!</v>
      </c>
      <c r="N398" s="12" t="str">
        <f t="shared" si="52"/>
        <v/>
      </c>
      <c r="O398">
        <f t="shared" si="55"/>
        <v>397</v>
      </c>
      <c r="P398">
        <f ca="1">SUMIF('Récap prestation'!$E$3:$E$500,N398,'Récap prestation'!J399)</f>
        <v>0</v>
      </c>
      <c r="Q398">
        <f ca="1">SUMIF('Récap prestation'!$E$3:$E$500,N398,'Récap prestation'!K399)</f>
        <v>0</v>
      </c>
      <c r="R398">
        <f t="shared" ca="1" si="53"/>
        <v>0</v>
      </c>
      <c r="S398">
        <f ca="1">SUMIF('Récap prestation'!$E$3:$E$500,N398,'Récap prestation'!S399)</f>
        <v>0</v>
      </c>
      <c r="T398" t="str">
        <f ca="1">IF(ISERROR(AVERAGEIF('Récap prestation'!$E$3:$E$500,N398,'Récap prestation'!$S$3)),"N/A",AVERAGEIF('Récap prestation'!$E$3:$E$500,N398,'Récap prestation'!$S$3:$S$500))</f>
        <v>N/A</v>
      </c>
      <c r="U398" s="12">
        <f>'Récap prestation'!O399</f>
        <v>0</v>
      </c>
      <c r="V398" s="12" t="e">
        <f t="array" ref="V39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doublon])-ROW($U$2)+1),ROWS(V$2:V398)))</f>
        <v>#NUM!</v>
      </c>
      <c r="W398" s="12" t="str">
        <f t="shared" si="54"/>
        <v/>
      </c>
      <c r="X398" s="12"/>
    </row>
    <row r="399" spans="1:24" x14ac:dyDescent="0.25">
      <c r="A399" s="3">
        <f>'Récap prestation'!N400</f>
        <v>0</v>
      </c>
      <c r="B399" s="12" t="e">
        <f t="array" ref="B3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doublon])-ROW($A$2)+1),ROWS(B$2:B399)))</f>
        <v>#NUM!</v>
      </c>
      <c r="C399" s="12" t="str">
        <f t="shared" si="48"/>
        <v/>
      </c>
      <c r="D399" s="12" t="str">
        <f>IF('Récap prestation'!E400&lt;&gt;0,'Récap prestation'!E400,"")</f>
        <v/>
      </c>
      <c r="E399" s="14">
        <f t="shared" si="49"/>
        <v>390</v>
      </c>
      <c r="F399" s="14" t="str">
        <f t="shared" si="50"/>
        <v xml:space="preserve"> 390 </v>
      </c>
      <c r="G399" s="14">
        <f>INDEX($N$2:O497,MATCH(D399,Tableau1[valeur établissement liste],0),2)</f>
        <v>3</v>
      </c>
      <c r="H399" s="2" t="str">
        <f t="shared" si="51"/>
        <v/>
      </c>
      <c r="I399" s="12">
        <f>'Récap prestation'!G400</f>
        <v>0</v>
      </c>
      <c r="J399" s="12" t="str">
        <f>IF(ISBLANK('Récap prestation'!I400),"",'Récap prestation'!I400)</f>
        <v/>
      </c>
      <c r="K399" s="12" t="str">
        <f>IF(ISBLANK('Récap prestation'!H400),"",'Récap prestation'!H400)</f>
        <v/>
      </c>
      <c r="L399" s="12"/>
      <c r="M399" s="10" t="e">
        <f t="array" ref="M3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doublon])-ROW($D$2)+1),ROWS(M$2:M399)))</f>
        <v>#NUM!</v>
      </c>
      <c r="N399" s="12" t="str">
        <f t="shared" si="52"/>
        <v/>
      </c>
      <c r="O399">
        <f t="shared" si="55"/>
        <v>398</v>
      </c>
      <c r="P399">
        <f ca="1">SUMIF('Récap prestation'!$E$3:$E$500,N399,'Récap prestation'!J400)</f>
        <v>0</v>
      </c>
      <c r="Q399">
        <f ca="1">SUMIF('Récap prestation'!$E$3:$E$500,N399,'Récap prestation'!K400)</f>
        <v>0</v>
      </c>
      <c r="R399">
        <f t="shared" ca="1" si="53"/>
        <v>0</v>
      </c>
      <c r="S399">
        <f ca="1">SUMIF('Récap prestation'!$E$3:$E$500,N399,'Récap prestation'!S400)</f>
        <v>0</v>
      </c>
      <c r="T399" t="str">
        <f ca="1">IF(ISERROR(AVERAGEIF('Récap prestation'!$E$3:$E$500,N399,'Récap prestation'!$S$3)),"N/A",AVERAGEIF('Récap prestation'!$E$3:$E$500,N399,'Récap prestation'!$S$3:$S$500))</f>
        <v>N/A</v>
      </c>
      <c r="U399" s="12">
        <f>'Récap prestation'!O400</f>
        <v>0</v>
      </c>
      <c r="V399" s="12" t="e">
        <f t="array" ref="V39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doublon])-ROW($U$2)+1),ROWS(V$2:V399)))</f>
        <v>#NUM!</v>
      </c>
      <c r="W399" s="12" t="str">
        <f t="shared" si="54"/>
        <v/>
      </c>
      <c r="X399" s="12"/>
    </row>
    <row r="400" spans="1:24" x14ac:dyDescent="0.25">
      <c r="A400" s="3">
        <f>'Récap prestation'!N401</f>
        <v>0</v>
      </c>
      <c r="B400" s="12" t="e">
        <f t="array" ref="B4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doublon])-ROW($A$2)+1),ROWS(B$2:B400)))</f>
        <v>#NUM!</v>
      </c>
      <c r="C400" s="12" t="str">
        <f t="shared" si="48"/>
        <v/>
      </c>
      <c r="D400" s="12" t="str">
        <f>IF('Récap prestation'!E401&lt;&gt;0,'Récap prestation'!E401,"")</f>
        <v/>
      </c>
      <c r="E400" s="14">
        <f t="shared" si="49"/>
        <v>391</v>
      </c>
      <c r="F400" s="14" t="str">
        <f t="shared" si="50"/>
        <v xml:space="preserve"> 391 </v>
      </c>
      <c r="G400" s="14">
        <f>INDEX($N$2:O498,MATCH(D400,Tableau1[valeur établissement liste],0),2)</f>
        <v>3</v>
      </c>
      <c r="H400" s="2" t="str">
        <f t="shared" si="51"/>
        <v/>
      </c>
      <c r="I400" s="12">
        <f>'Récap prestation'!G401</f>
        <v>0</v>
      </c>
      <c r="J400" s="12" t="str">
        <f>IF(ISBLANK('Récap prestation'!I401),"",'Récap prestation'!I401)</f>
        <v/>
      </c>
      <c r="K400" s="12" t="str">
        <f>IF(ISBLANK('Récap prestation'!H401),"",'Récap prestation'!H401)</f>
        <v/>
      </c>
      <c r="L400" s="12"/>
      <c r="M400" s="10" t="e">
        <f t="array" ref="M4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doublon])-ROW($D$2)+1),ROWS(M$2:M400)))</f>
        <v>#NUM!</v>
      </c>
      <c r="N400" s="12" t="str">
        <f t="shared" si="52"/>
        <v/>
      </c>
      <c r="O400">
        <f t="shared" si="55"/>
        <v>399</v>
      </c>
      <c r="P400">
        <f ca="1">SUMIF('Récap prestation'!$E$3:$E$500,N400,'Récap prestation'!J401)</f>
        <v>0</v>
      </c>
      <c r="Q400">
        <f ca="1">SUMIF('Récap prestation'!$E$3:$E$500,N400,'Récap prestation'!K401)</f>
        <v>0</v>
      </c>
      <c r="R400">
        <f t="shared" ca="1" si="53"/>
        <v>0</v>
      </c>
      <c r="S400">
        <f ca="1">SUMIF('Récap prestation'!$E$3:$E$500,N400,'Récap prestation'!S401)</f>
        <v>0</v>
      </c>
      <c r="T400" t="str">
        <f ca="1">IF(ISERROR(AVERAGEIF('Récap prestation'!$E$3:$E$500,N400,'Récap prestation'!$S$3)),"N/A",AVERAGEIF('Récap prestation'!$E$3:$E$500,N400,'Récap prestation'!$S$3:$S$500))</f>
        <v>N/A</v>
      </c>
      <c r="U400" s="12">
        <f>'Récap prestation'!O401</f>
        <v>0</v>
      </c>
      <c r="V400" s="12" t="e">
        <f t="array" ref="V40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doublon])-ROW($U$2)+1),ROWS(V$2:V400)))</f>
        <v>#NUM!</v>
      </c>
      <c r="W400" s="12" t="str">
        <f t="shared" si="54"/>
        <v/>
      </c>
      <c r="X400" s="12"/>
    </row>
    <row r="401" spans="1:24" x14ac:dyDescent="0.25">
      <c r="A401" s="3">
        <f>'Récap prestation'!N402</f>
        <v>0</v>
      </c>
      <c r="B401" s="12" t="e">
        <f t="array" ref="B4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doublon])-ROW($A$2)+1),ROWS(B$2:B401)))</f>
        <v>#NUM!</v>
      </c>
      <c r="C401" s="12" t="str">
        <f t="shared" si="48"/>
        <v/>
      </c>
      <c r="D401" s="12" t="str">
        <f>IF('Récap prestation'!E402&lt;&gt;0,'Récap prestation'!E402,"")</f>
        <v/>
      </c>
      <c r="E401" s="14">
        <f t="shared" si="49"/>
        <v>392</v>
      </c>
      <c r="F401" s="14" t="str">
        <f t="shared" si="50"/>
        <v xml:space="preserve"> 392 </v>
      </c>
      <c r="G401" s="14">
        <f>INDEX($N$2:O499,MATCH(D401,Tableau1[valeur établissement liste],0),2)</f>
        <v>3</v>
      </c>
      <c r="H401" s="2" t="str">
        <f t="shared" si="51"/>
        <v/>
      </c>
      <c r="I401" s="12">
        <f>'Récap prestation'!G402</f>
        <v>0</v>
      </c>
      <c r="J401" s="12" t="str">
        <f>IF(ISBLANK('Récap prestation'!I402),"",'Récap prestation'!I402)</f>
        <v/>
      </c>
      <c r="K401" s="12" t="str">
        <f>IF(ISBLANK('Récap prestation'!H402),"",'Récap prestation'!H402)</f>
        <v/>
      </c>
      <c r="L401" s="12"/>
      <c r="M401" s="10" t="e">
        <f t="array" ref="M4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doublon])-ROW($D$2)+1),ROWS(M$2:M401)))</f>
        <v>#NUM!</v>
      </c>
      <c r="N401" s="12" t="str">
        <f t="shared" si="52"/>
        <v/>
      </c>
      <c r="O401">
        <f t="shared" si="55"/>
        <v>400</v>
      </c>
      <c r="P401">
        <f ca="1">SUMIF('Récap prestation'!$E$3:$E$500,N401,'Récap prestation'!J402)</f>
        <v>0</v>
      </c>
      <c r="Q401">
        <f ca="1">SUMIF('Récap prestation'!$E$3:$E$500,N401,'Récap prestation'!K402)</f>
        <v>0</v>
      </c>
      <c r="R401">
        <f t="shared" ca="1" si="53"/>
        <v>0</v>
      </c>
      <c r="S401">
        <f ca="1">SUMIF('Récap prestation'!$E$3:$E$500,N401,'Récap prestation'!S402)</f>
        <v>0</v>
      </c>
      <c r="T401" t="str">
        <f ca="1">IF(ISERROR(AVERAGEIF('Récap prestation'!$E$3:$E$500,N401,'Récap prestation'!$S$3)),"N/A",AVERAGEIF('Récap prestation'!$E$3:$E$500,N401,'Récap prestation'!$S$3:$S$500))</f>
        <v>N/A</v>
      </c>
      <c r="U401" s="12">
        <f>'Récap prestation'!O402</f>
        <v>0</v>
      </c>
      <c r="V401" s="12" t="e">
        <f t="array" ref="V40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doublon])-ROW($U$2)+1),ROWS(V$2:V401)))</f>
        <v>#NUM!</v>
      </c>
      <c r="W401" s="12" t="str">
        <f t="shared" si="54"/>
        <v/>
      </c>
      <c r="X401" s="12"/>
    </row>
    <row r="402" spans="1:24" x14ac:dyDescent="0.25">
      <c r="A402" s="3">
        <f>'Récap prestation'!N403</f>
        <v>0</v>
      </c>
      <c r="B402" s="12" t="e">
        <f t="array" ref="B4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doublon])-ROW($A$2)+1),ROWS(B$2:B402)))</f>
        <v>#NUM!</v>
      </c>
      <c r="C402" s="12" t="str">
        <f t="shared" si="48"/>
        <v/>
      </c>
      <c r="D402" s="12" t="str">
        <f>IF('Récap prestation'!E403&lt;&gt;0,'Récap prestation'!E403,"")</f>
        <v/>
      </c>
      <c r="E402" s="14">
        <f t="shared" si="49"/>
        <v>393</v>
      </c>
      <c r="F402" s="14" t="str">
        <f t="shared" si="50"/>
        <v xml:space="preserve"> 393 </v>
      </c>
      <c r="G402" s="14">
        <f>INDEX($N$2:O500,MATCH(D402,Tableau1[valeur établissement liste],0),2)</f>
        <v>3</v>
      </c>
      <c r="H402" s="2" t="str">
        <f t="shared" si="51"/>
        <v/>
      </c>
      <c r="I402" s="12">
        <f>'Récap prestation'!G403</f>
        <v>0</v>
      </c>
      <c r="J402" s="12" t="str">
        <f>IF(ISBLANK('Récap prestation'!I403),"",'Récap prestation'!I403)</f>
        <v/>
      </c>
      <c r="K402" s="12" t="str">
        <f>IF(ISBLANK('Récap prestation'!H403),"",'Récap prestation'!H403)</f>
        <v/>
      </c>
      <c r="L402" s="12"/>
      <c r="M402" s="10" t="e">
        <f t="array" ref="M4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doublon])-ROW($D$2)+1),ROWS(M$2:M402)))</f>
        <v>#NUM!</v>
      </c>
      <c r="N402" s="12" t="str">
        <f t="shared" si="52"/>
        <v/>
      </c>
      <c r="O402">
        <f t="shared" si="55"/>
        <v>401</v>
      </c>
      <c r="P402">
        <f ca="1">SUMIF('Récap prestation'!$E$3:$E$500,N402,'Récap prestation'!J403)</f>
        <v>0</v>
      </c>
      <c r="Q402">
        <f ca="1">SUMIF('Récap prestation'!$E$3:$E$500,N402,'Récap prestation'!K403)</f>
        <v>0</v>
      </c>
      <c r="R402">
        <f t="shared" ca="1" si="53"/>
        <v>0</v>
      </c>
      <c r="S402">
        <f ca="1">SUMIF('Récap prestation'!$E$3:$E$500,N402,'Récap prestation'!S403)</f>
        <v>0</v>
      </c>
      <c r="T402" t="str">
        <f ca="1">IF(ISERROR(AVERAGEIF('Récap prestation'!$E$3:$E$500,N402,'Récap prestation'!$S$3)),"N/A",AVERAGEIF('Récap prestation'!$E$3:$E$500,N402,'Récap prestation'!$S$3:$S$500))</f>
        <v>N/A</v>
      </c>
      <c r="U402" s="12">
        <f>'Récap prestation'!O403</f>
        <v>0</v>
      </c>
      <c r="V402" s="12" t="e">
        <f t="array" ref="V40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doublon])-ROW($U$2)+1),ROWS(V$2:V402)))</f>
        <v>#NUM!</v>
      </c>
      <c r="W402" s="12" t="str">
        <f t="shared" si="54"/>
        <v/>
      </c>
      <c r="X402" s="12"/>
    </row>
    <row r="403" spans="1:24" x14ac:dyDescent="0.25">
      <c r="A403" s="3">
        <f>'Récap prestation'!N404</f>
        <v>0</v>
      </c>
      <c r="B403" s="12" t="e">
        <f t="array" ref="B4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doublon])-ROW($A$2)+1),ROWS(B$2:B403)))</f>
        <v>#NUM!</v>
      </c>
      <c r="C403" s="12" t="str">
        <f t="shared" si="48"/>
        <v/>
      </c>
      <c r="D403" s="12" t="str">
        <f>IF('Récap prestation'!E404&lt;&gt;0,'Récap prestation'!E404,"")</f>
        <v/>
      </c>
      <c r="E403" s="14">
        <f t="shared" si="49"/>
        <v>394</v>
      </c>
      <c r="F403" s="14" t="str">
        <f t="shared" si="50"/>
        <v xml:space="preserve"> 394 </v>
      </c>
      <c r="G403" s="14">
        <f>INDEX($N$2:O501,MATCH(D403,Tableau1[valeur établissement liste],0),2)</f>
        <v>3</v>
      </c>
      <c r="H403" s="2" t="str">
        <f t="shared" si="51"/>
        <v/>
      </c>
      <c r="I403" s="12">
        <f>'Récap prestation'!G404</f>
        <v>0</v>
      </c>
      <c r="J403" s="12" t="str">
        <f>IF(ISBLANK('Récap prestation'!I404),"",'Récap prestation'!I404)</f>
        <v/>
      </c>
      <c r="K403" s="12" t="str">
        <f>IF(ISBLANK('Récap prestation'!H404),"",'Récap prestation'!H404)</f>
        <v/>
      </c>
      <c r="L403" s="12"/>
      <c r="M403" s="10" t="e">
        <f t="array" ref="M4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doublon])-ROW($D$2)+1),ROWS(M$2:M403)))</f>
        <v>#NUM!</v>
      </c>
      <c r="N403" s="12" t="str">
        <f t="shared" si="52"/>
        <v/>
      </c>
      <c r="O403">
        <f t="shared" si="55"/>
        <v>402</v>
      </c>
      <c r="P403">
        <f ca="1">SUMIF('Récap prestation'!$E$3:$E$500,N403,'Récap prestation'!J404)</f>
        <v>0</v>
      </c>
      <c r="Q403">
        <f ca="1">SUMIF('Récap prestation'!$E$3:$E$500,N403,'Récap prestation'!K404)</f>
        <v>0</v>
      </c>
      <c r="R403">
        <f t="shared" ca="1" si="53"/>
        <v>0</v>
      </c>
      <c r="S403">
        <f ca="1">SUMIF('Récap prestation'!$E$3:$E$500,N403,'Récap prestation'!S404)</f>
        <v>0</v>
      </c>
      <c r="T403" t="str">
        <f ca="1">IF(ISERROR(AVERAGEIF('Récap prestation'!$E$3:$E$500,N403,'Récap prestation'!$S$3)),"N/A",AVERAGEIF('Récap prestation'!$E$3:$E$500,N403,'Récap prestation'!$S$3:$S$500))</f>
        <v>N/A</v>
      </c>
      <c r="U403" s="12">
        <f>'Récap prestation'!O404</f>
        <v>0</v>
      </c>
      <c r="V403" s="12" t="e">
        <f t="array" ref="V40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doublon])-ROW($U$2)+1),ROWS(V$2:V403)))</f>
        <v>#NUM!</v>
      </c>
      <c r="W403" s="12" t="str">
        <f t="shared" si="54"/>
        <v/>
      </c>
      <c r="X403" s="12"/>
    </row>
    <row r="404" spans="1:24" x14ac:dyDescent="0.25">
      <c r="A404" s="3">
        <f>'Récap prestation'!N405</f>
        <v>0</v>
      </c>
      <c r="B404" s="12" t="e">
        <f t="array" ref="B4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doublon])-ROW($A$2)+1),ROWS(B$2:B404)))</f>
        <v>#NUM!</v>
      </c>
      <c r="C404" s="12" t="str">
        <f t="shared" si="48"/>
        <v/>
      </c>
      <c r="D404" s="12" t="str">
        <f>IF('Récap prestation'!E405&lt;&gt;0,'Récap prestation'!E405,"")</f>
        <v/>
      </c>
      <c r="E404" s="14">
        <f t="shared" si="49"/>
        <v>395</v>
      </c>
      <c r="F404" s="14" t="str">
        <f t="shared" si="50"/>
        <v xml:space="preserve"> 395 </v>
      </c>
      <c r="G404" s="14">
        <f>INDEX($N$2:O502,MATCH(D404,Tableau1[valeur établissement liste],0),2)</f>
        <v>3</v>
      </c>
      <c r="H404" s="2" t="str">
        <f t="shared" si="51"/>
        <v/>
      </c>
      <c r="I404" s="12">
        <f>'Récap prestation'!G405</f>
        <v>0</v>
      </c>
      <c r="J404" s="12" t="str">
        <f>IF(ISBLANK('Récap prestation'!I405),"",'Récap prestation'!I405)</f>
        <v/>
      </c>
      <c r="K404" s="12" t="str">
        <f>IF(ISBLANK('Récap prestation'!H405),"",'Récap prestation'!H405)</f>
        <v/>
      </c>
      <c r="L404" s="12"/>
      <c r="M404" s="10" t="e">
        <f t="array" ref="M4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doublon])-ROW($D$2)+1),ROWS(M$2:M404)))</f>
        <v>#NUM!</v>
      </c>
      <c r="N404" s="12" t="str">
        <f t="shared" si="52"/>
        <v/>
      </c>
      <c r="O404">
        <f t="shared" si="55"/>
        <v>403</v>
      </c>
      <c r="P404">
        <f ca="1">SUMIF('Récap prestation'!$E$3:$E$500,N404,'Récap prestation'!J405)</f>
        <v>0</v>
      </c>
      <c r="Q404">
        <f ca="1">SUMIF('Récap prestation'!$E$3:$E$500,N404,'Récap prestation'!K405)</f>
        <v>0</v>
      </c>
      <c r="R404">
        <f t="shared" ca="1" si="53"/>
        <v>0</v>
      </c>
      <c r="S404">
        <f ca="1">SUMIF('Récap prestation'!$E$3:$E$500,N404,'Récap prestation'!S405)</f>
        <v>0</v>
      </c>
      <c r="T404" t="str">
        <f ca="1">IF(ISERROR(AVERAGEIF('Récap prestation'!$E$3:$E$500,N404,'Récap prestation'!$S$3)),"N/A",AVERAGEIF('Récap prestation'!$E$3:$E$500,N404,'Récap prestation'!$S$3:$S$500))</f>
        <v>N/A</v>
      </c>
      <c r="U404" s="12">
        <f>'Récap prestation'!O405</f>
        <v>0</v>
      </c>
      <c r="V404" s="12" t="e">
        <f t="array" ref="V40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doublon])-ROW($U$2)+1),ROWS(V$2:V404)))</f>
        <v>#NUM!</v>
      </c>
      <c r="W404" s="12" t="str">
        <f t="shared" si="54"/>
        <v/>
      </c>
      <c r="X404" s="12"/>
    </row>
    <row r="405" spans="1:24" x14ac:dyDescent="0.25">
      <c r="A405" s="3">
        <f>'Récap prestation'!N406</f>
        <v>0</v>
      </c>
      <c r="B405" s="12" t="e">
        <f t="array" ref="B4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doublon])-ROW($A$2)+1),ROWS(B$2:B405)))</f>
        <v>#NUM!</v>
      </c>
      <c r="C405" s="12" t="str">
        <f t="shared" si="48"/>
        <v/>
      </c>
      <c r="D405" s="12" t="str">
        <f>IF('Récap prestation'!E406&lt;&gt;0,'Récap prestation'!E406,"")</f>
        <v/>
      </c>
      <c r="E405" s="14">
        <f t="shared" si="49"/>
        <v>396</v>
      </c>
      <c r="F405" s="14" t="str">
        <f t="shared" si="50"/>
        <v xml:space="preserve"> 396 </v>
      </c>
      <c r="G405" s="14">
        <f>INDEX($N$2:O503,MATCH(D405,Tableau1[valeur établissement liste],0),2)</f>
        <v>3</v>
      </c>
      <c r="H405" s="2" t="str">
        <f t="shared" si="51"/>
        <v/>
      </c>
      <c r="I405" s="12">
        <f>'Récap prestation'!G406</f>
        <v>0</v>
      </c>
      <c r="J405" s="12" t="str">
        <f>IF(ISBLANK('Récap prestation'!I406),"",'Récap prestation'!I406)</f>
        <v/>
      </c>
      <c r="K405" s="12" t="str">
        <f>IF(ISBLANK('Récap prestation'!H406),"",'Récap prestation'!H406)</f>
        <v/>
      </c>
      <c r="L405" s="12"/>
      <c r="M405" s="10" t="e">
        <f t="array" ref="M4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doublon])-ROW($D$2)+1),ROWS(M$2:M405)))</f>
        <v>#NUM!</v>
      </c>
      <c r="N405" s="12" t="str">
        <f t="shared" si="52"/>
        <v/>
      </c>
      <c r="O405">
        <f t="shared" si="55"/>
        <v>404</v>
      </c>
      <c r="P405">
        <f ca="1">SUMIF('Récap prestation'!$E$3:$E$500,N405,'Récap prestation'!J406)</f>
        <v>0</v>
      </c>
      <c r="Q405">
        <f ca="1">SUMIF('Récap prestation'!$E$3:$E$500,N405,'Récap prestation'!K406)</f>
        <v>0</v>
      </c>
      <c r="R405">
        <f t="shared" ca="1" si="53"/>
        <v>0</v>
      </c>
      <c r="S405">
        <f ca="1">SUMIF('Récap prestation'!$E$3:$E$500,N405,'Récap prestation'!S406)</f>
        <v>0</v>
      </c>
      <c r="T405" t="str">
        <f ca="1">IF(ISERROR(AVERAGEIF('Récap prestation'!$E$3:$E$500,N405,'Récap prestation'!$S$3)),"N/A",AVERAGEIF('Récap prestation'!$E$3:$E$500,N405,'Récap prestation'!$S$3:$S$500))</f>
        <v>N/A</v>
      </c>
      <c r="U405" s="12">
        <f>'Récap prestation'!O406</f>
        <v>0</v>
      </c>
      <c r="V405" s="12" t="e">
        <f t="array" ref="V40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doublon])-ROW($U$2)+1),ROWS(V$2:V405)))</f>
        <v>#NUM!</v>
      </c>
      <c r="W405" s="12" t="str">
        <f t="shared" si="54"/>
        <v/>
      </c>
      <c r="X405" s="12"/>
    </row>
    <row r="406" spans="1:24" x14ac:dyDescent="0.25">
      <c r="A406" s="3">
        <f>'Récap prestation'!N407</f>
        <v>0</v>
      </c>
      <c r="B406" s="12" t="e">
        <f t="array" ref="B4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doublon])-ROW($A$2)+1),ROWS(B$2:B406)))</f>
        <v>#NUM!</v>
      </c>
      <c r="C406" s="12" t="str">
        <f t="shared" si="48"/>
        <v/>
      </c>
      <c r="D406" s="12" t="str">
        <f>IF('Récap prestation'!E407&lt;&gt;0,'Récap prestation'!E407,"")</f>
        <v/>
      </c>
      <c r="E406" s="14">
        <f t="shared" si="49"/>
        <v>397</v>
      </c>
      <c r="F406" s="14" t="str">
        <f t="shared" si="50"/>
        <v xml:space="preserve"> 397 </v>
      </c>
      <c r="G406" s="14">
        <f>INDEX($N$2:O504,MATCH(D406,Tableau1[valeur établissement liste],0),2)</f>
        <v>3</v>
      </c>
      <c r="H406" s="2" t="str">
        <f t="shared" si="51"/>
        <v/>
      </c>
      <c r="I406" s="12">
        <f>'Récap prestation'!G407</f>
        <v>0</v>
      </c>
      <c r="J406" s="12" t="str">
        <f>IF(ISBLANK('Récap prestation'!I407),"",'Récap prestation'!I407)</f>
        <v/>
      </c>
      <c r="K406" s="12" t="str">
        <f>IF(ISBLANK('Récap prestation'!H407),"",'Récap prestation'!H407)</f>
        <v/>
      </c>
      <c r="L406" s="12"/>
      <c r="M406" s="10" t="e">
        <f t="array" ref="M4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doublon])-ROW($D$2)+1),ROWS(M$2:M406)))</f>
        <v>#NUM!</v>
      </c>
      <c r="N406" s="12" t="str">
        <f t="shared" si="52"/>
        <v/>
      </c>
      <c r="O406">
        <f t="shared" si="55"/>
        <v>405</v>
      </c>
      <c r="P406">
        <f ca="1">SUMIF('Récap prestation'!$E$3:$E$500,N406,'Récap prestation'!J407)</f>
        <v>0</v>
      </c>
      <c r="Q406">
        <f ca="1">SUMIF('Récap prestation'!$E$3:$E$500,N406,'Récap prestation'!K407)</f>
        <v>0</v>
      </c>
      <c r="R406">
        <f t="shared" ca="1" si="53"/>
        <v>0</v>
      </c>
      <c r="S406">
        <f ca="1">SUMIF('Récap prestation'!$E$3:$E$500,N406,'Récap prestation'!S407)</f>
        <v>0</v>
      </c>
      <c r="T406" t="str">
        <f ca="1">IF(ISERROR(AVERAGEIF('Récap prestation'!$E$3:$E$500,N406,'Récap prestation'!$S$3)),"N/A",AVERAGEIF('Récap prestation'!$E$3:$E$500,N406,'Récap prestation'!$S$3:$S$500))</f>
        <v>N/A</v>
      </c>
      <c r="U406" s="12">
        <f>'Récap prestation'!O407</f>
        <v>0</v>
      </c>
      <c r="V406" s="12" t="e">
        <f t="array" ref="V40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doublon])-ROW($U$2)+1),ROWS(V$2:V406)))</f>
        <v>#NUM!</v>
      </c>
      <c r="W406" s="12" t="str">
        <f t="shared" si="54"/>
        <v/>
      </c>
      <c r="X406" s="12"/>
    </row>
    <row r="407" spans="1:24" x14ac:dyDescent="0.25">
      <c r="A407" s="3">
        <f>'Récap prestation'!N408</f>
        <v>0</v>
      </c>
      <c r="B407" s="12" t="e">
        <f t="array" ref="B4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doublon])-ROW($A$2)+1),ROWS(B$2:B407)))</f>
        <v>#NUM!</v>
      </c>
      <c r="C407" s="12" t="str">
        <f t="shared" si="48"/>
        <v/>
      </c>
      <c r="D407" s="12" t="str">
        <f>IF('Récap prestation'!E408&lt;&gt;0,'Récap prestation'!E408,"")</f>
        <v/>
      </c>
      <c r="E407" s="14">
        <f t="shared" si="49"/>
        <v>398</v>
      </c>
      <c r="F407" s="14" t="str">
        <f t="shared" si="50"/>
        <v xml:space="preserve"> 398 </v>
      </c>
      <c r="G407" s="14">
        <f>INDEX($N$2:O505,MATCH(D407,Tableau1[valeur établissement liste],0),2)</f>
        <v>3</v>
      </c>
      <c r="H407" s="2" t="str">
        <f t="shared" si="51"/>
        <v/>
      </c>
      <c r="I407" s="12">
        <f>'Récap prestation'!G408</f>
        <v>0</v>
      </c>
      <c r="J407" s="12" t="str">
        <f>IF(ISBLANK('Récap prestation'!I408),"",'Récap prestation'!I408)</f>
        <v/>
      </c>
      <c r="K407" s="12" t="str">
        <f>IF(ISBLANK('Récap prestation'!H408),"",'Récap prestation'!H408)</f>
        <v/>
      </c>
      <c r="L407" s="12"/>
      <c r="M407" s="10" t="e">
        <f t="array" ref="M4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doublon])-ROW($D$2)+1),ROWS(M$2:M407)))</f>
        <v>#NUM!</v>
      </c>
      <c r="N407" s="12" t="str">
        <f t="shared" si="52"/>
        <v/>
      </c>
      <c r="O407">
        <f t="shared" si="55"/>
        <v>406</v>
      </c>
      <c r="P407">
        <f ca="1">SUMIF('Récap prestation'!$E$3:$E$500,N407,'Récap prestation'!J408)</f>
        <v>0</v>
      </c>
      <c r="Q407">
        <f ca="1">SUMIF('Récap prestation'!$E$3:$E$500,N407,'Récap prestation'!K408)</f>
        <v>0</v>
      </c>
      <c r="R407">
        <f t="shared" ca="1" si="53"/>
        <v>0</v>
      </c>
      <c r="S407">
        <f ca="1">SUMIF('Récap prestation'!$E$3:$E$500,N407,'Récap prestation'!S408)</f>
        <v>0</v>
      </c>
      <c r="T407" t="str">
        <f ca="1">IF(ISERROR(AVERAGEIF('Récap prestation'!$E$3:$E$500,N407,'Récap prestation'!$S$3)),"N/A",AVERAGEIF('Récap prestation'!$E$3:$E$500,N407,'Récap prestation'!$S$3:$S$500))</f>
        <v>N/A</v>
      </c>
      <c r="U407" s="12">
        <f>'Récap prestation'!O408</f>
        <v>0</v>
      </c>
      <c r="V407" s="12" t="e">
        <f t="array" ref="V40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doublon])-ROW($U$2)+1),ROWS(V$2:V407)))</f>
        <v>#NUM!</v>
      </c>
      <c r="W407" s="12" t="str">
        <f t="shared" si="54"/>
        <v/>
      </c>
      <c r="X407" s="12"/>
    </row>
    <row r="408" spans="1:24" x14ac:dyDescent="0.25">
      <c r="A408" s="3">
        <f>'Récap prestation'!N409</f>
        <v>0</v>
      </c>
      <c r="B408" s="12" t="e">
        <f t="array" ref="B4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doublon])-ROW($A$2)+1),ROWS(B$2:B408)))</f>
        <v>#NUM!</v>
      </c>
      <c r="C408" s="12" t="str">
        <f t="shared" si="48"/>
        <v/>
      </c>
      <c r="D408" s="12" t="str">
        <f>IF('Récap prestation'!E409&lt;&gt;0,'Récap prestation'!E409,"")</f>
        <v/>
      </c>
      <c r="E408" s="14">
        <f t="shared" si="49"/>
        <v>399</v>
      </c>
      <c r="F408" s="14" t="str">
        <f t="shared" si="50"/>
        <v xml:space="preserve"> 399 </v>
      </c>
      <c r="G408" s="14">
        <f>INDEX($N$2:O506,MATCH(D408,Tableau1[valeur établissement liste],0),2)</f>
        <v>3</v>
      </c>
      <c r="H408" s="2" t="str">
        <f t="shared" si="51"/>
        <v/>
      </c>
      <c r="I408" s="12">
        <f>'Récap prestation'!G409</f>
        <v>0</v>
      </c>
      <c r="J408" s="12" t="str">
        <f>IF(ISBLANK('Récap prestation'!I409),"",'Récap prestation'!I409)</f>
        <v/>
      </c>
      <c r="K408" s="12" t="str">
        <f>IF(ISBLANK('Récap prestation'!H409),"",'Récap prestation'!H409)</f>
        <v/>
      </c>
      <c r="L408" s="12"/>
      <c r="M408" s="10" t="e">
        <f t="array" ref="M4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doublon])-ROW($D$2)+1),ROWS(M$2:M408)))</f>
        <v>#NUM!</v>
      </c>
      <c r="N408" s="12" t="str">
        <f t="shared" si="52"/>
        <v/>
      </c>
      <c r="O408">
        <f t="shared" si="55"/>
        <v>407</v>
      </c>
      <c r="P408">
        <f ca="1">SUMIF('Récap prestation'!$E$3:$E$500,N408,'Récap prestation'!J409)</f>
        <v>0</v>
      </c>
      <c r="Q408">
        <f ca="1">SUMIF('Récap prestation'!$E$3:$E$500,N408,'Récap prestation'!K409)</f>
        <v>0</v>
      </c>
      <c r="R408">
        <f t="shared" ca="1" si="53"/>
        <v>0</v>
      </c>
      <c r="S408">
        <f ca="1">SUMIF('Récap prestation'!$E$3:$E$500,N408,'Récap prestation'!S409)</f>
        <v>0</v>
      </c>
      <c r="T408" t="str">
        <f ca="1">IF(ISERROR(AVERAGEIF('Récap prestation'!$E$3:$E$500,N408,'Récap prestation'!$S$3)),"N/A",AVERAGEIF('Récap prestation'!$E$3:$E$500,N408,'Récap prestation'!$S$3:$S$500))</f>
        <v>N/A</v>
      </c>
      <c r="U408" s="12">
        <f>'Récap prestation'!O409</f>
        <v>0</v>
      </c>
      <c r="V408" s="12" t="e">
        <f t="array" ref="V40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doublon])-ROW($U$2)+1),ROWS(V$2:V408)))</f>
        <v>#NUM!</v>
      </c>
      <c r="W408" s="12" t="str">
        <f t="shared" si="54"/>
        <v/>
      </c>
      <c r="X408" s="12"/>
    </row>
    <row r="409" spans="1:24" x14ac:dyDescent="0.25">
      <c r="A409" s="3">
        <f>'Récap prestation'!N410</f>
        <v>0</v>
      </c>
      <c r="B409" s="12" t="e">
        <f t="array" ref="B4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doublon])-ROW($A$2)+1),ROWS(B$2:B409)))</f>
        <v>#NUM!</v>
      </c>
      <c r="C409" s="12" t="str">
        <f t="shared" si="48"/>
        <v/>
      </c>
      <c r="D409" s="12" t="str">
        <f>IF('Récap prestation'!E410&lt;&gt;0,'Récap prestation'!E410,"")</f>
        <v/>
      </c>
      <c r="E409" s="14">
        <f t="shared" si="49"/>
        <v>400</v>
      </c>
      <c r="F409" s="14" t="str">
        <f t="shared" si="50"/>
        <v xml:space="preserve"> 400 </v>
      </c>
      <c r="G409" s="14">
        <f>INDEX($N$2:O507,MATCH(D409,Tableau1[valeur établissement liste],0),2)</f>
        <v>3</v>
      </c>
      <c r="H409" s="2" t="str">
        <f t="shared" si="51"/>
        <v/>
      </c>
      <c r="I409" s="12">
        <f>'Récap prestation'!G410</f>
        <v>0</v>
      </c>
      <c r="J409" s="12" t="str">
        <f>IF(ISBLANK('Récap prestation'!I410),"",'Récap prestation'!I410)</f>
        <v/>
      </c>
      <c r="K409" s="12" t="str">
        <f>IF(ISBLANK('Récap prestation'!H410),"",'Récap prestation'!H410)</f>
        <v/>
      </c>
      <c r="L409" s="12"/>
      <c r="M409" s="10" t="e">
        <f t="array" ref="M4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doublon])-ROW($D$2)+1),ROWS(M$2:M409)))</f>
        <v>#NUM!</v>
      </c>
      <c r="N409" s="12" t="str">
        <f t="shared" si="52"/>
        <v/>
      </c>
      <c r="O409">
        <f t="shared" si="55"/>
        <v>408</v>
      </c>
      <c r="P409">
        <f ca="1">SUMIF('Récap prestation'!$E$3:$E$500,N409,'Récap prestation'!J410)</f>
        <v>0</v>
      </c>
      <c r="Q409">
        <f ca="1">SUMIF('Récap prestation'!$E$3:$E$500,N409,'Récap prestation'!K410)</f>
        <v>0</v>
      </c>
      <c r="R409">
        <f t="shared" ca="1" si="53"/>
        <v>0</v>
      </c>
      <c r="S409">
        <f ca="1">SUMIF('Récap prestation'!$E$3:$E$500,N409,'Récap prestation'!S410)</f>
        <v>0</v>
      </c>
      <c r="T409" t="str">
        <f ca="1">IF(ISERROR(AVERAGEIF('Récap prestation'!$E$3:$E$500,N409,'Récap prestation'!$S$3)),"N/A",AVERAGEIF('Récap prestation'!$E$3:$E$500,N409,'Récap prestation'!$S$3:$S$500))</f>
        <v>N/A</v>
      </c>
      <c r="U409" s="12">
        <f>'Récap prestation'!O410</f>
        <v>0</v>
      </c>
      <c r="V409" s="12" t="e">
        <f t="array" ref="V40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doublon])-ROW($U$2)+1),ROWS(V$2:V409)))</f>
        <v>#NUM!</v>
      </c>
      <c r="W409" s="12" t="str">
        <f t="shared" si="54"/>
        <v/>
      </c>
      <c r="X409" s="12"/>
    </row>
    <row r="410" spans="1:24" x14ac:dyDescent="0.25">
      <c r="A410" s="3">
        <f>'Récap prestation'!N411</f>
        <v>0</v>
      </c>
      <c r="B410" s="12" t="e">
        <f t="array" ref="B4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doublon])-ROW($A$2)+1),ROWS(B$2:B410)))</f>
        <v>#NUM!</v>
      </c>
      <c r="C410" s="12" t="str">
        <f t="shared" si="48"/>
        <v/>
      </c>
      <c r="D410" s="12" t="str">
        <f>IF('Récap prestation'!E411&lt;&gt;0,'Récap prestation'!E411,"")</f>
        <v/>
      </c>
      <c r="E410" s="14">
        <f t="shared" si="49"/>
        <v>401</v>
      </c>
      <c r="F410" s="14" t="str">
        <f t="shared" si="50"/>
        <v xml:space="preserve"> 401 </v>
      </c>
      <c r="G410" s="14">
        <f>INDEX($N$2:O508,MATCH(D410,Tableau1[valeur établissement liste],0),2)</f>
        <v>3</v>
      </c>
      <c r="H410" s="2" t="str">
        <f t="shared" si="51"/>
        <v/>
      </c>
      <c r="I410" s="12">
        <f>'Récap prestation'!G411</f>
        <v>0</v>
      </c>
      <c r="J410" s="12" t="str">
        <f>IF(ISBLANK('Récap prestation'!I411),"",'Récap prestation'!I411)</f>
        <v/>
      </c>
      <c r="K410" s="12" t="str">
        <f>IF(ISBLANK('Récap prestation'!H411),"",'Récap prestation'!H411)</f>
        <v/>
      </c>
      <c r="L410" s="12"/>
      <c r="M410" s="10" t="e">
        <f t="array" ref="M4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doublon])-ROW($D$2)+1),ROWS(M$2:M410)))</f>
        <v>#NUM!</v>
      </c>
      <c r="N410" s="12" t="str">
        <f t="shared" si="52"/>
        <v/>
      </c>
      <c r="O410">
        <f t="shared" si="55"/>
        <v>409</v>
      </c>
      <c r="P410">
        <f ca="1">SUMIF('Récap prestation'!$E$3:$E$500,N410,'Récap prestation'!J411)</f>
        <v>0</v>
      </c>
      <c r="Q410">
        <f ca="1">SUMIF('Récap prestation'!$E$3:$E$500,N410,'Récap prestation'!K411)</f>
        <v>0</v>
      </c>
      <c r="R410">
        <f t="shared" ca="1" si="53"/>
        <v>0</v>
      </c>
      <c r="S410">
        <f ca="1">SUMIF('Récap prestation'!$E$3:$E$500,N410,'Récap prestation'!S411)</f>
        <v>0</v>
      </c>
      <c r="T410" t="str">
        <f ca="1">IF(ISERROR(AVERAGEIF('Récap prestation'!$E$3:$E$500,N410,'Récap prestation'!$S$3)),"N/A",AVERAGEIF('Récap prestation'!$E$3:$E$500,N410,'Récap prestation'!$S$3:$S$500))</f>
        <v>N/A</v>
      </c>
      <c r="U410" s="12">
        <f>'Récap prestation'!O411</f>
        <v>0</v>
      </c>
      <c r="V410" s="12" t="e">
        <f t="array" ref="V41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doublon])-ROW($U$2)+1),ROWS(V$2:V410)))</f>
        <v>#NUM!</v>
      </c>
      <c r="W410" s="12" t="str">
        <f t="shared" si="54"/>
        <v/>
      </c>
      <c r="X410" s="12"/>
    </row>
    <row r="411" spans="1:24" x14ac:dyDescent="0.25">
      <c r="A411" s="3">
        <f>'Récap prestation'!N412</f>
        <v>0</v>
      </c>
      <c r="B411" s="12" t="e">
        <f t="array" ref="B4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doublon])-ROW($A$2)+1),ROWS(B$2:B411)))</f>
        <v>#NUM!</v>
      </c>
      <c r="C411" s="12" t="str">
        <f t="shared" si="48"/>
        <v/>
      </c>
      <c r="D411" s="12" t="str">
        <f>IF('Récap prestation'!E412&lt;&gt;0,'Récap prestation'!E412,"")</f>
        <v/>
      </c>
      <c r="E411" s="14">
        <f t="shared" si="49"/>
        <v>402</v>
      </c>
      <c r="F411" s="14" t="str">
        <f t="shared" si="50"/>
        <v xml:space="preserve"> 402 </v>
      </c>
      <c r="G411" s="14">
        <f>INDEX($N$2:O509,MATCH(D411,Tableau1[valeur établissement liste],0),2)</f>
        <v>3</v>
      </c>
      <c r="H411" s="2" t="str">
        <f t="shared" si="51"/>
        <v/>
      </c>
      <c r="I411" s="12">
        <f>'Récap prestation'!G412</f>
        <v>0</v>
      </c>
      <c r="J411" s="12" t="str">
        <f>IF(ISBLANK('Récap prestation'!I412),"",'Récap prestation'!I412)</f>
        <v/>
      </c>
      <c r="K411" s="12" t="str">
        <f>IF(ISBLANK('Récap prestation'!H412),"",'Récap prestation'!H412)</f>
        <v/>
      </c>
      <c r="L411" s="12"/>
      <c r="M411" s="10" t="e">
        <f t="array" ref="M4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doublon])-ROW($D$2)+1),ROWS(M$2:M411)))</f>
        <v>#NUM!</v>
      </c>
      <c r="N411" s="12" t="str">
        <f t="shared" si="52"/>
        <v/>
      </c>
      <c r="O411">
        <f t="shared" si="55"/>
        <v>410</v>
      </c>
      <c r="P411">
        <f ca="1">SUMIF('Récap prestation'!$E$3:$E$500,N411,'Récap prestation'!J412)</f>
        <v>0</v>
      </c>
      <c r="Q411">
        <f ca="1">SUMIF('Récap prestation'!$E$3:$E$500,N411,'Récap prestation'!K412)</f>
        <v>0</v>
      </c>
      <c r="R411">
        <f t="shared" ca="1" si="53"/>
        <v>0</v>
      </c>
      <c r="S411">
        <f ca="1">SUMIF('Récap prestation'!$E$3:$E$500,N411,'Récap prestation'!S412)</f>
        <v>0</v>
      </c>
      <c r="T411" t="str">
        <f ca="1">IF(ISERROR(AVERAGEIF('Récap prestation'!$E$3:$E$500,N411,'Récap prestation'!$S$3)),"N/A",AVERAGEIF('Récap prestation'!$E$3:$E$500,N411,'Récap prestation'!$S$3:$S$500))</f>
        <v>N/A</v>
      </c>
      <c r="U411" s="12">
        <f>'Récap prestation'!O412</f>
        <v>0</v>
      </c>
      <c r="V411" s="12" t="e">
        <f t="array" ref="V41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doublon])-ROW($U$2)+1),ROWS(V$2:V411)))</f>
        <v>#NUM!</v>
      </c>
      <c r="W411" s="12" t="str">
        <f t="shared" si="54"/>
        <v/>
      </c>
      <c r="X411" s="12"/>
    </row>
    <row r="412" spans="1:24" x14ac:dyDescent="0.25">
      <c r="A412" s="3">
        <f>'Récap prestation'!N413</f>
        <v>0</v>
      </c>
      <c r="B412" s="12" t="e">
        <f t="array" ref="B4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doublon])-ROW($A$2)+1),ROWS(B$2:B412)))</f>
        <v>#NUM!</v>
      </c>
      <c r="C412" s="12" t="str">
        <f t="shared" si="48"/>
        <v/>
      </c>
      <c r="D412" s="12" t="str">
        <f>IF('Récap prestation'!E413&lt;&gt;0,'Récap prestation'!E413,"")</f>
        <v/>
      </c>
      <c r="E412" s="14">
        <f t="shared" si="49"/>
        <v>403</v>
      </c>
      <c r="F412" s="14" t="str">
        <f t="shared" si="50"/>
        <v xml:space="preserve"> 403 </v>
      </c>
      <c r="G412" s="14">
        <f>INDEX($N$2:O510,MATCH(D412,Tableau1[valeur établissement liste],0),2)</f>
        <v>3</v>
      </c>
      <c r="H412" s="2" t="str">
        <f t="shared" si="51"/>
        <v/>
      </c>
      <c r="I412" s="12">
        <f>'Récap prestation'!G413</f>
        <v>0</v>
      </c>
      <c r="J412" s="12" t="str">
        <f>IF(ISBLANK('Récap prestation'!I413),"",'Récap prestation'!I413)</f>
        <v/>
      </c>
      <c r="K412" s="12" t="str">
        <f>IF(ISBLANK('Récap prestation'!H413),"",'Récap prestation'!H413)</f>
        <v/>
      </c>
      <c r="L412" s="12"/>
      <c r="M412" s="10" t="e">
        <f t="array" ref="M4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doublon])-ROW($D$2)+1),ROWS(M$2:M412)))</f>
        <v>#NUM!</v>
      </c>
      <c r="N412" s="12" t="str">
        <f t="shared" si="52"/>
        <v/>
      </c>
      <c r="O412">
        <f t="shared" si="55"/>
        <v>411</v>
      </c>
      <c r="P412">
        <f ca="1">SUMIF('Récap prestation'!$E$3:$E$500,N412,'Récap prestation'!J413)</f>
        <v>0</v>
      </c>
      <c r="Q412">
        <f ca="1">SUMIF('Récap prestation'!$E$3:$E$500,N412,'Récap prestation'!K413)</f>
        <v>0</v>
      </c>
      <c r="R412">
        <f t="shared" ca="1" si="53"/>
        <v>0</v>
      </c>
      <c r="S412">
        <f ca="1">SUMIF('Récap prestation'!$E$3:$E$500,N412,'Récap prestation'!S413)</f>
        <v>0</v>
      </c>
      <c r="T412" t="str">
        <f ca="1">IF(ISERROR(AVERAGEIF('Récap prestation'!$E$3:$E$500,N412,'Récap prestation'!$S$3)),"N/A",AVERAGEIF('Récap prestation'!$E$3:$E$500,N412,'Récap prestation'!$S$3:$S$500))</f>
        <v>N/A</v>
      </c>
      <c r="U412" s="12">
        <f>'Récap prestation'!O413</f>
        <v>0</v>
      </c>
      <c r="V412" s="12" t="e">
        <f t="array" ref="V41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doublon])-ROW($U$2)+1),ROWS(V$2:V412)))</f>
        <v>#NUM!</v>
      </c>
      <c r="W412" s="12" t="str">
        <f t="shared" si="54"/>
        <v/>
      </c>
      <c r="X412" s="12"/>
    </row>
    <row r="413" spans="1:24" x14ac:dyDescent="0.25">
      <c r="A413" s="3">
        <f>'Récap prestation'!N414</f>
        <v>0</v>
      </c>
      <c r="B413" s="12" t="e">
        <f t="array" ref="B4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doublon])-ROW($A$2)+1),ROWS(B$2:B413)))</f>
        <v>#NUM!</v>
      </c>
      <c r="C413" s="12" t="str">
        <f t="shared" si="48"/>
        <v/>
      </c>
      <c r="D413" s="12" t="str">
        <f>IF('Récap prestation'!E414&lt;&gt;0,'Récap prestation'!E414,"")</f>
        <v/>
      </c>
      <c r="E413" s="14">
        <f t="shared" si="49"/>
        <v>404</v>
      </c>
      <c r="F413" s="14" t="str">
        <f t="shared" si="50"/>
        <v xml:space="preserve"> 404 </v>
      </c>
      <c r="G413" s="14">
        <f>INDEX($N$2:O511,MATCH(D413,Tableau1[valeur établissement liste],0),2)</f>
        <v>3</v>
      </c>
      <c r="H413" s="2" t="str">
        <f t="shared" si="51"/>
        <v/>
      </c>
      <c r="I413" s="12">
        <f>'Récap prestation'!G414</f>
        <v>0</v>
      </c>
      <c r="J413" s="12" t="str">
        <f>IF(ISBLANK('Récap prestation'!I414),"",'Récap prestation'!I414)</f>
        <v/>
      </c>
      <c r="K413" s="12" t="str">
        <f>IF(ISBLANK('Récap prestation'!H414),"",'Récap prestation'!H414)</f>
        <v/>
      </c>
      <c r="L413" s="12"/>
      <c r="M413" s="10" t="e">
        <f t="array" ref="M4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doublon])-ROW($D$2)+1),ROWS(M$2:M413)))</f>
        <v>#NUM!</v>
      </c>
      <c r="N413" s="12" t="str">
        <f t="shared" si="52"/>
        <v/>
      </c>
      <c r="O413">
        <f t="shared" si="55"/>
        <v>412</v>
      </c>
      <c r="P413">
        <f ca="1">SUMIF('Récap prestation'!$E$3:$E$500,N413,'Récap prestation'!J414)</f>
        <v>0</v>
      </c>
      <c r="Q413">
        <f ca="1">SUMIF('Récap prestation'!$E$3:$E$500,N413,'Récap prestation'!K414)</f>
        <v>0</v>
      </c>
      <c r="R413">
        <f t="shared" ca="1" si="53"/>
        <v>0</v>
      </c>
      <c r="S413">
        <f ca="1">SUMIF('Récap prestation'!$E$3:$E$500,N413,'Récap prestation'!S414)</f>
        <v>0</v>
      </c>
      <c r="T413" t="str">
        <f ca="1">IF(ISERROR(AVERAGEIF('Récap prestation'!$E$3:$E$500,N413,'Récap prestation'!$S$3)),"N/A",AVERAGEIF('Récap prestation'!$E$3:$E$500,N413,'Récap prestation'!$S$3:$S$500))</f>
        <v>N/A</v>
      </c>
      <c r="U413" s="12">
        <f>'Récap prestation'!O414</f>
        <v>0</v>
      </c>
      <c r="V413" s="12" t="e">
        <f t="array" ref="V41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doublon])-ROW($U$2)+1),ROWS(V$2:V413)))</f>
        <v>#NUM!</v>
      </c>
      <c r="W413" s="12" t="str">
        <f t="shared" si="54"/>
        <v/>
      </c>
      <c r="X413" s="12"/>
    </row>
    <row r="414" spans="1:24" x14ac:dyDescent="0.25">
      <c r="A414" s="3">
        <f>'Récap prestation'!N415</f>
        <v>0</v>
      </c>
      <c r="B414" s="12" t="e">
        <f t="array" ref="B4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doublon])-ROW($A$2)+1),ROWS(B$2:B414)))</f>
        <v>#NUM!</v>
      </c>
      <c r="C414" s="12" t="str">
        <f t="shared" si="48"/>
        <v/>
      </c>
      <c r="D414" s="12" t="str">
        <f>IF('Récap prestation'!E415&lt;&gt;0,'Récap prestation'!E415,"")</f>
        <v/>
      </c>
      <c r="E414" s="14">
        <f t="shared" si="49"/>
        <v>405</v>
      </c>
      <c r="F414" s="14" t="str">
        <f t="shared" si="50"/>
        <v xml:space="preserve"> 405 </v>
      </c>
      <c r="G414" s="14">
        <f>INDEX($N$2:O512,MATCH(D414,Tableau1[valeur établissement liste],0),2)</f>
        <v>3</v>
      </c>
      <c r="H414" s="2" t="str">
        <f t="shared" si="51"/>
        <v/>
      </c>
      <c r="I414" s="12">
        <f>'Récap prestation'!G415</f>
        <v>0</v>
      </c>
      <c r="J414" s="12" t="str">
        <f>IF(ISBLANK('Récap prestation'!I415),"",'Récap prestation'!I415)</f>
        <v/>
      </c>
      <c r="K414" s="12" t="str">
        <f>IF(ISBLANK('Récap prestation'!H415),"",'Récap prestation'!H415)</f>
        <v/>
      </c>
      <c r="L414" s="12"/>
      <c r="M414" s="10" t="e">
        <f t="array" ref="M4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doublon])-ROW($D$2)+1),ROWS(M$2:M414)))</f>
        <v>#NUM!</v>
      </c>
      <c r="N414" s="12" t="str">
        <f t="shared" si="52"/>
        <v/>
      </c>
      <c r="O414">
        <f t="shared" si="55"/>
        <v>413</v>
      </c>
      <c r="P414">
        <f ca="1">SUMIF('Récap prestation'!$E$3:$E$500,N414,'Récap prestation'!J415)</f>
        <v>0</v>
      </c>
      <c r="Q414">
        <f ca="1">SUMIF('Récap prestation'!$E$3:$E$500,N414,'Récap prestation'!K415)</f>
        <v>0</v>
      </c>
      <c r="R414">
        <f t="shared" ca="1" si="53"/>
        <v>0</v>
      </c>
      <c r="S414">
        <f ca="1">SUMIF('Récap prestation'!$E$3:$E$500,N414,'Récap prestation'!S415)</f>
        <v>0</v>
      </c>
      <c r="T414" t="str">
        <f ca="1">IF(ISERROR(AVERAGEIF('Récap prestation'!$E$3:$E$500,N414,'Récap prestation'!$S$3)),"N/A",AVERAGEIF('Récap prestation'!$E$3:$E$500,N414,'Récap prestation'!$S$3:$S$500))</f>
        <v>N/A</v>
      </c>
      <c r="U414" s="12">
        <f>'Récap prestation'!O415</f>
        <v>0</v>
      </c>
      <c r="V414" s="12" t="e">
        <f t="array" ref="V41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doublon])-ROW($U$2)+1),ROWS(V$2:V414)))</f>
        <v>#NUM!</v>
      </c>
      <c r="W414" s="12" t="str">
        <f t="shared" si="54"/>
        <v/>
      </c>
      <c r="X414" s="12"/>
    </row>
    <row r="415" spans="1:24" x14ac:dyDescent="0.25">
      <c r="A415" s="3">
        <f>'Récap prestation'!N416</f>
        <v>0</v>
      </c>
      <c r="B415" s="12" t="e">
        <f t="array" ref="B4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doublon])-ROW($A$2)+1),ROWS(B$2:B415)))</f>
        <v>#NUM!</v>
      </c>
      <c r="C415" s="12" t="str">
        <f t="shared" si="48"/>
        <v/>
      </c>
      <c r="D415" s="12" t="str">
        <f>IF('Récap prestation'!E416&lt;&gt;0,'Récap prestation'!E416,"")</f>
        <v/>
      </c>
      <c r="E415" s="14">
        <f t="shared" si="49"/>
        <v>406</v>
      </c>
      <c r="F415" s="14" t="str">
        <f t="shared" si="50"/>
        <v xml:space="preserve"> 406 </v>
      </c>
      <c r="G415" s="14">
        <f>INDEX($N$2:O513,MATCH(D415,Tableau1[valeur établissement liste],0),2)</f>
        <v>3</v>
      </c>
      <c r="H415" s="2" t="str">
        <f t="shared" si="51"/>
        <v/>
      </c>
      <c r="I415" s="12">
        <f>'Récap prestation'!G416</f>
        <v>0</v>
      </c>
      <c r="J415" s="12" t="str">
        <f>IF(ISBLANK('Récap prestation'!I416),"",'Récap prestation'!I416)</f>
        <v/>
      </c>
      <c r="K415" s="12" t="str">
        <f>IF(ISBLANK('Récap prestation'!H416),"",'Récap prestation'!H416)</f>
        <v/>
      </c>
      <c r="L415" s="12"/>
      <c r="M415" s="10" t="e">
        <f t="array" ref="M4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doublon])-ROW($D$2)+1),ROWS(M$2:M415)))</f>
        <v>#NUM!</v>
      </c>
      <c r="N415" s="12" t="str">
        <f t="shared" si="52"/>
        <v/>
      </c>
      <c r="O415">
        <f t="shared" si="55"/>
        <v>414</v>
      </c>
      <c r="P415">
        <f ca="1">SUMIF('Récap prestation'!$E$3:$E$500,N415,'Récap prestation'!J416)</f>
        <v>0</v>
      </c>
      <c r="Q415">
        <f ca="1">SUMIF('Récap prestation'!$E$3:$E$500,N415,'Récap prestation'!K416)</f>
        <v>0</v>
      </c>
      <c r="R415">
        <f t="shared" ca="1" si="53"/>
        <v>0</v>
      </c>
      <c r="S415">
        <f ca="1">SUMIF('Récap prestation'!$E$3:$E$500,N415,'Récap prestation'!S416)</f>
        <v>0</v>
      </c>
      <c r="T415" t="str">
        <f ca="1">IF(ISERROR(AVERAGEIF('Récap prestation'!$E$3:$E$500,N415,'Récap prestation'!$S$3)),"N/A",AVERAGEIF('Récap prestation'!$E$3:$E$500,N415,'Récap prestation'!$S$3:$S$500))</f>
        <v>N/A</v>
      </c>
      <c r="U415" s="12">
        <f>'Récap prestation'!O416</f>
        <v>0</v>
      </c>
      <c r="V415" s="12" t="e">
        <f t="array" ref="V41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doublon])-ROW($U$2)+1),ROWS(V$2:V415)))</f>
        <v>#NUM!</v>
      </c>
      <c r="W415" s="12" t="str">
        <f t="shared" si="54"/>
        <v/>
      </c>
      <c r="X415" s="12"/>
    </row>
    <row r="416" spans="1:24" x14ac:dyDescent="0.25">
      <c r="A416" s="3">
        <f>'Récap prestation'!N417</f>
        <v>0</v>
      </c>
      <c r="B416" s="12" t="e">
        <f t="array" ref="B4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doublon])-ROW($A$2)+1),ROWS(B$2:B416)))</f>
        <v>#NUM!</v>
      </c>
      <c r="C416" s="12" t="str">
        <f t="shared" si="48"/>
        <v/>
      </c>
      <c r="D416" s="12" t="str">
        <f>IF('Récap prestation'!E417&lt;&gt;0,'Récap prestation'!E417,"")</f>
        <v/>
      </c>
      <c r="E416" s="14">
        <f t="shared" si="49"/>
        <v>407</v>
      </c>
      <c r="F416" s="14" t="str">
        <f t="shared" si="50"/>
        <v xml:space="preserve"> 407 </v>
      </c>
      <c r="G416" s="14">
        <f>INDEX($N$2:O514,MATCH(D416,Tableau1[valeur établissement liste],0),2)</f>
        <v>3</v>
      </c>
      <c r="H416" s="2" t="str">
        <f t="shared" si="51"/>
        <v/>
      </c>
      <c r="I416" s="12">
        <f>'Récap prestation'!G417</f>
        <v>0</v>
      </c>
      <c r="J416" s="12" t="str">
        <f>IF(ISBLANK('Récap prestation'!I417),"",'Récap prestation'!I417)</f>
        <v/>
      </c>
      <c r="K416" s="12" t="str">
        <f>IF(ISBLANK('Récap prestation'!H417),"",'Récap prestation'!H417)</f>
        <v/>
      </c>
      <c r="L416" s="12"/>
      <c r="M416" s="10" t="e">
        <f t="array" ref="M4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doublon])-ROW($D$2)+1),ROWS(M$2:M416)))</f>
        <v>#NUM!</v>
      </c>
      <c r="N416" s="12" t="str">
        <f t="shared" si="52"/>
        <v/>
      </c>
      <c r="O416">
        <f t="shared" si="55"/>
        <v>415</v>
      </c>
      <c r="P416">
        <f ca="1">SUMIF('Récap prestation'!$E$3:$E$500,N416,'Récap prestation'!J417)</f>
        <v>0</v>
      </c>
      <c r="Q416">
        <f ca="1">SUMIF('Récap prestation'!$E$3:$E$500,N416,'Récap prestation'!K417)</f>
        <v>0</v>
      </c>
      <c r="R416">
        <f t="shared" ca="1" si="53"/>
        <v>0</v>
      </c>
      <c r="S416">
        <f ca="1">SUMIF('Récap prestation'!$E$3:$E$500,N416,'Récap prestation'!S417)</f>
        <v>0</v>
      </c>
      <c r="T416" t="str">
        <f ca="1">IF(ISERROR(AVERAGEIF('Récap prestation'!$E$3:$E$500,N416,'Récap prestation'!$S$3)),"N/A",AVERAGEIF('Récap prestation'!$E$3:$E$500,N416,'Récap prestation'!$S$3:$S$500))</f>
        <v>N/A</v>
      </c>
      <c r="U416" s="12">
        <f>'Récap prestation'!O417</f>
        <v>0</v>
      </c>
      <c r="V416" s="12" t="e">
        <f t="array" ref="V41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doublon])-ROW($U$2)+1),ROWS(V$2:V416)))</f>
        <v>#NUM!</v>
      </c>
      <c r="W416" s="12" t="str">
        <f t="shared" si="54"/>
        <v/>
      </c>
      <c r="X416" s="12"/>
    </row>
    <row r="417" spans="1:24" x14ac:dyDescent="0.25">
      <c r="A417" s="3">
        <f>'Récap prestation'!N418</f>
        <v>0</v>
      </c>
      <c r="B417" s="12" t="e">
        <f t="array" ref="B4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doublon])-ROW($A$2)+1),ROWS(B$2:B417)))</f>
        <v>#NUM!</v>
      </c>
      <c r="C417" s="12" t="str">
        <f t="shared" si="48"/>
        <v/>
      </c>
      <c r="D417" s="12" t="str">
        <f>IF('Récap prestation'!E418&lt;&gt;0,'Récap prestation'!E418,"")</f>
        <v/>
      </c>
      <c r="E417" s="14">
        <f t="shared" si="49"/>
        <v>408</v>
      </c>
      <c r="F417" s="14" t="str">
        <f t="shared" si="50"/>
        <v xml:space="preserve"> 408 </v>
      </c>
      <c r="G417" s="14">
        <f>INDEX($N$2:O515,MATCH(D417,Tableau1[valeur établissement liste],0),2)</f>
        <v>3</v>
      </c>
      <c r="H417" s="2" t="str">
        <f t="shared" si="51"/>
        <v/>
      </c>
      <c r="I417" s="12">
        <f>'Récap prestation'!G418</f>
        <v>0</v>
      </c>
      <c r="J417" s="12" t="str">
        <f>IF(ISBLANK('Récap prestation'!I418),"",'Récap prestation'!I418)</f>
        <v/>
      </c>
      <c r="K417" s="12" t="str">
        <f>IF(ISBLANK('Récap prestation'!H418),"",'Récap prestation'!H418)</f>
        <v/>
      </c>
      <c r="L417" s="12"/>
      <c r="M417" s="10" t="e">
        <f t="array" ref="M4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doublon])-ROW($D$2)+1),ROWS(M$2:M417)))</f>
        <v>#NUM!</v>
      </c>
      <c r="N417" s="12" t="str">
        <f t="shared" si="52"/>
        <v/>
      </c>
      <c r="O417">
        <f t="shared" si="55"/>
        <v>416</v>
      </c>
      <c r="P417">
        <f ca="1">SUMIF('Récap prestation'!$E$3:$E$500,N417,'Récap prestation'!J418)</f>
        <v>0</v>
      </c>
      <c r="Q417">
        <f ca="1">SUMIF('Récap prestation'!$E$3:$E$500,N417,'Récap prestation'!K418)</f>
        <v>0</v>
      </c>
      <c r="R417">
        <f t="shared" ca="1" si="53"/>
        <v>0</v>
      </c>
      <c r="S417">
        <f ca="1">SUMIF('Récap prestation'!$E$3:$E$500,N417,'Récap prestation'!S418)</f>
        <v>0</v>
      </c>
      <c r="T417" t="str">
        <f ca="1">IF(ISERROR(AVERAGEIF('Récap prestation'!$E$3:$E$500,N417,'Récap prestation'!$S$3)),"N/A",AVERAGEIF('Récap prestation'!$E$3:$E$500,N417,'Récap prestation'!$S$3:$S$500))</f>
        <v>N/A</v>
      </c>
      <c r="U417" s="12">
        <f>'Récap prestation'!O418</f>
        <v>0</v>
      </c>
      <c r="V417" s="12" t="e">
        <f t="array" ref="V41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doublon])-ROW($U$2)+1),ROWS(V$2:V417)))</f>
        <v>#NUM!</v>
      </c>
      <c r="W417" s="12" t="str">
        <f t="shared" si="54"/>
        <v/>
      </c>
      <c r="X417" s="12"/>
    </row>
    <row r="418" spans="1:24" x14ac:dyDescent="0.25">
      <c r="A418" s="3">
        <f>'Récap prestation'!N419</f>
        <v>0</v>
      </c>
      <c r="B418" s="12" t="e">
        <f t="array" ref="B4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doublon])-ROW($A$2)+1),ROWS(B$2:B418)))</f>
        <v>#NUM!</v>
      </c>
      <c r="C418" s="12" t="str">
        <f t="shared" si="48"/>
        <v/>
      </c>
      <c r="D418" s="12" t="str">
        <f>IF('Récap prestation'!E419&lt;&gt;0,'Récap prestation'!E419,"")</f>
        <v/>
      </c>
      <c r="E418" s="14">
        <f t="shared" si="49"/>
        <v>409</v>
      </c>
      <c r="F418" s="14" t="str">
        <f t="shared" si="50"/>
        <v xml:space="preserve"> 409 </v>
      </c>
      <c r="G418" s="14">
        <f>INDEX($N$2:O516,MATCH(D418,Tableau1[valeur établissement liste],0),2)</f>
        <v>3</v>
      </c>
      <c r="H418" s="2" t="str">
        <f t="shared" si="51"/>
        <v/>
      </c>
      <c r="I418" s="12">
        <f>'Récap prestation'!G419</f>
        <v>0</v>
      </c>
      <c r="J418" s="12" t="str">
        <f>IF(ISBLANK('Récap prestation'!I419),"",'Récap prestation'!I419)</f>
        <v/>
      </c>
      <c r="K418" s="12" t="str">
        <f>IF(ISBLANK('Récap prestation'!H419),"",'Récap prestation'!H419)</f>
        <v/>
      </c>
      <c r="L418" s="12"/>
      <c r="M418" s="10" t="e">
        <f t="array" ref="M4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doublon])-ROW($D$2)+1),ROWS(M$2:M418)))</f>
        <v>#NUM!</v>
      </c>
      <c r="N418" s="12" t="str">
        <f t="shared" si="52"/>
        <v/>
      </c>
      <c r="O418">
        <f t="shared" si="55"/>
        <v>417</v>
      </c>
      <c r="P418">
        <f ca="1">SUMIF('Récap prestation'!$E$3:$E$500,N418,'Récap prestation'!J419)</f>
        <v>0</v>
      </c>
      <c r="Q418">
        <f ca="1">SUMIF('Récap prestation'!$E$3:$E$500,N418,'Récap prestation'!K419)</f>
        <v>0</v>
      </c>
      <c r="R418">
        <f t="shared" ca="1" si="53"/>
        <v>0</v>
      </c>
      <c r="S418">
        <f ca="1">SUMIF('Récap prestation'!$E$3:$E$500,N418,'Récap prestation'!S419)</f>
        <v>0</v>
      </c>
      <c r="T418" t="str">
        <f ca="1">IF(ISERROR(AVERAGEIF('Récap prestation'!$E$3:$E$500,N418,'Récap prestation'!$S$3)),"N/A",AVERAGEIF('Récap prestation'!$E$3:$E$500,N418,'Récap prestation'!$S$3:$S$500))</f>
        <v>N/A</v>
      </c>
      <c r="U418" s="12">
        <f>'Récap prestation'!O419</f>
        <v>0</v>
      </c>
      <c r="V418" s="12" t="e">
        <f t="array" ref="V41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doublon])-ROW($U$2)+1),ROWS(V$2:V418)))</f>
        <v>#NUM!</v>
      </c>
      <c r="W418" s="12" t="str">
        <f t="shared" si="54"/>
        <v/>
      </c>
      <c r="X418" s="12"/>
    </row>
    <row r="419" spans="1:24" x14ac:dyDescent="0.25">
      <c r="A419" s="3">
        <f>'Récap prestation'!N420</f>
        <v>0</v>
      </c>
      <c r="B419" s="12" t="e">
        <f t="array" ref="B4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doublon])-ROW($A$2)+1),ROWS(B$2:B419)))</f>
        <v>#NUM!</v>
      </c>
      <c r="C419" s="12" t="str">
        <f t="shared" si="48"/>
        <v/>
      </c>
      <c r="D419" s="12" t="str">
        <f>IF('Récap prestation'!E420&lt;&gt;0,'Récap prestation'!E420,"")</f>
        <v/>
      </c>
      <c r="E419" s="14">
        <f t="shared" si="49"/>
        <v>410</v>
      </c>
      <c r="F419" s="14" t="str">
        <f t="shared" si="50"/>
        <v xml:space="preserve"> 410 </v>
      </c>
      <c r="G419" s="14">
        <f>INDEX($N$2:O517,MATCH(D419,Tableau1[valeur établissement liste],0),2)</f>
        <v>3</v>
      </c>
      <c r="H419" s="2" t="str">
        <f t="shared" si="51"/>
        <v/>
      </c>
      <c r="I419" s="12">
        <f>'Récap prestation'!G420</f>
        <v>0</v>
      </c>
      <c r="J419" s="12" t="str">
        <f>IF(ISBLANK('Récap prestation'!I420),"",'Récap prestation'!I420)</f>
        <v/>
      </c>
      <c r="K419" s="12" t="str">
        <f>IF(ISBLANK('Récap prestation'!H420),"",'Récap prestation'!H420)</f>
        <v/>
      </c>
      <c r="L419" s="12"/>
      <c r="M419" s="10" t="e">
        <f t="array" ref="M4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doublon])-ROW($D$2)+1),ROWS(M$2:M419)))</f>
        <v>#NUM!</v>
      </c>
      <c r="N419" s="12" t="str">
        <f t="shared" si="52"/>
        <v/>
      </c>
      <c r="O419">
        <f t="shared" si="55"/>
        <v>418</v>
      </c>
      <c r="P419">
        <f ca="1">SUMIF('Récap prestation'!$E$3:$E$500,N419,'Récap prestation'!J420)</f>
        <v>0</v>
      </c>
      <c r="Q419">
        <f ca="1">SUMIF('Récap prestation'!$E$3:$E$500,N419,'Récap prestation'!K420)</f>
        <v>0</v>
      </c>
      <c r="R419">
        <f t="shared" ca="1" si="53"/>
        <v>0</v>
      </c>
      <c r="S419">
        <f ca="1">SUMIF('Récap prestation'!$E$3:$E$500,N419,'Récap prestation'!S420)</f>
        <v>0</v>
      </c>
      <c r="T419" t="str">
        <f ca="1">IF(ISERROR(AVERAGEIF('Récap prestation'!$E$3:$E$500,N419,'Récap prestation'!$S$3)),"N/A",AVERAGEIF('Récap prestation'!$E$3:$E$500,N419,'Récap prestation'!$S$3:$S$500))</f>
        <v>N/A</v>
      </c>
      <c r="U419" s="12">
        <f>'Récap prestation'!O420</f>
        <v>0</v>
      </c>
      <c r="V419" s="12" t="e">
        <f t="array" ref="V41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doublon])-ROW($U$2)+1),ROWS(V$2:V419)))</f>
        <v>#NUM!</v>
      </c>
      <c r="W419" s="12" t="str">
        <f t="shared" si="54"/>
        <v/>
      </c>
      <c r="X419" s="12"/>
    </row>
    <row r="420" spans="1:24" x14ac:dyDescent="0.25">
      <c r="A420" s="3">
        <f>'Récap prestation'!N421</f>
        <v>0</v>
      </c>
      <c r="B420" s="12" t="e">
        <f t="array" ref="B4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doublon])-ROW($A$2)+1),ROWS(B$2:B420)))</f>
        <v>#NUM!</v>
      </c>
      <c r="C420" s="12" t="str">
        <f t="shared" si="48"/>
        <v/>
      </c>
      <c r="D420" s="12" t="str">
        <f>IF('Récap prestation'!E421&lt;&gt;0,'Récap prestation'!E421,"")</f>
        <v/>
      </c>
      <c r="E420" s="14">
        <f t="shared" si="49"/>
        <v>411</v>
      </c>
      <c r="F420" s="14" t="str">
        <f t="shared" si="50"/>
        <v xml:space="preserve"> 411 </v>
      </c>
      <c r="G420" s="14">
        <f>INDEX($N$2:O518,MATCH(D420,Tableau1[valeur établissement liste],0),2)</f>
        <v>3</v>
      </c>
      <c r="H420" s="2" t="str">
        <f t="shared" si="51"/>
        <v/>
      </c>
      <c r="I420" s="12">
        <f>'Récap prestation'!G421</f>
        <v>0</v>
      </c>
      <c r="J420" s="12" t="str">
        <f>IF(ISBLANK('Récap prestation'!I421),"",'Récap prestation'!I421)</f>
        <v/>
      </c>
      <c r="K420" s="12" t="str">
        <f>IF(ISBLANK('Récap prestation'!H421),"",'Récap prestation'!H421)</f>
        <v/>
      </c>
      <c r="L420" s="12"/>
      <c r="M420" s="10" t="e">
        <f t="array" ref="M4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doublon])-ROW($D$2)+1),ROWS(M$2:M420)))</f>
        <v>#NUM!</v>
      </c>
      <c r="N420" s="12" t="str">
        <f t="shared" si="52"/>
        <v/>
      </c>
      <c r="O420">
        <f t="shared" si="55"/>
        <v>419</v>
      </c>
      <c r="P420">
        <f ca="1">SUMIF('Récap prestation'!$E$3:$E$500,N420,'Récap prestation'!J421)</f>
        <v>0</v>
      </c>
      <c r="Q420">
        <f ca="1">SUMIF('Récap prestation'!$E$3:$E$500,N420,'Récap prestation'!K421)</f>
        <v>0</v>
      </c>
      <c r="R420">
        <f t="shared" ca="1" si="53"/>
        <v>0</v>
      </c>
      <c r="S420">
        <f ca="1">SUMIF('Récap prestation'!$E$3:$E$500,N420,'Récap prestation'!S421)</f>
        <v>0</v>
      </c>
      <c r="T420" t="str">
        <f ca="1">IF(ISERROR(AVERAGEIF('Récap prestation'!$E$3:$E$500,N420,'Récap prestation'!$S$3)),"N/A",AVERAGEIF('Récap prestation'!$E$3:$E$500,N420,'Récap prestation'!$S$3:$S$500))</f>
        <v>N/A</v>
      </c>
      <c r="U420" s="12">
        <f>'Récap prestation'!O421</f>
        <v>0</v>
      </c>
      <c r="V420" s="12" t="e">
        <f t="array" ref="V42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doublon])-ROW($U$2)+1),ROWS(V$2:V420)))</f>
        <v>#NUM!</v>
      </c>
      <c r="W420" s="12" t="str">
        <f t="shared" si="54"/>
        <v/>
      </c>
      <c r="X420" s="12"/>
    </row>
    <row r="421" spans="1:24" x14ac:dyDescent="0.25">
      <c r="A421" s="3">
        <f>'Récap prestation'!N422</f>
        <v>0</v>
      </c>
      <c r="B421" s="12" t="e">
        <f t="array" ref="B4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doublon])-ROW($A$2)+1),ROWS(B$2:B421)))</f>
        <v>#NUM!</v>
      </c>
      <c r="C421" s="12" t="str">
        <f t="shared" si="48"/>
        <v/>
      </c>
      <c r="D421" s="12" t="str">
        <f>IF('Récap prestation'!E422&lt;&gt;0,'Récap prestation'!E422,"")</f>
        <v/>
      </c>
      <c r="E421" s="14">
        <f t="shared" si="49"/>
        <v>412</v>
      </c>
      <c r="F421" s="14" t="str">
        <f t="shared" si="50"/>
        <v xml:space="preserve"> 412 </v>
      </c>
      <c r="G421" s="14">
        <f>INDEX($N$2:O519,MATCH(D421,Tableau1[valeur établissement liste],0),2)</f>
        <v>3</v>
      </c>
      <c r="H421" s="2" t="str">
        <f t="shared" si="51"/>
        <v/>
      </c>
      <c r="I421" s="12">
        <f>'Récap prestation'!G422</f>
        <v>0</v>
      </c>
      <c r="J421" s="12" t="str">
        <f>IF(ISBLANK('Récap prestation'!I422),"",'Récap prestation'!I422)</f>
        <v/>
      </c>
      <c r="K421" s="12" t="str">
        <f>IF(ISBLANK('Récap prestation'!H422),"",'Récap prestation'!H422)</f>
        <v/>
      </c>
      <c r="L421" s="12"/>
      <c r="M421" s="10" t="e">
        <f t="array" ref="M4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doublon])-ROW($D$2)+1),ROWS(M$2:M421)))</f>
        <v>#NUM!</v>
      </c>
      <c r="N421" s="12" t="str">
        <f t="shared" si="52"/>
        <v/>
      </c>
      <c r="O421">
        <f t="shared" si="55"/>
        <v>420</v>
      </c>
      <c r="P421">
        <f ca="1">SUMIF('Récap prestation'!$E$3:$E$500,N421,'Récap prestation'!J422)</f>
        <v>0</v>
      </c>
      <c r="Q421">
        <f ca="1">SUMIF('Récap prestation'!$E$3:$E$500,N421,'Récap prestation'!K422)</f>
        <v>0</v>
      </c>
      <c r="R421">
        <f t="shared" ca="1" si="53"/>
        <v>0</v>
      </c>
      <c r="S421">
        <f ca="1">SUMIF('Récap prestation'!$E$3:$E$500,N421,'Récap prestation'!S422)</f>
        <v>0</v>
      </c>
      <c r="T421" t="str">
        <f ca="1">IF(ISERROR(AVERAGEIF('Récap prestation'!$E$3:$E$500,N421,'Récap prestation'!$S$3)),"N/A",AVERAGEIF('Récap prestation'!$E$3:$E$500,N421,'Récap prestation'!$S$3:$S$500))</f>
        <v>N/A</v>
      </c>
      <c r="U421" s="12">
        <f>'Récap prestation'!O422</f>
        <v>0</v>
      </c>
      <c r="V421" s="12" t="e">
        <f t="array" ref="V42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doublon])-ROW($U$2)+1),ROWS(V$2:V421)))</f>
        <v>#NUM!</v>
      </c>
      <c r="W421" s="12" t="str">
        <f t="shared" si="54"/>
        <v/>
      </c>
      <c r="X421" s="12"/>
    </row>
    <row r="422" spans="1:24" x14ac:dyDescent="0.25">
      <c r="A422" s="3">
        <f>'Récap prestation'!N423</f>
        <v>0</v>
      </c>
      <c r="B422" s="12" t="e">
        <f t="array" ref="B4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doublon])-ROW($A$2)+1),ROWS(B$2:B422)))</f>
        <v>#NUM!</v>
      </c>
      <c r="C422" s="12" t="str">
        <f t="shared" si="48"/>
        <v/>
      </c>
      <c r="D422" s="12" t="str">
        <f>IF('Récap prestation'!E423&lt;&gt;0,'Récap prestation'!E423,"")</f>
        <v/>
      </c>
      <c r="E422" s="14">
        <f t="shared" si="49"/>
        <v>413</v>
      </c>
      <c r="F422" s="14" t="str">
        <f t="shared" si="50"/>
        <v xml:space="preserve"> 413 </v>
      </c>
      <c r="G422" s="14">
        <f>INDEX($N$2:O520,MATCH(D422,Tableau1[valeur établissement liste],0),2)</f>
        <v>3</v>
      </c>
      <c r="H422" s="2" t="str">
        <f t="shared" si="51"/>
        <v/>
      </c>
      <c r="I422" s="12">
        <f>'Récap prestation'!G423</f>
        <v>0</v>
      </c>
      <c r="J422" s="12" t="str">
        <f>IF(ISBLANK('Récap prestation'!I423),"",'Récap prestation'!I423)</f>
        <v/>
      </c>
      <c r="K422" s="12" t="str">
        <f>IF(ISBLANK('Récap prestation'!H423),"",'Récap prestation'!H423)</f>
        <v/>
      </c>
      <c r="L422" s="12"/>
      <c r="M422" s="10" t="e">
        <f t="array" ref="M4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doublon])-ROW($D$2)+1),ROWS(M$2:M422)))</f>
        <v>#NUM!</v>
      </c>
      <c r="N422" s="12" t="str">
        <f t="shared" si="52"/>
        <v/>
      </c>
      <c r="O422">
        <f t="shared" si="55"/>
        <v>421</v>
      </c>
      <c r="P422">
        <f ca="1">SUMIF('Récap prestation'!$E$3:$E$500,N422,'Récap prestation'!J423)</f>
        <v>0</v>
      </c>
      <c r="Q422">
        <f ca="1">SUMIF('Récap prestation'!$E$3:$E$500,N422,'Récap prestation'!K423)</f>
        <v>0</v>
      </c>
      <c r="R422">
        <f t="shared" ca="1" si="53"/>
        <v>0</v>
      </c>
      <c r="S422">
        <f ca="1">SUMIF('Récap prestation'!$E$3:$E$500,N422,'Récap prestation'!S423)</f>
        <v>0</v>
      </c>
      <c r="T422" t="str">
        <f ca="1">IF(ISERROR(AVERAGEIF('Récap prestation'!$E$3:$E$500,N422,'Récap prestation'!$S$3)),"N/A",AVERAGEIF('Récap prestation'!$E$3:$E$500,N422,'Récap prestation'!$S$3:$S$500))</f>
        <v>N/A</v>
      </c>
      <c r="U422" s="12">
        <f>'Récap prestation'!O423</f>
        <v>0</v>
      </c>
      <c r="V422" s="12" t="e">
        <f t="array" ref="V42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doublon])-ROW($U$2)+1),ROWS(V$2:V422)))</f>
        <v>#NUM!</v>
      </c>
      <c r="W422" s="12" t="str">
        <f t="shared" si="54"/>
        <v/>
      </c>
      <c r="X422" s="12"/>
    </row>
    <row r="423" spans="1:24" x14ac:dyDescent="0.25">
      <c r="A423" s="3">
        <f>'Récap prestation'!N424</f>
        <v>0</v>
      </c>
      <c r="B423" s="12" t="e">
        <f t="array" ref="B4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doublon])-ROW($A$2)+1),ROWS(B$2:B423)))</f>
        <v>#NUM!</v>
      </c>
      <c r="C423" s="12" t="str">
        <f t="shared" si="48"/>
        <v/>
      </c>
      <c r="D423" s="12" t="str">
        <f>IF('Récap prestation'!E424&lt;&gt;0,'Récap prestation'!E424,"")</f>
        <v/>
      </c>
      <c r="E423" s="14">
        <f t="shared" si="49"/>
        <v>414</v>
      </c>
      <c r="F423" s="14" t="str">
        <f t="shared" si="50"/>
        <v xml:space="preserve"> 414 </v>
      </c>
      <c r="G423" s="14">
        <f>INDEX($N$2:O521,MATCH(D423,Tableau1[valeur établissement liste],0),2)</f>
        <v>3</v>
      </c>
      <c r="H423" s="2" t="str">
        <f t="shared" si="51"/>
        <v/>
      </c>
      <c r="I423" s="12">
        <f>'Récap prestation'!G424</f>
        <v>0</v>
      </c>
      <c r="J423" s="12" t="str">
        <f>IF(ISBLANK('Récap prestation'!I424),"",'Récap prestation'!I424)</f>
        <v/>
      </c>
      <c r="K423" s="12" t="str">
        <f>IF(ISBLANK('Récap prestation'!H424),"",'Récap prestation'!H424)</f>
        <v/>
      </c>
      <c r="L423" s="12"/>
      <c r="M423" s="10" t="e">
        <f t="array" ref="M4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doublon])-ROW($D$2)+1),ROWS(M$2:M423)))</f>
        <v>#NUM!</v>
      </c>
      <c r="N423" s="12" t="str">
        <f t="shared" si="52"/>
        <v/>
      </c>
      <c r="O423">
        <f t="shared" si="55"/>
        <v>422</v>
      </c>
      <c r="P423">
        <f ca="1">SUMIF('Récap prestation'!$E$3:$E$500,N423,'Récap prestation'!J424)</f>
        <v>0</v>
      </c>
      <c r="Q423">
        <f ca="1">SUMIF('Récap prestation'!$E$3:$E$500,N423,'Récap prestation'!K424)</f>
        <v>0</v>
      </c>
      <c r="R423">
        <f t="shared" ca="1" si="53"/>
        <v>0</v>
      </c>
      <c r="S423">
        <f ca="1">SUMIF('Récap prestation'!$E$3:$E$500,N423,'Récap prestation'!S424)</f>
        <v>0</v>
      </c>
      <c r="T423" t="str">
        <f ca="1">IF(ISERROR(AVERAGEIF('Récap prestation'!$E$3:$E$500,N423,'Récap prestation'!$S$3)),"N/A",AVERAGEIF('Récap prestation'!$E$3:$E$500,N423,'Récap prestation'!$S$3:$S$500))</f>
        <v>N/A</v>
      </c>
      <c r="U423" s="12">
        <f>'Récap prestation'!O424</f>
        <v>0</v>
      </c>
      <c r="V423" s="12" t="e">
        <f t="array" ref="V42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doublon])-ROW($U$2)+1),ROWS(V$2:V423)))</f>
        <v>#NUM!</v>
      </c>
      <c r="W423" s="12" t="str">
        <f t="shared" si="54"/>
        <v/>
      </c>
      <c r="X423" s="12"/>
    </row>
    <row r="424" spans="1:24" x14ac:dyDescent="0.25">
      <c r="A424" s="3">
        <f>'Récap prestation'!N425</f>
        <v>0</v>
      </c>
      <c r="B424" s="12" t="e">
        <f t="array" ref="B4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doublon])-ROW($A$2)+1),ROWS(B$2:B424)))</f>
        <v>#NUM!</v>
      </c>
      <c r="C424" s="12" t="str">
        <f t="shared" si="48"/>
        <v/>
      </c>
      <c r="D424" s="12" t="str">
        <f>IF('Récap prestation'!E425&lt;&gt;0,'Récap prestation'!E425,"")</f>
        <v/>
      </c>
      <c r="E424" s="14">
        <f t="shared" si="49"/>
        <v>415</v>
      </c>
      <c r="F424" s="14" t="str">
        <f t="shared" si="50"/>
        <v xml:space="preserve"> 415 </v>
      </c>
      <c r="G424" s="14">
        <f>INDEX($N$2:O522,MATCH(D424,Tableau1[valeur établissement liste],0),2)</f>
        <v>3</v>
      </c>
      <c r="H424" s="2" t="str">
        <f t="shared" si="51"/>
        <v/>
      </c>
      <c r="I424" s="12">
        <f>'Récap prestation'!G425</f>
        <v>0</v>
      </c>
      <c r="J424" s="12" t="str">
        <f>IF(ISBLANK('Récap prestation'!I425),"",'Récap prestation'!I425)</f>
        <v/>
      </c>
      <c r="K424" s="12" t="str">
        <f>IF(ISBLANK('Récap prestation'!H425),"",'Récap prestation'!H425)</f>
        <v/>
      </c>
      <c r="L424" s="12"/>
      <c r="M424" s="10" t="e">
        <f t="array" ref="M4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doublon])-ROW($D$2)+1),ROWS(M$2:M424)))</f>
        <v>#NUM!</v>
      </c>
      <c r="N424" s="12" t="str">
        <f t="shared" si="52"/>
        <v/>
      </c>
      <c r="O424">
        <f t="shared" si="55"/>
        <v>423</v>
      </c>
      <c r="P424">
        <f ca="1">SUMIF('Récap prestation'!$E$3:$E$500,N424,'Récap prestation'!J425)</f>
        <v>0</v>
      </c>
      <c r="Q424">
        <f ca="1">SUMIF('Récap prestation'!$E$3:$E$500,N424,'Récap prestation'!K425)</f>
        <v>0</v>
      </c>
      <c r="R424">
        <f t="shared" ca="1" si="53"/>
        <v>0</v>
      </c>
      <c r="S424">
        <f ca="1">SUMIF('Récap prestation'!$E$3:$E$500,N424,'Récap prestation'!S425)</f>
        <v>0</v>
      </c>
      <c r="T424" t="str">
        <f ca="1">IF(ISERROR(AVERAGEIF('Récap prestation'!$E$3:$E$500,N424,'Récap prestation'!$S$3)),"N/A",AVERAGEIF('Récap prestation'!$E$3:$E$500,N424,'Récap prestation'!$S$3:$S$500))</f>
        <v>N/A</v>
      </c>
      <c r="U424" s="12">
        <f>'Récap prestation'!O425</f>
        <v>0</v>
      </c>
      <c r="V424" s="12" t="e">
        <f t="array" ref="V42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doublon])-ROW($U$2)+1),ROWS(V$2:V424)))</f>
        <v>#NUM!</v>
      </c>
      <c r="W424" s="12" t="str">
        <f t="shared" si="54"/>
        <v/>
      </c>
      <c r="X424" s="12"/>
    </row>
    <row r="425" spans="1:24" x14ac:dyDescent="0.25">
      <c r="A425" s="3">
        <f>'Récap prestation'!N426</f>
        <v>0</v>
      </c>
      <c r="B425" s="12" t="e">
        <f t="array" ref="B4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doublon])-ROW($A$2)+1),ROWS(B$2:B425)))</f>
        <v>#NUM!</v>
      </c>
      <c r="C425" s="12" t="str">
        <f t="shared" si="48"/>
        <v/>
      </c>
      <c r="D425" s="12" t="str">
        <f>IF('Récap prestation'!E426&lt;&gt;0,'Récap prestation'!E426,"")</f>
        <v/>
      </c>
      <c r="E425" s="14">
        <f t="shared" si="49"/>
        <v>416</v>
      </c>
      <c r="F425" s="14" t="str">
        <f t="shared" si="50"/>
        <v xml:space="preserve"> 416 </v>
      </c>
      <c r="G425" s="14">
        <f>INDEX($N$2:O523,MATCH(D425,Tableau1[valeur établissement liste],0),2)</f>
        <v>3</v>
      </c>
      <c r="H425" s="2" t="str">
        <f t="shared" si="51"/>
        <v/>
      </c>
      <c r="I425" s="12">
        <f>'Récap prestation'!G426</f>
        <v>0</v>
      </c>
      <c r="J425" s="12" t="str">
        <f>IF(ISBLANK('Récap prestation'!I426),"",'Récap prestation'!I426)</f>
        <v/>
      </c>
      <c r="K425" s="12" t="str">
        <f>IF(ISBLANK('Récap prestation'!H426),"",'Récap prestation'!H426)</f>
        <v/>
      </c>
      <c r="L425" s="12"/>
      <c r="M425" s="10" t="e">
        <f t="array" ref="M4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doublon])-ROW($D$2)+1),ROWS(M$2:M425)))</f>
        <v>#NUM!</v>
      </c>
      <c r="N425" s="12" t="str">
        <f t="shared" si="52"/>
        <v/>
      </c>
      <c r="O425">
        <f t="shared" si="55"/>
        <v>424</v>
      </c>
      <c r="P425">
        <f ca="1">SUMIF('Récap prestation'!$E$3:$E$500,N425,'Récap prestation'!J426)</f>
        <v>0</v>
      </c>
      <c r="Q425">
        <f ca="1">SUMIF('Récap prestation'!$E$3:$E$500,N425,'Récap prestation'!K426)</f>
        <v>0</v>
      </c>
      <c r="R425">
        <f t="shared" ca="1" si="53"/>
        <v>0</v>
      </c>
      <c r="S425">
        <f ca="1">SUMIF('Récap prestation'!$E$3:$E$500,N425,'Récap prestation'!S426)</f>
        <v>0</v>
      </c>
      <c r="T425" t="str">
        <f ca="1">IF(ISERROR(AVERAGEIF('Récap prestation'!$E$3:$E$500,N425,'Récap prestation'!$S$3)),"N/A",AVERAGEIF('Récap prestation'!$E$3:$E$500,N425,'Récap prestation'!$S$3:$S$500))</f>
        <v>N/A</v>
      </c>
      <c r="U425" s="12">
        <f>'Récap prestation'!O426</f>
        <v>0</v>
      </c>
      <c r="V425" s="12" t="e">
        <f t="array" ref="V42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doublon])-ROW($U$2)+1),ROWS(V$2:V425)))</f>
        <v>#NUM!</v>
      </c>
      <c r="W425" s="12" t="str">
        <f t="shared" si="54"/>
        <v/>
      </c>
      <c r="X425" s="12"/>
    </row>
    <row r="426" spans="1:24" x14ac:dyDescent="0.25">
      <c r="A426" s="3">
        <f>'Récap prestation'!N427</f>
        <v>0</v>
      </c>
      <c r="B426" s="12" t="e">
        <f t="array" ref="B4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doublon])-ROW($A$2)+1),ROWS(B$2:B426)))</f>
        <v>#NUM!</v>
      </c>
      <c r="C426" s="12" t="str">
        <f t="shared" si="48"/>
        <v/>
      </c>
      <c r="D426" s="12" t="str">
        <f>IF('Récap prestation'!E427&lt;&gt;0,'Récap prestation'!E427,"")</f>
        <v/>
      </c>
      <c r="E426" s="14">
        <f t="shared" si="49"/>
        <v>417</v>
      </c>
      <c r="F426" s="14" t="str">
        <f t="shared" si="50"/>
        <v xml:space="preserve"> 417 </v>
      </c>
      <c r="G426" s="14">
        <f>INDEX($N$2:O524,MATCH(D426,Tableau1[valeur établissement liste],0),2)</f>
        <v>3</v>
      </c>
      <c r="H426" s="2" t="str">
        <f t="shared" si="51"/>
        <v/>
      </c>
      <c r="I426" s="12">
        <f>'Récap prestation'!G427</f>
        <v>0</v>
      </c>
      <c r="J426" s="12" t="str">
        <f>IF(ISBLANK('Récap prestation'!I427),"",'Récap prestation'!I427)</f>
        <v/>
      </c>
      <c r="K426" s="12" t="str">
        <f>IF(ISBLANK('Récap prestation'!H427),"",'Récap prestation'!H427)</f>
        <v/>
      </c>
      <c r="L426" s="12"/>
      <c r="M426" s="10" t="e">
        <f t="array" ref="M4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doublon])-ROW($D$2)+1),ROWS(M$2:M426)))</f>
        <v>#NUM!</v>
      </c>
      <c r="N426" s="12" t="str">
        <f t="shared" si="52"/>
        <v/>
      </c>
      <c r="O426">
        <f t="shared" si="55"/>
        <v>425</v>
      </c>
      <c r="P426">
        <f ca="1">SUMIF('Récap prestation'!$E$3:$E$500,N426,'Récap prestation'!J427)</f>
        <v>0</v>
      </c>
      <c r="Q426">
        <f ca="1">SUMIF('Récap prestation'!$E$3:$E$500,N426,'Récap prestation'!K427)</f>
        <v>0</v>
      </c>
      <c r="R426">
        <f t="shared" ca="1" si="53"/>
        <v>0</v>
      </c>
      <c r="S426">
        <f ca="1">SUMIF('Récap prestation'!$E$3:$E$500,N426,'Récap prestation'!S427)</f>
        <v>0</v>
      </c>
      <c r="T426" t="str">
        <f ca="1">IF(ISERROR(AVERAGEIF('Récap prestation'!$E$3:$E$500,N426,'Récap prestation'!$S$3)),"N/A",AVERAGEIF('Récap prestation'!$E$3:$E$500,N426,'Récap prestation'!$S$3:$S$500))</f>
        <v>N/A</v>
      </c>
      <c r="U426" s="12">
        <f>'Récap prestation'!O427</f>
        <v>0</v>
      </c>
      <c r="V426" s="12" t="e">
        <f t="array" ref="V42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doublon])-ROW($U$2)+1),ROWS(V$2:V426)))</f>
        <v>#NUM!</v>
      </c>
      <c r="W426" s="12" t="str">
        <f t="shared" si="54"/>
        <v/>
      </c>
      <c r="X426" s="12"/>
    </row>
    <row r="427" spans="1:24" x14ac:dyDescent="0.25">
      <c r="A427" s="3">
        <f>'Récap prestation'!N428</f>
        <v>0</v>
      </c>
      <c r="B427" s="12" t="e">
        <f t="array" ref="B4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doublon])-ROW($A$2)+1),ROWS(B$2:B427)))</f>
        <v>#NUM!</v>
      </c>
      <c r="C427" s="12" t="str">
        <f t="shared" si="48"/>
        <v/>
      </c>
      <c r="D427" s="12" t="str">
        <f>IF('Récap prestation'!E428&lt;&gt;0,'Récap prestation'!E428,"")</f>
        <v/>
      </c>
      <c r="E427" s="14">
        <f t="shared" si="49"/>
        <v>418</v>
      </c>
      <c r="F427" s="14" t="str">
        <f t="shared" si="50"/>
        <v xml:space="preserve"> 418 </v>
      </c>
      <c r="G427" s="14">
        <f>INDEX($N$2:O525,MATCH(D427,Tableau1[valeur établissement liste],0),2)</f>
        <v>3</v>
      </c>
      <c r="H427" s="2" t="str">
        <f t="shared" si="51"/>
        <v/>
      </c>
      <c r="I427" s="12">
        <f>'Récap prestation'!G428</f>
        <v>0</v>
      </c>
      <c r="J427" s="12" t="str">
        <f>IF(ISBLANK('Récap prestation'!I428),"",'Récap prestation'!I428)</f>
        <v/>
      </c>
      <c r="K427" s="12" t="str">
        <f>IF(ISBLANK('Récap prestation'!H428),"",'Récap prestation'!H428)</f>
        <v/>
      </c>
      <c r="L427" s="12"/>
      <c r="M427" s="10" t="e">
        <f t="array" ref="M4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doublon])-ROW($D$2)+1),ROWS(M$2:M427)))</f>
        <v>#NUM!</v>
      </c>
      <c r="N427" s="12" t="str">
        <f t="shared" si="52"/>
        <v/>
      </c>
      <c r="O427">
        <f t="shared" si="55"/>
        <v>426</v>
      </c>
      <c r="P427">
        <f ca="1">SUMIF('Récap prestation'!$E$3:$E$500,N427,'Récap prestation'!J428)</f>
        <v>0</v>
      </c>
      <c r="Q427">
        <f ca="1">SUMIF('Récap prestation'!$E$3:$E$500,N427,'Récap prestation'!K428)</f>
        <v>0</v>
      </c>
      <c r="R427">
        <f t="shared" ca="1" si="53"/>
        <v>0</v>
      </c>
      <c r="S427">
        <f ca="1">SUMIF('Récap prestation'!$E$3:$E$500,N427,'Récap prestation'!S428)</f>
        <v>0</v>
      </c>
      <c r="T427" t="str">
        <f ca="1">IF(ISERROR(AVERAGEIF('Récap prestation'!$E$3:$E$500,N427,'Récap prestation'!$S$3)),"N/A",AVERAGEIF('Récap prestation'!$E$3:$E$500,N427,'Récap prestation'!$S$3:$S$500))</f>
        <v>N/A</v>
      </c>
      <c r="U427" s="12">
        <f>'Récap prestation'!O428</f>
        <v>0</v>
      </c>
      <c r="V427" s="12" t="e">
        <f t="array" ref="V42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doublon])-ROW($U$2)+1),ROWS(V$2:V427)))</f>
        <v>#NUM!</v>
      </c>
      <c r="W427" s="12" t="str">
        <f t="shared" si="54"/>
        <v/>
      </c>
      <c r="X427" s="12"/>
    </row>
    <row r="428" spans="1:24" x14ac:dyDescent="0.25">
      <c r="A428" s="3">
        <f>'Récap prestation'!N429</f>
        <v>0</v>
      </c>
      <c r="B428" s="12" t="e">
        <f t="array" ref="B4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doublon])-ROW($A$2)+1),ROWS(B$2:B428)))</f>
        <v>#NUM!</v>
      </c>
      <c r="C428" s="12" t="str">
        <f t="shared" si="48"/>
        <v/>
      </c>
      <c r="D428" s="12" t="str">
        <f>IF('Récap prestation'!E429&lt;&gt;0,'Récap prestation'!E429,"")</f>
        <v/>
      </c>
      <c r="E428" s="14">
        <f t="shared" si="49"/>
        <v>419</v>
      </c>
      <c r="F428" s="14" t="str">
        <f t="shared" si="50"/>
        <v xml:space="preserve"> 419 </v>
      </c>
      <c r="G428" s="14">
        <f>INDEX($N$2:O526,MATCH(D428,Tableau1[valeur établissement liste],0),2)</f>
        <v>3</v>
      </c>
      <c r="H428" s="2" t="str">
        <f t="shared" si="51"/>
        <v/>
      </c>
      <c r="I428" s="12">
        <f>'Récap prestation'!G429</f>
        <v>0</v>
      </c>
      <c r="J428" s="12" t="str">
        <f>IF(ISBLANK('Récap prestation'!I429),"",'Récap prestation'!I429)</f>
        <v/>
      </c>
      <c r="K428" s="12" t="str">
        <f>IF(ISBLANK('Récap prestation'!H429),"",'Récap prestation'!H429)</f>
        <v/>
      </c>
      <c r="L428" s="12"/>
      <c r="M428" s="10" t="e">
        <f t="array" ref="M4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doublon])-ROW($D$2)+1),ROWS(M$2:M428)))</f>
        <v>#NUM!</v>
      </c>
      <c r="N428" s="12" t="str">
        <f t="shared" si="52"/>
        <v/>
      </c>
      <c r="O428">
        <f t="shared" si="55"/>
        <v>427</v>
      </c>
      <c r="P428">
        <f ca="1">SUMIF('Récap prestation'!$E$3:$E$500,N428,'Récap prestation'!J429)</f>
        <v>0</v>
      </c>
      <c r="Q428">
        <f ca="1">SUMIF('Récap prestation'!$E$3:$E$500,N428,'Récap prestation'!K429)</f>
        <v>0</v>
      </c>
      <c r="R428">
        <f t="shared" ca="1" si="53"/>
        <v>0</v>
      </c>
      <c r="S428">
        <f ca="1">SUMIF('Récap prestation'!$E$3:$E$500,N428,'Récap prestation'!S429)</f>
        <v>0</v>
      </c>
      <c r="T428" t="str">
        <f ca="1">IF(ISERROR(AVERAGEIF('Récap prestation'!$E$3:$E$500,N428,'Récap prestation'!$S$3)),"N/A",AVERAGEIF('Récap prestation'!$E$3:$E$500,N428,'Récap prestation'!$S$3:$S$500))</f>
        <v>N/A</v>
      </c>
      <c r="U428" s="12">
        <f>'Récap prestation'!O429</f>
        <v>0</v>
      </c>
      <c r="V428" s="12" t="e">
        <f t="array" ref="V42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doublon])-ROW($U$2)+1),ROWS(V$2:V428)))</f>
        <v>#NUM!</v>
      </c>
      <c r="W428" s="12" t="str">
        <f t="shared" si="54"/>
        <v/>
      </c>
      <c r="X428" s="12"/>
    </row>
    <row r="429" spans="1:24" x14ac:dyDescent="0.25">
      <c r="A429" s="3">
        <f>'Récap prestation'!N430</f>
        <v>0</v>
      </c>
      <c r="B429" s="12" t="e">
        <f t="array" ref="B4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doublon])-ROW($A$2)+1),ROWS(B$2:B429)))</f>
        <v>#NUM!</v>
      </c>
      <c r="C429" s="12" t="str">
        <f t="shared" si="48"/>
        <v/>
      </c>
      <c r="D429" s="12" t="str">
        <f>IF('Récap prestation'!E430&lt;&gt;0,'Récap prestation'!E430,"")</f>
        <v/>
      </c>
      <c r="E429" s="14">
        <f t="shared" si="49"/>
        <v>420</v>
      </c>
      <c r="F429" s="14" t="str">
        <f t="shared" si="50"/>
        <v xml:space="preserve"> 420 </v>
      </c>
      <c r="G429" s="14">
        <f>INDEX($N$2:O527,MATCH(D429,Tableau1[valeur établissement liste],0),2)</f>
        <v>3</v>
      </c>
      <c r="H429" s="2" t="str">
        <f t="shared" si="51"/>
        <v/>
      </c>
      <c r="I429" s="12">
        <f>'Récap prestation'!G430</f>
        <v>0</v>
      </c>
      <c r="J429" s="12" t="str">
        <f>IF(ISBLANK('Récap prestation'!I430),"",'Récap prestation'!I430)</f>
        <v/>
      </c>
      <c r="K429" s="12" t="str">
        <f>IF(ISBLANK('Récap prestation'!H430),"",'Récap prestation'!H430)</f>
        <v/>
      </c>
      <c r="L429" s="12"/>
      <c r="M429" s="10" t="e">
        <f t="array" ref="M4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doublon])-ROW($D$2)+1),ROWS(M$2:M429)))</f>
        <v>#NUM!</v>
      </c>
      <c r="N429" s="12" t="str">
        <f t="shared" si="52"/>
        <v/>
      </c>
      <c r="O429">
        <f t="shared" si="55"/>
        <v>428</v>
      </c>
      <c r="P429">
        <f ca="1">SUMIF('Récap prestation'!$E$3:$E$500,N429,'Récap prestation'!J430)</f>
        <v>0</v>
      </c>
      <c r="Q429">
        <f ca="1">SUMIF('Récap prestation'!$E$3:$E$500,N429,'Récap prestation'!K430)</f>
        <v>0</v>
      </c>
      <c r="R429">
        <f t="shared" ca="1" si="53"/>
        <v>0</v>
      </c>
      <c r="S429">
        <f ca="1">SUMIF('Récap prestation'!$E$3:$E$500,N429,'Récap prestation'!S430)</f>
        <v>0</v>
      </c>
      <c r="T429" t="str">
        <f ca="1">IF(ISERROR(AVERAGEIF('Récap prestation'!$E$3:$E$500,N429,'Récap prestation'!$S$3)),"N/A",AVERAGEIF('Récap prestation'!$E$3:$E$500,N429,'Récap prestation'!$S$3:$S$500))</f>
        <v>N/A</v>
      </c>
      <c r="U429" s="12">
        <f>'Récap prestation'!O430</f>
        <v>0</v>
      </c>
      <c r="V429" s="12" t="e">
        <f t="array" ref="V42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doublon])-ROW($U$2)+1),ROWS(V$2:V429)))</f>
        <v>#NUM!</v>
      </c>
      <c r="W429" s="12" t="str">
        <f t="shared" si="54"/>
        <v/>
      </c>
      <c r="X429" s="12"/>
    </row>
    <row r="430" spans="1:24" x14ac:dyDescent="0.25">
      <c r="A430" s="3">
        <f>'Récap prestation'!N431</f>
        <v>0</v>
      </c>
      <c r="B430" s="12" t="e">
        <f t="array" ref="B4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doublon])-ROW($A$2)+1),ROWS(B$2:B430)))</f>
        <v>#NUM!</v>
      </c>
      <c r="C430" s="12" t="str">
        <f t="shared" si="48"/>
        <v/>
      </c>
      <c r="D430" s="12" t="str">
        <f>IF('Récap prestation'!E431&lt;&gt;0,'Récap prestation'!E431,"")</f>
        <v/>
      </c>
      <c r="E430" s="14">
        <f t="shared" si="49"/>
        <v>421</v>
      </c>
      <c r="F430" s="14" t="str">
        <f t="shared" si="50"/>
        <v xml:space="preserve"> 421 </v>
      </c>
      <c r="G430" s="14">
        <f>INDEX($N$2:O528,MATCH(D430,Tableau1[valeur établissement liste],0),2)</f>
        <v>3</v>
      </c>
      <c r="H430" s="2" t="str">
        <f t="shared" si="51"/>
        <v/>
      </c>
      <c r="I430" s="12">
        <f>'Récap prestation'!G431</f>
        <v>0</v>
      </c>
      <c r="J430" s="12" t="str">
        <f>IF(ISBLANK('Récap prestation'!I431),"",'Récap prestation'!I431)</f>
        <v/>
      </c>
      <c r="K430" s="12" t="str">
        <f>IF(ISBLANK('Récap prestation'!H431),"",'Récap prestation'!H431)</f>
        <v/>
      </c>
      <c r="L430" s="12"/>
      <c r="M430" s="10" t="e">
        <f t="array" ref="M4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doublon])-ROW($D$2)+1),ROWS(M$2:M430)))</f>
        <v>#NUM!</v>
      </c>
      <c r="N430" s="12" t="str">
        <f t="shared" si="52"/>
        <v/>
      </c>
      <c r="O430">
        <f t="shared" si="55"/>
        <v>429</v>
      </c>
      <c r="P430">
        <f ca="1">SUMIF('Récap prestation'!$E$3:$E$500,N430,'Récap prestation'!J431)</f>
        <v>0</v>
      </c>
      <c r="Q430">
        <f ca="1">SUMIF('Récap prestation'!$E$3:$E$500,N430,'Récap prestation'!K431)</f>
        <v>0</v>
      </c>
      <c r="R430">
        <f t="shared" ca="1" si="53"/>
        <v>0</v>
      </c>
      <c r="S430">
        <f ca="1">SUMIF('Récap prestation'!$E$3:$E$500,N430,'Récap prestation'!S431)</f>
        <v>0</v>
      </c>
      <c r="T430" t="str">
        <f ca="1">IF(ISERROR(AVERAGEIF('Récap prestation'!$E$3:$E$500,N430,'Récap prestation'!$S$3)),"N/A",AVERAGEIF('Récap prestation'!$E$3:$E$500,N430,'Récap prestation'!$S$3:$S$500))</f>
        <v>N/A</v>
      </c>
      <c r="U430" s="12">
        <f>'Récap prestation'!O431</f>
        <v>0</v>
      </c>
      <c r="V430" s="12" t="e">
        <f t="array" ref="V43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doublon])-ROW($U$2)+1),ROWS(V$2:V430)))</f>
        <v>#NUM!</v>
      </c>
      <c r="W430" s="12" t="str">
        <f t="shared" si="54"/>
        <v/>
      </c>
      <c r="X430" s="12"/>
    </row>
    <row r="431" spans="1:24" x14ac:dyDescent="0.25">
      <c r="A431" s="3">
        <f>'Récap prestation'!N432</f>
        <v>0</v>
      </c>
      <c r="B431" s="12" t="e">
        <f t="array" ref="B4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doublon])-ROW($A$2)+1),ROWS(B$2:B431)))</f>
        <v>#NUM!</v>
      </c>
      <c r="C431" s="12" t="str">
        <f t="shared" si="48"/>
        <v/>
      </c>
      <c r="D431" s="12" t="str">
        <f>IF('Récap prestation'!E432&lt;&gt;0,'Récap prestation'!E432,"")</f>
        <v/>
      </c>
      <c r="E431" s="14">
        <f t="shared" si="49"/>
        <v>422</v>
      </c>
      <c r="F431" s="14" t="str">
        <f t="shared" si="50"/>
        <v xml:space="preserve"> 422 </v>
      </c>
      <c r="G431" s="14">
        <f>INDEX($N$2:O529,MATCH(D431,Tableau1[valeur établissement liste],0),2)</f>
        <v>3</v>
      </c>
      <c r="H431" s="2" t="str">
        <f t="shared" si="51"/>
        <v/>
      </c>
      <c r="I431" s="12">
        <f>'Récap prestation'!G432</f>
        <v>0</v>
      </c>
      <c r="J431" s="12" t="str">
        <f>IF(ISBLANK('Récap prestation'!I432),"",'Récap prestation'!I432)</f>
        <v/>
      </c>
      <c r="K431" s="12" t="str">
        <f>IF(ISBLANK('Récap prestation'!H432),"",'Récap prestation'!H432)</f>
        <v/>
      </c>
      <c r="L431" s="12"/>
      <c r="M431" s="10" t="e">
        <f t="array" ref="M4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doublon])-ROW($D$2)+1),ROWS(M$2:M431)))</f>
        <v>#NUM!</v>
      </c>
      <c r="N431" s="12" t="str">
        <f t="shared" si="52"/>
        <v/>
      </c>
      <c r="O431">
        <f t="shared" si="55"/>
        <v>430</v>
      </c>
      <c r="P431">
        <f ca="1">SUMIF('Récap prestation'!$E$3:$E$500,N431,'Récap prestation'!J432)</f>
        <v>0</v>
      </c>
      <c r="Q431">
        <f ca="1">SUMIF('Récap prestation'!$E$3:$E$500,N431,'Récap prestation'!K432)</f>
        <v>0</v>
      </c>
      <c r="R431">
        <f t="shared" ca="1" si="53"/>
        <v>0</v>
      </c>
      <c r="S431">
        <f ca="1">SUMIF('Récap prestation'!$E$3:$E$500,N431,'Récap prestation'!S432)</f>
        <v>0</v>
      </c>
      <c r="T431" t="str">
        <f ca="1">IF(ISERROR(AVERAGEIF('Récap prestation'!$E$3:$E$500,N431,'Récap prestation'!$S$3)),"N/A",AVERAGEIF('Récap prestation'!$E$3:$E$500,N431,'Récap prestation'!$S$3:$S$500))</f>
        <v>N/A</v>
      </c>
      <c r="U431" s="12">
        <f>'Récap prestation'!O432</f>
        <v>0</v>
      </c>
      <c r="V431" s="12" t="e">
        <f t="array" ref="V43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doublon])-ROW($U$2)+1),ROWS(V$2:V431)))</f>
        <v>#NUM!</v>
      </c>
      <c r="W431" s="12" t="str">
        <f t="shared" si="54"/>
        <v/>
      </c>
      <c r="X431" s="12"/>
    </row>
    <row r="432" spans="1:24" x14ac:dyDescent="0.25">
      <c r="A432" s="3">
        <f>'Récap prestation'!N433</f>
        <v>0</v>
      </c>
      <c r="B432" s="12" t="e">
        <f t="array" ref="B4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doublon])-ROW($A$2)+1),ROWS(B$2:B432)))</f>
        <v>#NUM!</v>
      </c>
      <c r="C432" s="12" t="str">
        <f t="shared" si="48"/>
        <v/>
      </c>
      <c r="D432" s="12" t="str">
        <f>IF('Récap prestation'!E433&lt;&gt;0,'Récap prestation'!E433,"")</f>
        <v/>
      </c>
      <c r="E432" s="14">
        <f t="shared" si="49"/>
        <v>423</v>
      </c>
      <c r="F432" s="14" t="str">
        <f t="shared" si="50"/>
        <v xml:space="preserve"> 423 </v>
      </c>
      <c r="G432" s="14">
        <f>INDEX($N$2:O530,MATCH(D432,Tableau1[valeur établissement liste],0),2)</f>
        <v>3</v>
      </c>
      <c r="H432" s="2" t="str">
        <f t="shared" si="51"/>
        <v/>
      </c>
      <c r="I432" s="12">
        <f>'Récap prestation'!G433</f>
        <v>0</v>
      </c>
      <c r="J432" s="12" t="str">
        <f>IF(ISBLANK('Récap prestation'!I433),"",'Récap prestation'!I433)</f>
        <v/>
      </c>
      <c r="K432" s="12" t="str">
        <f>IF(ISBLANK('Récap prestation'!H433),"",'Récap prestation'!H433)</f>
        <v/>
      </c>
      <c r="L432" s="12"/>
      <c r="M432" s="10" t="e">
        <f t="array" ref="M4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doublon])-ROW($D$2)+1),ROWS(M$2:M432)))</f>
        <v>#NUM!</v>
      </c>
      <c r="N432" s="12" t="str">
        <f t="shared" si="52"/>
        <v/>
      </c>
      <c r="O432">
        <f t="shared" si="55"/>
        <v>431</v>
      </c>
      <c r="P432">
        <f ca="1">SUMIF('Récap prestation'!$E$3:$E$500,N432,'Récap prestation'!J433)</f>
        <v>0</v>
      </c>
      <c r="Q432">
        <f ca="1">SUMIF('Récap prestation'!$E$3:$E$500,N432,'Récap prestation'!K433)</f>
        <v>0</v>
      </c>
      <c r="R432">
        <f t="shared" ca="1" si="53"/>
        <v>0</v>
      </c>
      <c r="S432">
        <f ca="1">SUMIF('Récap prestation'!$E$3:$E$500,N432,'Récap prestation'!S433)</f>
        <v>0</v>
      </c>
      <c r="T432" t="str">
        <f ca="1">IF(ISERROR(AVERAGEIF('Récap prestation'!$E$3:$E$500,N432,'Récap prestation'!$S$3)),"N/A",AVERAGEIF('Récap prestation'!$E$3:$E$500,N432,'Récap prestation'!$S$3:$S$500))</f>
        <v>N/A</v>
      </c>
      <c r="U432" s="12">
        <f>'Récap prestation'!O433</f>
        <v>0</v>
      </c>
      <c r="V432" s="12" t="e">
        <f t="array" ref="V43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doublon])-ROW($U$2)+1),ROWS(V$2:V432)))</f>
        <v>#NUM!</v>
      </c>
      <c r="W432" s="12" t="str">
        <f t="shared" si="54"/>
        <v/>
      </c>
      <c r="X432" s="12"/>
    </row>
    <row r="433" spans="1:24" x14ac:dyDescent="0.25">
      <c r="A433" s="3">
        <f>'Récap prestation'!N434</f>
        <v>0</v>
      </c>
      <c r="B433" s="12" t="e">
        <f t="array" ref="B4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doublon])-ROW($A$2)+1),ROWS(B$2:B433)))</f>
        <v>#NUM!</v>
      </c>
      <c r="C433" s="12" t="str">
        <f t="shared" si="48"/>
        <v/>
      </c>
      <c r="D433" s="12" t="str">
        <f>IF('Récap prestation'!E434&lt;&gt;0,'Récap prestation'!E434,"")</f>
        <v/>
      </c>
      <c r="E433" s="14">
        <f t="shared" si="49"/>
        <v>424</v>
      </c>
      <c r="F433" s="14" t="str">
        <f t="shared" si="50"/>
        <v xml:space="preserve"> 424 </v>
      </c>
      <c r="G433" s="14">
        <f>INDEX($N$2:O531,MATCH(D433,Tableau1[valeur établissement liste],0),2)</f>
        <v>3</v>
      </c>
      <c r="H433" s="2" t="str">
        <f t="shared" si="51"/>
        <v/>
      </c>
      <c r="I433" s="12">
        <f>'Récap prestation'!G434</f>
        <v>0</v>
      </c>
      <c r="J433" s="12" t="str">
        <f>IF(ISBLANK('Récap prestation'!I434),"",'Récap prestation'!I434)</f>
        <v/>
      </c>
      <c r="K433" s="12" t="str">
        <f>IF(ISBLANK('Récap prestation'!H434),"",'Récap prestation'!H434)</f>
        <v/>
      </c>
      <c r="L433" s="12"/>
      <c r="M433" s="10" t="e">
        <f t="array" ref="M4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doublon])-ROW($D$2)+1),ROWS(M$2:M433)))</f>
        <v>#NUM!</v>
      </c>
      <c r="N433" s="12" t="str">
        <f t="shared" si="52"/>
        <v/>
      </c>
      <c r="O433">
        <f t="shared" si="55"/>
        <v>432</v>
      </c>
      <c r="P433">
        <f ca="1">SUMIF('Récap prestation'!$E$3:$E$500,N433,'Récap prestation'!J434)</f>
        <v>0</v>
      </c>
      <c r="Q433">
        <f ca="1">SUMIF('Récap prestation'!$E$3:$E$500,N433,'Récap prestation'!K434)</f>
        <v>0</v>
      </c>
      <c r="R433">
        <f t="shared" ca="1" si="53"/>
        <v>0</v>
      </c>
      <c r="S433">
        <f ca="1">SUMIF('Récap prestation'!$E$3:$E$500,N433,'Récap prestation'!S434)</f>
        <v>0</v>
      </c>
      <c r="T433" t="str">
        <f ca="1">IF(ISERROR(AVERAGEIF('Récap prestation'!$E$3:$E$500,N433,'Récap prestation'!$S$3)),"N/A",AVERAGEIF('Récap prestation'!$E$3:$E$500,N433,'Récap prestation'!$S$3:$S$500))</f>
        <v>N/A</v>
      </c>
      <c r="U433" s="12">
        <f>'Récap prestation'!O434</f>
        <v>0</v>
      </c>
      <c r="V433" s="12" t="e">
        <f t="array" ref="V43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doublon])-ROW($U$2)+1),ROWS(V$2:V433)))</f>
        <v>#NUM!</v>
      </c>
      <c r="W433" s="12" t="str">
        <f t="shared" si="54"/>
        <v/>
      </c>
      <c r="X433" s="12"/>
    </row>
    <row r="434" spans="1:24" x14ac:dyDescent="0.25">
      <c r="A434" s="3">
        <f>'Récap prestation'!N435</f>
        <v>0</v>
      </c>
      <c r="B434" s="12" t="e">
        <f t="array" ref="B4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doublon])-ROW($A$2)+1),ROWS(B$2:B434)))</f>
        <v>#NUM!</v>
      </c>
      <c r="C434" s="12" t="str">
        <f t="shared" si="48"/>
        <v/>
      </c>
      <c r="D434" s="12" t="str">
        <f>IF('Récap prestation'!E435&lt;&gt;0,'Récap prestation'!E435,"")</f>
        <v/>
      </c>
      <c r="E434" s="14">
        <f t="shared" si="49"/>
        <v>425</v>
      </c>
      <c r="F434" s="14" t="str">
        <f t="shared" si="50"/>
        <v xml:space="preserve"> 425 </v>
      </c>
      <c r="G434" s="14">
        <f>INDEX($N$2:O532,MATCH(D434,Tableau1[valeur établissement liste],0),2)</f>
        <v>3</v>
      </c>
      <c r="H434" s="2" t="str">
        <f t="shared" si="51"/>
        <v/>
      </c>
      <c r="I434" s="12">
        <f>'Récap prestation'!G435</f>
        <v>0</v>
      </c>
      <c r="J434" s="12" t="str">
        <f>IF(ISBLANK('Récap prestation'!I435),"",'Récap prestation'!I435)</f>
        <v/>
      </c>
      <c r="K434" s="12" t="str">
        <f>IF(ISBLANK('Récap prestation'!H435),"",'Récap prestation'!H435)</f>
        <v/>
      </c>
      <c r="L434" s="12"/>
      <c r="M434" s="10" t="e">
        <f t="array" ref="M4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doublon])-ROW($D$2)+1),ROWS(M$2:M434)))</f>
        <v>#NUM!</v>
      </c>
      <c r="N434" s="12" t="str">
        <f t="shared" si="52"/>
        <v/>
      </c>
      <c r="O434">
        <f t="shared" si="55"/>
        <v>433</v>
      </c>
      <c r="P434">
        <f ca="1">SUMIF('Récap prestation'!$E$3:$E$500,N434,'Récap prestation'!J435)</f>
        <v>0</v>
      </c>
      <c r="Q434">
        <f ca="1">SUMIF('Récap prestation'!$E$3:$E$500,N434,'Récap prestation'!K435)</f>
        <v>0</v>
      </c>
      <c r="R434">
        <f t="shared" ca="1" si="53"/>
        <v>0</v>
      </c>
      <c r="S434">
        <f ca="1">SUMIF('Récap prestation'!$E$3:$E$500,N434,'Récap prestation'!S435)</f>
        <v>0</v>
      </c>
      <c r="T434" t="str">
        <f ca="1">IF(ISERROR(AVERAGEIF('Récap prestation'!$E$3:$E$500,N434,'Récap prestation'!$S$3)),"N/A",AVERAGEIF('Récap prestation'!$E$3:$E$500,N434,'Récap prestation'!$S$3:$S$500))</f>
        <v>N/A</v>
      </c>
      <c r="U434" s="12">
        <f>'Récap prestation'!O435</f>
        <v>0</v>
      </c>
      <c r="V434" s="12" t="e">
        <f t="array" ref="V43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doublon])-ROW($U$2)+1),ROWS(V$2:V434)))</f>
        <v>#NUM!</v>
      </c>
      <c r="W434" s="12" t="str">
        <f t="shared" si="54"/>
        <v/>
      </c>
      <c r="X434" s="12"/>
    </row>
    <row r="435" spans="1:24" x14ac:dyDescent="0.25">
      <c r="A435" s="3">
        <f>'Récap prestation'!N436</f>
        <v>0</v>
      </c>
      <c r="B435" s="12" t="e">
        <f t="array" ref="B4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doublon])-ROW($A$2)+1),ROWS(B$2:B435)))</f>
        <v>#NUM!</v>
      </c>
      <c r="C435" s="12" t="str">
        <f t="shared" si="48"/>
        <v/>
      </c>
      <c r="D435" s="12" t="str">
        <f>IF('Récap prestation'!E436&lt;&gt;0,'Récap prestation'!E436,"")</f>
        <v/>
      </c>
      <c r="E435" s="14">
        <f t="shared" si="49"/>
        <v>426</v>
      </c>
      <c r="F435" s="14" t="str">
        <f t="shared" si="50"/>
        <v xml:space="preserve"> 426 </v>
      </c>
      <c r="G435" s="14">
        <f>INDEX($N$2:O533,MATCH(D435,Tableau1[valeur établissement liste],0),2)</f>
        <v>3</v>
      </c>
      <c r="H435" s="2" t="str">
        <f t="shared" si="51"/>
        <v/>
      </c>
      <c r="I435" s="12">
        <f>'Récap prestation'!G436</f>
        <v>0</v>
      </c>
      <c r="J435" s="12" t="str">
        <f>IF(ISBLANK('Récap prestation'!I436),"",'Récap prestation'!I436)</f>
        <v/>
      </c>
      <c r="K435" s="12" t="str">
        <f>IF(ISBLANK('Récap prestation'!H436),"",'Récap prestation'!H436)</f>
        <v/>
      </c>
      <c r="L435" s="12"/>
      <c r="M435" s="10" t="e">
        <f t="array" ref="M4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doublon])-ROW($D$2)+1),ROWS(M$2:M435)))</f>
        <v>#NUM!</v>
      </c>
      <c r="N435" s="12" t="str">
        <f t="shared" si="52"/>
        <v/>
      </c>
      <c r="O435">
        <f t="shared" si="55"/>
        <v>434</v>
      </c>
      <c r="P435">
        <f ca="1">SUMIF('Récap prestation'!$E$3:$E$500,N435,'Récap prestation'!J436)</f>
        <v>0</v>
      </c>
      <c r="Q435">
        <f ca="1">SUMIF('Récap prestation'!$E$3:$E$500,N435,'Récap prestation'!K436)</f>
        <v>0</v>
      </c>
      <c r="R435">
        <f t="shared" ca="1" si="53"/>
        <v>0</v>
      </c>
      <c r="S435">
        <f ca="1">SUMIF('Récap prestation'!$E$3:$E$500,N435,'Récap prestation'!S436)</f>
        <v>0</v>
      </c>
      <c r="T435" t="str">
        <f ca="1">IF(ISERROR(AVERAGEIF('Récap prestation'!$E$3:$E$500,N435,'Récap prestation'!$S$3)),"N/A",AVERAGEIF('Récap prestation'!$E$3:$E$500,N435,'Récap prestation'!$S$3:$S$500))</f>
        <v>N/A</v>
      </c>
      <c r="U435" s="12">
        <f>'Récap prestation'!O436</f>
        <v>0</v>
      </c>
      <c r="V435" s="12" t="e">
        <f t="array" ref="V43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doublon])-ROW($U$2)+1),ROWS(V$2:V435)))</f>
        <v>#NUM!</v>
      </c>
      <c r="W435" s="12" t="str">
        <f t="shared" si="54"/>
        <v/>
      </c>
      <c r="X435" s="12"/>
    </row>
    <row r="436" spans="1:24" x14ac:dyDescent="0.25">
      <c r="A436" s="3">
        <f>'Récap prestation'!N437</f>
        <v>0</v>
      </c>
      <c r="B436" s="12" t="e">
        <f t="array" ref="B4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doublon])-ROW($A$2)+1),ROWS(B$2:B436)))</f>
        <v>#NUM!</v>
      </c>
      <c r="C436" s="12" t="str">
        <f t="shared" si="48"/>
        <v/>
      </c>
      <c r="D436" s="12" t="str">
        <f>IF('Récap prestation'!E437&lt;&gt;0,'Récap prestation'!E437,"")</f>
        <v/>
      </c>
      <c r="E436" s="14">
        <f t="shared" si="49"/>
        <v>427</v>
      </c>
      <c r="F436" s="14" t="str">
        <f t="shared" si="50"/>
        <v xml:space="preserve"> 427 </v>
      </c>
      <c r="G436" s="14">
        <f>INDEX($N$2:O534,MATCH(D436,Tableau1[valeur établissement liste],0),2)</f>
        <v>3</v>
      </c>
      <c r="H436" s="2" t="str">
        <f t="shared" si="51"/>
        <v/>
      </c>
      <c r="I436" s="12">
        <f>'Récap prestation'!G437</f>
        <v>0</v>
      </c>
      <c r="J436" s="12" t="str">
        <f>IF(ISBLANK('Récap prestation'!I437),"",'Récap prestation'!I437)</f>
        <v/>
      </c>
      <c r="K436" s="12" t="str">
        <f>IF(ISBLANK('Récap prestation'!H437),"",'Récap prestation'!H437)</f>
        <v/>
      </c>
      <c r="L436" s="12"/>
      <c r="M436" s="10" t="e">
        <f t="array" ref="M4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doublon])-ROW($D$2)+1),ROWS(M$2:M436)))</f>
        <v>#NUM!</v>
      </c>
      <c r="N436" s="12" t="str">
        <f t="shared" si="52"/>
        <v/>
      </c>
      <c r="O436">
        <f t="shared" si="55"/>
        <v>435</v>
      </c>
      <c r="P436">
        <f ca="1">SUMIF('Récap prestation'!$E$3:$E$500,N436,'Récap prestation'!J437)</f>
        <v>0</v>
      </c>
      <c r="Q436">
        <f ca="1">SUMIF('Récap prestation'!$E$3:$E$500,N436,'Récap prestation'!K437)</f>
        <v>0</v>
      </c>
      <c r="R436">
        <f t="shared" ca="1" si="53"/>
        <v>0</v>
      </c>
      <c r="S436">
        <f ca="1">SUMIF('Récap prestation'!$E$3:$E$500,N436,'Récap prestation'!S437)</f>
        <v>0</v>
      </c>
      <c r="T436" t="str">
        <f ca="1">IF(ISERROR(AVERAGEIF('Récap prestation'!$E$3:$E$500,N436,'Récap prestation'!$S$3)),"N/A",AVERAGEIF('Récap prestation'!$E$3:$E$500,N436,'Récap prestation'!$S$3:$S$500))</f>
        <v>N/A</v>
      </c>
      <c r="U436" s="12">
        <f>'Récap prestation'!O437</f>
        <v>0</v>
      </c>
      <c r="V436" s="12" t="e">
        <f t="array" ref="V43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doublon])-ROW($U$2)+1),ROWS(V$2:V436)))</f>
        <v>#NUM!</v>
      </c>
      <c r="W436" s="12" t="str">
        <f t="shared" si="54"/>
        <v/>
      </c>
      <c r="X436" s="12"/>
    </row>
    <row r="437" spans="1:24" x14ac:dyDescent="0.25">
      <c r="A437" s="3">
        <f>'Récap prestation'!N438</f>
        <v>0</v>
      </c>
      <c r="B437" s="12" t="e">
        <f t="array" ref="B4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doublon])-ROW($A$2)+1),ROWS(B$2:B437)))</f>
        <v>#NUM!</v>
      </c>
      <c r="C437" s="12" t="str">
        <f t="shared" si="48"/>
        <v/>
      </c>
      <c r="D437" s="12" t="str">
        <f>IF('Récap prestation'!E438&lt;&gt;0,'Récap prestation'!E438,"")</f>
        <v/>
      </c>
      <c r="E437" s="14">
        <f t="shared" si="49"/>
        <v>428</v>
      </c>
      <c r="F437" s="14" t="str">
        <f t="shared" si="50"/>
        <v xml:space="preserve"> 428 </v>
      </c>
      <c r="G437" s="14">
        <f>INDEX($N$2:O535,MATCH(D437,Tableau1[valeur établissement liste],0),2)</f>
        <v>3</v>
      </c>
      <c r="H437" s="2" t="str">
        <f t="shared" si="51"/>
        <v/>
      </c>
      <c r="I437" s="12">
        <f>'Récap prestation'!G438</f>
        <v>0</v>
      </c>
      <c r="J437" s="12" t="str">
        <f>IF(ISBLANK('Récap prestation'!I438),"",'Récap prestation'!I438)</f>
        <v/>
      </c>
      <c r="K437" s="12" t="str">
        <f>IF(ISBLANK('Récap prestation'!H438),"",'Récap prestation'!H438)</f>
        <v/>
      </c>
      <c r="L437" s="12"/>
      <c r="M437" s="10" t="e">
        <f t="array" ref="M4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doublon])-ROW($D$2)+1),ROWS(M$2:M437)))</f>
        <v>#NUM!</v>
      </c>
      <c r="N437" s="12" t="str">
        <f t="shared" si="52"/>
        <v/>
      </c>
      <c r="O437">
        <f t="shared" si="55"/>
        <v>436</v>
      </c>
      <c r="P437">
        <f ca="1">SUMIF('Récap prestation'!$E$3:$E$500,N437,'Récap prestation'!J438)</f>
        <v>0</v>
      </c>
      <c r="Q437">
        <f ca="1">SUMIF('Récap prestation'!$E$3:$E$500,N437,'Récap prestation'!K438)</f>
        <v>0</v>
      </c>
      <c r="R437">
        <f t="shared" ca="1" si="53"/>
        <v>0</v>
      </c>
      <c r="S437">
        <f ca="1">SUMIF('Récap prestation'!$E$3:$E$500,N437,'Récap prestation'!S438)</f>
        <v>0</v>
      </c>
      <c r="T437" t="str">
        <f ca="1">IF(ISERROR(AVERAGEIF('Récap prestation'!$E$3:$E$500,N437,'Récap prestation'!$S$3)),"N/A",AVERAGEIF('Récap prestation'!$E$3:$E$500,N437,'Récap prestation'!$S$3:$S$500))</f>
        <v>N/A</v>
      </c>
      <c r="U437" s="12">
        <f>'Récap prestation'!O438</f>
        <v>0</v>
      </c>
      <c r="V437" s="12" t="e">
        <f t="array" ref="V43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doublon])-ROW($U$2)+1),ROWS(V$2:V437)))</f>
        <v>#NUM!</v>
      </c>
      <c r="W437" s="12" t="str">
        <f t="shared" si="54"/>
        <v/>
      </c>
      <c r="X437" s="12"/>
    </row>
    <row r="438" spans="1:24" x14ac:dyDescent="0.25">
      <c r="A438" s="3">
        <f>'Récap prestation'!N439</f>
        <v>0</v>
      </c>
      <c r="B438" s="12" t="e">
        <f t="array" ref="B4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doublon])-ROW($A$2)+1),ROWS(B$2:B438)))</f>
        <v>#NUM!</v>
      </c>
      <c r="C438" s="12" t="str">
        <f t="shared" si="48"/>
        <v/>
      </c>
      <c r="D438" s="12" t="str">
        <f>IF('Récap prestation'!E439&lt;&gt;0,'Récap prestation'!E439,"")</f>
        <v/>
      </c>
      <c r="E438" s="14">
        <f t="shared" si="49"/>
        <v>429</v>
      </c>
      <c r="F438" s="14" t="str">
        <f t="shared" si="50"/>
        <v xml:space="preserve"> 429 </v>
      </c>
      <c r="G438" s="14">
        <f>INDEX($N$2:O536,MATCH(D438,Tableau1[valeur établissement liste],0),2)</f>
        <v>3</v>
      </c>
      <c r="H438" s="2" t="str">
        <f t="shared" si="51"/>
        <v/>
      </c>
      <c r="I438" s="12">
        <f>'Récap prestation'!G439</f>
        <v>0</v>
      </c>
      <c r="J438" s="12" t="str">
        <f>IF(ISBLANK('Récap prestation'!I439),"",'Récap prestation'!I439)</f>
        <v/>
      </c>
      <c r="K438" s="12" t="str">
        <f>IF(ISBLANK('Récap prestation'!H439),"",'Récap prestation'!H439)</f>
        <v/>
      </c>
      <c r="L438" s="12"/>
      <c r="M438" s="10" t="e">
        <f t="array" ref="M4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doublon])-ROW($D$2)+1),ROWS(M$2:M438)))</f>
        <v>#NUM!</v>
      </c>
      <c r="N438" s="12" t="str">
        <f t="shared" si="52"/>
        <v/>
      </c>
      <c r="O438">
        <f t="shared" si="55"/>
        <v>437</v>
      </c>
      <c r="P438">
        <f ca="1">SUMIF('Récap prestation'!$E$3:$E$500,N438,'Récap prestation'!J439)</f>
        <v>0</v>
      </c>
      <c r="Q438">
        <f ca="1">SUMIF('Récap prestation'!$E$3:$E$500,N438,'Récap prestation'!K439)</f>
        <v>0</v>
      </c>
      <c r="R438">
        <f t="shared" ca="1" si="53"/>
        <v>0</v>
      </c>
      <c r="S438">
        <f ca="1">SUMIF('Récap prestation'!$E$3:$E$500,N438,'Récap prestation'!S439)</f>
        <v>0</v>
      </c>
      <c r="T438" t="str">
        <f ca="1">IF(ISERROR(AVERAGEIF('Récap prestation'!$E$3:$E$500,N438,'Récap prestation'!$S$3)),"N/A",AVERAGEIF('Récap prestation'!$E$3:$E$500,N438,'Récap prestation'!$S$3:$S$500))</f>
        <v>N/A</v>
      </c>
      <c r="U438" s="12">
        <f>'Récap prestation'!O439</f>
        <v>0</v>
      </c>
      <c r="V438" s="12" t="e">
        <f t="array" ref="V43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doublon])-ROW($U$2)+1),ROWS(V$2:V438)))</f>
        <v>#NUM!</v>
      </c>
      <c r="W438" s="12" t="str">
        <f t="shared" si="54"/>
        <v/>
      </c>
      <c r="X438" s="12"/>
    </row>
    <row r="439" spans="1:24" x14ac:dyDescent="0.25">
      <c r="A439" s="3">
        <f>'Récap prestation'!N440</f>
        <v>0</v>
      </c>
      <c r="B439" s="12" t="e">
        <f t="array" ref="B4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doublon])-ROW($A$2)+1),ROWS(B$2:B439)))</f>
        <v>#NUM!</v>
      </c>
      <c r="C439" s="12" t="str">
        <f t="shared" si="48"/>
        <v/>
      </c>
      <c r="D439" s="12" t="str">
        <f>IF('Récap prestation'!E440&lt;&gt;0,'Récap prestation'!E440,"")</f>
        <v/>
      </c>
      <c r="E439" s="14">
        <f t="shared" si="49"/>
        <v>430</v>
      </c>
      <c r="F439" s="14" t="str">
        <f t="shared" si="50"/>
        <v xml:space="preserve"> 430 </v>
      </c>
      <c r="G439" s="14">
        <f>INDEX($N$2:O537,MATCH(D439,Tableau1[valeur établissement liste],0),2)</f>
        <v>3</v>
      </c>
      <c r="H439" s="2" t="str">
        <f t="shared" si="51"/>
        <v/>
      </c>
      <c r="I439" s="12">
        <f>'Récap prestation'!G440</f>
        <v>0</v>
      </c>
      <c r="J439" s="12" t="str">
        <f>IF(ISBLANK('Récap prestation'!I440),"",'Récap prestation'!I440)</f>
        <v/>
      </c>
      <c r="K439" s="12" t="str">
        <f>IF(ISBLANK('Récap prestation'!H440),"",'Récap prestation'!H440)</f>
        <v/>
      </c>
      <c r="L439" s="12"/>
      <c r="M439" s="10" t="e">
        <f t="array" ref="M4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doublon])-ROW($D$2)+1),ROWS(M$2:M439)))</f>
        <v>#NUM!</v>
      </c>
      <c r="N439" s="12" t="str">
        <f t="shared" si="52"/>
        <v/>
      </c>
      <c r="O439">
        <f t="shared" si="55"/>
        <v>438</v>
      </c>
      <c r="P439">
        <f ca="1">SUMIF('Récap prestation'!$E$3:$E$500,N439,'Récap prestation'!J440)</f>
        <v>0</v>
      </c>
      <c r="Q439">
        <f ca="1">SUMIF('Récap prestation'!$E$3:$E$500,N439,'Récap prestation'!K440)</f>
        <v>0</v>
      </c>
      <c r="R439">
        <f t="shared" ca="1" si="53"/>
        <v>0</v>
      </c>
      <c r="S439">
        <f ca="1">SUMIF('Récap prestation'!$E$3:$E$500,N439,'Récap prestation'!S440)</f>
        <v>0</v>
      </c>
      <c r="T439" t="str">
        <f ca="1">IF(ISERROR(AVERAGEIF('Récap prestation'!$E$3:$E$500,N439,'Récap prestation'!$S$3)),"N/A",AVERAGEIF('Récap prestation'!$E$3:$E$500,N439,'Récap prestation'!$S$3:$S$500))</f>
        <v>N/A</v>
      </c>
      <c r="U439" s="12">
        <f>'Récap prestation'!O440</f>
        <v>0</v>
      </c>
      <c r="V439" s="12" t="e">
        <f t="array" ref="V43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doublon])-ROW($U$2)+1),ROWS(V$2:V439)))</f>
        <v>#NUM!</v>
      </c>
      <c r="W439" s="12" t="str">
        <f t="shared" si="54"/>
        <v/>
      </c>
      <c r="X439" s="12"/>
    </row>
    <row r="440" spans="1:24" x14ac:dyDescent="0.25">
      <c r="A440" s="3">
        <f>'Récap prestation'!N441</f>
        <v>0</v>
      </c>
      <c r="B440" s="12" t="e">
        <f t="array" ref="B4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doublon])-ROW($A$2)+1),ROWS(B$2:B440)))</f>
        <v>#NUM!</v>
      </c>
      <c r="C440" s="12" t="str">
        <f t="shared" si="48"/>
        <v/>
      </c>
      <c r="D440" s="12" t="str">
        <f>IF('Récap prestation'!E441&lt;&gt;0,'Récap prestation'!E441,"")</f>
        <v/>
      </c>
      <c r="E440" s="14">
        <f t="shared" si="49"/>
        <v>431</v>
      </c>
      <c r="F440" s="14" t="str">
        <f t="shared" si="50"/>
        <v xml:space="preserve"> 431 </v>
      </c>
      <c r="G440" s="14">
        <f>INDEX($N$2:O538,MATCH(D440,Tableau1[valeur établissement liste],0),2)</f>
        <v>3</v>
      </c>
      <c r="H440" s="2" t="str">
        <f t="shared" si="51"/>
        <v/>
      </c>
      <c r="I440" s="12">
        <f>'Récap prestation'!G441</f>
        <v>0</v>
      </c>
      <c r="J440" s="12" t="str">
        <f>IF(ISBLANK('Récap prestation'!I441),"",'Récap prestation'!I441)</f>
        <v/>
      </c>
      <c r="K440" s="12" t="str">
        <f>IF(ISBLANK('Récap prestation'!H441),"",'Récap prestation'!H441)</f>
        <v/>
      </c>
      <c r="L440" s="12"/>
      <c r="M440" s="10" t="e">
        <f t="array" ref="M4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doublon])-ROW($D$2)+1),ROWS(M$2:M440)))</f>
        <v>#NUM!</v>
      </c>
      <c r="N440" s="12" t="str">
        <f t="shared" si="52"/>
        <v/>
      </c>
      <c r="O440">
        <f t="shared" si="55"/>
        <v>439</v>
      </c>
      <c r="P440">
        <f ca="1">SUMIF('Récap prestation'!$E$3:$E$500,N440,'Récap prestation'!J441)</f>
        <v>0</v>
      </c>
      <c r="Q440">
        <f ca="1">SUMIF('Récap prestation'!$E$3:$E$500,N440,'Récap prestation'!K441)</f>
        <v>0</v>
      </c>
      <c r="R440">
        <f t="shared" ca="1" si="53"/>
        <v>0</v>
      </c>
      <c r="S440">
        <f ca="1">SUMIF('Récap prestation'!$E$3:$E$500,N440,'Récap prestation'!S441)</f>
        <v>0</v>
      </c>
      <c r="T440" t="str">
        <f ca="1">IF(ISERROR(AVERAGEIF('Récap prestation'!$E$3:$E$500,N440,'Récap prestation'!$S$3)),"N/A",AVERAGEIF('Récap prestation'!$E$3:$E$500,N440,'Récap prestation'!$S$3:$S$500))</f>
        <v>N/A</v>
      </c>
      <c r="U440" s="12">
        <f>'Récap prestation'!O441</f>
        <v>0</v>
      </c>
      <c r="V440" s="12" t="e">
        <f t="array" ref="V44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doublon])-ROW($U$2)+1),ROWS(V$2:V440)))</f>
        <v>#NUM!</v>
      </c>
      <c r="W440" s="12" t="str">
        <f t="shared" si="54"/>
        <v/>
      </c>
      <c r="X440" s="12"/>
    </row>
    <row r="441" spans="1:24" x14ac:dyDescent="0.25">
      <c r="A441" s="3">
        <f>'Récap prestation'!N442</f>
        <v>0</v>
      </c>
      <c r="B441" s="12" t="e">
        <f t="array" ref="B4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doublon])-ROW($A$2)+1),ROWS(B$2:B441)))</f>
        <v>#NUM!</v>
      </c>
      <c r="C441" s="12" t="str">
        <f t="shared" si="48"/>
        <v/>
      </c>
      <c r="D441" s="12" t="str">
        <f>IF('Récap prestation'!E442&lt;&gt;0,'Récap prestation'!E442,"")</f>
        <v/>
      </c>
      <c r="E441" s="14">
        <f t="shared" si="49"/>
        <v>432</v>
      </c>
      <c r="F441" s="14" t="str">
        <f t="shared" si="50"/>
        <v xml:space="preserve"> 432 </v>
      </c>
      <c r="G441" s="14">
        <f>INDEX($N$2:O539,MATCH(D441,Tableau1[valeur établissement liste],0),2)</f>
        <v>3</v>
      </c>
      <c r="H441" s="2" t="str">
        <f t="shared" si="51"/>
        <v/>
      </c>
      <c r="I441" s="12">
        <f>'Récap prestation'!G442</f>
        <v>0</v>
      </c>
      <c r="J441" s="12" t="str">
        <f>IF(ISBLANK('Récap prestation'!I442),"",'Récap prestation'!I442)</f>
        <v/>
      </c>
      <c r="K441" s="12" t="str">
        <f>IF(ISBLANK('Récap prestation'!H442),"",'Récap prestation'!H442)</f>
        <v/>
      </c>
      <c r="L441" s="12"/>
      <c r="M441" s="10" t="e">
        <f t="array" ref="M4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doublon])-ROW($D$2)+1),ROWS(M$2:M441)))</f>
        <v>#NUM!</v>
      </c>
      <c r="N441" s="12" t="str">
        <f t="shared" si="52"/>
        <v/>
      </c>
      <c r="O441">
        <f t="shared" si="55"/>
        <v>440</v>
      </c>
      <c r="P441">
        <f ca="1">SUMIF('Récap prestation'!$E$3:$E$500,N441,'Récap prestation'!J442)</f>
        <v>0</v>
      </c>
      <c r="Q441">
        <f ca="1">SUMIF('Récap prestation'!$E$3:$E$500,N441,'Récap prestation'!K442)</f>
        <v>0</v>
      </c>
      <c r="R441">
        <f t="shared" ca="1" si="53"/>
        <v>0</v>
      </c>
      <c r="S441">
        <f ca="1">SUMIF('Récap prestation'!$E$3:$E$500,N441,'Récap prestation'!S442)</f>
        <v>0</v>
      </c>
      <c r="T441" t="str">
        <f ca="1">IF(ISERROR(AVERAGEIF('Récap prestation'!$E$3:$E$500,N441,'Récap prestation'!$S$3)),"N/A",AVERAGEIF('Récap prestation'!$E$3:$E$500,N441,'Récap prestation'!$S$3:$S$500))</f>
        <v>N/A</v>
      </c>
      <c r="U441" s="12">
        <f>'Récap prestation'!O442</f>
        <v>0</v>
      </c>
      <c r="V441" s="12" t="e">
        <f t="array" ref="V44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doublon])-ROW($U$2)+1),ROWS(V$2:V441)))</f>
        <v>#NUM!</v>
      </c>
      <c r="W441" s="12" t="str">
        <f t="shared" si="54"/>
        <v/>
      </c>
      <c r="X441" s="12"/>
    </row>
    <row r="442" spans="1:24" x14ac:dyDescent="0.25">
      <c r="A442" s="3">
        <f>'Récap prestation'!N443</f>
        <v>0</v>
      </c>
      <c r="B442" s="12" t="e">
        <f t="array" ref="B4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doublon])-ROW($A$2)+1),ROWS(B$2:B442)))</f>
        <v>#NUM!</v>
      </c>
      <c r="C442" s="12" t="str">
        <f t="shared" si="48"/>
        <v/>
      </c>
      <c r="D442" s="12" t="str">
        <f>IF('Récap prestation'!E443&lt;&gt;0,'Récap prestation'!E443,"")</f>
        <v/>
      </c>
      <c r="E442" s="14">
        <f t="shared" si="49"/>
        <v>433</v>
      </c>
      <c r="F442" s="14" t="str">
        <f t="shared" si="50"/>
        <v xml:space="preserve"> 433 </v>
      </c>
      <c r="G442" s="14">
        <f>INDEX($N$2:O540,MATCH(D442,Tableau1[valeur établissement liste],0),2)</f>
        <v>3</v>
      </c>
      <c r="H442" s="2" t="str">
        <f t="shared" si="51"/>
        <v/>
      </c>
      <c r="I442" s="12">
        <f>'Récap prestation'!G443</f>
        <v>0</v>
      </c>
      <c r="J442" s="12" t="str">
        <f>IF(ISBLANK('Récap prestation'!I443),"",'Récap prestation'!I443)</f>
        <v/>
      </c>
      <c r="K442" s="12" t="str">
        <f>IF(ISBLANK('Récap prestation'!H443),"",'Récap prestation'!H443)</f>
        <v/>
      </c>
      <c r="L442" s="12"/>
      <c r="M442" s="10" t="e">
        <f t="array" ref="M4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doublon])-ROW($D$2)+1),ROWS(M$2:M442)))</f>
        <v>#NUM!</v>
      </c>
      <c r="N442" s="12" t="str">
        <f t="shared" si="52"/>
        <v/>
      </c>
      <c r="O442">
        <f t="shared" si="55"/>
        <v>441</v>
      </c>
      <c r="P442">
        <f ca="1">SUMIF('Récap prestation'!$E$3:$E$500,N442,'Récap prestation'!J443)</f>
        <v>0</v>
      </c>
      <c r="Q442">
        <f ca="1">SUMIF('Récap prestation'!$E$3:$E$500,N442,'Récap prestation'!K443)</f>
        <v>0</v>
      </c>
      <c r="R442">
        <f t="shared" ca="1" si="53"/>
        <v>0</v>
      </c>
      <c r="S442">
        <f ca="1">SUMIF('Récap prestation'!$E$3:$E$500,N442,'Récap prestation'!S443)</f>
        <v>0</v>
      </c>
      <c r="T442" t="str">
        <f ca="1">IF(ISERROR(AVERAGEIF('Récap prestation'!$E$3:$E$500,N442,'Récap prestation'!$S$3)),"N/A",AVERAGEIF('Récap prestation'!$E$3:$E$500,N442,'Récap prestation'!$S$3:$S$500))</f>
        <v>N/A</v>
      </c>
      <c r="U442" s="12">
        <f>'Récap prestation'!O443</f>
        <v>0</v>
      </c>
      <c r="V442" s="12" t="e">
        <f t="array" ref="V44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doublon])-ROW($U$2)+1),ROWS(V$2:V442)))</f>
        <v>#NUM!</v>
      </c>
      <c r="W442" s="12" t="str">
        <f t="shared" si="54"/>
        <v/>
      </c>
      <c r="X442" s="12"/>
    </row>
    <row r="443" spans="1:24" x14ac:dyDescent="0.25">
      <c r="A443" s="3">
        <f>'Récap prestation'!N444</f>
        <v>0</v>
      </c>
      <c r="B443" s="12" t="e">
        <f t="array" ref="B4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doublon])-ROW($A$2)+1),ROWS(B$2:B443)))</f>
        <v>#NUM!</v>
      </c>
      <c r="C443" s="12" t="str">
        <f t="shared" si="48"/>
        <v/>
      </c>
      <c r="D443" s="12" t="str">
        <f>IF('Récap prestation'!E444&lt;&gt;0,'Récap prestation'!E444,"")</f>
        <v/>
      </c>
      <c r="E443" s="14">
        <f t="shared" si="49"/>
        <v>434</v>
      </c>
      <c r="F443" s="14" t="str">
        <f t="shared" si="50"/>
        <v xml:space="preserve"> 434 </v>
      </c>
      <c r="G443" s="14">
        <f>INDEX($N$2:O541,MATCH(D443,Tableau1[valeur établissement liste],0),2)</f>
        <v>3</v>
      </c>
      <c r="H443" s="2" t="str">
        <f t="shared" si="51"/>
        <v/>
      </c>
      <c r="I443" s="12">
        <f>'Récap prestation'!G444</f>
        <v>0</v>
      </c>
      <c r="J443" s="12" t="str">
        <f>IF(ISBLANK('Récap prestation'!I444),"",'Récap prestation'!I444)</f>
        <v/>
      </c>
      <c r="K443" s="12" t="str">
        <f>IF(ISBLANK('Récap prestation'!H444),"",'Récap prestation'!H444)</f>
        <v/>
      </c>
      <c r="L443" s="12"/>
      <c r="M443" s="10" t="e">
        <f t="array" ref="M4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doublon])-ROW($D$2)+1),ROWS(M$2:M443)))</f>
        <v>#NUM!</v>
      </c>
      <c r="N443" s="12" t="str">
        <f t="shared" si="52"/>
        <v/>
      </c>
      <c r="O443">
        <f t="shared" si="55"/>
        <v>442</v>
      </c>
      <c r="P443">
        <f ca="1">SUMIF('Récap prestation'!$E$3:$E$500,N443,'Récap prestation'!J444)</f>
        <v>0</v>
      </c>
      <c r="Q443">
        <f ca="1">SUMIF('Récap prestation'!$E$3:$E$500,N443,'Récap prestation'!K444)</f>
        <v>0</v>
      </c>
      <c r="R443">
        <f t="shared" ca="1" si="53"/>
        <v>0</v>
      </c>
      <c r="S443">
        <f ca="1">SUMIF('Récap prestation'!$E$3:$E$500,N443,'Récap prestation'!S444)</f>
        <v>0</v>
      </c>
      <c r="T443" t="str">
        <f ca="1">IF(ISERROR(AVERAGEIF('Récap prestation'!$E$3:$E$500,N443,'Récap prestation'!$S$3)),"N/A",AVERAGEIF('Récap prestation'!$E$3:$E$500,N443,'Récap prestation'!$S$3:$S$500))</f>
        <v>N/A</v>
      </c>
      <c r="U443" s="12">
        <f>'Récap prestation'!O444</f>
        <v>0</v>
      </c>
      <c r="V443" s="12" t="e">
        <f t="array" ref="V44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doublon])-ROW($U$2)+1),ROWS(V$2:V443)))</f>
        <v>#NUM!</v>
      </c>
      <c r="W443" s="12" t="str">
        <f t="shared" si="54"/>
        <v/>
      </c>
      <c r="X443" s="12"/>
    </row>
    <row r="444" spans="1:24" x14ac:dyDescent="0.25">
      <c r="A444" s="3">
        <f>'Récap prestation'!N445</f>
        <v>0</v>
      </c>
      <c r="B444" s="12" t="e">
        <f t="array" ref="B4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doublon])-ROW($A$2)+1),ROWS(B$2:B444)))</f>
        <v>#NUM!</v>
      </c>
      <c r="C444" s="12" t="str">
        <f t="shared" si="48"/>
        <v/>
      </c>
      <c r="D444" s="12" t="str">
        <f>IF('Récap prestation'!E445&lt;&gt;0,'Récap prestation'!E445,"")</f>
        <v/>
      </c>
      <c r="E444" s="14">
        <f t="shared" si="49"/>
        <v>435</v>
      </c>
      <c r="F444" s="14" t="str">
        <f t="shared" si="50"/>
        <v xml:space="preserve"> 435 </v>
      </c>
      <c r="G444" s="14">
        <f>INDEX($N$2:O542,MATCH(D444,Tableau1[valeur établissement liste],0),2)</f>
        <v>3</v>
      </c>
      <c r="H444" s="2" t="str">
        <f t="shared" si="51"/>
        <v/>
      </c>
      <c r="I444" s="12">
        <f>'Récap prestation'!G445</f>
        <v>0</v>
      </c>
      <c r="J444" s="12" t="str">
        <f>IF(ISBLANK('Récap prestation'!I445),"",'Récap prestation'!I445)</f>
        <v/>
      </c>
      <c r="K444" s="12" t="str">
        <f>IF(ISBLANK('Récap prestation'!H445),"",'Récap prestation'!H445)</f>
        <v/>
      </c>
      <c r="L444" s="12"/>
      <c r="M444" s="10" t="e">
        <f t="array" ref="M4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doublon])-ROW($D$2)+1),ROWS(M$2:M444)))</f>
        <v>#NUM!</v>
      </c>
      <c r="N444" s="12" t="str">
        <f t="shared" si="52"/>
        <v/>
      </c>
      <c r="O444">
        <f t="shared" si="55"/>
        <v>443</v>
      </c>
      <c r="P444">
        <f ca="1">SUMIF('Récap prestation'!$E$3:$E$500,N444,'Récap prestation'!J445)</f>
        <v>0</v>
      </c>
      <c r="Q444">
        <f ca="1">SUMIF('Récap prestation'!$E$3:$E$500,N444,'Récap prestation'!K445)</f>
        <v>0</v>
      </c>
      <c r="R444">
        <f t="shared" ca="1" si="53"/>
        <v>0</v>
      </c>
      <c r="S444">
        <f ca="1">SUMIF('Récap prestation'!$E$3:$E$500,N444,'Récap prestation'!S445)</f>
        <v>0</v>
      </c>
      <c r="T444" t="str">
        <f ca="1">IF(ISERROR(AVERAGEIF('Récap prestation'!$E$3:$E$500,N444,'Récap prestation'!$S$3)),"N/A",AVERAGEIF('Récap prestation'!$E$3:$E$500,N444,'Récap prestation'!$S$3:$S$500))</f>
        <v>N/A</v>
      </c>
      <c r="U444" s="12">
        <f>'Récap prestation'!O445</f>
        <v>0</v>
      </c>
      <c r="V444" s="12" t="e">
        <f t="array" ref="V44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doublon])-ROW($U$2)+1),ROWS(V$2:V444)))</f>
        <v>#NUM!</v>
      </c>
      <c r="W444" s="12" t="str">
        <f t="shared" si="54"/>
        <v/>
      </c>
      <c r="X444" s="12"/>
    </row>
    <row r="445" spans="1:24" x14ac:dyDescent="0.25">
      <c r="A445" s="3">
        <f>'Récap prestation'!N446</f>
        <v>0</v>
      </c>
      <c r="B445" s="12" t="e">
        <f t="array" ref="B4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doublon])-ROW($A$2)+1),ROWS(B$2:B445)))</f>
        <v>#NUM!</v>
      </c>
      <c r="C445" s="12" t="str">
        <f t="shared" si="48"/>
        <v/>
      </c>
      <c r="D445" s="12" t="str">
        <f>IF('Récap prestation'!E446&lt;&gt;0,'Récap prestation'!E446,"")</f>
        <v/>
      </c>
      <c r="E445" s="14">
        <f t="shared" si="49"/>
        <v>436</v>
      </c>
      <c r="F445" s="14" t="str">
        <f t="shared" si="50"/>
        <v xml:space="preserve"> 436 </v>
      </c>
      <c r="G445" s="14">
        <f>INDEX($N$2:O543,MATCH(D445,Tableau1[valeur établissement liste],0),2)</f>
        <v>3</v>
      </c>
      <c r="H445" s="2" t="str">
        <f t="shared" si="51"/>
        <v/>
      </c>
      <c r="I445" s="12">
        <f>'Récap prestation'!G446</f>
        <v>0</v>
      </c>
      <c r="J445" s="12" t="str">
        <f>IF(ISBLANK('Récap prestation'!I446),"",'Récap prestation'!I446)</f>
        <v/>
      </c>
      <c r="K445" s="12" t="str">
        <f>IF(ISBLANK('Récap prestation'!H446),"",'Récap prestation'!H446)</f>
        <v/>
      </c>
      <c r="L445" s="12"/>
      <c r="M445" s="10" t="e">
        <f t="array" ref="M4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doublon])-ROW($D$2)+1),ROWS(M$2:M445)))</f>
        <v>#NUM!</v>
      </c>
      <c r="N445" s="12" t="str">
        <f t="shared" si="52"/>
        <v/>
      </c>
      <c r="O445">
        <f t="shared" si="55"/>
        <v>444</v>
      </c>
      <c r="P445">
        <f ca="1">SUMIF('Récap prestation'!$E$3:$E$500,N445,'Récap prestation'!J446)</f>
        <v>0</v>
      </c>
      <c r="Q445">
        <f ca="1">SUMIF('Récap prestation'!$E$3:$E$500,N445,'Récap prestation'!K446)</f>
        <v>0</v>
      </c>
      <c r="R445">
        <f t="shared" ca="1" si="53"/>
        <v>0</v>
      </c>
      <c r="S445">
        <f ca="1">SUMIF('Récap prestation'!$E$3:$E$500,N445,'Récap prestation'!S446)</f>
        <v>0</v>
      </c>
      <c r="T445" t="str">
        <f ca="1">IF(ISERROR(AVERAGEIF('Récap prestation'!$E$3:$E$500,N445,'Récap prestation'!$S$3)),"N/A",AVERAGEIF('Récap prestation'!$E$3:$E$500,N445,'Récap prestation'!$S$3:$S$500))</f>
        <v>N/A</v>
      </c>
      <c r="U445" s="12">
        <f>'Récap prestation'!O446</f>
        <v>0</v>
      </c>
      <c r="V445" s="12" t="e">
        <f t="array" ref="V44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doublon])-ROW($U$2)+1),ROWS(V$2:V445)))</f>
        <v>#NUM!</v>
      </c>
      <c r="W445" s="12" t="str">
        <f t="shared" si="54"/>
        <v/>
      </c>
      <c r="X445" s="12"/>
    </row>
    <row r="446" spans="1:24" x14ac:dyDescent="0.25">
      <c r="A446" s="3">
        <f>'Récap prestation'!N447</f>
        <v>0</v>
      </c>
      <c r="B446" s="12" t="e">
        <f t="array" ref="B4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doublon])-ROW($A$2)+1),ROWS(B$2:B446)))</f>
        <v>#NUM!</v>
      </c>
      <c r="C446" s="12" t="str">
        <f t="shared" si="48"/>
        <v/>
      </c>
      <c r="D446" s="12" t="str">
        <f>IF('Récap prestation'!E447&lt;&gt;0,'Récap prestation'!E447,"")</f>
        <v/>
      </c>
      <c r="E446" s="14">
        <f t="shared" si="49"/>
        <v>437</v>
      </c>
      <c r="F446" s="14" t="str">
        <f t="shared" si="50"/>
        <v xml:space="preserve"> 437 </v>
      </c>
      <c r="G446" s="14">
        <f>INDEX($N$2:O544,MATCH(D446,Tableau1[valeur établissement liste],0),2)</f>
        <v>3</v>
      </c>
      <c r="H446" s="2" t="str">
        <f t="shared" si="51"/>
        <v/>
      </c>
      <c r="I446" s="12">
        <f>'Récap prestation'!G447</f>
        <v>0</v>
      </c>
      <c r="J446" s="12" t="str">
        <f>IF(ISBLANK('Récap prestation'!I447),"",'Récap prestation'!I447)</f>
        <v/>
      </c>
      <c r="K446" s="12" t="str">
        <f>IF(ISBLANK('Récap prestation'!H447),"",'Récap prestation'!H447)</f>
        <v/>
      </c>
      <c r="L446" s="12"/>
      <c r="M446" s="10" t="e">
        <f t="array" ref="M4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doublon])-ROW($D$2)+1),ROWS(M$2:M446)))</f>
        <v>#NUM!</v>
      </c>
      <c r="N446" s="12" t="str">
        <f t="shared" si="52"/>
        <v/>
      </c>
      <c r="O446">
        <f t="shared" si="55"/>
        <v>445</v>
      </c>
      <c r="P446">
        <f ca="1">SUMIF('Récap prestation'!$E$3:$E$500,N446,'Récap prestation'!J447)</f>
        <v>0</v>
      </c>
      <c r="Q446">
        <f ca="1">SUMIF('Récap prestation'!$E$3:$E$500,N446,'Récap prestation'!K447)</f>
        <v>0</v>
      </c>
      <c r="R446">
        <f t="shared" ca="1" si="53"/>
        <v>0</v>
      </c>
      <c r="S446">
        <f ca="1">SUMIF('Récap prestation'!$E$3:$E$500,N446,'Récap prestation'!S447)</f>
        <v>0</v>
      </c>
      <c r="T446" t="str">
        <f ca="1">IF(ISERROR(AVERAGEIF('Récap prestation'!$E$3:$E$500,N446,'Récap prestation'!$S$3)),"N/A",AVERAGEIF('Récap prestation'!$E$3:$E$500,N446,'Récap prestation'!$S$3:$S$500))</f>
        <v>N/A</v>
      </c>
      <c r="U446" s="12">
        <f>'Récap prestation'!O447</f>
        <v>0</v>
      </c>
      <c r="V446" s="12" t="e">
        <f t="array" ref="V44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doublon])-ROW($U$2)+1),ROWS(V$2:V446)))</f>
        <v>#NUM!</v>
      </c>
      <c r="W446" s="12" t="str">
        <f t="shared" si="54"/>
        <v/>
      </c>
      <c r="X446" s="12"/>
    </row>
    <row r="447" spans="1:24" x14ac:dyDescent="0.25">
      <c r="A447" s="3">
        <f>'Récap prestation'!N448</f>
        <v>0</v>
      </c>
      <c r="B447" s="12" t="e">
        <f t="array" ref="B4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doublon])-ROW($A$2)+1),ROWS(B$2:B447)))</f>
        <v>#NUM!</v>
      </c>
      <c r="C447" s="12" t="str">
        <f t="shared" si="48"/>
        <v/>
      </c>
      <c r="D447" s="12" t="str">
        <f>IF('Récap prestation'!E448&lt;&gt;0,'Récap prestation'!E448,"")</f>
        <v/>
      </c>
      <c r="E447" s="14">
        <f t="shared" si="49"/>
        <v>438</v>
      </c>
      <c r="F447" s="14" t="str">
        <f t="shared" si="50"/>
        <v xml:space="preserve"> 438 </v>
      </c>
      <c r="G447" s="14">
        <f>INDEX($N$2:O545,MATCH(D447,Tableau1[valeur établissement liste],0),2)</f>
        <v>3</v>
      </c>
      <c r="H447" s="2" t="str">
        <f t="shared" si="51"/>
        <v/>
      </c>
      <c r="I447" s="12">
        <f>'Récap prestation'!G448</f>
        <v>0</v>
      </c>
      <c r="J447" s="12" t="str">
        <f>IF(ISBLANK('Récap prestation'!I448),"",'Récap prestation'!I448)</f>
        <v/>
      </c>
      <c r="K447" s="12" t="str">
        <f>IF(ISBLANK('Récap prestation'!H448),"",'Récap prestation'!H448)</f>
        <v/>
      </c>
      <c r="L447" s="12"/>
      <c r="M447" s="10" t="e">
        <f t="array" ref="M4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doublon])-ROW($D$2)+1),ROWS(M$2:M447)))</f>
        <v>#NUM!</v>
      </c>
      <c r="N447" s="12" t="str">
        <f t="shared" si="52"/>
        <v/>
      </c>
      <c r="O447">
        <f t="shared" si="55"/>
        <v>446</v>
      </c>
      <c r="P447">
        <f ca="1">SUMIF('Récap prestation'!$E$3:$E$500,N447,'Récap prestation'!J448)</f>
        <v>0</v>
      </c>
      <c r="Q447">
        <f ca="1">SUMIF('Récap prestation'!$E$3:$E$500,N447,'Récap prestation'!K448)</f>
        <v>0</v>
      </c>
      <c r="R447">
        <f t="shared" ca="1" si="53"/>
        <v>0</v>
      </c>
      <c r="S447">
        <f ca="1">SUMIF('Récap prestation'!$E$3:$E$500,N447,'Récap prestation'!S448)</f>
        <v>0</v>
      </c>
      <c r="T447" t="str">
        <f ca="1">IF(ISERROR(AVERAGEIF('Récap prestation'!$E$3:$E$500,N447,'Récap prestation'!$S$3)),"N/A",AVERAGEIF('Récap prestation'!$E$3:$E$500,N447,'Récap prestation'!$S$3:$S$500))</f>
        <v>N/A</v>
      </c>
      <c r="U447" s="12">
        <f>'Récap prestation'!O448</f>
        <v>0</v>
      </c>
      <c r="V447" s="12" t="e">
        <f t="array" ref="V44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doublon])-ROW($U$2)+1),ROWS(V$2:V447)))</f>
        <v>#NUM!</v>
      </c>
      <c r="W447" s="12" t="str">
        <f t="shared" si="54"/>
        <v/>
      </c>
      <c r="X447" s="12"/>
    </row>
    <row r="448" spans="1:24" x14ac:dyDescent="0.25">
      <c r="A448" s="3">
        <f>'Récap prestation'!N449</f>
        <v>0</v>
      </c>
      <c r="B448" s="12" t="e">
        <f t="array" ref="B4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doublon])-ROW($A$2)+1),ROWS(B$2:B448)))</f>
        <v>#NUM!</v>
      </c>
      <c r="C448" s="12" t="str">
        <f t="shared" si="48"/>
        <v/>
      </c>
      <c r="D448" s="12" t="str">
        <f>IF('Récap prestation'!E449&lt;&gt;0,'Récap prestation'!E449,"")</f>
        <v/>
      </c>
      <c r="E448" s="14">
        <f t="shared" si="49"/>
        <v>439</v>
      </c>
      <c r="F448" s="14" t="str">
        <f t="shared" si="50"/>
        <v xml:space="preserve"> 439 </v>
      </c>
      <c r="G448" s="14">
        <f>INDEX($N$2:O546,MATCH(D448,Tableau1[valeur établissement liste],0),2)</f>
        <v>3</v>
      </c>
      <c r="H448" s="2" t="str">
        <f t="shared" si="51"/>
        <v/>
      </c>
      <c r="I448" s="12">
        <f>'Récap prestation'!G449</f>
        <v>0</v>
      </c>
      <c r="J448" s="12" t="str">
        <f>IF(ISBLANK('Récap prestation'!I449),"",'Récap prestation'!I449)</f>
        <v/>
      </c>
      <c r="K448" s="12" t="str">
        <f>IF(ISBLANK('Récap prestation'!H449),"",'Récap prestation'!H449)</f>
        <v/>
      </c>
      <c r="L448" s="12"/>
      <c r="M448" s="10" t="e">
        <f t="array" ref="M4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doublon])-ROW($D$2)+1),ROWS(M$2:M448)))</f>
        <v>#NUM!</v>
      </c>
      <c r="N448" s="12" t="str">
        <f t="shared" si="52"/>
        <v/>
      </c>
      <c r="O448">
        <f t="shared" si="55"/>
        <v>447</v>
      </c>
      <c r="P448">
        <f ca="1">SUMIF('Récap prestation'!$E$3:$E$500,N448,'Récap prestation'!J449)</f>
        <v>0</v>
      </c>
      <c r="Q448">
        <f ca="1">SUMIF('Récap prestation'!$E$3:$E$500,N448,'Récap prestation'!K449)</f>
        <v>0</v>
      </c>
      <c r="R448">
        <f t="shared" ca="1" si="53"/>
        <v>0</v>
      </c>
      <c r="S448">
        <f ca="1">SUMIF('Récap prestation'!$E$3:$E$500,N448,'Récap prestation'!S449)</f>
        <v>0</v>
      </c>
      <c r="T448" t="str">
        <f ca="1">IF(ISERROR(AVERAGEIF('Récap prestation'!$E$3:$E$500,N448,'Récap prestation'!$S$3)),"N/A",AVERAGEIF('Récap prestation'!$E$3:$E$500,N448,'Récap prestation'!$S$3:$S$500))</f>
        <v>N/A</v>
      </c>
      <c r="U448" s="12">
        <f>'Récap prestation'!O449</f>
        <v>0</v>
      </c>
      <c r="V448" s="12" t="e">
        <f t="array" ref="V44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doublon])-ROW($U$2)+1),ROWS(V$2:V448)))</f>
        <v>#NUM!</v>
      </c>
      <c r="W448" s="12" t="str">
        <f t="shared" si="54"/>
        <v/>
      </c>
      <c r="X448" s="12"/>
    </row>
    <row r="449" spans="1:24" x14ac:dyDescent="0.25">
      <c r="A449" s="3">
        <f>'Récap prestation'!N450</f>
        <v>0</v>
      </c>
      <c r="B449" s="12" t="e">
        <f t="array" ref="B4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doublon])-ROW($A$2)+1),ROWS(B$2:B449)))</f>
        <v>#NUM!</v>
      </c>
      <c r="C449" s="12" t="str">
        <f t="shared" si="48"/>
        <v/>
      </c>
      <c r="D449" s="12" t="str">
        <f>IF('Récap prestation'!E450&lt;&gt;0,'Récap prestation'!E450,"")</f>
        <v/>
      </c>
      <c r="E449" s="14">
        <f t="shared" si="49"/>
        <v>440</v>
      </c>
      <c r="F449" s="14" t="str">
        <f t="shared" si="50"/>
        <v xml:space="preserve"> 440 </v>
      </c>
      <c r="G449" s="14">
        <f>INDEX($N$2:O547,MATCH(D449,Tableau1[valeur établissement liste],0),2)</f>
        <v>3</v>
      </c>
      <c r="H449" s="2" t="str">
        <f t="shared" si="51"/>
        <v/>
      </c>
      <c r="I449" s="12">
        <f>'Récap prestation'!G450</f>
        <v>0</v>
      </c>
      <c r="J449" s="12" t="str">
        <f>IF(ISBLANK('Récap prestation'!I450),"",'Récap prestation'!I450)</f>
        <v/>
      </c>
      <c r="K449" s="12" t="str">
        <f>IF(ISBLANK('Récap prestation'!H450),"",'Récap prestation'!H450)</f>
        <v/>
      </c>
      <c r="L449" s="12"/>
      <c r="M449" s="10" t="e">
        <f t="array" ref="M4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doublon])-ROW($D$2)+1),ROWS(M$2:M449)))</f>
        <v>#NUM!</v>
      </c>
      <c r="N449" s="12" t="str">
        <f t="shared" si="52"/>
        <v/>
      </c>
      <c r="O449">
        <f t="shared" si="55"/>
        <v>448</v>
      </c>
      <c r="P449">
        <f ca="1">SUMIF('Récap prestation'!$E$3:$E$500,N449,'Récap prestation'!J450)</f>
        <v>0</v>
      </c>
      <c r="Q449">
        <f ca="1">SUMIF('Récap prestation'!$E$3:$E$500,N449,'Récap prestation'!K450)</f>
        <v>0</v>
      </c>
      <c r="R449">
        <f t="shared" ca="1" si="53"/>
        <v>0</v>
      </c>
      <c r="S449">
        <f ca="1">SUMIF('Récap prestation'!$E$3:$E$500,N449,'Récap prestation'!S450)</f>
        <v>0</v>
      </c>
      <c r="T449" t="str">
        <f ca="1">IF(ISERROR(AVERAGEIF('Récap prestation'!$E$3:$E$500,N449,'Récap prestation'!$S$3)),"N/A",AVERAGEIF('Récap prestation'!$E$3:$E$500,N449,'Récap prestation'!$S$3:$S$500))</f>
        <v>N/A</v>
      </c>
      <c r="U449" s="12">
        <f>'Récap prestation'!O450</f>
        <v>0</v>
      </c>
      <c r="V449" s="12" t="e">
        <f t="array" ref="V44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doublon])-ROW($U$2)+1),ROWS(V$2:V449)))</f>
        <v>#NUM!</v>
      </c>
      <c r="W449" s="12" t="str">
        <f t="shared" si="54"/>
        <v/>
      </c>
      <c r="X449" s="12"/>
    </row>
    <row r="450" spans="1:24" x14ac:dyDescent="0.25">
      <c r="A450" s="3">
        <f>'Récap prestation'!N451</f>
        <v>0</v>
      </c>
      <c r="B450" s="12" t="e">
        <f t="array" ref="B4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doublon])-ROW($A$2)+1),ROWS(B$2:B450)))</f>
        <v>#NUM!</v>
      </c>
      <c r="C450" s="12" t="str">
        <f t="shared" ref="C450:C500" si="56">IF(ISERROR(B450),"",B450)</f>
        <v/>
      </c>
      <c r="D450" s="12" t="str">
        <f>IF('Récap prestation'!E451&lt;&gt;0,'Récap prestation'!E451,"")</f>
        <v/>
      </c>
      <c r="E450" s="14">
        <f t="shared" ref="E450:E500" si="57">IF(G450=G449,E449+1,1)</f>
        <v>441</v>
      </c>
      <c r="F450" s="14" t="str">
        <f t="shared" ref="F450:F500" si="58">IF(D450&lt;&gt;0,D450&amp;" "&amp;E450&amp;" ","")</f>
        <v xml:space="preserve"> 441 </v>
      </c>
      <c r="G450" s="14">
        <f>INDEX($N$2:O548,MATCH(D450,Tableau1[valeur établissement liste],0),2)</f>
        <v>3</v>
      </c>
      <c r="H450" s="2" t="str">
        <f t="shared" ref="H450:H500" si="59">IF(G450=G449,IF(I450&lt;&gt;0,H449&amp;I450&amp;CHAR(10),H449),IF(I450&lt;&gt;0,I450&amp;CHAR(10),""))</f>
        <v/>
      </c>
      <c r="I450" s="12">
        <f>'Récap prestation'!G451</f>
        <v>0</v>
      </c>
      <c r="J450" s="12" t="str">
        <f>IF(ISBLANK('Récap prestation'!I451),"",'Récap prestation'!I451)</f>
        <v/>
      </c>
      <c r="K450" s="12" t="str">
        <f>IF(ISBLANK('Récap prestation'!H451),"",'Récap prestation'!H451)</f>
        <v/>
      </c>
      <c r="L450" s="12"/>
      <c r="M450" s="10" t="e">
        <f t="array" ref="M4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doublon])-ROW($D$2)+1),ROWS(M$2:M450)))</f>
        <v>#NUM!</v>
      </c>
      <c r="N450" s="12" t="str">
        <f t="shared" ref="N450:N500" si="60">IF(ISERROR(M450),"",M450)</f>
        <v/>
      </c>
      <c r="O450">
        <f t="shared" si="55"/>
        <v>449</v>
      </c>
      <c r="P450">
        <f ca="1">SUMIF('Récap prestation'!$E$3:$E$500,N450,'Récap prestation'!J451)</f>
        <v>0</v>
      </c>
      <c r="Q450">
        <f ca="1">SUMIF('Récap prestation'!$E$3:$E$500,N450,'Récap prestation'!K451)</f>
        <v>0</v>
      </c>
      <c r="R450">
        <f t="shared" ref="R450:R500" ca="1" si="61">P450+Q450</f>
        <v>0</v>
      </c>
      <c r="S450">
        <f ca="1">SUMIF('Récap prestation'!$E$3:$E$500,N450,'Récap prestation'!S451)</f>
        <v>0</v>
      </c>
      <c r="T450" t="str">
        <f ca="1">IF(ISERROR(AVERAGEIF('Récap prestation'!$E$3:$E$500,N450,'Récap prestation'!$S$3)),"N/A",AVERAGEIF('Récap prestation'!$E$3:$E$500,N450,'Récap prestation'!$S$3:$S$500))</f>
        <v>N/A</v>
      </c>
      <c r="U450" s="12">
        <f>'Récap prestation'!O451</f>
        <v>0</v>
      </c>
      <c r="V450" s="12" t="e">
        <f t="array" ref="V45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doublon])-ROW($U$2)+1),ROWS(V$2:V450)))</f>
        <v>#NUM!</v>
      </c>
      <c r="W450" s="12" t="str">
        <f t="shared" ref="W450:W500" si="62">IF(ISERROR(V450),"",V450)</f>
        <v/>
      </c>
      <c r="X450" s="12"/>
    </row>
    <row r="451" spans="1:24" x14ac:dyDescent="0.25">
      <c r="A451" s="3">
        <f>'Récap prestation'!N452</f>
        <v>0</v>
      </c>
      <c r="B451" s="12" t="e">
        <f t="array" ref="B4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doublon])-ROW($A$2)+1),ROWS(B$2:B451)))</f>
        <v>#NUM!</v>
      </c>
      <c r="C451" s="12" t="str">
        <f t="shared" si="56"/>
        <v/>
      </c>
      <c r="D451" s="12" t="str">
        <f>IF('Récap prestation'!E452&lt;&gt;0,'Récap prestation'!E452,"")</f>
        <v/>
      </c>
      <c r="E451" s="14">
        <f t="shared" si="57"/>
        <v>442</v>
      </c>
      <c r="F451" s="14" t="str">
        <f t="shared" si="58"/>
        <v xml:space="preserve"> 442 </v>
      </c>
      <c r="G451" s="14">
        <f>INDEX($N$2:O549,MATCH(D451,Tableau1[valeur établissement liste],0),2)</f>
        <v>3</v>
      </c>
      <c r="H451" s="2" t="str">
        <f t="shared" si="59"/>
        <v/>
      </c>
      <c r="I451" s="12">
        <f>'Récap prestation'!G452</f>
        <v>0</v>
      </c>
      <c r="J451" s="12" t="str">
        <f>IF(ISBLANK('Récap prestation'!I452),"",'Récap prestation'!I452)</f>
        <v/>
      </c>
      <c r="K451" s="12" t="str">
        <f>IF(ISBLANK('Récap prestation'!H452),"",'Récap prestation'!H452)</f>
        <v/>
      </c>
      <c r="L451" s="12"/>
      <c r="M451" s="10" t="e">
        <f t="array" ref="M4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doublon])-ROW($D$2)+1),ROWS(M$2:M451)))</f>
        <v>#NUM!</v>
      </c>
      <c r="N451" s="12" t="str">
        <f t="shared" si="60"/>
        <v/>
      </c>
      <c r="O451">
        <f t="shared" ref="O451:O500" si="63">SUM(O450,$O$2)</f>
        <v>450</v>
      </c>
      <c r="P451">
        <f ca="1">SUMIF('Récap prestation'!$E$3:$E$500,N451,'Récap prestation'!J452)</f>
        <v>0</v>
      </c>
      <c r="Q451">
        <f ca="1">SUMIF('Récap prestation'!$E$3:$E$500,N451,'Récap prestation'!K452)</f>
        <v>0</v>
      </c>
      <c r="R451">
        <f t="shared" ca="1" si="61"/>
        <v>0</v>
      </c>
      <c r="S451">
        <f ca="1">SUMIF('Récap prestation'!$E$3:$E$500,N451,'Récap prestation'!S452)</f>
        <v>0</v>
      </c>
      <c r="T451" t="str">
        <f ca="1">IF(ISERROR(AVERAGEIF('Récap prestation'!$E$3:$E$500,N451,'Récap prestation'!$S$3)),"N/A",AVERAGEIF('Récap prestation'!$E$3:$E$500,N451,'Récap prestation'!$S$3:$S$500))</f>
        <v>N/A</v>
      </c>
      <c r="U451" s="12">
        <f>'Récap prestation'!O452</f>
        <v>0</v>
      </c>
      <c r="V451" s="12" t="e">
        <f t="array" ref="V45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doublon])-ROW($U$2)+1),ROWS(V$2:V451)))</f>
        <v>#NUM!</v>
      </c>
      <c r="W451" s="12" t="str">
        <f t="shared" si="62"/>
        <v/>
      </c>
      <c r="X451" s="12"/>
    </row>
    <row r="452" spans="1:24" x14ac:dyDescent="0.25">
      <c r="A452" s="3">
        <f>'Récap prestation'!N453</f>
        <v>0</v>
      </c>
      <c r="B452" s="12" t="e">
        <f t="array" ref="B4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doublon])-ROW($A$2)+1),ROWS(B$2:B452)))</f>
        <v>#NUM!</v>
      </c>
      <c r="C452" s="12" t="str">
        <f t="shared" si="56"/>
        <v/>
      </c>
      <c r="D452" s="12" t="str">
        <f>IF('Récap prestation'!E453&lt;&gt;0,'Récap prestation'!E453,"")</f>
        <v/>
      </c>
      <c r="E452" s="14">
        <f t="shared" si="57"/>
        <v>443</v>
      </c>
      <c r="F452" s="14" t="str">
        <f t="shared" si="58"/>
        <v xml:space="preserve"> 443 </v>
      </c>
      <c r="G452" s="14">
        <f>INDEX($N$2:O550,MATCH(D452,Tableau1[valeur établissement liste],0),2)</f>
        <v>3</v>
      </c>
      <c r="H452" s="2" t="str">
        <f t="shared" si="59"/>
        <v/>
      </c>
      <c r="I452" s="12">
        <f>'Récap prestation'!G453</f>
        <v>0</v>
      </c>
      <c r="J452" s="12" t="str">
        <f>IF(ISBLANK('Récap prestation'!I453),"",'Récap prestation'!I453)</f>
        <v/>
      </c>
      <c r="K452" s="12" t="str">
        <f>IF(ISBLANK('Récap prestation'!H453),"",'Récap prestation'!H453)</f>
        <v/>
      </c>
      <c r="L452" s="12"/>
      <c r="M452" s="10" t="e">
        <f t="array" ref="M4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doublon])-ROW($D$2)+1),ROWS(M$2:M452)))</f>
        <v>#NUM!</v>
      </c>
      <c r="N452" s="12" t="str">
        <f t="shared" si="60"/>
        <v/>
      </c>
      <c r="O452">
        <f t="shared" si="63"/>
        <v>451</v>
      </c>
      <c r="P452">
        <f ca="1">SUMIF('Récap prestation'!$E$3:$E$500,N452,'Récap prestation'!J453)</f>
        <v>0</v>
      </c>
      <c r="Q452">
        <f ca="1">SUMIF('Récap prestation'!$E$3:$E$500,N452,'Récap prestation'!K453)</f>
        <v>0</v>
      </c>
      <c r="R452">
        <f t="shared" ca="1" si="61"/>
        <v>0</v>
      </c>
      <c r="S452">
        <f ca="1">SUMIF('Récap prestation'!$E$3:$E$500,N452,'Récap prestation'!S453)</f>
        <v>0</v>
      </c>
      <c r="T452" t="str">
        <f ca="1">IF(ISERROR(AVERAGEIF('Récap prestation'!$E$3:$E$500,N452,'Récap prestation'!$S$3)),"N/A",AVERAGEIF('Récap prestation'!$E$3:$E$500,N452,'Récap prestation'!$S$3:$S$500))</f>
        <v>N/A</v>
      </c>
      <c r="U452" s="12">
        <f>'Récap prestation'!O453</f>
        <v>0</v>
      </c>
      <c r="V452" s="12" t="e">
        <f t="array" ref="V45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doublon])-ROW($U$2)+1),ROWS(V$2:V452)))</f>
        <v>#NUM!</v>
      </c>
      <c r="W452" s="12" t="str">
        <f t="shared" si="62"/>
        <v/>
      </c>
      <c r="X452" s="12"/>
    </row>
    <row r="453" spans="1:24" x14ac:dyDescent="0.25">
      <c r="A453" s="3">
        <f>'Récap prestation'!N454</f>
        <v>0</v>
      </c>
      <c r="B453" s="12" t="e">
        <f t="array" ref="B4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doublon])-ROW($A$2)+1),ROWS(B$2:B453)))</f>
        <v>#NUM!</v>
      </c>
      <c r="C453" s="12" t="str">
        <f t="shared" si="56"/>
        <v/>
      </c>
      <c r="D453" s="12" t="str">
        <f>IF('Récap prestation'!E454&lt;&gt;0,'Récap prestation'!E454,"")</f>
        <v/>
      </c>
      <c r="E453" s="14">
        <f t="shared" si="57"/>
        <v>444</v>
      </c>
      <c r="F453" s="14" t="str">
        <f t="shared" si="58"/>
        <v xml:space="preserve"> 444 </v>
      </c>
      <c r="G453" s="14">
        <f>INDEX($N$2:O551,MATCH(D453,Tableau1[valeur établissement liste],0),2)</f>
        <v>3</v>
      </c>
      <c r="H453" s="2" t="str">
        <f t="shared" si="59"/>
        <v/>
      </c>
      <c r="I453" s="12">
        <f>'Récap prestation'!G454</f>
        <v>0</v>
      </c>
      <c r="J453" s="12" t="str">
        <f>IF(ISBLANK('Récap prestation'!I454),"",'Récap prestation'!I454)</f>
        <v/>
      </c>
      <c r="K453" s="12" t="str">
        <f>IF(ISBLANK('Récap prestation'!H454),"",'Récap prestation'!H454)</f>
        <v/>
      </c>
      <c r="L453" s="12"/>
      <c r="M453" s="10" t="e">
        <f t="array" ref="M4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doublon])-ROW($D$2)+1),ROWS(M$2:M453)))</f>
        <v>#NUM!</v>
      </c>
      <c r="N453" s="12" t="str">
        <f t="shared" si="60"/>
        <v/>
      </c>
      <c r="O453">
        <f t="shared" si="63"/>
        <v>452</v>
      </c>
      <c r="P453">
        <f ca="1">SUMIF('Récap prestation'!$E$3:$E$500,N453,'Récap prestation'!J454)</f>
        <v>0</v>
      </c>
      <c r="Q453">
        <f ca="1">SUMIF('Récap prestation'!$E$3:$E$500,N453,'Récap prestation'!K454)</f>
        <v>0</v>
      </c>
      <c r="R453">
        <f t="shared" ca="1" si="61"/>
        <v>0</v>
      </c>
      <c r="S453">
        <f ca="1">SUMIF('Récap prestation'!$E$3:$E$500,N453,'Récap prestation'!S454)</f>
        <v>0</v>
      </c>
      <c r="T453" t="str">
        <f ca="1">IF(ISERROR(AVERAGEIF('Récap prestation'!$E$3:$E$500,N453,'Récap prestation'!$S$3)),"N/A",AVERAGEIF('Récap prestation'!$E$3:$E$500,N453,'Récap prestation'!$S$3:$S$500))</f>
        <v>N/A</v>
      </c>
      <c r="U453" s="12">
        <f>'Récap prestation'!O454</f>
        <v>0</v>
      </c>
      <c r="V453" s="12" t="e">
        <f t="array" ref="V45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doublon])-ROW($U$2)+1),ROWS(V$2:V453)))</f>
        <v>#NUM!</v>
      </c>
      <c r="W453" s="12" t="str">
        <f t="shared" si="62"/>
        <v/>
      </c>
      <c r="X453" s="12"/>
    </row>
    <row r="454" spans="1:24" x14ac:dyDescent="0.25">
      <c r="A454" s="3">
        <f>'Récap prestation'!N455</f>
        <v>0</v>
      </c>
      <c r="B454" s="12" t="e">
        <f t="array" ref="B4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doublon])-ROW($A$2)+1),ROWS(B$2:B454)))</f>
        <v>#NUM!</v>
      </c>
      <c r="C454" s="12" t="str">
        <f t="shared" si="56"/>
        <v/>
      </c>
      <c r="D454" s="12" t="str">
        <f>IF('Récap prestation'!E455&lt;&gt;0,'Récap prestation'!E455,"")</f>
        <v/>
      </c>
      <c r="E454" s="14">
        <f t="shared" si="57"/>
        <v>445</v>
      </c>
      <c r="F454" s="14" t="str">
        <f t="shared" si="58"/>
        <v xml:space="preserve"> 445 </v>
      </c>
      <c r="G454" s="14">
        <f>INDEX($N$2:O552,MATCH(D454,Tableau1[valeur établissement liste],0),2)</f>
        <v>3</v>
      </c>
      <c r="H454" s="2" t="str">
        <f t="shared" si="59"/>
        <v/>
      </c>
      <c r="I454" s="12">
        <f>'Récap prestation'!G455</f>
        <v>0</v>
      </c>
      <c r="J454" s="12" t="str">
        <f>IF(ISBLANK('Récap prestation'!I455),"",'Récap prestation'!I455)</f>
        <v/>
      </c>
      <c r="K454" s="12" t="str">
        <f>IF(ISBLANK('Récap prestation'!H455),"",'Récap prestation'!H455)</f>
        <v/>
      </c>
      <c r="L454" s="12"/>
      <c r="M454" s="10" t="e">
        <f t="array" ref="M4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doublon])-ROW($D$2)+1),ROWS(M$2:M454)))</f>
        <v>#NUM!</v>
      </c>
      <c r="N454" s="12" t="str">
        <f t="shared" si="60"/>
        <v/>
      </c>
      <c r="O454">
        <f t="shared" si="63"/>
        <v>453</v>
      </c>
      <c r="P454">
        <f ca="1">SUMIF('Récap prestation'!$E$3:$E$500,N454,'Récap prestation'!J455)</f>
        <v>0</v>
      </c>
      <c r="Q454">
        <f ca="1">SUMIF('Récap prestation'!$E$3:$E$500,N454,'Récap prestation'!K455)</f>
        <v>0</v>
      </c>
      <c r="R454">
        <f t="shared" ca="1" si="61"/>
        <v>0</v>
      </c>
      <c r="S454">
        <f ca="1">SUMIF('Récap prestation'!$E$3:$E$500,N454,'Récap prestation'!S455)</f>
        <v>0</v>
      </c>
      <c r="T454" t="str">
        <f ca="1">IF(ISERROR(AVERAGEIF('Récap prestation'!$E$3:$E$500,N454,'Récap prestation'!$S$3)),"N/A",AVERAGEIF('Récap prestation'!$E$3:$E$500,N454,'Récap prestation'!$S$3:$S$500))</f>
        <v>N/A</v>
      </c>
      <c r="U454" s="12">
        <f>'Récap prestation'!O455</f>
        <v>0</v>
      </c>
      <c r="V454" s="12" t="e">
        <f t="array" ref="V45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doublon])-ROW($U$2)+1),ROWS(V$2:V454)))</f>
        <v>#NUM!</v>
      </c>
      <c r="W454" s="12" t="str">
        <f t="shared" si="62"/>
        <v/>
      </c>
      <c r="X454" s="12"/>
    </row>
    <row r="455" spans="1:24" x14ac:dyDescent="0.25">
      <c r="A455" s="3">
        <f>'Récap prestation'!N456</f>
        <v>0</v>
      </c>
      <c r="B455" s="12" t="e">
        <f t="array" ref="B4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doublon])-ROW($A$2)+1),ROWS(B$2:B455)))</f>
        <v>#NUM!</v>
      </c>
      <c r="C455" s="12" t="str">
        <f t="shared" si="56"/>
        <v/>
      </c>
      <c r="D455" s="12" t="str">
        <f>IF('Récap prestation'!E456&lt;&gt;0,'Récap prestation'!E456,"")</f>
        <v/>
      </c>
      <c r="E455" s="14">
        <f t="shared" si="57"/>
        <v>446</v>
      </c>
      <c r="F455" s="14" t="str">
        <f t="shared" si="58"/>
        <v xml:space="preserve"> 446 </v>
      </c>
      <c r="G455" s="14">
        <f>INDEX($N$2:O553,MATCH(D455,Tableau1[valeur établissement liste],0),2)</f>
        <v>3</v>
      </c>
      <c r="H455" s="2" t="str">
        <f t="shared" si="59"/>
        <v/>
      </c>
      <c r="I455" s="12">
        <f>'Récap prestation'!G456</f>
        <v>0</v>
      </c>
      <c r="J455" s="12" t="str">
        <f>IF(ISBLANK('Récap prestation'!I456),"",'Récap prestation'!I456)</f>
        <v/>
      </c>
      <c r="K455" s="12" t="str">
        <f>IF(ISBLANK('Récap prestation'!H456),"",'Récap prestation'!H456)</f>
        <v/>
      </c>
      <c r="L455" s="12"/>
      <c r="M455" s="10" t="e">
        <f t="array" ref="M4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doublon])-ROW($D$2)+1),ROWS(M$2:M455)))</f>
        <v>#NUM!</v>
      </c>
      <c r="N455" s="12" t="str">
        <f t="shared" si="60"/>
        <v/>
      </c>
      <c r="O455">
        <f t="shared" si="63"/>
        <v>454</v>
      </c>
      <c r="P455">
        <f ca="1">SUMIF('Récap prestation'!$E$3:$E$500,N455,'Récap prestation'!J456)</f>
        <v>0</v>
      </c>
      <c r="Q455">
        <f ca="1">SUMIF('Récap prestation'!$E$3:$E$500,N455,'Récap prestation'!K456)</f>
        <v>0</v>
      </c>
      <c r="R455">
        <f t="shared" ca="1" si="61"/>
        <v>0</v>
      </c>
      <c r="S455">
        <f ca="1">SUMIF('Récap prestation'!$E$3:$E$500,N455,'Récap prestation'!S456)</f>
        <v>0</v>
      </c>
      <c r="T455" t="str">
        <f ca="1">IF(ISERROR(AVERAGEIF('Récap prestation'!$E$3:$E$500,N455,'Récap prestation'!$S$3)),"N/A",AVERAGEIF('Récap prestation'!$E$3:$E$500,N455,'Récap prestation'!$S$3:$S$500))</f>
        <v>N/A</v>
      </c>
      <c r="U455" s="12">
        <f>'Récap prestation'!O456</f>
        <v>0</v>
      </c>
      <c r="V455" s="12" t="e">
        <f t="array" ref="V45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doublon])-ROW($U$2)+1),ROWS(V$2:V455)))</f>
        <v>#NUM!</v>
      </c>
      <c r="W455" s="12" t="str">
        <f t="shared" si="62"/>
        <v/>
      </c>
      <c r="X455" s="12"/>
    </row>
    <row r="456" spans="1:24" x14ac:dyDescent="0.25">
      <c r="A456" s="3">
        <f>'Récap prestation'!N457</f>
        <v>0</v>
      </c>
      <c r="B456" s="12" t="e">
        <f t="array" ref="B4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doublon])-ROW($A$2)+1),ROWS(B$2:B456)))</f>
        <v>#NUM!</v>
      </c>
      <c r="C456" s="12" t="str">
        <f t="shared" si="56"/>
        <v/>
      </c>
      <c r="D456" s="12" t="str">
        <f>IF('Récap prestation'!E457&lt;&gt;0,'Récap prestation'!E457,"")</f>
        <v/>
      </c>
      <c r="E456" s="14">
        <f t="shared" si="57"/>
        <v>447</v>
      </c>
      <c r="F456" s="14" t="str">
        <f t="shared" si="58"/>
        <v xml:space="preserve"> 447 </v>
      </c>
      <c r="G456" s="14">
        <f>INDEX($N$2:O554,MATCH(D456,Tableau1[valeur établissement liste],0),2)</f>
        <v>3</v>
      </c>
      <c r="H456" s="2" t="str">
        <f t="shared" si="59"/>
        <v/>
      </c>
      <c r="I456" s="12">
        <f>'Récap prestation'!G457</f>
        <v>0</v>
      </c>
      <c r="J456" s="12" t="str">
        <f>IF(ISBLANK('Récap prestation'!I457),"",'Récap prestation'!I457)</f>
        <v/>
      </c>
      <c r="K456" s="12" t="str">
        <f>IF(ISBLANK('Récap prestation'!H457),"",'Récap prestation'!H457)</f>
        <v/>
      </c>
      <c r="L456" s="12"/>
      <c r="M456" s="10" t="e">
        <f t="array" ref="M4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doublon])-ROW($D$2)+1),ROWS(M$2:M456)))</f>
        <v>#NUM!</v>
      </c>
      <c r="N456" s="12" t="str">
        <f t="shared" si="60"/>
        <v/>
      </c>
      <c r="O456">
        <f t="shared" si="63"/>
        <v>455</v>
      </c>
      <c r="P456">
        <f ca="1">SUMIF('Récap prestation'!$E$3:$E$500,N456,'Récap prestation'!J457)</f>
        <v>0</v>
      </c>
      <c r="Q456">
        <f ca="1">SUMIF('Récap prestation'!$E$3:$E$500,N456,'Récap prestation'!K457)</f>
        <v>0</v>
      </c>
      <c r="R456">
        <f t="shared" ca="1" si="61"/>
        <v>0</v>
      </c>
      <c r="S456">
        <f ca="1">SUMIF('Récap prestation'!$E$3:$E$500,N456,'Récap prestation'!S457)</f>
        <v>0</v>
      </c>
      <c r="T456" t="str">
        <f ca="1">IF(ISERROR(AVERAGEIF('Récap prestation'!$E$3:$E$500,N456,'Récap prestation'!$S$3)),"N/A",AVERAGEIF('Récap prestation'!$E$3:$E$500,N456,'Récap prestation'!$S$3:$S$500))</f>
        <v>N/A</v>
      </c>
      <c r="U456" s="12">
        <f>'Récap prestation'!O457</f>
        <v>0</v>
      </c>
      <c r="V456" s="12" t="e">
        <f t="array" ref="V45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doublon])-ROW($U$2)+1),ROWS(V$2:V456)))</f>
        <v>#NUM!</v>
      </c>
      <c r="W456" s="12" t="str">
        <f t="shared" si="62"/>
        <v/>
      </c>
      <c r="X456" s="12"/>
    </row>
    <row r="457" spans="1:24" x14ac:dyDescent="0.25">
      <c r="A457" s="3">
        <f>'Récap prestation'!N458</f>
        <v>0</v>
      </c>
      <c r="B457" s="12" t="e">
        <f t="array" ref="B4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doublon])-ROW($A$2)+1),ROWS(B$2:B457)))</f>
        <v>#NUM!</v>
      </c>
      <c r="C457" s="12" t="str">
        <f t="shared" si="56"/>
        <v/>
      </c>
      <c r="D457" s="12" t="str">
        <f>IF('Récap prestation'!E458&lt;&gt;0,'Récap prestation'!E458,"")</f>
        <v/>
      </c>
      <c r="E457" s="14">
        <f t="shared" si="57"/>
        <v>448</v>
      </c>
      <c r="F457" s="14" t="str">
        <f t="shared" si="58"/>
        <v xml:space="preserve"> 448 </v>
      </c>
      <c r="G457" s="14">
        <f>INDEX($N$2:O555,MATCH(D457,Tableau1[valeur établissement liste],0),2)</f>
        <v>3</v>
      </c>
      <c r="H457" s="2" t="str">
        <f t="shared" si="59"/>
        <v/>
      </c>
      <c r="I457" s="12">
        <f>'Récap prestation'!G458</f>
        <v>0</v>
      </c>
      <c r="J457" s="12" t="str">
        <f>IF(ISBLANK('Récap prestation'!I458),"",'Récap prestation'!I458)</f>
        <v/>
      </c>
      <c r="K457" s="12" t="str">
        <f>IF(ISBLANK('Récap prestation'!H458),"",'Récap prestation'!H458)</f>
        <v/>
      </c>
      <c r="L457" s="12"/>
      <c r="M457" s="10" t="e">
        <f t="array" ref="M4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doublon])-ROW($D$2)+1),ROWS(M$2:M457)))</f>
        <v>#NUM!</v>
      </c>
      <c r="N457" s="12" t="str">
        <f t="shared" si="60"/>
        <v/>
      </c>
      <c r="O457">
        <f t="shared" si="63"/>
        <v>456</v>
      </c>
      <c r="P457">
        <f ca="1">SUMIF('Récap prestation'!$E$3:$E$500,N457,'Récap prestation'!J458)</f>
        <v>0</v>
      </c>
      <c r="Q457">
        <f ca="1">SUMIF('Récap prestation'!$E$3:$E$500,N457,'Récap prestation'!K458)</f>
        <v>0</v>
      </c>
      <c r="R457">
        <f t="shared" ca="1" si="61"/>
        <v>0</v>
      </c>
      <c r="S457">
        <f ca="1">SUMIF('Récap prestation'!$E$3:$E$500,N457,'Récap prestation'!S458)</f>
        <v>0</v>
      </c>
      <c r="T457" t="str">
        <f ca="1">IF(ISERROR(AVERAGEIF('Récap prestation'!$E$3:$E$500,N457,'Récap prestation'!$S$3)),"N/A",AVERAGEIF('Récap prestation'!$E$3:$E$500,N457,'Récap prestation'!$S$3:$S$500))</f>
        <v>N/A</v>
      </c>
      <c r="U457" s="12">
        <f>'Récap prestation'!O458</f>
        <v>0</v>
      </c>
      <c r="V457" s="12" t="e">
        <f t="array" ref="V45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doublon])-ROW($U$2)+1),ROWS(V$2:V457)))</f>
        <v>#NUM!</v>
      </c>
      <c r="W457" s="12" t="str">
        <f t="shared" si="62"/>
        <v/>
      </c>
      <c r="X457" s="12"/>
    </row>
    <row r="458" spans="1:24" x14ac:dyDescent="0.25">
      <c r="A458" s="3">
        <f>'Récap prestation'!N459</f>
        <v>0</v>
      </c>
      <c r="B458" s="12" t="e">
        <f t="array" ref="B4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doublon])-ROW($A$2)+1),ROWS(B$2:B458)))</f>
        <v>#NUM!</v>
      </c>
      <c r="C458" s="12" t="str">
        <f t="shared" si="56"/>
        <v/>
      </c>
      <c r="D458" s="12" t="str">
        <f>IF('Récap prestation'!E459&lt;&gt;0,'Récap prestation'!E459,"")</f>
        <v/>
      </c>
      <c r="E458" s="14">
        <f t="shared" si="57"/>
        <v>449</v>
      </c>
      <c r="F458" s="14" t="str">
        <f t="shared" si="58"/>
        <v xml:space="preserve"> 449 </v>
      </c>
      <c r="G458" s="14">
        <f>INDEX($N$2:O556,MATCH(D458,Tableau1[valeur établissement liste],0),2)</f>
        <v>3</v>
      </c>
      <c r="H458" s="2" t="str">
        <f t="shared" si="59"/>
        <v/>
      </c>
      <c r="I458" s="12">
        <f>'Récap prestation'!G459</f>
        <v>0</v>
      </c>
      <c r="J458" s="12" t="str">
        <f>IF(ISBLANK('Récap prestation'!I459),"",'Récap prestation'!I459)</f>
        <v/>
      </c>
      <c r="K458" s="12" t="str">
        <f>IF(ISBLANK('Récap prestation'!H459),"",'Récap prestation'!H459)</f>
        <v/>
      </c>
      <c r="L458" s="12"/>
      <c r="M458" s="10" t="e">
        <f t="array" ref="M4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doublon])-ROW($D$2)+1),ROWS(M$2:M458)))</f>
        <v>#NUM!</v>
      </c>
      <c r="N458" s="12" t="str">
        <f t="shared" si="60"/>
        <v/>
      </c>
      <c r="O458">
        <f t="shared" si="63"/>
        <v>457</v>
      </c>
      <c r="P458">
        <f ca="1">SUMIF('Récap prestation'!$E$3:$E$500,N458,'Récap prestation'!J459)</f>
        <v>0</v>
      </c>
      <c r="Q458">
        <f ca="1">SUMIF('Récap prestation'!$E$3:$E$500,N458,'Récap prestation'!K459)</f>
        <v>0</v>
      </c>
      <c r="R458">
        <f t="shared" ca="1" si="61"/>
        <v>0</v>
      </c>
      <c r="S458">
        <f ca="1">SUMIF('Récap prestation'!$E$3:$E$500,N458,'Récap prestation'!S459)</f>
        <v>0</v>
      </c>
      <c r="T458" t="str">
        <f ca="1">IF(ISERROR(AVERAGEIF('Récap prestation'!$E$3:$E$500,N458,'Récap prestation'!$S$3)),"N/A",AVERAGEIF('Récap prestation'!$E$3:$E$500,N458,'Récap prestation'!$S$3:$S$500))</f>
        <v>N/A</v>
      </c>
      <c r="U458" s="12">
        <f>'Récap prestation'!O459</f>
        <v>0</v>
      </c>
      <c r="V458" s="12" t="e">
        <f t="array" ref="V45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doublon])-ROW($U$2)+1),ROWS(V$2:V458)))</f>
        <v>#NUM!</v>
      </c>
      <c r="W458" s="12" t="str">
        <f t="shared" si="62"/>
        <v/>
      </c>
      <c r="X458" s="12"/>
    </row>
    <row r="459" spans="1:24" x14ac:dyDescent="0.25">
      <c r="A459" s="3">
        <f>'Récap prestation'!N460</f>
        <v>0</v>
      </c>
      <c r="B459" s="12" t="e">
        <f t="array" ref="B4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doublon])-ROW($A$2)+1),ROWS(B$2:B459)))</f>
        <v>#NUM!</v>
      </c>
      <c r="C459" s="12" t="str">
        <f t="shared" si="56"/>
        <v/>
      </c>
      <c r="D459" s="12" t="str">
        <f>IF('Récap prestation'!E460&lt;&gt;0,'Récap prestation'!E460,"")</f>
        <v/>
      </c>
      <c r="E459" s="14">
        <f t="shared" si="57"/>
        <v>450</v>
      </c>
      <c r="F459" s="14" t="str">
        <f t="shared" si="58"/>
        <v xml:space="preserve"> 450 </v>
      </c>
      <c r="G459" s="14">
        <f>INDEX($N$2:O557,MATCH(D459,Tableau1[valeur établissement liste],0),2)</f>
        <v>3</v>
      </c>
      <c r="H459" s="2" t="str">
        <f t="shared" si="59"/>
        <v/>
      </c>
      <c r="I459" s="12">
        <f>'Récap prestation'!G460</f>
        <v>0</v>
      </c>
      <c r="J459" s="12" t="str">
        <f>IF(ISBLANK('Récap prestation'!I460),"",'Récap prestation'!I460)</f>
        <v/>
      </c>
      <c r="K459" s="12" t="str">
        <f>IF(ISBLANK('Récap prestation'!H460),"",'Récap prestation'!H460)</f>
        <v/>
      </c>
      <c r="L459" s="12"/>
      <c r="M459" s="10" t="e">
        <f t="array" ref="M4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doublon])-ROW($D$2)+1),ROWS(M$2:M459)))</f>
        <v>#NUM!</v>
      </c>
      <c r="N459" s="12" t="str">
        <f t="shared" si="60"/>
        <v/>
      </c>
      <c r="O459">
        <f t="shared" si="63"/>
        <v>458</v>
      </c>
      <c r="P459">
        <f ca="1">SUMIF('Récap prestation'!$E$3:$E$500,N459,'Récap prestation'!J460)</f>
        <v>0</v>
      </c>
      <c r="Q459">
        <f ca="1">SUMIF('Récap prestation'!$E$3:$E$500,N459,'Récap prestation'!K460)</f>
        <v>0</v>
      </c>
      <c r="R459">
        <f t="shared" ca="1" si="61"/>
        <v>0</v>
      </c>
      <c r="S459">
        <f ca="1">SUMIF('Récap prestation'!$E$3:$E$500,N459,'Récap prestation'!S460)</f>
        <v>0</v>
      </c>
      <c r="T459" t="str">
        <f ca="1">IF(ISERROR(AVERAGEIF('Récap prestation'!$E$3:$E$500,N459,'Récap prestation'!$S$3)),"N/A",AVERAGEIF('Récap prestation'!$E$3:$E$500,N459,'Récap prestation'!$S$3:$S$500))</f>
        <v>N/A</v>
      </c>
      <c r="U459" s="12">
        <f>'Récap prestation'!O460</f>
        <v>0</v>
      </c>
      <c r="V459" s="12" t="e">
        <f t="array" ref="V45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doublon])-ROW($U$2)+1),ROWS(V$2:V459)))</f>
        <v>#NUM!</v>
      </c>
      <c r="W459" s="12" t="str">
        <f t="shared" si="62"/>
        <v/>
      </c>
      <c r="X459" s="12"/>
    </row>
    <row r="460" spans="1:24" x14ac:dyDescent="0.25">
      <c r="A460" s="3">
        <f>'Récap prestation'!N461</f>
        <v>0</v>
      </c>
      <c r="B460" s="12" t="e">
        <f t="array" ref="B4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doublon])-ROW($A$2)+1),ROWS(B$2:B460)))</f>
        <v>#NUM!</v>
      </c>
      <c r="C460" s="12" t="str">
        <f t="shared" si="56"/>
        <v/>
      </c>
      <c r="D460" s="12" t="str">
        <f>IF('Récap prestation'!E461&lt;&gt;0,'Récap prestation'!E461,"")</f>
        <v/>
      </c>
      <c r="E460" s="14">
        <f t="shared" si="57"/>
        <v>451</v>
      </c>
      <c r="F460" s="14" t="str">
        <f t="shared" si="58"/>
        <v xml:space="preserve"> 451 </v>
      </c>
      <c r="G460" s="14">
        <f>INDEX($N$2:O558,MATCH(D460,Tableau1[valeur établissement liste],0),2)</f>
        <v>3</v>
      </c>
      <c r="H460" s="2" t="str">
        <f t="shared" si="59"/>
        <v/>
      </c>
      <c r="I460" s="12">
        <f>'Récap prestation'!G461</f>
        <v>0</v>
      </c>
      <c r="J460" s="12" t="str">
        <f>IF(ISBLANK('Récap prestation'!I461),"",'Récap prestation'!I461)</f>
        <v/>
      </c>
      <c r="K460" s="12" t="str">
        <f>IF(ISBLANK('Récap prestation'!H461),"",'Récap prestation'!H461)</f>
        <v/>
      </c>
      <c r="L460" s="12"/>
      <c r="M460" s="10" t="e">
        <f t="array" ref="M4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doublon])-ROW($D$2)+1),ROWS(M$2:M460)))</f>
        <v>#NUM!</v>
      </c>
      <c r="N460" s="12" t="str">
        <f t="shared" si="60"/>
        <v/>
      </c>
      <c r="O460">
        <f t="shared" si="63"/>
        <v>459</v>
      </c>
      <c r="P460">
        <f ca="1">SUMIF('Récap prestation'!$E$3:$E$500,N460,'Récap prestation'!J461)</f>
        <v>0</v>
      </c>
      <c r="Q460">
        <f ca="1">SUMIF('Récap prestation'!$E$3:$E$500,N460,'Récap prestation'!K461)</f>
        <v>0</v>
      </c>
      <c r="R460">
        <f t="shared" ca="1" si="61"/>
        <v>0</v>
      </c>
      <c r="S460">
        <f ca="1">SUMIF('Récap prestation'!$E$3:$E$500,N460,'Récap prestation'!S461)</f>
        <v>0</v>
      </c>
      <c r="T460" t="str">
        <f ca="1">IF(ISERROR(AVERAGEIF('Récap prestation'!$E$3:$E$500,N460,'Récap prestation'!$S$3)),"N/A",AVERAGEIF('Récap prestation'!$E$3:$E$500,N460,'Récap prestation'!$S$3:$S$500))</f>
        <v>N/A</v>
      </c>
      <c r="U460" s="12">
        <f>'Récap prestation'!O461</f>
        <v>0</v>
      </c>
      <c r="V460" s="12" t="e">
        <f t="array" ref="V46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doublon])-ROW($U$2)+1),ROWS(V$2:V460)))</f>
        <v>#NUM!</v>
      </c>
      <c r="W460" s="12" t="str">
        <f t="shared" si="62"/>
        <v/>
      </c>
      <c r="X460" s="12"/>
    </row>
    <row r="461" spans="1:24" x14ac:dyDescent="0.25">
      <c r="A461" s="3">
        <f>'Récap prestation'!N462</f>
        <v>0</v>
      </c>
      <c r="B461" s="12" t="e">
        <f t="array" ref="B4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doublon])-ROW($A$2)+1),ROWS(B$2:B461)))</f>
        <v>#NUM!</v>
      </c>
      <c r="C461" s="12" t="str">
        <f t="shared" si="56"/>
        <v/>
      </c>
      <c r="D461" s="12" t="str">
        <f>IF('Récap prestation'!E462&lt;&gt;0,'Récap prestation'!E462,"")</f>
        <v/>
      </c>
      <c r="E461" s="14">
        <f t="shared" si="57"/>
        <v>452</v>
      </c>
      <c r="F461" s="14" t="str">
        <f t="shared" si="58"/>
        <v xml:space="preserve"> 452 </v>
      </c>
      <c r="G461" s="14">
        <f>INDEX($N$2:O559,MATCH(D461,Tableau1[valeur établissement liste],0),2)</f>
        <v>3</v>
      </c>
      <c r="H461" s="2" t="str">
        <f t="shared" si="59"/>
        <v/>
      </c>
      <c r="I461" s="12">
        <f>'Récap prestation'!G462</f>
        <v>0</v>
      </c>
      <c r="J461" s="12" t="str">
        <f>IF(ISBLANK('Récap prestation'!I462),"",'Récap prestation'!I462)</f>
        <v/>
      </c>
      <c r="K461" s="12" t="str">
        <f>IF(ISBLANK('Récap prestation'!H462),"",'Récap prestation'!H462)</f>
        <v/>
      </c>
      <c r="L461" s="12"/>
      <c r="M461" s="10" t="e">
        <f t="array" ref="M4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doublon])-ROW($D$2)+1),ROWS(M$2:M461)))</f>
        <v>#NUM!</v>
      </c>
      <c r="N461" s="12" t="str">
        <f t="shared" si="60"/>
        <v/>
      </c>
      <c r="O461">
        <f t="shared" si="63"/>
        <v>460</v>
      </c>
      <c r="P461">
        <f ca="1">SUMIF('Récap prestation'!$E$3:$E$500,N461,'Récap prestation'!J462)</f>
        <v>0</v>
      </c>
      <c r="Q461">
        <f ca="1">SUMIF('Récap prestation'!$E$3:$E$500,N461,'Récap prestation'!K462)</f>
        <v>0</v>
      </c>
      <c r="R461">
        <f t="shared" ca="1" si="61"/>
        <v>0</v>
      </c>
      <c r="S461">
        <f ca="1">SUMIF('Récap prestation'!$E$3:$E$500,N461,'Récap prestation'!S462)</f>
        <v>0</v>
      </c>
      <c r="T461" t="str">
        <f ca="1">IF(ISERROR(AVERAGEIF('Récap prestation'!$E$3:$E$500,N461,'Récap prestation'!$S$3)),"N/A",AVERAGEIF('Récap prestation'!$E$3:$E$500,N461,'Récap prestation'!$S$3:$S$500))</f>
        <v>N/A</v>
      </c>
      <c r="U461" s="12">
        <f>'Récap prestation'!O462</f>
        <v>0</v>
      </c>
      <c r="V461" s="12" t="e">
        <f t="array" ref="V46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doublon])-ROW($U$2)+1),ROWS(V$2:V461)))</f>
        <v>#NUM!</v>
      </c>
      <c r="W461" s="12" t="str">
        <f t="shared" si="62"/>
        <v/>
      </c>
      <c r="X461" s="12"/>
    </row>
    <row r="462" spans="1:24" x14ac:dyDescent="0.25">
      <c r="A462" s="3">
        <f>'Récap prestation'!N463</f>
        <v>0</v>
      </c>
      <c r="B462" s="12" t="e">
        <f t="array" ref="B4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doublon])-ROW($A$2)+1),ROWS(B$2:B462)))</f>
        <v>#NUM!</v>
      </c>
      <c r="C462" s="12" t="str">
        <f t="shared" si="56"/>
        <v/>
      </c>
      <c r="D462" s="12" t="str">
        <f>IF('Récap prestation'!E463&lt;&gt;0,'Récap prestation'!E463,"")</f>
        <v/>
      </c>
      <c r="E462" s="14">
        <f t="shared" si="57"/>
        <v>453</v>
      </c>
      <c r="F462" s="14" t="str">
        <f t="shared" si="58"/>
        <v xml:space="preserve"> 453 </v>
      </c>
      <c r="G462" s="14">
        <f>INDEX($N$2:O560,MATCH(D462,Tableau1[valeur établissement liste],0),2)</f>
        <v>3</v>
      </c>
      <c r="H462" s="2" t="str">
        <f t="shared" si="59"/>
        <v/>
      </c>
      <c r="I462" s="12">
        <f>'Récap prestation'!G463</f>
        <v>0</v>
      </c>
      <c r="J462" s="12" t="str">
        <f>IF(ISBLANK('Récap prestation'!I463),"",'Récap prestation'!I463)</f>
        <v/>
      </c>
      <c r="K462" s="12" t="str">
        <f>IF(ISBLANK('Récap prestation'!H463),"",'Récap prestation'!H463)</f>
        <v/>
      </c>
      <c r="L462" s="12"/>
      <c r="M462" s="10" t="e">
        <f t="array" ref="M4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doublon])-ROW($D$2)+1),ROWS(M$2:M462)))</f>
        <v>#NUM!</v>
      </c>
      <c r="N462" s="12" t="str">
        <f t="shared" si="60"/>
        <v/>
      </c>
      <c r="O462">
        <f t="shared" si="63"/>
        <v>461</v>
      </c>
      <c r="P462">
        <f ca="1">SUMIF('Récap prestation'!$E$3:$E$500,N462,'Récap prestation'!J463)</f>
        <v>0</v>
      </c>
      <c r="Q462">
        <f ca="1">SUMIF('Récap prestation'!$E$3:$E$500,N462,'Récap prestation'!K463)</f>
        <v>0</v>
      </c>
      <c r="R462">
        <f t="shared" ca="1" si="61"/>
        <v>0</v>
      </c>
      <c r="S462">
        <f ca="1">SUMIF('Récap prestation'!$E$3:$E$500,N462,'Récap prestation'!S463)</f>
        <v>0</v>
      </c>
      <c r="T462" t="str">
        <f ca="1">IF(ISERROR(AVERAGEIF('Récap prestation'!$E$3:$E$500,N462,'Récap prestation'!$S$3)),"N/A",AVERAGEIF('Récap prestation'!$E$3:$E$500,N462,'Récap prestation'!$S$3:$S$500))</f>
        <v>N/A</v>
      </c>
      <c r="U462" s="12">
        <f>'Récap prestation'!O463</f>
        <v>0</v>
      </c>
      <c r="V462" s="12" t="e">
        <f t="array" ref="V46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doublon])-ROW($U$2)+1),ROWS(V$2:V462)))</f>
        <v>#NUM!</v>
      </c>
      <c r="W462" s="12" t="str">
        <f t="shared" si="62"/>
        <v/>
      </c>
      <c r="X462" s="12"/>
    </row>
    <row r="463" spans="1:24" x14ac:dyDescent="0.25">
      <c r="A463" s="3">
        <f>'Récap prestation'!N464</f>
        <v>0</v>
      </c>
      <c r="B463" s="12" t="e">
        <f t="array" ref="B4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doublon])-ROW($A$2)+1),ROWS(B$2:B463)))</f>
        <v>#NUM!</v>
      </c>
      <c r="C463" s="12" t="str">
        <f t="shared" si="56"/>
        <v/>
      </c>
      <c r="D463" s="12" t="str">
        <f>IF('Récap prestation'!E464&lt;&gt;0,'Récap prestation'!E464,"")</f>
        <v/>
      </c>
      <c r="E463" s="14">
        <f t="shared" si="57"/>
        <v>454</v>
      </c>
      <c r="F463" s="14" t="str">
        <f t="shared" si="58"/>
        <v xml:space="preserve"> 454 </v>
      </c>
      <c r="G463" s="14">
        <f>INDEX($N$2:O561,MATCH(D463,Tableau1[valeur établissement liste],0),2)</f>
        <v>3</v>
      </c>
      <c r="H463" s="2" t="str">
        <f t="shared" si="59"/>
        <v/>
      </c>
      <c r="I463" s="12">
        <f>'Récap prestation'!G464</f>
        <v>0</v>
      </c>
      <c r="J463" s="12" t="str">
        <f>IF(ISBLANK('Récap prestation'!I464),"",'Récap prestation'!I464)</f>
        <v/>
      </c>
      <c r="K463" s="12" t="str">
        <f>IF(ISBLANK('Récap prestation'!H464),"",'Récap prestation'!H464)</f>
        <v/>
      </c>
      <c r="L463" s="12"/>
      <c r="M463" s="10" t="e">
        <f t="array" ref="M4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doublon])-ROW($D$2)+1),ROWS(M$2:M463)))</f>
        <v>#NUM!</v>
      </c>
      <c r="N463" s="12" t="str">
        <f t="shared" si="60"/>
        <v/>
      </c>
      <c r="O463">
        <f t="shared" si="63"/>
        <v>462</v>
      </c>
      <c r="P463">
        <f ca="1">SUMIF('Récap prestation'!$E$3:$E$500,N463,'Récap prestation'!J464)</f>
        <v>0</v>
      </c>
      <c r="Q463">
        <f ca="1">SUMIF('Récap prestation'!$E$3:$E$500,N463,'Récap prestation'!K464)</f>
        <v>0</v>
      </c>
      <c r="R463">
        <f t="shared" ca="1" si="61"/>
        <v>0</v>
      </c>
      <c r="S463">
        <f ca="1">SUMIF('Récap prestation'!$E$3:$E$500,N463,'Récap prestation'!S464)</f>
        <v>0</v>
      </c>
      <c r="T463" t="str">
        <f ca="1">IF(ISERROR(AVERAGEIF('Récap prestation'!$E$3:$E$500,N463,'Récap prestation'!$S$3)),"N/A",AVERAGEIF('Récap prestation'!$E$3:$E$500,N463,'Récap prestation'!$S$3:$S$500))</f>
        <v>N/A</v>
      </c>
      <c r="U463" s="12">
        <f>'Récap prestation'!O464</f>
        <v>0</v>
      </c>
      <c r="V463" s="12" t="e">
        <f t="array" ref="V46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doublon])-ROW($U$2)+1),ROWS(V$2:V463)))</f>
        <v>#NUM!</v>
      </c>
      <c r="W463" s="12" t="str">
        <f t="shared" si="62"/>
        <v/>
      </c>
      <c r="X463" s="12"/>
    </row>
    <row r="464" spans="1:24" x14ac:dyDescent="0.25">
      <c r="A464" s="3">
        <f>'Récap prestation'!N465</f>
        <v>0</v>
      </c>
      <c r="B464" s="12" t="e">
        <f t="array" ref="B4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doublon])-ROW($A$2)+1),ROWS(B$2:B464)))</f>
        <v>#NUM!</v>
      </c>
      <c r="C464" s="12" t="str">
        <f t="shared" si="56"/>
        <v/>
      </c>
      <c r="D464" s="12" t="str">
        <f>IF('Récap prestation'!E465&lt;&gt;0,'Récap prestation'!E465,"")</f>
        <v/>
      </c>
      <c r="E464" s="14">
        <f t="shared" si="57"/>
        <v>455</v>
      </c>
      <c r="F464" s="14" t="str">
        <f t="shared" si="58"/>
        <v xml:space="preserve"> 455 </v>
      </c>
      <c r="G464" s="14">
        <f>INDEX($N$2:O562,MATCH(D464,Tableau1[valeur établissement liste],0),2)</f>
        <v>3</v>
      </c>
      <c r="H464" s="2" t="str">
        <f t="shared" si="59"/>
        <v/>
      </c>
      <c r="I464" s="12">
        <f>'Récap prestation'!G465</f>
        <v>0</v>
      </c>
      <c r="J464" s="12" t="str">
        <f>IF(ISBLANK('Récap prestation'!I465),"",'Récap prestation'!I465)</f>
        <v/>
      </c>
      <c r="K464" s="12" t="str">
        <f>IF(ISBLANK('Récap prestation'!H465),"",'Récap prestation'!H465)</f>
        <v/>
      </c>
      <c r="L464" s="12"/>
      <c r="M464" s="10" t="e">
        <f t="array" ref="M4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doublon])-ROW($D$2)+1),ROWS(M$2:M464)))</f>
        <v>#NUM!</v>
      </c>
      <c r="N464" s="12" t="str">
        <f t="shared" si="60"/>
        <v/>
      </c>
      <c r="O464">
        <f t="shared" si="63"/>
        <v>463</v>
      </c>
      <c r="P464">
        <f ca="1">SUMIF('Récap prestation'!$E$3:$E$500,N464,'Récap prestation'!J465)</f>
        <v>0</v>
      </c>
      <c r="Q464">
        <f ca="1">SUMIF('Récap prestation'!$E$3:$E$500,N464,'Récap prestation'!K465)</f>
        <v>0</v>
      </c>
      <c r="R464">
        <f t="shared" ca="1" si="61"/>
        <v>0</v>
      </c>
      <c r="S464">
        <f ca="1">SUMIF('Récap prestation'!$E$3:$E$500,N464,'Récap prestation'!S465)</f>
        <v>0</v>
      </c>
      <c r="T464" t="str">
        <f ca="1">IF(ISERROR(AVERAGEIF('Récap prestation'!$E$3:$E$500,N464,'Récap prestation'!$S$3)),"N/A",AVERAGEIF('Récap prestation'!$E$3:$E$500,N464,'Récap prestation'!$S$3:$S$500))</f>
        <v>N/A</v>
      </c>
      <c r="U464" s="12">
        <f>'Récap prestation'!O465</f>
        <v>0</v>
      </c>
      <c r="V464" s="12" t="e">
        <f t="array" ref="V46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doublon])-ROW($U$2)+1),ROWS(V$2:V464)))</f>
        <v>#NUM!</v>
      </c>
      <c r="W464" s="12" t="str">
        <f t="shared" si="62"/>
        <v/>
      </c>
      <c r="X464" s="12"/>
    </row>
    <row r="465" spans="1:24" x14ac:dyDescent="0.25">
      <c r="A465" s="3">
        <f>'Récap prestation'!N466</f>
        <v>0</v>
      </c>
      <c r="B465" s="12" t="e">
        <f t="array" ref="B4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doublon])-ROW($A$2)+1),ROWS(B$2:B465)))</f>
        <v>#NUM!</v>
      </c>
      <c r="C465" s="12" t="str">
        <f t="shared" si="56"/>
        <v/>
      </c>
      <c r="D465" s="12" t="str">
        <f>IF('Récap prestation'!E466&lt;&gt;0,'Récap prestation'!E466,"")</f>
        <v/>
      </c>
      <c r="E465" s="14">
        <f t="shared" si="57"/>
        <v>456</v>
      </c>
      <c r="F465" s="14" t="str">
        <f t="shared" si="58"/>
        <v xml:space="preserve"> 456 </v>
      </c>
      <c r="G465" s="14">
        <f>INDEX($N$2:O563,MATCH(D465,Tableau1[valeur établissement liste],0),2)</f>
        <v>3</v>
      </c>
      <c r="H465" s="2" t="str">
        <f t="shared" si="59"/>
        <v/>
      </c>
      <c r="I465" s="12">
        <f>'Récap prestation'!G466</f>
        <v>0</v>
      </c>
      <c r="J465" s="12" t="str">
        <f>IF(ISBLANK('Récap prestation'!I466),"",'Récap prestation'!I466)</f>
        <v/>
      </c>
      <c r="K465" s="12" t="str">
        <f>IF(ISBLANK('Récap prestation'!H466),"",'Récap prestation'!H466)</f>
        <v/>
      </c>
      <c r="L465" s="12"/>
      <c r="M465" s="10" t="e">
        <f t="array" ref="M4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doublon])-ROW($D$2)+1),ROWS(M$2:M465)))</f>
        <v>#NUM!</v>
      </c>
      <c r="N465" s="12" t="str">
        <f t="shared" si="60"/>
        <v/>
      </c>
      <c r="O465">
        <f t="shared" si="63"/>
        <v>464</v>
      </c>
      <c r="P465">
        <f ca="1">SUMIF('Récap prestation'!$E$3:$E$500,N465,'Récap prestation'!J466)</f>
        <v>0</v>
      </c>
      <c r="Q465">
        <f ca="1">SUMIF('Récap prestation'!$E$3:$E$500,N465,'Récap prestation'!K466)</f>
        <v>0</v>
      </c>
      <c r="R465">
        <f t="shared" ca="1" si="61"/>
        <v>0</v>
      </c>
      <c r="S465">
        <f ca="1">SUMIF('Récap prestation'!$E$3:$E$500,N465,'Récap prestation'!S466)</f>
        <v>0</v>
      </c>
      <c r="T465" t="str">
        <f ca="1">IF(ISERROR(AVERAGEIF('Récap prestation'!$E$3:$E$500,N465,'Récap prestation'!$S$3)),"N/A",AVERAGEIF('Récap prestation'!$E$3:$E$500,N465,'Récap prestation'!$S$3:$S$500))</f>
        <v>N/A</v>
      </c>
      <c r="U465" s="12">
        <f>'Récap prestation'!O466</f>
        <v>0</v>
      </c>
      <c r="V465" s="12" t="e">
        <f t="array" ref="V46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doublon])-ROW($U$2)+1),ROWS(V$2:V465)))</f>
        <v>#NUM!</v>
      </c>
      <c r="W465" s="12" t="str">
        <f t="shared" si="62"/>
        <v/>
      </c>
      <c r="X465" s="12"/>
    </row>
    <row r="466" spans="1:24" x14ac:dyDescent="0.25">
      <c r="A466" s="3">
        <f>'Récap prestation'!N467</f>
        <v>0</v>
      </c>
      <c r="B466" s="12" t="e">
        <f t="array" ref="B4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doublon])-ROW($A$2)+1),ROWS(B$2:B466)))</f>
        <v>#NUM!</v>
      </c>
      <c r="C466" s="12" t="str">
        <f t="shared" si="56"/>
        <v/>
      </c>
      <c r="D466" s="12" t="str">
        <f>IF('Récap prestation'!E467&lt;&gt;0,'Récap prestation'!E467,"")</f>
        <v/>
      </c>
      <c r="E466" s="14">
        <f t="shared" si="57"/>
        <v>457</v>
      </c>
      <c r="F466" s="14" t="str">
        <f t="shared" si="58"/>
        <v xml:space="preserve"> 457 </v>
      </c>
      <c r="G466" s="14">
        <f>INDEX($N$2:O564,MATCH(D466,Tableau1[valeur établissement liste],0),2)</f>
        <v>3</v>
      </c>
      <c r="H466" s="2" t="str">
        <f t="shared" si="59"/>
        <v/>
      </c>
      <c r="I466" s="12">
        <f>'Récap prestation'!G467</f>
        <v>0</v>
      </c>
      <c r="J466" s="12" t="str">
        <f>IF(ISBLANK('Récap prestation'!I467),"",'Récap prestation'!I467)</f>
        <v/>
      </c>
      <c r="K466" s="12" t="str">
        <f>IF(ISBLANK('Récap prestation'!H467),"",'Récap prestation'!H467)</f>
        <v/>
      </c>
      <c r="L466" s="12"/>
      <c r="M466" s="10" t="e">
        <f t="array" ref="M4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doublon])-ROW($D$2)+1),ROWS(M$2:M466)))</f>
        <v>#NUM!</v>
      </c>
      <c r="N466" s="12" t="str">
        <f t="shared" si="60"/>
        <v/>
      </c>
      <c r="O466">
        <f t="shared" si="63"/>
        <v>465</v>
      </c>
      <c r="P466">
        <f ca="1">SUMIF('Récap prestation'!$E$3:$E$500,N466,'Récap prestation'!J467)</f>
        <v>0</v>
      </c>
      <c r="Q466">
        <f ca="1">SUMIF('Récap prestation'!$E$3:$E$500,N466,'Récap prestation'!K467)</f>
        <v>0</v>
      </c>
      <c r="R466">
        <f t="shared" ca="1" si="61"/>
        <v>0</v>
      </c>
      <c r="S466">
        <f ca="1">SUMIF('Récap prestation'!$E$3:$E$500,N466,'Récap prestation'!S467)</f>
        <v>0</v>
      </c>
      <c r="T466" t="str">
        <f ca="1">IF(ISERROR(AVERAGEIF('Récap prestation'!$E$3:$E$500,N466,'Récap prestation'!$S$3)),"N/A",AVERAGEIF('Récap prestation'!$E$3:$E$500,N466,'Récap prestation'!$S$3:$S$500))</f>
        <v>N/A</v>
      </c>
      <c r="U466" s="12">
        <f>'Récap prestation'!O467</f>
        <v>0</v>
      </c>
      <c r="V466" s="12" t="e">
        <f t="array" ref="V46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doublon])-ROW($U$2)+1),ROWS(V$2:V466)))</f>
        <v>#NUM!</v>
      </c>
      <c r="W466" s="12" t="str">
        <f t="shared" si="62"/>
        <v/>
      </c>
      <c r="X466" s="12"/>
    </row>
    <row r="467" spans="1:24" x14ac:dyDescent="0.25">
      <c r="A467" s="3">
        <f>'Récap prestation'!N468</f>
        <v>0</v>
      </c>
      <c r="B467" s="12" t="e">
        <f t="array" ref="B4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doublon])-ROW($A$2)+1),ROWS(B$2:B467)))</f>
        <v>#NUM!</v>
      </c>
      <c r="C467" s="12" t="str">
        <f t="shared" si="56"/>
        <v/>
      </c>
      <c r="D467" s="12" t="str">
        <f>IF('Récap prestation'!E468&lt;&gt;0,'Récap prestation'!E468,"")</f>
        <v/>
      </c>
      <c r="E467" s="14">
        <f t="shared" si="57"/>
        <v>458</v>
      </c>
      <c r="F467" s="14" t="str">
        <f t="shared" si="58"/>
        <v xml:space="preserve"> 458 </v>
      </c>
      <c r="G467" s="14">
        <f>INDEX($N$2:O565,MATCH(D467,Tableau1[valeur établissement liste],0),2)</f>
        <v>3</v>
      </c>
      <c r="H467" s="2" t="str">
        <f t="shared" si="59"/>
        <v/>
      </c>
      <c r="I467" s="12">
        <f>'Récap prestation'!G468</f>
        <v>0</v>
      </c>
      <c r="J467" s="12" t="str">
        <f>IF(ISBLANK('Récap prestation'!I468),"",'Récap prestation'!I468)</f>
        <v/>
      </c>
      <c r="K467" s="12" t="str">
        <f>IF(ISBLANK('Récap prestation'!H468),"",'Récap prestation'!H468)</f>
        <v/>
      </c>
      <c r="L467" s="12"/>
      <c r="M467" s="10" t="e">
        <f t="array" ref="M4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doublon])-ROW($D$2)+1),ROWS(M$2:M467)))</f>
        <v>#NUM!</v>
      </c>
      <c r="N467" s="12" t="str">
        <f t="shared" si="60"/>
        <v/>
      </c>
      <c r="O467">
        <f t="shared" si="63"/>
        <v>466</v>
      </c>
      <c r="P467">
        <f ca="1">SUMIF('Récap prestation'!$E$3:$E$500,N467,'Récap prestation'!J468)</f>
        <v>0</v>
      </c>
      <c r="Q467">
        <f ca="1">SUMIF('Récap prestation'!$E$3:$E$500,N467,'Récap prestation'!K468)</f>
        <v>0</v>
      </c>
      <c r="R467">
        <f t="shared" ca="1" si="61"/>
        <v>0</v>
      </c>
      <c r="S467">
        <f ca="1">SUMIF('Récap prestation'!$E$3:$E$500,N467,'Récap prestation'!S468)</f>
        <v>0</v>
      </c>
      <c r="T467" t="str">
        <f ca="1">IF(ISERROR(AVERAGEIF('Récap prestation'!$E$3:$E$500,N467,'Récap prestation'!$S$3)),"N/A",AVERAGEIF('Récap prestation'!$E$3:$E$500,N467,'Récap prestation'!$S$3:$S$500))</f>
        <v>N/A</v>
      </c>
      <c r="U467" s="12">
        <f>'Récap prestation'!O468</f>
        <v>0</v>
      </c>
      <c r="V467" s="12" t="e">
        <f t="array" ref="V46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doublon])-ROW($U$2)+1),ROWS(V$2:V467)))</f>
        <v>#NUM!</v>
      </c>
      <c r="W467" s="12" t="str">
        <f t="shared" si="62"/>
        <v/>
      </c>
      <c r="X467" s="12"/>
    </row>
    <row r="468" spans="1:24" x14ac:dyDescent="0.25">
      <c r="A468" s="3">
        <f>'Récap prestation'!N469</f>
        <v>0</v>
      </c>
      <c r="B468" s="12" t="e">
        <f t="array" ref="B4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doublon])-ROW($A$2)+1),ROWS(B$2:B468)))</f>
        <v>#NUM!</v>
      </c>
      <c r="C468" s="12" t="str">
        <f t="shared" si="56"/>
        <v/>
      </c>
      <c r="D468" s="12" t="str">
        <f>IF('Récap prestation'!E469&lt;&gt;0,'Récap prestation'!E469,"")</f>
        <v/>
      </c>
      <c r="E468" s="14">
        <f t="shared" si="57"/>
        <v>459</v>
      </c>
      <c r="F468" s="14" t="str">
        <f t="shared" si="58"/>
        <v xml:space="preserve"> 459 </v>
      </c>
      <c r="G468" s="14">
        <f>INDEX($N$2:O566,MATCH(D468,Tableau1[valeur établissement liste],0),2)</f>
        <v>3</v>
      </c>
      <c r="H468" s="2" t="str">
        <f t="shared" si="59"/>
        <v/>
      </c>
      <c r="I468" s="12">
        <f>'Récap prestation'!G469</f>
        <v>0</v>
      </c>
      <c r="J468" s="12" t="str">
        <f>IF(ISBLANK('Récap prestation'!I469),"",'Récap prestation'!I469)</f>
        <v/>
      </c>
      <c r="K468" s="12" t="str">
        <f>IF(ISBLANK('Récap prestation'!H469),"",'Récap prestation'!H469)</f>
        <v/>
      </c>
      <c r="L468" s="12"/>
      <c r="M468" s="10" t="e">
        <f t="array" ref="M4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doublon])-ROW($D$2)+1),ROWS(M$2:M468)))</f>
        <v>#NUM!</v>
      </c>
      <c r="N468" s="12" t="str">
        <f t="shared" si="60"/>
        <v/>
      </c>
      <c r="O468">
        <f t="shared" si="63"/>
        <v>467</v>
      </c>
      <c r="P468">
        <f ca="1">SUMIF('Récap prestation'!$E$3:$E$500,N468,'Récap prestation'!J469)</f>
        <v>0</v>
      </c>
      <c r="Q468">
        <f ca="1">SUMIF('Récap prestation'!$E$3:$E$500,N468,'Récap prestation'!K469)</f>
        <v>0</v>
      </c>
      <c r="R468">
        <f t="shared" ca="1" si="61"/>
        <v>0</v>
      </c>
      <c r="S468">
        <f ca="1">SUMIF('Récap prestation'!$E$3:$E$500,N468,'Récap prestation'!S469)</f>
        <v>0</v>
      </c>
      <c r="T468" t="str">
        <f ca="1">IF(ISERROR(AVERAGEIF('Récap prestation'!$E$3:$E$500,N468,'Récap prestation'!$S$3)),"N/A",AVERAGEIF('Récap prestation'!$E$3:$E$500,N468,'Récap prestation'!$S$3:$S$500))</f>
        <v>N/A</v>
      </c>
      <c r="U468" s="12">
        <f>'Récap prestation'!O469</f>
        <v>0</v>
      </c>
      <c r="V468" s="12" t="e">
        <f t="array" ref="V46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doublon])-ROW($U$2)+1),ROWS(V$2:V468)))</f>
        <v>#NUM!</v>
      </c>
      <c r="W468" s="12" t="str">
        <f t="shared" si="62"/>
        <v/>
      </c>
      <c r="X468" s="12"/>
    </row>
    <row r="469" spans="1:24" x14ac:dyDescent="0.25">
      <c r="A469" s="3">
        <f>'Récap prestation'!N470</f>
        <v>0</v>
      </c>
      <c r="B469" s="12" t="e">
        <f t="array" ref="B4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doublon])-ROW($A$2)+1),ROWS(B$2:B469)))</f>
        <v>#NUM!</v>
      </c>
      <c r="C469" s="12" t="str">
        <f t="shared" si="56"/>
        <v/>
      </c>
      <c r="D469" s="12" t="str">
        <f>IF('Récap prestation'!E470&lt;&gt;0,'Récap prestation'!E470,"")</f>
        <v/>
      </c>
      <c r="E469" s="14">
        <f t="shared" si="57"/>
        <v>460</v>
      </c>
      <c r="F469" s="14" t="str">
        <f t="shared" si="58"/>
        <v xml:space="preserve"> 460 </v>
      </c>
      <c r="G469" s="14">
        <f>INDEX($N$2:O567,MATCH(D469,Tableau1[valeur établissement liste],0),2)</f>
        <v>3</v>
      </c>
      <c r="H469" s="2" t="str">
        <f t="shared" si="59"/>
        <v/>
      </c>
      <c r="I469" s="12">
        <f>'Récap prestation'!G470</f>
        <v>0</v>
      </c>
      <c r="J469" s="12" t="str">
        <f>IF(ISBLANK('Récap prestation'!I470),"",'Récap prestation'!I470)</f>
        <v/>
      </c>
      <c r="K469" s="12" t="str">
        <f>IF(ISBLANK('Récap prestation'!H470),"",'Récap prestation'!H470)</f>
        <v/>
      </c>
      <c r="L469" s="12"/>
      <c r="M469" s="10" t="e">
        <f t="array" ref="M4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doublon])-ROW($D$2)+1),ROWS(M$2:M469)))</f>
        <v>#NUM!</v>
      </c>
      <c r="N469" s="12" t="str">
        <f t="shared" si="60"/>
        <v/>
      </c>
      <c r="O469">
        <f t="shared" si="63"/>
        <v>468</v>
      </c>
      <c r="P469">
        <f ca="1">SUMIF('Récap prestation'!$E$3:$E$500,N469,'Récap prestation'!J470)</f>
        <v>0</v>
      </c>
      <c r="Q469">
        <f ca="1">SUMIF('Récap prestation'!$E$3:$E$500,N469,'Récap prestation'!K470)</f>
        <v>0</v>
      </c>
      <c r="R469">
        <f t="shared" ca="1" si="61"/>
        <v>0</v>
      </c>
      <c r="S469">
        <f ca="1">SUMIF('Récap prestation'!$E$3:$E$500,N469,'Récap prestation'!S470)</f>
        <v>0</v>
      </c>
      <c r="T469" t="str">
        <f ca="1">IF(ISERROR(AVERAGEIF('Récap prestation'!$E$3:$E$500,N469,'Récap prestation'!$S$3)),"N/A",AVERAGEIF('Récap prestation'!$E$3:$E$500,N469,'Récap prestation'!$S$3:$S$500))</f>
        <v>N/A</v>
      </c>
      <c r="U469" s="12">
        <f>'Récap prestation'!O470</f>
        <v>0</v>
      </c>
      <c r="V469" s="12" t="e">
        <f t="array" ref="V46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doublon])-ROW($U$2)+1),ROWS(V$2:V469)))</f>
        <v>#NUM!</v>
      </c>
      <c r="W469" s="12" t="str">
        <f t="shared" si="62"/>
        <v/>
      </c>
      <c r="X469" s="12"/>
    </row>
    <row r="470" spans="1:24" x14ac:dyDescent="0.25">
      <c r="A470" s="3">
        <f>'Récap prestation'!N471</f>
        <v>0</v>
      </c>
      <c r="B470" s="12" t="e">
        <f t="array" ref="B4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doublon])-ROW($A$2)+1),ROWS(B$2:B470)))</f>
        <v>#NUM!</v>
      </c>
      <c r="C470" s="12" t="str">
        <f t="shared" si="56"/>
        <v/>
      </c>
      <c r="D470" s="12" t="str">
        <f>IF('Récap prestation'!E471&lt;&gt;0,'Récap prestation'!E471,"")</f>
        <v/>
      </c>
      <c r="E470" s="14">
        <f t="shared" si="57"/>
        <v>461</v>
      </c>
      <c r="F470" s="14" t="str">
        <f t="shared" si="58"/>
        <v xml:space="preserve"> 461 </v>
      </c>
      <c r="G470" s="14">
        <f>INDEX($N$2:O568,MATCH(D470,Tableau1[valeur établissement liste],0),2)</f>
        <v>3</v>
      </c>
      <c r="H470" s="2" t="str">
        <f t="shared" si="59"/>
        <v/>
      </c>
      <c r="I470" s="12">
        <f>'Récap prestation'!G471</f>
        <v>0</v>
      </c>
      <c r="J470" s="12" t="str">
        <f>IF(ISBLANK('Récap prestation'!I471),"",'Récap prestation'!I471)</f>
        <v/>
      </c>
      <c r="K470" s="12" t="str">
        <f>IF(ISBLANK('Récap prestation'!H471),"",'Récap prestation'!H471)</f>
        <v/>
      </c>
      <c r="L470" s="12"/>
      <c r="M470" s="10" t="e">
        <f t="array" ref="M4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doublon])-ROW($D$2)+1),ROWS(M$2:M470)))</f>
        <v>#NUM!</v>
      </c>
      <c r="N470" s="12" t="str">
        <f t="shared" si="60"/>
        <v/>
      </c>
      <c r="O470">
        <f t="shared" si="63"/>
        <v>469</v>
      </c>
      <c r="P470">
        <f ca="1">SUMIF('Récap prestation'!$E$3:$E$500,N470,'Récap prestation'!J471)</f>
        <v>0</v>
      </c>
      <c r="Q470">
        <f ca="1">SUMIF('Récap prestation'!$E$3:$E$500,N470,'Récap prestation'!K471)</f>
        <v>0</v>
      </c>
      <c r="R470">
        <f t="shared" ca="1" si="61"/>
        <v>0</v>
      </c>
      <c r="S470">
        <f ca="1">SUMIF('Récap prestation'!$E$3:$E$500,N470,'Récap prestation'!S471)</f>
        <v>0</v>
      </c>
      <c r="T470" t="str">
        <f ca="1">IF(ISERROR(AVERAGEIF('Récap prestation'!$E$3:$E$500,N470,'Récap prestation'!$S$3)),"N/A",AVERAGEIF('Récap prestation'!$E$3:$E$500,N470,'Récap prestation'!$S$3:$S$500))</f>
        <v>N/A</v>
      </c>
      <c r="U470" s="12">
        <f>'Récap prestation'!O471</f>
        <v>0</v>
      </c>
      <c r="V470" s="12" t="e">
        <f t="array" ref="V47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doublon])-ROW($U$2)+1),ROWS(V$2:V470)))</f>
        <v>#NUM!</v>
      </c>
      <c r="W470" s="12" t="str">
        <f t="shared" si="62"/>
        <v/>
      </c>
      <c r="X470" s="12"/>
    </row>
    <row r="471" spans="1:24" x14ac:dyDescent="0.25">
      <c r="A471" s="3">
        <f>'Récap prestation'!N472</f>
        <v>0</v>
      </c>
      <c r="B471" s="12" t="e">
        <f t="array" ref="B4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doublon])-ROW($A$2)+1),ROWS(B$2:B471)))</f>
        <v>#NUM!</v>
      </c>
      <c r="C471" s="12" t="str">
        <f t="shared" si="56"/>
        <v/>
      </c>
      <c r="D471" s="12" t="str">
        <f>IF('Récap prestation'!E472&lt;&gt;0,'Récap prestation'!E472,"")</f>
        <v/>
      </c>
      <c r="E471" s="14">
        <f t="shared" si="57"/>
        <v>462</v>
      </c>
      <c r="F471" s="14" t="str">
        <f t="shared" si="58"/>
        <v xml:space="preserve"> 462 </v>
      </c>
      <c r="G471" s="14">
        <f>INDEX($N$2:O569,MATCH(D471,Tableau1[valeur établissement liste],0),2)</f>
        <v>3</v>
      </c>
      <c r="H471" s="2" t="str">
        <f t="shared" si="59"/>
        <v/>
      </c>
      <c r="I471" s="12">
        <f>'Récap prestation'!G472</f>
        <v>0</v>
      </c>
      <c r="J471" s="12" t="str">
        <f>IF(ISBLANK('Récap prestation'!I472),"",'Récap prestation'!I472)</f>
        <v/>
      </c>
      <c r="K471" s="12" t="str">
        <f>IF(ISBLANK('Récap prestation'!H472),"",'Récap prestation'!H472)</f>
        <v/>
      </c>
      <c r="L471" s="12"/>
      <c r="M471" s="10" t="e">
        <f t="array" ref="M4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doublon])-ROW($D$2)+1),ROWS(M$2:M471)))</f>
        <v>#NUM!</v>
      </c>
      <c r="N471" s="12" t="str">
        <f t="shared" si="60"/>
        <v/>
      </c>
      <c r="O471">
        <f t="shared" si="63"/>
        <v>470</v>
      </c>
      <c r="P471">
        <f ca="1">SUMIF('Récap prestation'!$E$3:$E$500,N471,'Récap prestation'!J472)</f>
        <v>0</v>
      </c>
      <c r="Q471">
        <f ca="1">SUMIF('Récap prestation'!$E$3:$E$500,N471,'Récap prestation'!K472)</f>
        <v>0</v>
      </c>
      <c r="R471">
        <f t="shared" ca="1" si="61"/>
        <v>0</v>
      </c>
      <c r="S471">
        <f ca="1">SUMIF('Récap prestation'!$E$3:$E$500,N471,'Récap prestation'!S472)</f>
        <v>0</v>
      </c>
      <c r="T471" t="str">
        <f ca="1">IF(ISERROR(AVERAGEIF('Récap prestation'!$E$3:$E$500,N471,'Récap prestation'!$S$3)),"N/A",AVERAGEIF('Récap prestation'!$E$3:$E$500,N471,'Récap prestation'!$S$3:$S$500))</f>
        <v>N/A</v>
      </c>
      <c r="U471" s="12">
        <f>'Récap prestation'!O472</f>
        <v>0</v>
      </c>
      <c r="V471" s="12" t="e">
        <f t="array" ref="V47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doublon])-ROW($U$2)+1),ROWS(V$2:V471)))</f>
        <v>#NUM!</v>
      </c>
      <c r="W471" s="12" t="str">
        <f t="shared" si="62"/>
        <v/>
      </c>
      <c r="X471" s="12"/>
    </row>
    <row r="472" spans="1:24" x14ac:dyDescent="0.25">
      <c r="A472" s="3">
        <f>'Récap prestation'!N473</f>
        <v>0</v>
      </c>
      <c r="B472" s="12" t="e">
        <f t="array" ref="B4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doublon])-ROW($A$2)+1),ROWS(B$2:B472)))</f>
        <v>#NUM!</v>
      </c>
      <c r="C472" s="12" t="str">
        <f t="shared" si="56"/>
        <v/>
      </c>
      <c r="D472" s="12" t="str">
        <f>IF('Récap prestation'!E473&lt;&gt;0,'Récap prestation'!E473,"")</f>
        <v/>
      </c>
      <c r="E472" s="14">
        <f t="shared" si="57"/>
        <v>463</v>
      </c>
      <c r="F472" s="14" t="str">
        <f t="shared" si="58"/>
        <v xml:space="preserve"> 463 </v>
      </c>
      <c r="G472" s="14">
        <f>INDEX($N$2:O570,MATCH(D472,Tableau1[valeur établissement liste],0),2)</f>
        <v>3</v>
      </c>
      <c r="H472" s="2" t="str">
        <f t="shared" si="59"/>
        <v/>
      </c>
      <c r="I472" s="12">
        <f>'Récap prestation'!G473</f>
        <v>0</v>
      </c>
      <c r="J472" s="12" t="str">
        <f>IF(ISBLANK('Récap prestation'!I473),"",'Récap prestation'!I473)</f>
        <v/>
      </c>
      <c r="K472" s="12" t="str">
        <f>IF(ISBLANK('Récap prestation'!H473),"",'Récap prestation'!H473)</f>
        <v/>
      </c>
      <c r="L472" s="12"/>
      <c r="M472" s="10" t="e">
        <f t="array" ref="M4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doublon])-ROW($D$2)+1),ROWS(M$2:M472)))</f>
        <v>#NUM!</v>
      </c>
      <c r="N472" s="12" t="str">
        <f t="shared" si="60"/>
        <v/>
      </c>
      <c r="O472">
        <f t="shared" si="63"/>
        <v>471</v>
      </c>
      <c r="P472">
        <f ca="1">SUMIF('Récap prestation'!$E$3:$E$500,N472,'Récap prestation'!J473)</f>
        <v>0</v>
      </c>
      <c r="Q472">
        <f ca="1">SUMIF('Récap prestation'!$E$3:$E$500,N472,'Récap prestation'!K473)</f>
        <v>0</v>
      </c>
      <c r="R472">
        <f t="shared" ca="1" si="61"/>
        <v>0</v>
      </c>
      <c r="S472">
        <f ca="1">SUMIF('Récap prestation'!$E$3:$E$500,N472,'Récap prestation'!S473)</f>
        <v>0</v>
      </c>
      <c r="T472" t="str">
        <f ca="1">IF(ISERROR(AVERAGEIF('Récap prestation'!$E$3:$E$500,N472,'Récap prestation'!$S$3)),"N/A",AVERAGEIF('Récap prestation'!$E$3:$E$500,N472,'Récap prestation'!$S$3:$S$500))</f>
        <v>N/A</v>
      </c>
      <c r="U472" s="12">
        <f>'Récap prestation'!O473</f>
        <v>0</v>
      </c>
      <c r="V472" s="12" t="e">
        <f t="array" ref="V47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doublon])-ROW($U$2)+1),ROWS(V$2:V472)))</f>
        <v>#NUM!</v>
      </c>
      <c r="W472" s="12" t="str">
        <f t="shared" si="62"/>
        <v/>
      </c>
      <c r="X472" s="12"/>
    </row>
    <row r="473" spans="1:24" x14ac:dyDescent="0.25">
      <c r="A473" s="3">
        <f>'Récap prestation'!N474</f>
        <v>0</v>
      </c>
      <c r="B473" s="12" t="e">
        <f t="array" ref="B4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doublon])-ROW($A$2)+1),ROWS(B$2:B473)))</f>
        <v>#NUM!</v>
      </c>
      <c r="C473" s="12" t="str">
        <f t="shared" si="56"/>
        <v/>
      </c>
      <c r="D473" s="12" t="str">
        <f>IF('Récap prestation'!E474&lt;&gt;0,'Récap prestation'!E474,"")</f>
        <v/>
      </c>
      <c r="E473" s="14">
        <f t="shared" si="57"/>
        <v>464</v>
      </c>
      <c r="F473" s="14" t="str">
        <f t="shared" si="58"/>
        <v xml:space="preserve"> 464 </v>
      </c>
      <c r="G473" s="14">
        <f>INDEX($N$2:O571,MATCH(D473,Tableau1[valeur établissement liste],0),2)</f>
        <v>3</v>
      </c>
      <c r="H473" s="2" t="str">
        <f t="shared" si="59"/>
        <v/>
      </c>
      <c r="I473" s="12">
        <f>'Récap prestation'!G474</f>
        <v>0</v>
      </c>
      <c r="J473" s="12" t="str">
        <f>IF(ISBLANK('Récap prestation'!I474),"",'Récap prestation'!I474)</f>
        <v/>
      </c>
      <c r="K473" s="12" t="str">
        <f>IF(ISBLANK('Récap prestation'!H474),"",'Récap prestation'!H474)</f>
        <v/>
      </c>
      <c r="L473" s="12"/>
      <c r="M473" s="10" t="e">
        <f t="array" ref="M4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doublon])-ROW($D$2)+1),ROWS(M$2:M473)))</f>
        <v>#NUM!</v>
      </c>
      <c r="N473" s="12" t="str">
        <f t="shared" si="60"/>
        <v/>
      </c>
      <c r="O473">
        <f t="shared" si="63"/>
        <v>472</v>
      </c>
      <c r="P473">
        <f ca="1">SUMIF('Récap prestation'!$E$3:$E$500,N473,'Récap prestation'!J474)</f>
        <v>0</v>
      </c>
      <c r="Q473">
        <f ca="1">SUMIF('Récap prestation'!$E$3:$E$500,N473,'Récap prestation'!K474)</f>
        <v>0</v>
      </c>
      <c r="R473">
        <f t="shared" ca="1" si="61"/>
        <v>0</v>
      </c>
      <c r="S473">
        <f ca="1">SUMIF('Récap prestation'!$E$3:$E$500,N473,'Récap prestation'!S474)</f>
        <v>0</v>
      </c>
      <c r="T473" t="str">
        <f ca="1">IF(ISERROR(AVERAGEIF('Récap prestation'!$E$3:$E$500,N473,'Récap prestation'!$S$3)),"N/A",AVERAGEIF('Récap prestation'!$E$3:$E$500,N473,'Récap prestation'!$S$3:$S$500))</f>
        <v>N/A</v>
      </c>
      <c r="U473" s="12">
        <f>'Récap prestation'!O474</f>
        <v>0</v>
      </c>
      <c r="V473" s="12" t="e">
        <f t="array" ref="V47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doublon])-ROW($U$2)+1),ROWS(V$2:V473)))</f>
        <v>#NUM!</v>
      </c>
      <c r="W473" s="12" t="str">
        <f t="shared" si="62"/>
        <v/>
      </c>
      <c r="X473" s="12"/>
    </row>
    <row r="474" spans="1:24" x14ac:dyDescent="0.25">
      <c r="A474" s="3">
        <f>'Récap prestation'!N475</f>
        <v>0</v>
      </c>
      <c r="B474" s="12" t="e">
        <f t="array" ref="B4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doublon])-ROW($A$2)+1),ROWS(B$2:B474)))</f>
        <v>#NUM!</v>
      </c>
      <c r="C474" s="12" t="str">
        <f t="shared" si="56"/>
        <v/>
      </c>
      <c r="D474" s="12" t="str">
        <f>IF('Récap prestation'!E475&lt;&gt;0,'Récap prestation'!E475,"")</f>
        <v/>
      </c>
      <c r="E474" s="14">
        <f t="shared" si="57"/>
        <v>465</v>
      </c>
      <c r="F474" s="14" t="str">
        <f t="shared" si="58"/>
        <v xml:space="preserve"> 465 </v>
      </c>
      <c r="G474" s="14">
        <f>INDEX($N$2:O572,MATCH(D474,Tableau1[valeur établissement liste],0),2)</f>
        <v>3</v>
      </c>
      <c r="H474" s="2" t="str">
        <f t="shared" si="59"/>
        <v/>
      </c>
      <c r="I474" s="12">
        <f>'Récap prestation'!G475</f>
        <v>0</v>
      </c>
      <c r="J474" s="12" t="str">
        <f>IF(ISBLANK('Récap prestation'!I475),"",'Récap prestation'!I475)</f>
        <v/>
      </c>
      <c r="K474" s="12" t="str">
        <f>IF(ISBLANK('Récap prestation'!H475),"",'Récap prestation'!H475)</f>
        <v/>
      </c>
      <c r="L474" s="12"/>
      <c r="M474" s="10" t="e">
        <f t="array" ref="M4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doublon])-ROW($D$2)+1),ROWS(M$2:M474)))</f>
        <v>#NUM!</v>
      </c>
      <c r="N474" s="12" t="str">
        <f t="shared" si="60"/>
        <v/>
      </c>
      <c r="O474">
        <f t="shared" si="63"/>
        <v>473</v>
      </c>
      <c r="P474">
        <f ca="1">SUMIF('Récap prestation'!$E$3:$E$500,N474,'Récap prestation'!J475)</f>
        <v>0</v>
      </c>
      <c r="Q474">
        <f ca="1">SUMIF('Récap prestation'!$E$3:$E$500,N474,'Récap prestation'!K475)</f>
        <v>0</v>
      </c>
      <c r="R474">
        <f t="shared" ca="1" si="61"/>
        <v>0</v>
      </c>
      <c r="S474">
        <f ca="1">SUMIF('Récap prestation'!$E$3:$E$500,N474,'Récap prestation'!S475)</f>
        <v>0</v>
      </c>
      <c r="T474" t="str">
        <f ca="1">IF(ISERROR(AVERAGEIF('Récap prestation'!$E$3:$E$500,N474,'Récap prestation'!$S$3)),"N/A",AVERAGEIF('Récap prestation'!$E$3:$E$500,N474,'Récap prestation'!$S$3:$S$500))</f>
        <v>N/A</v>
      </c>
      <c r="U474" s="12">
        <f>'Récap prestation'!O475</f>
        <v>0</v>
      </c>
      <c r="V474" s="12" t="e">
        <f t="array" ref="V47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doublon])-ROW($U$2)+1),ROWS(V$2:V474)))</f>
        <v>#NUM!</v>
      </c>
      <c r="W474" s="12" t="str">
        <f t="shared" si="62"/>
        <v/>
      </c>
      <c r="X474" s="12"/>
    </row>
    <row r="475" spans="1:24" x14ac:dyDescent="0.25">
      <c r="A475" s="3">
        <f>'Récap prestation'!N476</f>
        <v>0</v>
      </c>
      <c r="B475" s="12" t="e">
        <f t="array" ref="B4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doublon])-ROW($A$2)+1),ROWS(B$2:B475)))</f>
        <v>#NUM!</v>
      </c>
      <c r="C475" s="12" t="str">
        <f t="shared" si="56"/>
        <v/>
      </c>
      <c r="D475" s="12" t="str">
        <f>IF('Récap prestation'!E476&lt;&gt;0,'Récap prestation'!E476,"")</f>
        <v/>
      </c>
      <c r="E475" s="14">
        <f t="shared" si="57"/>
        <v>466</v>
      </c>
      <c r="F475" s="14" t="str">
        <f t="shared" si="58"/>
        <v xml:space="preserve"> 466 </v>
      </c>
      <c r="G475" s="14">
        <f>INDEX($N$2:O573,MATCH(D475,Tableau1[valeur établissement liste],0),2)</f>
        <v>3</v>
      </c>
      <c r="H475" s="2" t="str">
        <f t="shared" si="59"/>
        <v/>
      </c>
      <c r="I475" s="12">
        <f>'Récap prestation'!G476</f>
        <v>0</v>
      </c>
      <c r="J475" s="12" t="str">
        <f>IF(ISBLANK('Récap prestation'!I476),"",'Récap prestation'!I476)</f>
        <v/>
      </c>
      <c r="K475" s="12" t="str">
        <f>IF(ISBLANK('Récap prestation'!H476),"",'Récap prestation'!H476)</f>
        <v/>
      </c>
      <c r="L475" s="12"/>
      <c r="M475" s="10" t="e">
        <f t="array" ref="M4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doublon])-ROW($D$2)+1),ROWS(M$2:M475)))</f>
        <v>#NUM!</v>
      </c>
      <c r="N475" s="12" t="str">
        <f t="shared" si="60"/>
        <v/>
      </c>
      <c r="O475">
        <f t="shared" si="63"/>
        <v>474</v>
      </c>
      <c r="P475">
        <f ca="1">SUMIF('Récap prestation'!$E$3:$E$500,N475,'Récap prestation'!J476)</f>
        <v>0</v>
      </c>
      <c r="Q475">
        <f ca="1">SUMIF('Récap prestation'!$E$3:$E$500,N475,'Récap prestation'!K476)</f>
        <v>0</v>
      </c>
      <c r="R475">
        <f t="shared" ca="1" si="61"/>
        <v>0</v>
      </c>
      <c r="S475">
        <f ca="1">SUMIF('Récap prestation'!$E$3:$E$500,N475,'Récap prestation'!S476)</f>
        <v>0</v>
      </c>
      <c r="T475" t="str">
        <f ca="1">IF(ISERROR(AVERAGEIF('Récap prestation'!$E$3:$E$500,N475,'Récap prestation'!$S$3)),"N/A",AVERAGEIF('Récap prestation'!$E$3:$E$500,N475,'Récap prestation'!$S$3:$S$500))</f>
        <v>N/A</v>
      </c>
      <c r="U475" s="12">
        <f>'Récap prestation'!O476</f>
        <v>0</v>
      </c>
      <c r="V475" s="12" t="e">
        <f t="array" ref="V47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doublon])-ROW($U$2)+1),ROWS(V$2:V475)))</f>
        <v>#NUM!</v>
      </c>
      <c r="W475" s="12" t="str">
        <f t="shared" si="62"/>
        <v/>
      </c>
      <c r="X475" s="12"/>
    </row>
    <row r="476" spans="1:24" x14ac:dyDescent="0.25">
      <c r="A476" s="3">
        <f>'Récap prestation'!N477</f>
        <v>0</v>
      </c>
      <c r="B476" s="12" t="e">
        <f t="array" ref="B4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doublon])-ROW($A$2)+1),ROWS(B$2:B476)))</f>
        <v>#NUM!</v>
      </c>
      <c r="C476" s="12" t="str">
        <f t="shared" si="56"/>
        <v/>
      </c>
      <c r="D476" s="12" t="str">
        <f>IF('Récap prestation'!E477&lt;&gt;0,'Récap prestation'!E477,"")</f>
        <v/>
      </c>
      <c r="E476" s="14">
        <f t="shared" si="57"/>
        <v>467</v>
      </c>
      <c r="F476" s="14" t="str">
        <f t="shared" si="58"/>
        <v xml:space="preserve"> 467 </v>
      </c>
      <c r="G476" s="14">
        <f>INDEX($N$2:O574,MATCH(D476,Tableau1[valeur établissement liste],0),2)</f>
        <v>3</v>
      </c>
      <c r="H476" s="2" t="str">
        <f t="shared" si="59"/>
        <v/>
      </c>
      <c r="I476" s="12">
        <f>'Récap prestation'!G477</f>
        <v>0</v>
      </c>
      <c r="J476" s="12" t="str">
        <f>IF(ISBLANK('Récap prestation'!I477),"",'Récap prestation'!I477)</f>
        <v/>
      </c>
      <c r="K476" s="12" t="str">
        <f>IF(ISBLANK('Récap prestation'!H477),"",'Récap prestation'!H477)</f>
        <v/>
      </c>
      <c r="L476" s="12"/>
      <c r="M476" s="10" t="e">
        <f t="array" ref="M4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doublon])-ROW($D$2)+1),ROWS(M$2:M476)))</f>
        <v>#NUM!</v>
      </c>
      <c r="N476" s="12" t="str">
        <f t="shared" si="60"/>
        <v/>
      </c>
      <c r="O476">
        <f t="shared" si="63"/>
        <v>475</v>
      </c>
      <c r="P476">
        <f ca="1">SUMIF('Récap prestation'!$E$3:$E$500,N476,'Récap prestation'!J477)</f>
        <v>0</v>
      </c>
      <c r="Q476">
        <f ca="1">SUMIF('Récap prestation'!$E$3:$E$500,N476,'Récap prestation'!K477)</f>
        <v>0</v>
      </c>
      <c r="R476">
        <f t="shared" ca="1" si="61"/>
        <v>0</v>
      </c>
      <c r="S476">
        <f ca="1">SUMIF('Récap prestation'!$E$3:$E$500,N476,'Récap prestation'!S477)</f>
        <v>0</v>
      </c>
      <c r="T476" t="str">
        <f ca="1">IF(ISERROR(AVERAGEIF('Récap prestation'!$E$3:$E$500,N476,'Récap prestation'!$S$3)),"N/A",AVERAGEIF('Récap prestation'!$E$3:$E$500,N476,'Récap prestation'!$S$3:$S$500))</f>
        <v>N/A</v>
      </c>
      <c r="U476" s="12">
        <f>'Récap prestation'!O477</f>
        <v>0</v>
      </c>
      <c r="V476" s="12" t="e">
        <f t="array" ref="V47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doublon])-ROW($U$2)+1),ROWS(V$2:V476)))</f>
        <v>#NUM!</v>
      </c>
      <c r="W476" s="12" t="str">
        <f t="shared" si="62"/>
        <v/>
      </c>
      <c r="X476" s="12"/>
    </row>
    <row r="477" spans="1:24" x14ac:dyDescent="0.25">
      <c r="A477" s="3">
        <f>'Récap prestation'!N478</f>
        <v>0</v>
      </c>
      <c r="B477" s="12" t="e">
        <f t="array" ref="B4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doublon])-ROW($A$2)+1),ROWS(B$2:B477)))</f>
        <v>#NUM!</v>
      </c>
      <c r="C477" s="12" t="str">
        <f t="shared" si="56"/>
        <v/>
      </c>
      <c r="D477" s="12" t="str">
        <f>IF('Récap prestation'!E478&lt;&gt;0,'Récap prestation'!E478,"")</f>
        <v/>
      </c>
      <c r="E477" s="14">
        <f t="shared" si="57"/>
        <v>468</v>
      </c>
      <c r="F477" s="14" t="str">
        <f t="shared" si="58"/>
        <v xml:space="preserve"> 468 </v>
      </c>
      <c r="G477" s="14">
        <f>INDEX($N$2:O575,MATCH(D477,Tableau1[valeur établissement liste],0),2)</f>
        <v>3</v>
      </c>
      <c r="H477" s="2" t="str">
        <f t="shared" si="59"/>
        <v/>
      </c>
      <c r="I477" s="12">
        <f>'Récap prestation'!G478</f>
        <v>0</v>
      </c>
      <c r="J477" s="12" t="str">
        <f>IF(ISBLANK('Récap prestation'!I478),"",'Récap prestation'!I478)</f>
        <v/>
      </c>
      <c r="K477" s="12" t="str">
        <f>IF(ISBLANK('Récap prestation'!H478),"",'Récap prestation'!H478)</f>
        <v/>
      </c>
      <c r="L477" s="12"/>
      <c r="M477" s="10" t="e">
        <f t="array" ref="M4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doublon])-ROW($D$2)+1),ROWS(M$2:M477)))</f>
        <v>#NUM!</v>
      </c>
      <c r="N477" s="12" t="str">
        <f t="shared" si="60"/>
        <v/>
      </c>
      <c r="O477">
        <f t="shared" si="63"/>
        <v>476</v>
      </c>
      <c r="P477">
        <f ca="1">SUMIF('Récap prestation'!$E$3:$E$500,N477,'Récap prestation'!J478)</f>
        <v>0</v>
      </c>
      <c r="Q477">
        <f ca="1">SUMIF('Récap prestation'!$E$3:$E$500,N477,'Récap prestation'!K478)</f>
        <v>0</v>
      </c>
      <c r="R477">
        <f t="shared" ca="1" si="61"/>
        <v>0</v>
      </c>
      <c r="S477">
        <f ca="1">SUMIF('Récap prestation'!$E$3:$E$500,N477,'Récap prestation'!S478)</f>
        <v>0</v>
      </c>
      <c r="T477" t="str">
        <f ca="1">IF(ISERROR(AVERAGEIF('Récap prestation'!$E$3:$E$500,N477,'Récap prestation'!$S$3)),"N/A",AVERAGEIF('Récap prestation'!$E$3:$E$500,N477,'Récap prestation'!$S$3:$S$500))</f>
        <v>N/A</v>
      </c>
      <c r="U477" s="12">
        <f>'Récap prestation'!O478</f>
        <v>0</v>
      </c>
      <c r="V477" s="12" t="e">
        <f t="array" ref="V47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doublon])-ROW($U$2)+1),ROWS(V$2:V477)))</f>
        <v>#NUM!</v>
      </c>
      <c r="W477" s="12" t="str">
        <f t="shared" si="62"/>
        <v/>
      </c>
      <c r="X477" s="12"/>
    </row>
    <row r="478" spans="1:24" x14ac:dyDescent="0.25">
      <c r="A478" s="3">
        <f>'Récap prestation'!N479</f>
        <v>0</v>
      </c>
      <c r="B478" s="12" t="e">
        <f t="array" ref="B4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doublon])-ROW($A$2)+1),ROWS(B$2:B478)))</f>
        <v>#NUM!</v>
      </c>
      <c r="C478" s="12" t="str">
        <f t="shared" si="56"/>
        <v/>
      </c>
      <c r="D478" s="12" t="str">
        <f>IF('Récap prestation'!E479&lt;&gt;0,'Récap prestation'!E479,"")</f>
        <v/>
      </c>
      <c r="E478" s="14">
        <f t="shared" si="57"/>
        <v>469</v>
      </c>
      <c r="F478" s="14" t="str">
        <f t="shared" si="58"/>
        <v xml:space="preserve"> 469 </v>
      </c>
      <c r="G478" s="14">
        <f>INDEX($N$2:O576,MATCH(D478,Tableau1[valeur établissement liste],0),2)</f>
        <v>3</v>
      </c>
      <c r="H478" s="2" t="str">
        <f t="shared" si="59"/>
        <v/>
      </c>
      <c r="I478" s="12">
        <f>'Récap prestation'!G479</f>
        <v>0</v>
      </c>
      <c r="J478" s="12" t="str">
        <f>IF(ISBLANK('Récap prestation'!I479),"",'Récap prestation'!I479)</f>
        <v/>
      </c>
      <c r="K478" s="12" t="str">
        <f>IF(ISBLANK('Récap prestation'!H479),"",'Récap prestation'!H479)</f>
        <v/>
      </c>
      <c r="L478" s="12"/>
      <c r="M478" s="10" t="e">
        <f t="array" ref="M4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doublon])-ROW($D$2)+1),ROWS(M$2:M478)))</f>
        <v>#NUM!</v>
      </c>
      <c r="N478" s="12" t="str">
        <f t="shared" si="60"/>
        <v/>
      </c>
      <c r="O478">
        <f t="shared" si="63"/>
        <v>477</v>
      </c>
      <c r="P478">
        <f ca="1">SUMIF('Récap prestation'!$E$3:$E$500,N478,'Récap prestation'!J479)</f>
        <v>0</v>
      </c>
      <c r="Q478">
        <f ca="1">SUMIF('Récap prestation'!$E$3:$E$500,N478,'Récap prestation'!K479)</f>
        <v>0</v>
      </c>
      <c r="R478">
        <f t="shared" ca="1" si="61"/>
        <v>0</v>
      </c>
      <c r="S478">
        <f ca="1">SUMIF('Récap prestation'!$E$3:$E$500,N478,'Récap prestation'!S479)</f>
        <v>0</v>
      </c>
      <c r="T478" t="str">
        <f ca="1">IF(ISERROR(AVERAGEIF('Récap prestation'!$E$3:$E$500,N478,'Récap prestation'!$S$3)),"N/A",AVERAGEIF('Récap prestation'!$E$3:$E$500,N478,'Récap prestation'!$S$3:$S$500))</f>
        <v>N/A</v>
      </c>
      <c r="U478" s="12">
        <f>'Récap prestation'!O479</f>
        <v>0</v>
      </c>
      <c r="V478" s="12" t="e">
        <f t="array" ref="V47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doublon])-ROW($U$2)+1),ROWS(V$2:V478)))</f>
        <v>#NUM!</v>
      </c>
      <c r="W478" s="12" t="str">
        <f t="shared" si="62"/>
        <v/>
      </c>
      <c r="X478" s="12"/>
    </row>
    <row r="479" spans="1:24" x14ac:dyDescent="0.25">
      <c r="A479" s="3">
        <f>'Récap prestation'!N480</f>
        <v>0</v>
      </c>
      <c r="B479" s="12" t="e">
        <f t="array" ref="B4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doublon])-ROW($A$2)+1),ROWS(B$2:B479)))</f>
        <v>#NUM!</v>
      </c>
      <c r="C479" s="12" t="str">
        <f t="shared" si="56"/>
        <v/>
      </c>
      <c r="D479" s="12" t="str">
        <f>IF('Récap prestation'!E480&lt;&gt;0,'Récap prestation'!E480,"")</f>
        <v/>
      </c>
      <c r="E479" s="14">
        <f t="shared" si="57"/>
        <v>470</v>
      </c>
      <c r="F479" s="14" t="str">
        <f t="shared" si="58"/>
        <v xml:space="preserve"> 470 </v>
      </c>
      <c r="G479" s="14">
        <f>INDEX($N$2:O577,MATCH(D479,Tableau1[valeur établissement liste],0),2)</f>
        <v>3</v>
      </c>
      <c r="H479" s="2" t="str">
        <f t="shared" si="59"/>
        <v/>
      </c>
      <c r="I479" s="12">
        <f>'Récap prestation'!G480</f>
        <v>0</v>
      </c>
      <c r="J479" s="12" t="str">
        <f>IF(ISBLANK('Récap prestation'!I480),"",'Récap prestation'!I480)</f>
        <v/>
      </c>
      <c r="K479" s="12" t="str">
        <f>IF(ISBLANK('Récap prestation'!H480),"",'Récap prestation'!H480)</f>
        <v/>
      </c>
      <c r="L479" s="12"/>
      <c r="M479" s="10" t="e">
        <f t="array" ref="M4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doublon])-ROW($D$2)+1),ROWS(M$2:M479)))</f>
        <v>#NUM!</v>
      </c>
      <c r="N479" s="12" t="str">
        <f t="shared" si="60"/>
        <v/>
      </c>
      <c r="O479">
        <f t="shared" si="63"/>
        <v>478</v>
      </c>
      <c r="P479">
        <f ca="1">SUMIF('Récap prestation'!$E$3:$E$500,N479,'Récap prestation'!J480)</f>
        <v>0</v>
      </c>
      <c r="Q479">
        <f ca="1">SUMIF('Récap prestation'!$E$3:$E$500,N479,'Récap prestation'!K480)</f>
        <v>0</v>
      </c>
      <c r="R479">
        <f t="shared" ca="1" si="61"/>
        <v>0</v>
      </c>
      <c r="S479">
        <f ca="1">SUMIF('Récap prestation'!$E$3:$E$500,N479,'Récap prestation'!S480)</f>
        <v>0</v>
      </c>
      <c r="T479" t="str">
        <f ca="1">IF(ISERROR(AVERAGEIF('Récap prestation'!$E$3:$E$500,N479,'Récap prestation'!$S$3)),"N/A",AVERAGEIF('Récap prestation'!$E$3:$E$500,N479,'Récap prestation'!$S$3:$S$500))</f>
        <v>N/A</v>
      </c>
      <c r="U479" s="12">
        <f>'Récap prestation'!O480</f>
        <v>0</v>
      </c>
      <c r="V479" s="12" t="e">
        <f t="array" ref="V47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doublon])-ROW($U$2)+1),ROWS(V$2:V479)))</f>
        <v>#NUM!</v>
      </c>
      <c r="W479" s="12" t="str">
        <f t="shared" si="62"/>
        <v/>
      </c>
      <c r="X479" s="12"/>
    </row>
    <row r="480" spans="1:24" x14ac:dyDescent="0.25">
      <c r="A480" s="3">
        <f>'Récap prestation'!N481</f>
        <v>0</v>
      </c>
      <c r="B480" s="12" t="e">
        <f t="array" ref="B4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doublon])-ROW($A$2)+1),ROWS(B$2:B480)))</f>
        <v>#NUM!</v>
      </c>
      <c r="C480" s="12" t="str">
        <f t="shared" si="56"/>
        <v/>
      </c>
      <c r="D480" s="12" t="str">
        <f>IF('Récap prestation'!E481&lt;&gt;0,'Récap prestation'!E481,"")</f>
        <v/>
      </c>
      <c r="E480" s="14">
        <f t="shared" si="57"/>
        <v>471</v>
      </c>
      <c r="F480" s="14" t="str">
        <f t="shared" si="58"/>
        <v xml:space="preserve"> 471 </v>
      </c>
      <c r="G480" s="14">
        <f>INDEX($N$2:O578,MATCH(D480,Tableau1[valeur établissement liste],0),2)</f>
        <v>3</v>
      </c>
      <c r="H480" s="2" t="str">
        <f t="shared" si="59"/>
        <v/>
      </c>
      <c r="I480" s="12">
        <f>'Récap prestation'!G481</f>
        <v>0</v>
      </c>
      <c r="J480" s="12" t="str">
        <f>IF(ISBLANK('Récap prestation'!I481),"",'Récap prestation'!I481)</f>
        <v/>
      </c>
      <c r="K480" s="12" t="str">
        <f>IF(ISBLANK('Récap prestation'!H481),"",'Récap prestation'!H481)</f>
        <v/>
      </c>
      <c r="L480" s="12"/>
      <c r="M480" s="10" t="e">
        <f t="array" ref="M4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doublon])-ROW($D$2)+1),ROWS(M$2:M480)))</f>
        <v>#NUM!</v>
      </c>
      <c r="N480" s="12" t="str">
        <f t="shared" si="60"/>
        <v/>
      </c>
      <c r="O480">
        <f t="shared" si="63"/>
        <v>479</v>
      </c>
      <c r="P480">
        <f ca="1">SUMIF('Récap prestation'!$E$3:$E$500,N480,'Récap prestation'!J481)</f>
        <v>0</v>
      </c>
      <c r="Q480">
        <f ca="1">SUMIF('Récap prestation'!$E$3:$E$500,N480,'Récap prestation'!K481)</f>
        <v>0</v>
      </c>
      <c r="R480">
        <f t="shared" ca="1" si="61"/>
        <v>0</v>
      </c>
      <c r="S480">
        <f ca="1">SUMIF('Récap prestation'!$E$3:$E$500,N480,'Récap prestation'!S481)</f>
        <v>0</v>
      </c>
      <c r="T480" t="str">
        <f ca="1">IF(ISERROR(AVERAGEIF('Récap prestation'!$E$3:$E$500,N480,'Récap prestation'!$S$3)),"N/A",AVERAGEIF('Récap prestation'!$E$3:$E$500,N480,'Récap prestation'!$S$3:$S$500))</f>
        <v>N/A</v>
      </c>
      <c r="U480" s="12">
        <f>'Récap prestation'!O481</f>
        <v>0</v>
      </c>
      <c r="V480" s="12" t="e">
        <f t="array" ref="V48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doublon])-ROW($U$2)+1),ROWS(V$2:V480)))</f>
        <v>#NUM!</v>
      </c>
      <c r="W480" s="12" t="str">
        <f t="shared" si="62"/>
        <v/>
      </c>
      <c r="X480" s="12"/>
    </row>
    <row r="481" spans="1:24" x14ac:dyDescent="0.25">
      <c r="A481" s="3">
        <f>'Récap prestation'!N482</f>
        <v>0</v>
      </c>
      <c r="B481" s="12" t="e">
        <f t="array" ref="B4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doublon])-ROW($A$2)+1),ROWS(B$2:B481)))</f>
        <v>#NUM!</v>
      </c>
      <c r="C481" s="12" t="str">
        <f t="shared" si="56"/>
        <v/>
      </c>
      <c r="D481" s="12" t="str">
        <f>IF('Récap prestation'!E482&lt;&gt;0,'Récap prestation'!E482,"")</f>
        <v/>
      </c>
      <c r="E481" s="14">
        <f t="shared" si="57"/>
        <v>472</v>
      </c>
      <c r="F481" s="14" t="str">
        <f t="shared" si="58"/>
        <v xml:space="preserve"> 472 </v>
      </c>
      <c r="G481" s="14">
        <f>INDEX($N$2:O579,MATCH(D481,Tableau1[valeur établissement liste],0),2)</f>
        <v>3</v>
      </c>
      <c r="H481" s="2" t="str">
        <f t="shared" si="59"/>
        <v/>
      </c>
      <c r="I481" s="12">
        <f>'Récap prestation'!G482</f>
        <v>0</v>
      </c>
      <c r="J481" s="12" t="str">
        <f>IF(ISBLANK('Récap prestation'!I482),"",'Récap prestation'!I482)</f>
        <v/>
      </c>
      <c r="K481" s="12" t="str">
        <f>IF(ISBLANK('Récap prestation'!H482),"",'Récap prestation'!H482)</f>
        <v/>
      </c>
      <c r="L481" s="12"/>
      <c r="M481" s="10" t="e">
        <f t="array" ref="M4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doublon])-ROW($D$2)+1),ROWS(M$2:M481)))</f>
        <v>#NUM!</v>
      </c>
      <c r="N481" s="12" t="str">
        <f t="shared" si="60"/>
        <v/>
      </c>
      <c r="O481">
        <f t="shared" si="63"/>
        <v>480</v>
      </c>
      <c r="P481">
        <f ca="1">SUMIF('Récap prestation'!$E$3:$E$500,N481,'Récap prestation'!J482)</f>
        <v>0</v>
      </c>
      <c r="Q481">
        <f ca="1">SUMIF('Récap prestation'!$E$3:$E$500,N481,'Récap prestation'!K482)</f>
        <v>0</v>
      </c>
      <c r="R481">
        <f t="shared" ca="1" si="61"/>
        <v>0</v>
      </c>
      <c r="S481">
        <f ca="1">SUMIF('Récap prestation'!$E$3:$E$500,N481,'Récap prestation'!S482)</f>
        <v>0</v>
      </c>
      <c r="T481" t="str">
        <f ca="1">IF(ISERROR(AVERAGEIF('Récap prestation'!$E$3:$E$500,N481,'Récap prestation'!$S$3)),"N/A",AVERAGEIF('Récap prestation'!$E$3:$E$500,N481,'Récap prestation'!$S$3:$S$500))</f>
        <v>N/A</v>
      </c>
      <c r="U481" s="12">
        <f>'Récap prestation'!O482</f>
        <v>0</v>
      </c>
      <c r="V481" s="12" t="e">
        <f t="array" ref="V48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doublon])-ROW($U$2)+1),ROWS(V$2:V481)))</f>
        <v>#NUM!</v>
      </c>
      <c r="W481" s="12" t="str">
        <f t="shared" si="62"/>
        <v/>
      </c>
      <c r="X481" s="12"/>
    </row>
    <row r="482" spans="1:24" x14ac:dyDescent="0.25">
      <c r="A482" s="3">
        <f>'Récap prestation'!N483</f>
        <v>0</v>
      </c>
      <c r="B482" s="12" t="e">
        <f t="array" ref="B4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doublon])-ROW($A$2)+1),ROWS(B$2:B482)))</f>
        <v>#NUM!</v>
      </c>
      <c r="C482" s="12" t="str">
        <f t="shared" si="56"/>
        <v/>
      </c>
      <c r="D482" s="12" t="str">
        <f>IF('Récap prestation'!E483&lt;&gt;0,'Récap prestation'!E483,"")</f>
        <v/>
      </c>
      <c r="E482" s="14">
        <f t="shared" si="57"/>
        <v>473</v>
      </c>
      <c r="F482" s="14" t="str">
        <f t="shared" si="58"/>
        <v xml:space="preserve"> 473 </v>
      </c>
      <c r="G482" s="14">
        <f>INDEX($N$2:O580,MATCH(D482,Tableau1[valeur établissement liste],0),2)</f>
        <v>3</v>
      </c>
      <c r="H482" s="2" t="str">
        <f t="shared" si="59"/>
        <v/>
      </c>
      <c r="I482" s="12">
        <f>'Récap prestation'!G483</f>
        <v>0</v>
      </c>
      <c r="J482" s="12" t="str">
        <f>IF(ISBLANK('Récap prestation'!I483),"",'Récap prestation'!I483)</f>
        <v/>
      </c>
      <c r="K482" s="12" t="str">
        <f>IF(ISBLANK('Récap prestation'!H483),"",'Récap prestation'!H483)</f>
        <v/>
      </c>
      <c r="L482" s="12"/>
      <c r="M482" s="10" t="e">
        <f t="array" ref="M4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doublon])-ROW($D$2)+1),ROWS(M$2:M482)))</f>
        <v>#NUM!</v>
      </c>
      <c r="N482" s="12" t="str">
        <f t="shared" si="60"/>
        <v/>
      </c>
      <c r="O482">
        <f t="shared" si="63"/>
        <v>481</v>
      </c>
      <c r="P482">
        <f ca="1">SUMIF('Récap prestation'!$E$3:$E$500,N482,'Récap prestation'!J483)</f>
        <v>0</v>
      </c>
      <c r="Q482">
        <f ca="1">SUMIF('Récap prestation'!$E$3:$E$500,N482,'Récap prestation'!K483)</f>
        <v>0</v>
      </c>
      <c r="R482">
        <f t="shared" ca="1" si="61"/>
        <v>0</v>
      </c>
      <c r="S482">
        <f ca="1">SUMIF('Récap prestation'!$E$3:$E$500,N482,'Récap prestation'!S483)</f>
        <v>0</v>
      </c>
      <c r="T482" t="str">
        <f ca="1">IF(ISERROR(AVERAGEIF('Récap prestation'!$E$3:$E$500,N482,'Récap prestation'!$S$3)),"N/A",AVERAGEIF('Récap prestation'!$E$3:$E$500,N482,'Récap prestation'!$S$3:$S$500))</f>
        <v>N/A</v>
      </c>
      <c r="U482" s="12">
        <f>'Récap prestation'!O483</f>
        <v>0</v>
      </c>
      <c r="V482" s="12" t="e">
        <f t="array" ref="V48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doublon])-ROW($U$2)+1),ROWS(V$2:V482)))</f>
        <v>#NUM!</v>
      </c>
      <c r="W482" s="12" t="str">
        <f t="shared" si="62"/>
        <v/>
      </c>
      <c r="X482" s="12"/>
    </row>
    <row r="483" spans="1:24" x14ac:dyDescent="0.25">
      <c r="A483" s="3">
        <f>'Récap prestation'!N484</f>
        <v>0</v>
      </c>
      <c r="B483" s="12" t="e">
        <f t="array" ref="B4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doublon])-ROW($A$2)+1),ROWS(B$2:B483)))</f>
        <v>#NUM!</v>
      </c>
      <c r="C483" s="12" t="str">
        <f t="shared" si="56"/>
        <v/>
      </c>
      <c r="D483" s="12" t="str">
        <f>IF('Récap prestation'!E484&lt;&gt;0,'Récap prestation'!E484,"")</f>
        <v/>
      </c>
      <c r="E483" s="14">
        <f t="shared" si="57"/>
        <v>474</v>
      </c>
      <c r="F483" s="14" t="str">
        <f t="shared" si="58"/>
        <v xml:space="preserve"> 474 </v>
      </c>
      <c r="G483" s="14">
        <f>INDEX($N$2:O581,MATCH(D483,Tableau1[valeur établissement liste],0),2)</f>
        <v>3</v>
      </c>
      <c r="H483" s="2" t="str">
        <f t="shared" si="59"/>
        <v/>
      </c>
      <c r="I483" s="12">
        <f>'Récap prestation'!G484</f>
        <v>0</v>
      </c>
      <c r="J483" s="12" t="str">
        <f>IF(ISBLANK('Récap prestation'!I484),"",'Récap prestation'!I484)</f>
        <v/>
      </c>
      <c r="K483" s="12" t="str">
        <f>IF(ISBLANK('Récap prestation'!H484),"",'Récap prestation'!H484)</f>
        <v/>
      </c>
      <c r="L483" s="12"/>
      <c r="M483" s="10" t="e">
        <f t="array" ref="M4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doublon])-ROW($D$2)+1),ROWS(M$2:M483)))</f>
        <v>#NUM!</v>
      </c>
      <c r="N483" s="12" t="str">
        <f t="shared" si="60"/>
        <v/>
      </c>
      <c r="O483">
        <f t="shared" si="63"/>
        <v>482</v>
      </c>
      <c r="P483">
        <f ca="1">SUMIF('Récap prestation'!$E$3:$E$500,N483,'Récap prestation'!J484)</f>
        <v>0</v>
      </c>
      <c r="Q483">
        <f ca="1">SUMIF('Récap prestation'!$E$3:$E$500,N483,'Récap prestation'!K484)</f>
        <v>0</v>
      </c>
      <c r="R483">
        <f t="shared" ca="1" si="61"/>
        <v>0</v>
      </c>
      <c r="S483">
        <f ca="1">SUMIF('Récap prestation'!$E$3:$E$500,N483,'Récap prestation'!S484)</f>
        <v>0</v>
      </c>
      <c r="T483" t="str">
        <f ca="1">IF(ISERROR(AVERAGEIF('Récap prestation'!$E$3:$E$500,N483,'Récap prestation'!$S$3)),"N/A",AVERAGEIF('Récap prestation'!$E$3:$E$500,N483,'Récap prestation'!$S$3:$S$500))</f>
        <v>N/A</v>
      </c>
      <c r="U483" s="12">
        <f>'Récap prestation'!O484</f>
        <v>0</v>
      </c>
      <c r="V483" s="12" t="e">
        <f t="array" ref="V48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doublon])-ROW($U$2)+1),ROWS(V$2:V483)))</f>
        <v>#NUM!</v>
      </c>
      <c r="W483" s="12" t="str">
        <f t="shared" si="62"/>
        <v/>
      </c>
      <c r="X483" s="12"/>
    </row>
    <row r="484" spans="1:24" x14ac:dyDescent="0.25">
      <c r="A484" s="3">
        <f>'Récap prestation'!N485</f>
        <v>0</v>
      </c>
      <c r="B484" s="12" t="e">
        <f t="array" ref="B4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doublon])-ROW($A$2)+1),ROWS(B$2:B484)))</f>
        <v>#NUM!</v>
      </c>
      <c r="C484" s="12" t="str">
        <f t="shared" si="56"/>
        <v/>
      </c>
      <c r="D484" s="12" t="str">
        <f>IF('Récap prestation'!E485&lt;&gt;0,'Récap prestation'!E485,"")</f>
        <v/>
      </c>
      <c r="E484" s="14">
        <f t="shared" si="57"/>
        <v>475</v>
      </c>
      <c r="F484" s="14" t="str">
        <f t="shared" si="58"/>
        <v xml:space="preserve"> 475 </v>
      </c>
      <c r="G484" s="14">
        <f>INDEX($N$2:O582,MATCH(D484,Tableau1[valeur établissement liste],0),2)</f>
        <v>3</v>
      </c>
      <c r="H484" s="2" t="str">
        <f t="shared" si="59"/>
        <v/>
      </c>
      <c r="I484" s="12">
        <f>'Récap prestation'!G485</f>
        <v>0</v>
      </c>
      <c r="J484" s="12" t="str">
        <f>IF(ISBLANK('Récap prestation'!I485),"",'Récap prestation'!I485)</f>
        <v/>
      </c>
      <c r="K484" s="12" t="str">
        <f>IF(ISBLANK('Récap prestation'!H485),"",'Récap prestation'!H485)</f>
        <v/>
      </c>
      <c r="L484" s="12"/>
      <c r="M484" s="10" t="e">
        <f t="array" ref="M4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doublon])-ROW($D$2)+1),ROWS(M$2:M484)))</f>
        <v>#NUM!</v>
      </c>
      <c r="N484" s="12" t="str">
        <f t="shared" si="60"/>
        <v/>
      </c>
      <c r="O484">
        <f t="shared" si="63"/>
        <v>483</v>
      </c>
      <c r="P484">
        <f ca="1">SUMIF('Récap prestation'!$E$3:$E$500,N484,'Récap prestation'!J485)</f>
        <v>0</v>
      </c>
      <c r="Q484">
        <f ca="1">SUMIF('Récap prestation'!$E$3:$E$500,N484,'Récap prestation'!K485)</f>
        <v>0</v>
      </c>
      <c r="R484">
        <f t="shared" ca="1" si="61"/>
        <v>0</v>
      </c>
      <c r="S484">
        <f ca="1">SUMIF('Récap prestation'!$E$3:$E$500,N484,'Récap prestation'!S485)</f>
        <v>0</v>
      </c>
      <c r="T484" t="str">
        <f ca="1">IF(ISERROR(AVERAGEIF('Récap prestation'!$E$3:$E$500,N484,'Récap prestation'!$S$3)),"N/A",AVERAGEIF('Récap prestation'!$E$3:$E$500,N484,'Récap prestation'!$S$3:$S$500))</f>
        <v>N/A</v>
      </c>
      <c r="U484" s="12">
        <f>'Récap prestation'!O485</f>
        <v>0</v>
      </c>
      <c r="V484" s="12" t="e">
        <f t="array" ref="V48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doublon])-ROW($U$2)+1),ROWS(V$2:V484)))</f>
        <v>#NUM!</v>
      </c>
      <c r="W484" s="12" t="str">
        <f t="shared" si="62"/>
        <v/>
      </c>
      <c r="X484" s="12"/>
    </row>
    <row r="485" spans="1:24" x14ac:dyDescent="0.25">
      <c r="A485" s="3">
        <f>'Récap prestation'!N486</f>
        <v>0</v>
      </c>
      <c r="B485" s="12" t="e">
        <f t="array" ref="B4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doublon])-ROW($A$2)+1),ROWS(B$2:B485)))</f>
        <v>#NUM!</v>
      </c>
      <c r="C485" s="12" t="str">
        <f t="shared" si="56"/>
        <v/>
      </c>
      <c r="D485" s="12" t="str">
        <f>IF('Récap prestation'!E486&lt;&gt;0,'Récap prestation'!E486,"")</f>
        <v/>
      </c>
      <c r="E485" s="14">
        <f t="shared" si="57"/>
        <v>476</v>
      </c>
      <c r="F485" s="14" t="str">
        <f t="shared" si="58"/>
        <v xml:space="preserve"> 476 </v>
      </c>
      <c r="G485" s="14">
        <f>INDEX($N$2:O583,MATCH(D485,Tableau1[valeur établissement liste],0),2)</f>
        <v>3</v>
      </c>
      <c r="H485" s="2" t="str">
        <f t="shared" si="59"/>
        <v/>
      </c>
      <c r="I485" s="12">
        <f>'Récap prestation'!G486</f>
        <v>0</v>
      </c>
      <c r="J485" s="12" t="str">
        <f>IF(ISBLANK('Récap prestation'!I486),"",'Récap prestation'!I486)</f>
        <v/>
      </c>
      <c r="K485" s="12" t="str">
        <f>IF(ISBLANK('Récap prestation'!H486),"",'Récap prestation'!H486)</f>
        <v/>
      </c>
      <c r="L485" s="12"/>
      <c r="M485" s="10" t="e">
        <f t="array" ref="M4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doublon])-ROW($D$2)+1),ROWS(M$2:M485)))</f>
        <v>#NUM!</v>
      </c>
      <c r="N485" s="12" t="str">
        <f t="shared" si="60"/>
        <v/>
      </c>
      <c r="O485">
        <f t="shared" si="63"/>
        <v>484</v>
      </c>
      <c r="P485">
        <f ca="1">SUMIF('Récap prestation'!$E$3:$E$500,N485,'Récap prestation'!J486)</f>
        <v>0</v>
      </c>
      <c r="Q485">
        <f ca="1">SUMIF('Récap prestation'!$E$3:$E$500,N485,'Récap prestation'!K486)</f>
        <v>0</v>
      </c>
      <c r="R485">
        <f t="shared" ca="1" si="61"/>
        <v>0</v>
      </c>
      <c r="S485">
        <f ca="1">SUMIF('Récap prestation'!$E$3:$E$500,N485,'Récap prestation'!S486)</f>
        <v>0</v>
      </c>
      <c r="T485" t="str">
        <f ca="1">IF(ISERROR(AVERAGEIF('Récap prestation'!$E$3:$E$500,N485,'Récap prestation'!$S$3)),"N/A",AVERAGEIF('Récap prestation'!$E$3:$E$500,N485,'Récap prestation'!$S$3:$S$500))</f>
        <v>N/A</v>
      </c>
      <c r="U485" s="12">
        <f>'Récap prestation'!O486</f>
        <v>0</v>
      </c>
      <c r="V485" s="12" t="e">
        <f t="array" ref="V48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doublon])-ROW($U$2)+1),ROWS(V$2:V485)))</f>
        <v>#NUM!</v>
      </c>
      <c r="W485" s="12" t="str">
        <f t="shared" si="62"/>
        <v/>
      </c>
      <c r="X485" s="12"/>
    </row>
    <row r="486" spans="1:24" x14ac:dyDescent="0.25">
      <c r="A486" s="3">
        <f>'Récap prestation'!N487</f>
        <v>0</v>
      </c>
      <c r="B486" s="12" t="e">
        <f t="array" ref="B4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doublon])-ROW($A$2)+1),ROWS(B$2:B486)))</f>
        <v>#NUM!</v>
      </c>
      <c r="C486" s="12" t="str">
        <f t="shared" si="56"/>
        <v/>
      </c>
      <c r="D486" s="12" t="str">
        <f>IF('Récap prestation'!E487&lt;&gt;0,'Récap prestation'!E487,"")</f>
        <v/>
      </c>
      <c r="E486" s="14">
        <f t="shared" si="57"/>
        <v>477</v>
      </c>
      <c r="F486" s="14" t="str">
        <f t="shared" si="58"/>
        <v xml:space="preserve"> 477 </v>
      </c>
      <c r="G486" s="14">
        <f>INDEX($N$2:O584,MATCH(D486,Tableau1[valeur établissement liste],0),2)</f>
        <v>3</v>
      </c>
      <c r="H486" s="2" t="str">
        <f t="shared" si="59"/>
        <v/>
      </c>
      <c r="I486" s="12">
        <f>'Récap prestation'!G487</f>
        <v>0</v>
      </c>
      <c r="J486" s="12" t="str">
        <f>IF(ISBLANK('Récap prestation'!I487),"",'Récap prestation'!I487)</f>
        <v/>
      </c>
      <c r="K486" s="12" t="str">
        <f>IF(ISBLANK('Récap prestation'!H487),"",'Récap prestation'!H487)</f>
        <v/>
      </c>
      <c r="L486" s="12"/>
      <c r="M486" s="10" t="e">
        <f t="array" ref="M4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doublon])-ROW($D$2)+1),ROWS(M$2:M486)))</f>
        <v>#NUM!</v>
      </c>
      <c r="N486" s="12" t="str">
        <f t="shared" si="60"/>
        <v/>
      </c>
      <c r="O486">
        <f t="shared" si="63"/>
        <v>485</v>
      </c>
      <c r="P486">
        <f ca="1">SUMIF('Récap prestation'!$E$3:$E$500,N486,'Récap prestation'!J487)</f>
        <v>0</v>
      </c>
      <c r="Q486">
        <f ca="1">SUMIF('Récap prestation'!$E$3:$E$500,N486,'Récap prestation'!K487)</f>
        <v>0</v>
      </c>
      <c r="R486">
        <f t="shared" ca="1" si="61"/>
        <v>0</v>
      </c>
      <c r="S486">
        <f ca="1">SUMIF('Récap prestation'!$E$3:$E$500,N486,'Récap prestation'!S487)</f>
        <v>0</v>
      </c>
      <c r="T486" t="str">
        <f ca="1">IF(ISERROR(AVERAGEIF('Récap prestation'!$E$3:$E$500,N486,'Récap prestation'!$S$3)),"N/A",AVERAGEIF('Récap prestation'!$E$3:$E$500,N486,'Récap prestation'!$S$3:$S$500))</f>
        <v>N/A</v>
      </c>
      <c r="U486" s="12">
        <f>'Récap prestation'!O487</f>
        <v>0</v>
      </c>
      <c r="V486" s="12" t="e">
        <f t="array" ref="V48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doublon])-ROW($U$2)+1),ROWS(V$2:V486)))</f>
        <v>#NUM!</v>
      </c>
      <c r="W486" s="12" t="str">
        <f t="shared" si="62"/>
        <v/>
      </c>
      <c r="X486" s="12"/>
    </row>
    <row r="487" spans="1:24" x14ac:dyDescent="0.25">
      <c r="A487" s="3">
        <f>'Récap prestation'!N488</f>
        <v>0</v>
      </c>
      <c r="B487" s="12" t="e">
        <f t="array" ref="B4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doublon])-ROW($A$2)+1),ROWS(B$2:B487)))</f>
        <v>#NUM!</v>
      </c>
      <c r="C487" s="12" t="str">
        <f t="shared" si="56"/>
        <v/>
      </c>
      <c r="D487" s="12" t="str">
        <f>IF('Récap prestation'!E488&lt;&gt;0,'Récap prestation'!E488,"")</f>
        <v/>
      </c>
      <c r="E487" s="14">
        <f t="shared" si="57"/>
        <v>478</v>
      </c>
      <c r="F487" s="14" t="str">
        <f t="shared" si="58"/>
        <v xml:space="preserve"> 478 </v>
      </c>
      <c r="G487" s="14">
        <f>INDEX($N$2:O585,MATCH(D487,Tableau1[valeur établissement liste],0),2)</f>
        <v>3</v>
      </c>
      <c r="H487" s="2" t="str">
        <f t="shared" si="59"/>
        <v/>
      </c>
      <c r="I487" s="12">
        <f>'Récap prestation'!G488</f>
        <v>0</v>
      </c>
      <c r="J487" s="12" t="str">
        <f>IF(ISBLANK('Récap prestation'!I488),"",'Récap prestation'!I488)</f>
        <v/>
      </c>
      <c r="K487" s="12" t="str">
        <f>IF(ISBLANK('Récap prestation'!H488),"",'Récap prestation'!H488)</f>
        <v/>
      </c>
      <c r="L487" s="12"/>
      <c r="M487" s="10" t="e">
        <f t="array" ref="M4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doublon])-ROW($D$2)+1),ROWS(M$2:M487)))</f>
        <v>#NUM!</v>
      </c>
      <c r="N487" s="12" t="str">
        <f t="shared" si="60"/>
        <v/>
      </c>
      <c r="O487">
        <f t="shared" si="63"/>
        <v>486</v>
      </c>
      <c r="P487">
        <f ca="1">SUMIF('Récap prestation'!$E$3:$E$500,N487,'Récap prestation'!J488)</f>
        <v>0</v>
      </c>
      <c r="Q487">
        <f ca="1">SUMIF('Récap prestation'!$E$3:$E$500,N487,'Récap prestation'!K488)</f>
        <v>0</v>
      </c>
      <c r="R487">
        <f t="shared" ca="1" si="61"/>
        <v>0</v>
      </c>
      <c r="S487">
        <f ca="1">SUMIF('Récap prestation'!$E$3:$E$500,N487,'Récap prestation'!S488)</f>
        <v>0</v>
      </c>
      <c r="T487" t="str">
        <f ca="1">IF(ISERROR(AVERAGEIF('Récap prestation'!$E$3:$E$500,N487,'Récap prestation'!$S$3)),"N/A",AVERAGEIF('Récap prestation'!$E$3:$E$500,N487,'Récap prestation'!$S$3:$S$500))</f>
        <v>N/A</v>
      </c>
      <c r="U487" s="12">
        <f>'Récap prestation'!O488</f>
        <v>0</v>
      </c>
      <c r="V487" s="12" t="e">
        <f t="array" ref="V48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doublon])-ROW($U$2)+1),ROWS(V$2:V487)))</f>
        <v>#NUM!</v>
      </c>
      <c r="W487" s="12" t="str">
        <f t="shared" si="62"/>
        <v/>
      </c>
      <c r="X487" s="12"/>
    </row>
    <row r="488" spans="1:24" x14ac:dyDescent="0.25">
      <c r="A488" s="3">
        <f>'Récap prestation'!N489</f>
        <v>0</v>
      </c>
      <c r="B488" s="12" t="e">
        <f t="array" ref="B4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doublon])-ROW($A$2)+1),ROWS(B$2:B488)))</f>
        <v>#NUM!</v>
      </c>
      <c r="C488" s="12" t="str">
        <f t="shared" si="56"/>
        <v/>
      </c>
      <c r="D488" s="12" t="str">
        <f>IF('Récap prestation'!E489&lt;&gt;0,'Récap prestation'!E489,"")</f>
        <v/>
      </c>
      <c r="E488" s="14">
        <f t="shared" si="57"/>
        <v>479</v>
      </c>
      <c r="F488" s="14" t="str">
        <f t="shared" si="58"/>
        <v xml:space="preserve"> 479 </v>
      </c>
      <c r="G488" s="14">
        <f>INDEX($N$2:O586,MATCH(D488,Tableau1[valeur établissement liste],0),2)</f>
        <v>3</v>
      </c>
      <c r="H488" s="2" t="str">
        <f t="shared" si="59"/>
        <v/>
      </c>
      <c r="I488" s="12">
        <f>'Récap prestation'!G489</f>
        <v>0</v>
      </c>
      <c r="J488" s="12" t="str">
        <f>IF(ISBLANK('Récap prestation'!I489),"",'Récap prestation'!I489)</f>
        <v/>
      </c>
      <c r="K488" s="12" t="str">
        <f>IF(ISBLANK('Récap prestation'!H489),"",'Récap prestation'!H489)</f>
        <v/>
      </c>
      <c r="L488" s="12"/>
      <c r="M488" s="10" t="e">
        <f t="array" ref="M4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doublon])-ROW($D$2)+1),ROWS(M$2:M488)))</f>
        <v>#NUM!</v>
      </c>
      <c r="N488" s="12" t="str">
        <f t="shared" si="60"/>
        <v/>
      </c>
      <c r="O488">
        <f t="shared" si="63"/>
        <v>487</v>
      </c>
      <c r="P488">
        <f ca="1">SUMIF('Récap prestation'!$E$3:$E$500,N488,'Récap prestation'!J489)</f>
        <v>0</v>
      </c>
      <c r="Q488">
        <f ca="1">SUMIF('Récap prestation'!$E$3:$E$500,N488,'Récap prestation'!K489)</f>
        <v>0</v>
      </c>
      <c r="R488">
        <f t="shared" ca="1" si="61"/>
        <v>0</v>
      </c>
      <c r="S488">
        <f ca="1">SUMIF('Récap prestation'!$E$3:$E$500,N488,'Récap prestation'!S489)</f>
        <v>0</v>
      </c>
      <c r="T488" t="str">
        <f ca="1">IF(ISERROR(AVERAGEIF('Récap prestation'!$E$3:$E$500,N488,'Récap prestation'!$S$3)),"N/A",AVERAGEIF('Récap prestation'!$E$3:$E$500,N488,'Récap prestation'!$S$3:$S$500))</f>
        <v>N/A</v>
      </c>
      <c r="U488" s="12">
        <f>'Récap prestation'!O489</f>
        <v>0</v>
      </c>
      <c r="V488" s="12" t="e">
        <f t="array" ref="V48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doublon])-ROW($U$2)+1),ROWS(V$2:V488)))</f>
        <v>#NUM!</v>
      </c>
      <c r="W488" s="12" t="str">
        <f t="shared" si="62"/>
        <v/>
      </c>
      <c r="X488" s="12"/>
    </row>
    <row r="489" spans="1:24" x14ac:dyDescent="0.25">
      <c r="A489" s="3">
        <f>'Récap prestation'!N490</f>
        <v>0</v>
      </c>
      <c r="B489" s="12" t="e">
        <f t="array" ref="B4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doublon])-ROW($A$2)+1),ROWS(B$2:B489)))</f>
        <v>#NUM!</v>
      </c>
      <c r="C489" s="12" t="str">
        <f t="shared" si="56"/>
        <v/>
      </c>
      <c r="D489" s="12" t="str">
        <f>IF('Récap prestation'!E490&lt;&gt;0,'Récap prestation'!E490,"")</f>
        <v/>
      </c>
      <c r="E489" s="14">
        <f t="shared" si="57"/>
        <v>480</v>
      </c>
      <c r="F489" s="14" t="str">
        <f t="shared" si="58"/>
        <v xml:space="preserve"> 480 </v>
      </c>
      <c r="G489" s="14">
        <f>INDEX($N$2:O587,MATCH(D489,Tableau1[valeur établissement liste],0),2)</f>
        <v>3</v>
      </c>
      <c r="H489" s="2" t="str">
        <f t="shared" si="59"/>
        <v/>
      </c>
      <c r="I489" s="12">
        <f>'Récap prestation'!G490</f>
        <v>0</v>
      </c>
      <c r="J489" s="12" t="str">
        <f>IF(ISBLANK('Récap prestation'!I490),"",'Récap prestation'!I490)</f>
        <v/>
      </c>
      <c r="K489" s="12" t="str">
        <f>IF(ISBLANK('Récap prestation'!H490),"",'Récap prestation'!H490)</f>
        <v/>
      </c>
      <c r="L489" s="12"/>
      <c r="M489" s="10" t="e">
        <f t="array" ref="M4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doublon])-ROW($D$2)+1),ROWS(M$2:M489)))</f>
        <v>#NUM!</v>
      </c>
      <c r="N489" s="12" t="str">
        <f t="shared" si="60"/>
        <v/>
      </c>
      <c r="O489">
        <f t="shared" si="63"/>
        <v>488</v>
      </c>
      <c r="P489">
        <f ca="1">SUMIF('Récap prestation'!$E$3:$E$500,N489,'Récap prestation'!J490)</f>
        <v>0</v>
      </c>
      <c r="Q489">
        <f ca="1">SUMIF('Récap prestation'!$E$3:$E$500,N489,'Récap prestation'!K490)</f>
        <v>0</v>
      </c>
      <c r="R489">
        <f t="shared" ca="1" si="61"/>
        <v>0</v>
      </c>
      <c r="S489">
        <f ca="1">SUMIF('Récap prestation'!$E$3:$E$500,N489,'Récap prestation'!S490)</f>
        <v>0</v>
      </c>
      <c r="T489" t="str">
        <f ca="1">IF(ISERROR(AVERAGEIF('Récap prestation'!$E$3:$E$500,N489,'Récap prestation'!$S$3)),"N/A",AVERAGEIF('Récap prestation'!$E$3:$E$500,N489,'Récap prestation'!$S$3:$S$500))</f>
        <v>N/A</v>
      </c>
      <c r="U489" s="12">
        <f>'Récap prestation'!O490</f>
        <v>0</v>
      </c>
      <c r="V489" s="12" t="e">
        <f t="array" ref="V48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doublon])-ROW($U$2)+1),ROWS(V$2:V489)))</f>
        <v>#NUM!</v>
      </c>
      <c r="W489" s="12" t="str">
        <f t="shared" si="62"/>
        <v/>
      </c>
      <c r="X489" s="12"/>
    </row>
    <row r="490" spans="1:24" x14ac:dyDescent="0.25">
      <c r="A490" s="3">
        <f>'Récap prestation'!N491</f>
        <v>0</v>
      </c>
      <c r="B490" s="12" t="e">
        <f t="array" ref="B4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doublon])-ROW($A$2)+1),ROWS(B$2:B490)))</f>
        <v>#NUM!</v>
      </c>
      <c r="C490" s="12" t="str">
        <f t="shared" si="56"/>
        <v/>
      </c>
      <c r="D490" s="12" t="str">
        <f>IF('Récap prestation'!E491&lt;&gt;0,'Récap prestation'!E491,"")</f>
        <v/>
      </c>
      <c r="E490" s="14">
        <f t="shared" si="57"/>
        <v>481</v>
      </c>
      <c r="F490" s="14" t="str">
        <f t="shared" si="58"/>
        <v xml:space="preserve"> 481 </v>
      </c>
      <c r="G490" s="14">
        <f>INDEX($N$2:O588,MATCH(D490,Tableau1[valeur établissement liste],0),2)</f>
        <v>3</v>
      </c>
      <c r="H490" s="2" t="str">
        <f t="shared" si="59"/>
        <v/>
      </c>
      <c r="I490" s="12">
        <f>'Récap prestation'!G491</f>
        <v>0</v>
      </c>
      <c r="J490" s="12" t="str">
        <f>IF(ISBLANK('Récap prestation'!I491),"",'Récap prestation'!I491)</f>
        <v/>
      </c>
      <c r="K490" s="12" t="str">
        <f>IF(ISBLANK('Récap prestation'!H491),"",'Récap prestation'!H491)</f>
        <v/>
      </c>
      <c r="L490" s="12"/>
      <c r="M490" s="10" t="e">
        <f t="array" ref="M4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doublon])-ROW($D$2)+1),ROWS(M$2:M490)))</f>
        <v>#NUM!</v>
      </c>
      <c r="N490" s="12" t="str">
        <f t="shared" si="60"/>
        <v/>
      </c>
      <c r="O490">
        <f t="shared" si="63"/>
        <v>489</v>
      </c>
      <c r="P490">
        <f ca="1">SUMIF('Récap prestation'!$E$3:$E$500,N490,'Récap prestation'!J491)</f>
        <v>0</v>
      </c>
      <c r="Q490">
        <f ca="1">SUMIF('Récap prestation'!$E$3:$E$500,N490,'Récap prestation'!K491)</f>
        <v>0</v>
      </c>
      <c r="R490">
        <f t="shared" ca="1" si="61"/>
        <v>0</v>
      </c>
      <c r="S490">
        <f ca="1">SUMIF('Récap prestation'!$E$3:$E$500,N490,'Récap prestation'!S491)</f>
        <v>0</v>
      </c>
      <c r="T490" t="str">
        <f ca="1">IF(ISERROR(AVERAGEIF('Récap prestation'!$E$3:$E$500,N490,'Récap prestation'!$S$3)),"N/A",AVERAGEIF('Récap prestation'!$E$3:$E$500,N490,'Récap prestation'!$S$3:$S$500))</f>
        <v>N/A</v>
      </c>
      <c r="U490" s="12">
        <f>'Récap prestation'!O491</f>
        <v>0</v>
      </c>
      <c r="V490" s="12" t="e">
        <f t="array" ref="V49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doublon])-ROW($U$2)+1),ROWS(V$2:V490)))</f>
        <v>#NUM!</v>
      </c>
      <c r="W490" s="12" t="str">
        <f t="shared" si="62"/>
        <v/>
      </c>
      <c r="X490" s="12"/>
    </row>
    <row r="491" spans="1:24" x14ac:dyDescent="0.25">
      <c r="A491" s="3">
        <f>'Récap prestation'!N492</f>
        <v>0</v>
      </c>
      <c r="B491" s="12" t="e">
        <f t="array" ref="B4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doublon])-ROW($A$2)+1),ROWS(B$2:B491)))</f>
        <v>#NUM!</v>
      </c>
      <c r="C491" s="12" t="str">
        <f t="shared" si="56"/>
        <v/>
      </c>
      <c r="D491" s="12" t="str">
        <f>IF('Récap prestation'!E492&lt;&gt;0,'Récap prestation'!E492,"")</f>
        <v/>
      </c>
      <c r="E491" s="14">
        <f t="shared" si="57"/>
        <v>482</v>
      </c>
      <c r="F491" s="14" t="str">
        <f t="shared" si="58"/>
        <v xml:space="preserve"> 482 </v>
      </c>
      <c r="G491" s="14">
        <f>INDEX($N$2:O589,MATCH(D491,Tableau1[valeur établissement liste],0),2)</f>
        <v>3</v>
      </c>
      <c r="H491" s="2" t="str">
        <f t="shared" si="59"/>
        <v/>
      </c>
      <c r="I491" s="12">
        <f>'Récap prestation'!G492</f>
        <v>0</v>
      </c>
      <c r="J491" s="12" t="str">
        <f>IF(ISBLANK('Récap prestation'!I492),"",'Récap prestation'!I492)</f>
        <v/>
      </c>
      <c r="K491" s="12" t="str">
        <f>IF(ISBLANK('Récap prestation'!H492),"",'Récap prestation'!H492)</f>
        <v/>
      </c>
      <c r="L491" s="12"/>
      <c r="M491" s="10" t="e">
        <f t="array" ref="M4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doublon])-ROW($D$2)+1),ROWS(M$2:M491)))</f>
        <v>#NUM!</v>
      </c>
      <c r="N491" s="12" t="str">
        <f t="shared" si="60"/>
        <v/>
      </c>
      <c r="O491">
        <f t="shared" si="63"/>
        <v>490</v>
      </c>
      <c r="P491">
        <f ca="1">SUMIF('Récap prestation'!$E$3:$E$500,N491,'Récap prestation'!J492)</f>
        <v>0</v>
      </c>
      <c r="Q491">
        <f ca="1">SUMIF('Récap prestation'!$E$3:$E$500,N491,'Récap prestation'!K492)</f>
        <v>0</v>
      </c>
      <c r="R491">
        <f t="shared" ca="1" si="61"/>
        <v>0</v>
      </c>
      <c r="S491">
        <f ca="1">SUMIF('Récap prestation'!$E$3:$E$500,N491,'Récap prestation'!S492)</f>
        <v>0</v>
      </c>
      <c r="T491" t="str">
        <f ca="1">IF(ISERROR(AVERAGEIF('Récap prestation'!$E$3:$E$500,N491,'Récap prestation'!$S$3)),"N/A",AVERAGEIF('Récap prestation'!$E$3:$E$500,N491,'Récap prestation'!$S$3:$S$500))</f>
        <v>N/A</v>
      </c>
      <c r="U491" s="12">
        <f>'Récap prestation'!O492</f>
        <v>0</v>
      </c>
      <c r="V491" s="12" t="e">
        <f t="array" ref="V491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doublon])-ROW($U$2)+1),ROWS(V$2:V491)))</f>
        <v>#NUM!</v>
      </c>
      <c r="W491" s="12" t="str">
        <f t="shared" si="62"/>
        <v/>
      </c>
      <c r="X491" s="12"/>
    </row>
    <row r="492" spans="1:24" x14ac:dyDescent="0.25">
      <c r="A492" s="3">
        <f>'Récap prestation'!N493</f>
        <v>0</v>
      </c>
      <c r="B492" s="12" t="e">
        <f t="array" ref="B4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doublon])-ROW($A$2)+1),ROWS(B$2:B492)))</f>
        <v>#NUM!</v>
      </c>
      <c r="C492" s="12" t="str">
        <f t="shared" si="56"/>
        <v/>
      </c>
      <c r="D492" s="12" t="str">
        <f>IF('Récap prestation'!E493&lt;&gt;0,'Récap prestation'!E493,"")</f>
        <v/>
      </c>
      <c r="E492" s="14">
        <f t="shared" si="57"/>
        <v>483</v>
      </c>
      <c r="F492" s="14" t="str">
        <f t="shared" si="58"/>
        <v xml:space="preserve"> 483 </v>
      </c>
      <c r="G492" s="14">
        <f>INDEX($N$2:O590,MATCH(D492,Tableau1[valeur établissement liste],0),2)</f>
        <v>3</v>
      </c>
      <c r="H492" s="2" t="str">
        <f t="shared" si="59"/>
        <v/>
      </c>
      <c r="I492" s="12">
        <f>'Récap prestation'!G493</f>
        <v>0</v>
      </c>
      <c r="J492" s="12" t="str">
        <f>IF(ISBLANK('Récap prestation'!I493),"",'Récap prestation'!I493)</f>
        <v/>
      </c>
      <c r="K492" s="12" t="str">
        <f>IF(ISBLANK('Récap prestation'!H493),"",'Récap prestation'!H493)</f>
        <v/>
      </c>
      <c r="L492" s="12"/>
      <c r="M492" s="10" t="e">
        <f t="array" ref="M4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doublon])-ROW($D$2)+1),ROWS(M$2:M492)))</f>
        <v>#NUM!</v>
      </c>
      <c r="N492" s="12" t="str">
        <f t="shared" si="60"/>
        <v/>
      </c>
      <c r="O492">
        <f t="shared" si="63"/>
        <v>491</v>
      </c>
      <c r="P492">
        <f ca="1">SUMIF('Récap prestation'!$E$3:$E$500,N492,'Récap prestation'!J493)</f>
        <v>0</v>
      </c>
      <c r="Q492">
        <f ca="1">SUMIF('Récap prestation'!$E$3:$E$500,N492,'Récap prestation'!K493)</f>
        <v>0</v>
      </c>
      <c r="R492">
        <f t="shared" ca="1" si="61"/>
        <v>0</v>
      </c>
      <c r="S492">
        <f ca="1">SUMIF('Récap prestation'!$E$3:$E$500,N492,'Récap prestation'!S493)</f>
        <v>0</v>
      </c>
      <c r="T492" t="str">
        <f ca="1">IF(ISERROR(AVERAGEIF('Récap prestation'!$E$3:$E$500,N492,'Récap prestation'!$S$3)),"N/A",AVERAGEIF('Récap prestation'!$E$3:$E$500,N492,'Récap prestation'!$S$3:$S$500))</f>
        <v>N/A</v>
      </c>
      <c r="U492" s="12">
        <f>'Récap prestation'!O493</f>
        <v>0</v>
      </c>
      <c r="V492" s="12" t="e">
        <f t="array" ref="V492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doublon])-ROW($U$2)+1),ROWS(V$2:V492)))</f>
        <v>#NUM!</v>
      </c>
      <c r="W492" s="12" t="str">
        <f t="shared" si="62"/>
        <v/>
      </c>
      <c r="X492" s="12"/>
    </row>
    <row r="493" spans="1:24" x14ac:dyDescent="0.25">
      <c r="A493" s="3">
        <f>'Récap prestation'!N494</f>
        <v>0</v>
      </c>
      <c r="B493" s="12" t="e">
        <f t="array" ref="B4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doublon])-ROW($A$2)+1),ROWS(B$2:B493)))</f>
        <v>#NUM!</v>
      </c>
      <c r="C493" s="12" t="str">
        <f t="shared" si="56"/>
        <v/>
      </c>
      <c r="D493" s="12" t="str">
        <f>IF('Récap prestation'!E494&lt;&gt;0,'Récap prestation'!E494,"")</f>
        <v/>
      </c>
      <c r="E493" s="14">
        <f t="shared" si="57"/>
        <v>484</v>
      </c>
      <c r="F493" s="14" t="str">
        <f t="shared" si="58"/>
        <v xml:space="preserve"> 484 </v>
      </c>
      <c r="G493" s="14">
        <f>INDEX($N$2:O591,MATCH(D493,Tableau1[valeur établissement liste],0),2)</f>
        <v>3</v>
      </c>
      <c r="H493" s="2" t="str">
        <f t="shared" si="59"/>
        <v/>
      </c>
      <c r="I493" s="12">
        <f>'Récap prestation'!G494</f>
        <v>0</v>
      </c>
      <c r="J493" s="12" t="str">
        <f>IF(ISBLANK('Récap prestation'!I494),"",'Récap prestation'!I494)</f>
        <v/>
      </c>
      <c r="K493" s="12" t="str">
        <f>IF(ISBLANK('Récap prestation'!H494),"",'Récap prestation'!H494)</f>
        <v/>
      </c>
      <c r="L493" s="12"/>
      <c r="M493" s="10" t="e">
        <f t="array" ref="M4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doublon])-ROW($D$2)+1),ROWS(M$2:M493)))</f>
        <v>#NUM!</v>
      </c>
      <c r="N493" s="12" t="str">
        <f t="shared" si="60"/>
        <v/>
      </c>
      <c r="O493">
        <f t="shared" si="63"/>
        <v>492</v>
      </c>
      <c r="P493">
        <f ca="1">SUMIF('Récap prestation'!$E$3:$E$500,N493,'Récap prestation'!J494)</f>
        <v>0</v>
      </c>
      <c r="Q493">
        <f ca="1">SUMIF('Récap prestation'!$E$3:$E$500,N493,'Récap prestation'!K494)</f>
        <v>0</v>
      </c>
      <c r="R493">
        <f t="shared" ca="1" si="61"/>
        <v>0</v>
      </c>
      <c r="S493">
        <f ca="1">SUMIF('Récap prestation'!$E$3:$E$500,N493,'Récap prestation'!S494)</f>
        <v>0</v>
      </c>
      <c r="T493" t="str">
        <f ca="1">IF(ISERROR(AVERAGEIF('Récap prestation'!$E$3:$E$500,N493,'Récap prestation'!$S$3)),"N/A",AVERAGEIF('Récap prestation'!$E$3:$E$500,N493,'Récap prestation'!$S$3:$S$500))</f>
        <v>N/A</v>
      </c>
      <c r="U493" s="12">
        <f>'Récap prestation'!O494</f>
        <v>0</v>
      </c>
      <c r="V493" s="12" t="e">
        <f t="array" ref="V493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doublon])-ROW($U$2)+1),ROWS(V$2:V493)))</f>
        <v>#NUM!</v>
      </c>
      <c r="W493" s="12" t="str">
        <f t="shared" si="62"/>
        <v/>
      </c>
      <c r="X493" s="12"/>
    </row>
    <row r="494" spans="1:24" x14ac:dyDescent="0.25">
      <c r="A494" s="3">
        <f>'Récap prestation'!N495</f>
        <v>0</v>
      </c>
      <c r="B494" s="12" t="e">
        <f t="array" ref="B4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doublon])-ROW($A$2)+1),ROWS(B$2:B494)))</f>
        <v>#NUM!</v>
      </c>
      <c r="C494" s="12" t="str">
        <f t="shared" si="56"/>
        <v/>
      </c>
      <c r="D494" s="12" t="str">
        <f>IF('Récap prestation'!E495&lt;&gt;0,'Récap prestation'!E495,"")</f>
        <v/>
      </c>
      <c r="E494" s="14">
        <f t="shared" si="57"/>
        <v>485</v>
      </c>
      <c r="F494" s="14" t="str">
        <f t="shared" si="58"/>
        <v xml:space="preserve"> 485 </v>
      </c>
      <c r="G494" s="14">
        <f>INDEX($N$2:O592,MATCH(D494,Tableau1[valeur établissement liste],0),2)</f>
        <v>3</v>
      </c>
      <c r="H494" s="2" t="str">
        <f t="shared" si="59"/>
        <v/>
      </c>
      <c r="I494" s="12">
        <f>'Récap prestation'!G495</f>
        <v>0</v>
      </c>
      <c r="J494" s="12" t="str">
        <f>IF(ISBLANK('Récap prestation'!I495),"",'Récap prestation'!I495)</f>
        <v/>
      </c>
      <c r="K494" s="12" t="str">
        <f>IF(ISBLANK('Récap prestation'!H495),"",'Récap prestation'!H495)</f>
        <v/>
      </c>
      <c r="L494" s="12"/>
      <c r="M494" s="10" t="e">
        <f t="array" ref="M4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doublon])-ROW($D$2)+1),ROWS(M$2:M494)))</f>
        <v>#NUM!</v>
      </c>
      <c r="N494" s="12" t="str">
        <f t="shared" si="60"/>
        <v/>
      </c>
      <c r="O494">
        <f t="shared" si="63"/>
        <v>493</v>
      </c>
      <c r="P494">
        <f ca="1">SUMIF('Récap prestation'!$E$3:$E$500,N494,'Récap prestation'!J495)</f>
        <v>0</v>
      </c>
      <c r="Q494">
        <f ca="1">SUMIF('Récap prestation'!$E$3:$E$500,N494,'Récap prestation'!K495)</f>
        <v>0</v>
      </c>
      <c r="R494">
        <f t="shared" ca="1" si="61"/>
        <v>0</v>
      </c>
      <c r="S494">
        <f ca="1">SUMIF('Récap prestation'!$E$3:$E$500,N494,'Récap prestation'!S495)</f>
        <v>0</v>
      </c>
      <c r="T494" t="str">
        <f ca="1">IF(ISERROR(AVERAGEIF('Récap prestation'!$E$3:$E$500,N494,'Récap prestation'!$S$3)),"N/A",AVERAGEIF('Récap prestation'!$E$3:$E$500,N494,'Récap prestation'!$S$3:$S$500))</f>
        <v>N/A</v>
      </c>
      <c r="U494" s="12">
        <f>'Récap prestation'!O495</f>
        <v>0</v>
      </c>
      <c r="V494" s="12" t="e">
        <f t="array" ref="V494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doublon])-ROW($U$2)+1),ROWS(V$2:V494)))</f>
        <v>#NUM!</v>
      </c>
      <c r="W494" s="12" t="str">
        <f t="shared" si="62"/>
        <v/>
      </c>
      <c r="X494" s="12"/>
    </row>
    <row r="495" spans="1:24" x14ac:dyDescent="0.25">
      <c r="A495" s="3">
        <f>'Récap prestation'!N496</f>
        <v>0</v>
      </c>
      <c r="B495" s="12" t="e">
        <f t="array" ref="B4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doublon])-ROW($A$2)+1),ROWS(B$2:B495)))</f>
        <v>#NUM!</v>
      </c>
      <c r="C495" s="12" t="str">
        <f t="shared" si="56"/>
        <v/>
      </c>
      <c r="D495" s="12" t="str">
        <f>IF('Récap prestation'!E496&lt;&gt;0,'Récap prestation'!E496,"")</f>
        <v/>
      </c>
      <c r="E495" s="14">
        <f t="shared" si="57"/>
        <v>486</v>
      </c>
      <c r="F495" s="14" t="str">
        <f t="shared" si="58"/>
        <v xml:space="preserve"> 486 </v>
      </c>
      <c r="G495" s="14">
        <f>INDEX($N$2:O593,MATCH(D495,Tableau1[valeur établissement liste],0),2)</f>
        <v>3</v>
      </c>
      <c r="H495" s="2" t="str">
        <f t="shared" si="59"/>
        <v/>
      </c>
      <c r="I495" s="12">
        <f>'Récap prestation'!G496</f>
        <v>0</v>
      </c>
      <c r="J495" s="12" t="str">
        <f>IF(ISBLANK('Récap prestation'!I496),"",'Récap prestation'!I496)</f>
        <v/>
      </c>
      <c r="K495" s="12" t="str">
        <f>IF(ISBLANK('Récap prestation'!H496),"",'Récap prestation'!H496)</f>
        <v/>
      </c>
      <c r="L495" s="12"/>
      <c r="M495" s="10" t="e">
        <f t="array" ref="M4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doublon])-ROW($D$2)+1),ROWS(M$2:M495)))</f>
        <v>#NUM!</v>
      </c>
      <c r="N495" s="12" t="str">
        <f t="shared" si="60"/>
        <v/>
      </c>
      <c r="O495">
        <f t="shared" si="63"/>
        <v>494</v>
      </c>
      <c r="P495">
        <f ca="1">SUMIF('Récap prestation'!$E$3:$E$500,N495,'Récap prestation'!J496)</f>
        <v>0</v>
      </c>
      <c r="Q495">
        <f ca="1">SUMIF('Récap prestation'!$E$3:$E$500,N495,'Récap prestation'!K496)</f>
        <v>0</v>
      </c>
      <c r="R495">
        <f t="shared" ca="1" si="61"/>
        <v>0</v>
      </c>
      <c r="S495">
        <f ca="1">SUMIF('Récap prestation'!$E$3:$E$500,N495,'Récap prestation'!S496)</f>
        <v>0</v>
      </c>
      <c r="T495" t="str">
        <f ca="1">IF(ISERROR(AVERAGEIF('Récap prestation'!$E$3:$E$500,N495,'Récap prestation'!$S$3)),"N/A",AVERAGEIF('Récap prestation'!$E$3:$E$500,N495,'Récap prestation'!$S$3:$S$500))</f>
        <v>N/A</v>
      </c>
      <c r="U495" s="12">
        <f>'Récap prestation'!O496</f>
        <v>0</v>
      </c>
      <c r="V495" s="12" t="e">
        <f t="array" ref="V495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doublon])-ROW($U$2)+1),ROWS(V$2:V495)))</f>
        <v>#NUM!</v>
      </c>
      <c r="W495" s="12" t="str">
        <f t="shared" si="62"/>
        <v/>
      </c>
      <c r="X495" s="12"/>
    </row>
    <row r="496" spans="1:24" x14ac:dyDescent="0.25">
      <c r="A496" s="3">
        <f>'Récap prestation'!N497</f>
        <v>0</v>
      </c>
      <c r="B496" s="12" t="e">
        <f t="array" ref="B4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doublon])-ROW($A$2)+1),ROWS(B$2:B496)))</f>
        <v>#NUM!</v>
      </c>
      <c r="C496" s="12" t="str">
        <f t="shared" si="56"/>
        <v/>
      </c>
      <c r="D496" s="12" t="str">
        <f>IF('Récap prestation'!E497&lt;&gt;0,'Récap prestation'!E497,"")</f>
        <v/>
      </c>
      <c r="E496" s="14">
        <f t="shared" si="57"/>
        <v>487</v>
      </c>
      <c r="F496" s="14" t="str">
        <f t="shared" si="58"/>
        <v xml:space="preserve"> 487 </v>
      </c>
      <c r="G496" s="14">
        <f>INDEX($N$2:O594,MATCH(D496,Tableau1[valeur établissement liste],0),2)</f>
        <v>3</v>
      </c>
      <c r="H496" s="2" t="str">
        <f t="shared" si="59"/>
        <v/>
      </c>
      <c r="I496" s="12">
        <f>'Récap prestation'!G497</f>
        <v>0</v>
      </c>
      <c r="J496" s="12" t="str">
        <f>IF(ISBLANK('Récap prestation'!I497),"",'Récap prestation'!I497)</f>
        <v/>
      </c>
      <c r="K496" s="12" t="str">
        <f>IF(ISBLANK('Récap prestation'!H497),"",'Récap prestation'!H497)</f>
        <v/>
      </c>
      <c r="L496" s="12"/>
      <c r="M496" s="10" t="e">
        <f t="array" ref="M4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doublon])-ROW($D$2)+1),ROWS(M$2:M496)))</f>
        <v>#NUM!</v>
      </c>
      <c r="N496" s="12" t="str">
        <f t="shared" si="60"/>
        <v/>
      </c>
      <c r="O496">
        <f t="shared" si="63"/>
        <v>495</v>
      </c>
      <c r="P496">
        <f ca="1">SUMIF('Récap prestation'!$E$3:$E$500,N496,'Récap prestation'!J497)</f>
        <v>0</v>
      </c>
      <c r="Q496">
        <f ca="1">SUMIF('Récap prestation'!$E$3:$E$500,N496,'Récap prestation'!K497)</f>
        <v>0</v>
      </c>
      <c r="R496">
        <f t="shared" ca="1" si="61"/>
        <v>0</v>
      </c>
      <c r="S496">
        <f ca="1">SUMIF('Récap prestation'!$E$3:$E$500,N496,'Récap prestation'!S497)</f>
        <v>0</v>
      </c>
      <c r="T496" t="str">
        <f ca="1">IF(ISERROR(AVERAGEIF('Récap prestation'!$E$3:$E$500,N496,'Récap prestation'!$S$3)),"N/A",AVERAGEIF('Récap prestation'!$E$3:$E$500,N496,'Récap prestation'!$S$3:$S$500))</f>
        <v>N/A</v>
      </c>
      <c r="U496" s="12">
        <f>'Récap prestation'!O497</f>
        <v>0</v>
      </c>
      <c r="V496" s="12" t="e">
        <f t="array" ref="V496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doublon])-ROW($U$2)+1),ROWS(V$2:V496)))</f>
        <v>#NUM!</v>
      </c>
      <c r="W496" s="12" t="str">
        <f t="shared" si="62"/>
        <v/>
      </c>
      <c r="X496" s="12"/>
    </row>
    <row r="497" spans="1:24" x14ac:dyDescent="0.25">
      <c r="A497" s="3">
        <f>'Récap prestation'!N498</f>
        <v>0</v>
      </c>
      <c r="B497" s="12" t="e">
        <f t="array" ref="B4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doublon])-ROW($A$2)+1),ROWS(B$2:B497)))</f>
        <v>#NUM!</v>
      </c>
      <c r="C497" s="12" t="str">
        <f t="shared" si="56"/>
        <v/>
      </c>
      <c r="D497" s="12" t="str">
        <f>IF('Récap prestation'!E498&lt;&gt;0,'Récap prestation'!E498,"")</f>
        <v/>
      </c>
      <c r="E497" s="14">
        <f t="shared" si="57"/>
        <v>488</v>
      </c>
      <c r="F497" s="14" t="str">
        <f t="shared" si="58"/>
        <v xml:space="preserve"> 488 </v>
      </c>
      <c r="G497" s="14">
        <f>INDEX($N$2:O595,MATCH(D497,Tableau1[valeur établissement liste],0),2)</f>
        <v>3</v>
      </c>
      <c r="H497" s="2" t="str">
        <f t="shared" si="59"/>
        <v/>
      </c>
      <c r="I497" s="12">
        <f>'Récap prestation'!G498</f>
        <v>0</v>
      </c>
      <c r="J497" s="12" t="str">
        <f>IF(ISBLANK('Récap prestation'!I498),"",'Récap prestation'!I498)</f>
        <v/>
      </c>
      <c r="K497" s="12" t="str">
        <f>IF(ISBLANK('Récap prestation'!H498),"",'Récap prestation'!H498)</f>
        <v/>
      </c>
      <c r="L497" s="12"/>
      <c r="M497" s="10" t="e">
        <f t="array" ref="M4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doublon])-ROW($D$2)+1),ROWS(M$2:M497)))</f>
        <v>#NUM!</v>
      </c>
      <c r="N497" s="12" t="str">
        <f t="shared" si="60"/>
        <v/>
      </c>
      <c r="O497">
        <f t="shared" si="63"/>
        <v>496</v>
      </c>
      <c r="P497">
        <f ca="1">SUMIF('Récap prestation'!$E$3:$E$500,N497,'Récap prestation'!J498)</f>
        <v>0</v>
      </c>
      <c r="Q497">
        <f ca="1">SUMIF('Récap prestation'!$E$3:$E$500,N497,'Récap prestation'!K498)</f>
        <v>0</v>
      </c>
      <c r="R497">
        <f t="shared" ca="1" si="61"/>
        <v>0</v>
      </c>
      <c r="S497">
        <f ca="1">SUMIF('Récap prestation'!$E$3:$E$500,N497,'Récap prestation'!S498)</f>
        <v>0</v>
      </c>
      <c r="T497" t="str">
        <f ca="1">IF(ISERROR(AVERAGEIF('Récap prestation'!$E$3:$E$500,N497,'Récap prestation'!$S$3)),"N/A",AVERAGEIF('Récap prestation'!$E$3:$E$500,N497,'Récap prestation'!$S$3:$S$500))</f>
        <v>N/A</v>
      </c>
      <c r="U497" s="12">
        <f>'Récap prestation'!O498</f>
        <v>0</v>
      </c>
      <c r="V497" s="12" t="e">
        <f t="array" ref="V497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doublon])-ROW($U$2)+1),ROWS(V$2:V497)))</f>
        <v>#NUM!</v>
      </c>
      <c r="W497" s="12" t="str">
        <f t="shared" si="62"/>
        <v/>
      </c>
      <c r="X497" s="12"/>
    </row>
    <row r="498" spans="1:24" x14ac:dyDescent="0.25">
      <c r="A498" s="3">
        <f>'Récap prestation'!N499</f>
        <v>0</v>
      </c>
      <c r="B498" s="12" t="e">
        <f t="array" ref="B4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doublon])-ROW($A$2)+1),ROWS(B$2:B498)))</f>
        <v>#NUM!</v>
      </c>
      <c r="C498" s="12" t="str">
        <f t="shared" si="56"/>
        <v/>
      </c>
      <c r="D498" s="12" t="str">
        <f>IF('Récap prestation'!E499&lt;&gt;0,'Récap prestation'!E499,"")</f>
        <v/>
      </c>
      <c r="E498" s="14">
        <f t="shared" si="57"/>
        <v>489</v>
      </c>
      <c r="F498" s="14" t="str">
        <f t="shared" si="58"/>
        <v xml:space="preserve"> 489 </v>
      </c>
      <c r="G498" s="14">
        <f>INDEX($N$2:O596,MATCH(D498,Tableau1[valeur établissement liste],0),2)</f>
        <v>3</v>
      </c>
      <c r="H498" s="2" t="str">
        <f t="shared" si="59"/>
        <v/>
      </c>
      <c r="I498" s="12">
        <f>'Récap prestation'!G499</f>
        <v>0</v>
      </c>
      <c r="J498" s="12" t="str">
        <f>IF(ISBLANK('Récap prestation'!I499),"",'Récap prestation'!I499)</f>
        <v/>
      </c>
      <c r="K498" s="12" t="str">
        <f>IF(ISBLANK('Récap prestation'!H499),"",'Récap prestation'!H499)</f>
        <v/>
      </c>
      <c r="L498" s="12"/>
      <c r="M498" s="10" t="e">
        <f t="array" ref="M4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doublon])-ROW($D$2)+1),ROWS(M$2:M498)))</f>
        <v>#NUM!</v>
      </c>
      <c r="N498" s="12" t="str">
        <f t="shared" si="60"/>
        <v/>
      </c>
      <c r="O498">
        <f t="shared" si="63"/>
        <v>497</v>
      </c>
      <c r="P498">
        <f ca="1">SUMIF('Récap prestation'!$E$3:$E$500,N498,'Récap prestation'!J499)</f>
        <v>0</v>
      </c>
      <c r="Q498">
        <f ca="1">SUMIF('Récap prestation'!$E$3:$E$500,N498,'Récap prestation'!K499)</f>
        <v>0</v>
      </c>
      <c r="R498">
        <f t="shared" ca="1" si="61"/>
        <v>0</v>
      </c>
      <c r="S498">
        <f ca="1">SUMIF('Récap prestation'!$E$3:$E$500,N498,'Récap prestation'!S499)</f>
        <v>0</v>
      </c>
      <c r="T498" t="str">
        <f ca="1">IF(ISERROR(AVERAGEIF('Récap prestation'!$E$3:$E$500,N498,'Récap prestation'!$S$3)),"N/A",AVERAGEIF('Récap prestation'!$E$3:$E$500,N498,'Récap prestation'!$S$3:$S$500))</f>
        <v>N/A</v>
      </c>
      <c r="U498" s="12">
        <f>'Récap prestation'!O499</f>
        <v>0</v>
      </c>
      <c r="V498" s="12" t="e">
        <f t="array" ref="V498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doublon])-ROW($U$2)+1),ROWS(V$2:V498)))</f>
        <v>#NUM!</v>
      </c>
      <c r="W498" s="12" t="str">
        <f t="shared" si="62"/>
        <v/>
      </c>
      <c r="X498" s="12"/>
    </row>
    <row r="499" spans="1:24" x14ac:dyDescent="0.25">
      <c r="A499" s="3">
        <f>'Récap prestation'!N500</f>
        <v>0</v>
      </c>
      <c r="B499" s="12" t="e">
        <f t="array" ref="B4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doublon])-ROW($A$2)+1),ROWS(B$2:B499)))</f>
        <v>#NUM!</v>
      </c>
      <c r="C499" s="12" t="str">
        <f t="shared" si="56"/>
        <v/>
      </c>
      <c r="D499" s="12" t="str">
        <f>IF('Récap prestation'!E500&lt;&gt;0,'Récap prestation'!E500,"")</f>
        <v/>
      </c>
      <c r="E499" s="14">
        <f t="shared" si="57"/>
        <v>490</v>
      </c>
      <c r="F499" s="14" t="str">
        <f t="shared" si="58"/>
        <v xml:space="preserve"> 490 </v>
      </c>
      <c r="G499" s="14">
        <f>INDEX($N$2:O597,MATCH(D499,Tableau1[valeur établissement liste],0),2)</f>
        <v>3</v>
      </c>
      <c r="H499" s="2" t="str">
        <f t="shared" si="59"/>
        <v/>
      </c>
      <c r="I499" s="12">
        <f>'Récap prestation'!G500</f>
        <v>0</v>
      </c>
      <c r="J499" s="12" t="str">
        <f>IF(ISBLANK('Récap prestation'!I500),"",'Récap prestation'!I500)</f>
        <v/>
      </c>
      <c r="K499" s="12" t="str">
        <f>IF(ISBLANK('Récap prestation'!H500),"",'Récap prestation'!H500)</f>
        <v/>
      </c>
      <c r="L499" s="12"/>
      <c r="M499" s="10" t="e">
        <f t="array" ref="M4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doublon])-ROW($D$2)+1),ROWS(M$2:M499)))</f>
        <v>#NUM!</v>
      </c>
      <c r="N499" s="12" t="str">
        <f t="shared" si="60"/>
        <v/>
      </c>
      <c r="O499">
        <f t="shared" si="63"/>
        <v>498</v>
      </c>
      <c r="P499">
        <f ca="1">SUMIF('Récap prestation'!$E$3:$E$500,N499,'Récap prestation'!J500)</f>
        <v>0</v>
      </c>
      <c r="Q499">
        <f ca="1">SUMIF('Récap prestation'!$E$3:$E$500,N499,'Récap prestation'!K500)</f>
        <v>0</v>
      </c>
      <c r="R499">
        <f t="shared" ca="1" si="61"/>
        <v>0</v>
      </c>
      <c r="S499">
        <f ca="1">SUMIF('Récap prestation'!$E$3:$E$500,N499,'Récap prestation'!S500)</f>
        <v>0</v>
      </c>
      <c r="T499" t="str">
        <f ca="1">IF(ISERROR(AVERAGEIF('Récap prestation'!$E$3:$E$500,N499,'Récap prestation'!$S$3)),"N/A",AVERAGEIF('Récap prestation'!$E$3:$E$500,N499,'Récap prestation'!$S$3:$S$500))</f>
        <v>N/A</v>
      </c>
      <c r="U499" s="12">
        <f>'Récap prestation'!O500</f>
        <v>0</v>
      </c>
      <c r="V499" s="12" t="e">
        <f t="array" ref="V499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doublon])-ROW($U$2)+1),ROWS(V$2:V499)))</f>
        <v>#NUM!</v>
      </c>
      <c r="W499" s="12" t="str">
        <f t="shared" si="62"/>
        <v/>
      </c>
      <c r="X499" s="12"/>
    </row>
    <row r="500" spans="1:24" x14ac:dyDescent="0.25">
      <c r="A500" s="3">
        <f>'Récap prestation'!N501</f>
        <v>0</v>
      </c>
      <c r="B500" s="12" t="e">
        <f t="array" ref="B5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doublon])-ROW($A$2)+1),ROWS(B$2:B500)))</f>
        <v>#NUM!</v>
      </c>
      <c r="C500" s="12" t="str">
        <f t="shared" si="56"/>
        <v/>
      </c>
      <c r="D500" s="12" t="str">
        <f>IF('Récap prestation'!E501&lt;&gt;0,'Récap prestation'!E501,"")</f>
        <v/>
      </c>
      <c r="E500" s="14">
        <f t="shared" si="57"/>
        <v>491</v>
      </c>
      <c r="F500" s="14" t="str">
        <f t="shared" si="58"/>
        <v xml:space="preserve"> 491 </v>
      </c>
      <c r="G500" s="14">
        <f>INDEX($N$2:O598,MATCH(D500,Tableau1[valeur établissement liste],0),2)</f>
        <v>3</v>
      </c>
      <c r="H500" s="2" t="str">
        <f t="shared" si="59"/>
        <v/>
      </c>
      <c r="I500" s="12">
        <f>'Récap prestation'!G501</f>
        <v>0</v>
      </c>
      <c r="J500" s="12" t="str">
        <f>IF(ISBLANK('Récap prestation'!I501),"",'Récap prestation'!I501)</f>
        <v/>
      </c>
      <c r="K500" s="12" t="str">
        <f>IF(ISBLANK('Récap prestation'!H501),"",'Récap prestation'!H501)</f>
        <v/>
      </c>
      <c r="L500" s="12"/>
      <c r="M500" s="10" t="e">
        <f t="array" ref="M5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doublon])-ROW($D$2)+1),ROWS(M$2:M500)))</f>
        <v>#NUM!</v>
      </c>
      <c r="N500" s="12" t="str">
        <f t="shared" si="60"/>
        <v/>
      </c>
      <c r="O500">
        <f t="shared" si="63"/>
        <v>499</v>
      </c>
      <c r="P500">
        <f ca="1">SUMIF('Récap prestation'!$E$3:$E$500,N500,'Récap prestation'!J501)</f>
        <v>0</v>
      </c>
      <c r="Q500">
        <f ca="1">SUMIF('Récap prestation'!$E$3:$E$500,N500,'Récap prestation'!K501)</f>
        <v>0</v>
      </c>
      <c r="R500">
        <f t="shared" ca="1" si="61"/>
        <v>0</v>
      </c>
      <c r="S500">
        <f ca="1">SUMIF('Récap prestation'!$E$3:$E$500,N500,'Récap prestation'!S501)</f>
        <v>0</v>
      </c>
      <c r="T500" t="str">
        <f ca="1">IF(ISERROR(AVERAGEIF('Récap prestation'!$E$3:$E$500,N500,'Récap prestation'!$S$3)),"N/A",AVERAGEIF('Récap prestation'!$E$3:$E$500,N500,'Récap prestation'!$S$3:$S$500))</f>
        <v>N/A</v>
      </c>
      <c r="U500" s="12">
        <f>'Récap prestation'!O501</f>
        <v>0</v>
      </c>
      <c r="V500" s="12" t="e">
        <f t="array" ref="V500">INDEX(Tableau1[Atelier avec doublon],SMALL(IF(FREQUENCY(IF(Tableau1[Atelier avec doublon]&lt;&gt;"",MATCH(Tableau1[Atelier avec doublon],Tableau1[Atelier avec doublon],0)), ROW(Tableau1[Atelier avec doublon])-ROW($U$2)+1),ROW(Tableau1[Atelier avec doublon])-ROW($U$2)+1),ROWS(V$2:V500)))</f>
        <v>#NUM!</v>
      </c>
      <c r="W500" s="12" t="str">
        <f t="shared" si="62"/>
        <v/>
      </c>
      <c r="X500" s="1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L37"/>
  <sheetViews>
    <sheetView topLeftCell="B1" zoomScale="85" zoomScaleNormal="85" workbookViewId="0">
      <selection activeCell="J30" sqref="J30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2.8984375" hidden="1" customWidth="1"/>
    <col min="4" max="4" width="2.796875" hidden="1" customWidth="1"/>
    <col min="6" max="6" width="9.59765625" style="77" customWidth="1"/>
    <col min="7" max="7" width="15.3984375" customWidth="1"/>
    <col min="8" max="8" width="18.8984375" customWidth="1"/>
    <col min="9" max="9" width="15.69921875" style="12" customWidth="1"/>
    <col min="10" max="10" width="23.296875" customWidth="1"/>
    <col min="11" max="11" width="29.5" customWidth="1"/>
    <col min="12" max="12" width="20" customWidth="1"/>
    <col min="13" max="13" width="18.5" customWidth="1"/>
    <col min="14" max="14" width="11.19921875" customWidth="1"/>
  </cols>
  <sheetData>
    <row r="1" spans="1:12" x14ac:dyDescent="0.25">
      <c r="G1" s="84"/>
      <c r="H1" s="84"/>
      <c r="I1" s="84"/>
      <c r="J1" s="84"/>
    </row>
    <row r="2" spans="1:12" ht="27.6" customHeight="1" x14ac:dyDescent="0.25">
      <c r="A2" s="32" t="s">
        <v>60</v>
      </c>
      <c r="B2" s="33" t="s">
        <v>59</v>
      </c>
      <c r="C2" s="34" t="s">
        <v>9</v>
      </c>
      <c r="D2" s="33" t="s">
        <v>47</v>
      </c>
      <c r="E2" s="33" t="s">
        <v>46</v>
      </c>
      <c r="F2" s="56" t="s">
        <v>90</v>
      </c>
      <c r="G2" s="33" t="s">
        <v>26</v>
      </c>
      <c r="H2" s="33" t="s">
        <v>64</v>
      </c>
      <c r="I2" s="56" t="s">
        <v>54</v>
      </c>
      <c r="J2" s="33" t="s">
        <v>55</v>
      </c>
      <c r="K2" s="33" t="s">
        <v>56</v>
      </c>
      <c r="L2" s="35" t="s">
        <v>58</v>
      </c>
    </row>
    <row r="3" spans="1:12" x14ac:dyDescent="0.25">
      <c r="A3" s="25" t="str">
        <f t="shared" ref="A3:A37" ca="1" si="0">IF(C3&lt;&gt;"",TEXT(C3&amp;D3,"jjjj"),"")</f>
        <v>samedi</v>
      </c>
      <c r="B3" s="25" t="str">
        <f ca="1">C3&amp;" "&amp;D3</f>
        <v>1 septembre 2018</v>
      </c>
      <c r="C3" s="25">
        <v>1</v>
      </c>
      <c r="D3" s="26" t="str">
        <f t="shared" ref="D3:D9" ca="1" si="1">IF(C3&lt;&gt;"",RIGHT(CELL("nomfichier",C2),LEN(CELL("nomfichier",C2))-FIND("]",CELL("nomfichier",C2))),"")</f>
        <v>septembre 2018</v>
      </c>
      <c r="E3" s="27"/>
      <c r="F3" s="78"/>
      <c r="G3" s="28"/>
      <c r="H3" s="28"/>
      <c r="I3" s="57"/>
      <c r="J3" s="28"/>
      <c r="K3" s="27"/>
      <c r="L3" s="29" t="str">
        <f t="shared" ref="L3:L8" si="2">IF(E3="","",IF(F3=0,E3,IF(F3=1,SUM(E3,I3),IF(F3=2,SUM(E3,I3:I4),IF(F3=3,SUM(E3,I3:I5),IF(F3=4,SUM(E3,I3:I6),IF(F3=5,SUM(E3,I3:I7),IF(F3=6,SUM(E3,I3:I8),"Erreur"))))))))</f>
        <v/>
      </c>
    </row>
    <row r="4" spans="1:12" x14ac:dyDescent="0.25">
      <c r="A4" s="25" t="str">
        <f t="shared" ca="1" si="0"/>
        <v>dimanche</v>
      </c>
      <c r="B4" s="25" t="str">
        <f t="shared" ref="B4:B36" ca="1" si="3">C4&amp;" "&amp;D4</f>
        <v>2 septembre 2018</v>
      </c>
      <c r="C4" s="17">
        <v>2</v>
      </c>
      <c r="D4" s="30" t="str">
        <f t="shared" ca="1" si="1"/>
        <v>septembre 2018</v>
      </c>
      <c r="E4" s="18"/>
      <c r="F4" s="79"/>
      <c r="G4" s="19"/>
      <c r="H4" s="19"/>
      <c r="I4" s="58"/>
      <c r="J4" s="19"/>
      <c r="K4" s="18"/>
      <c r="L4" s="20" t="str">
        <f t="shared" si="2"/>
        <v/>
      </c>
    </row>
    <row r="5" spans="1:12" x14ac:dyDescent="0.25">
      <c r="A5" s="25" t="str">
        <f t="shared" ca="1" si="0"/>
        <v>lundi</v>
      </c>
      <c r="B5" s="25" t="str">
        <f t="shared" ca="1" si="3"/>
        <v>3 septembre 2018</v>
      </c>
      <c r="C5" s="17">
        <v>3</v>
      </c>
      <c r="D5" s="30" t="str">
        <f t="shared" ca="1" si="1"/>
        <v>septembre 2018</v>
      </c>
      <c r="E5" s="18">
        <v>25</v>
      </c>
      <c r="F5" s="79"/>
      <c r="G5" s="19"/>
      <c r="H5" s="19"/>
      <c r="I5" s="58"/>
      <c r="J5" s="19"/>
      <c r="K5" s="18"/>
      <c r="L5" s="20">
        <f t="shared" si="2"/>
        <v>25</v>
      </c>
    </row>
    <row r="6" spans="1:12" x14ac:dyDescent="0.25">
      <c r="A6" s="25" t="str">
        <f t="shared" ca="1" si="0"/>
        <v>mardi</v>
      </c>
      <c r="B6" s="25" t="str">
        <f t="shared" ca="1" si="3"/>
        <v>4 septembre 2018</v>
      </c>
      <c r="C6" s="17">
        <v>4</v>
      </c>
      <c r="D6" s="30" t="str">
        <f t="shared" ca="1" si="1"/>
        <v>septembre 2018</v>
      </c>
      <c r="E6" s="18">
        <v>12</v>
      </c>
      <c r="F6" s="79"/>
      <c r="G6" s="19"/>
      <c r="H6" s="19"/>
      <c r="I6" s="58"/>
      <c r="J6" s="19"/>
      <c r="K6" s="18"/>
      <c r="L6" s="20">
        <f t="shared" si="2"/>
        <v>12</v>
      </c>
    </row>
    <row r="7" spans="1:12" x14ac:dyDescent="0.25">
      <c r="A7" s="25" t="str">
        <f t="shared" ca="1" si="0"/>
        <v>mercredi</v>
      </c>
      <c r="B7" s="25" t="str">
        <f t="shared" ca="1" si="3"/>
        <v>5 septembre 2018</v>
      </c>
      <c r="C7" s="17">
        <v>5</v>
      </c>
      <c r="D7" s="30" t="str">
        <f t="shared" ca="1" si="1"/>
        <v>septembre 2018</v>
      </c>
      <c r="E7" s="18"/>
      <c r="F7" s="79"/>
      <c r="G7" s="19"/>
      <c r="H7" s="19"/>
      <c r="I7" s="58"/>
      <c r="J7" s="19"/>
      <c r="K7" s="18"/>
      <c r="L7" s="20" t="str">
        <f t="shared" si="2"/>
        <v/>
      </c>
    </row>
    <row r="8" spans="1:12" x14ac:dyDescent="0.25">
      <c r="A8" s="25" t="str">
        <f t="shared" ca="1" si="0"/>
        <v>jeudi</v>
      </c>
      <c r="B8" s="25" t="str">
        <f t="shared" ca="1" si="3"/>
        <v>6 septembre 2018</v>
      </c>
      <c r="C8" s="17">
        <v>6</v>
      </c>
      <c r="D8" s="30" t="str">
        <f t="shared" ca="1" si="1"/>
        <v>septembre 2018</v>
      </c>
      <c r="E8" s="18"/>
      <c r="F8" s="79"/>
      <c r="G8" s="19"/>
      <c r="H8" s="19"/>
      <c r="I8" s="58"/>
      <c r="J8" s="19"/>
      <c r="K8" s="18"/>
      <c r="L8" s="20" t="str">
        <f t="shared" si="2"/>
        <v/>
      </c>
    </row>
    <row r="9" spans="1:12" x14ac:dyDescent="0.25">
      <c r="A9" s="25" t="str">
        <f t="shared" ca="1" si="0"/>
        <v>vendredi</v>
      </c>
      <c r="B9" s="25" t="str">
        <f t="shared" ca="1" si="3"/>
        <v>7 septembre 2018</v>
      </c>
      <c r="C9" s="17">
        <v>7</v>
      </c>
      <c r="D9" s="30" t="str">
        <f t="shared" ca="1" si="1"/>
        <v>septembre 2018</v>
      </c>
      <c r="E9" s="18"/>
      <c r="F9" s="79"/>
      <c r="G9" s="19"/>
      <c r="H9" s="19"/>
      <c r="I9" s="58"/>
      <c r="J9" s="19"/>
      <c r="K9" s="18"/>
      <c r="L9" s="20" t="str">
        <f t="shared" ref="L9:L37" si="4">IF(E9="","",IF(F9=0,E9,IF(F9=1,SUM(E9,I9),IF(F9=2,SUM(E9,I9:I10),IF(F9=3,SUM(E9,I9:I11),IF(F9=4,SUM(E9,I9:I12),IF(F9=5,SUM(E9,I9:I13),IF(F9=6,SUM(E9,I9:I14),"Erreur"))))))))</f>
        <v/>
      </c>
    </row>
    <row r="10" spans="1:12" x14ac:dyDescent="0.25">
      <c r="A10" s="25" t="str">
        <f t="shared" ca="1" si="0"/>
        <v>samedi</v>
      </c>
      <c r="B10" s="25" t="str">
        <f t="shared" ca="1" si="3"/>
        <v>8 septembre 2018</v>
      </c>
      <c r="C10" s="17">
        <v>8</v>
      </c>
      <c r="D10" s="30" t="str">
        <f t="shared" ref="D10:D37" ca="1" si="5">IF(C10&lt;&gt;"",RIGHT(CELL("nomfichier",C9),LEN(CELL("nomfichier",C9))-FIND("]",CELL("nomfichier",C9))),"")</f>
        <v>septembre 2018</v>
      </c>
      <c r="E10" s="18"/>
      <c r="F10" s="79"/>
      <c r="G10" s="19"/>
      <c r="H10" s="19"/>
      <c r="I10" s="58"/>
      <c r="J10" s="19"/>
      <c r="K10" s="18"/>
      <c r="L10" s="20" t="str">
        <f>IF(E10="","",IF(F10=0,E10,IF(F10=1,SUM(E10,I10),IF(F10=2,SUM(E10,I10:I11),IF(F10=3,SUM(E10,I10:I12),IF(F10=4,SUM(E10,I10:I13),IF(F10=5,SUM(E10,I10:I14),IF(F10=6,SUM(E10,I10:I15),"Erreur"))))))))</f>
        <v/>
      </c>
    </row>
    <row r="11" spans="1:12" x14ac:dyDescent="0.25">
      <c r="A11" s="25" t="str">
        <f t="shared" ca="1" si="0"/>
        <v>dimanche</v>
      </c>
      <c r="B11" s="25" t="str">
        <f t="shared" ca="1" si="3"/>
        <v>9 septembre 2018</v>
      </c>
      <c r="C11" s="17">
        <v>9</v>
      </c>
      <c r="D11" s="30" t="str">
        <f t="shared" ca="1" si="5"/>
        <v>septembre 2018</v>
      </c>
      <c r="E11" s="18"/>
      <c r="F11" s="79"/>
      <c r="G11" s="19"/>
      <c r="H11" s="19"/>
      <c r="I11" s="58"/>
      <c r="J11" s="19"/>
      <c r="K11" s="18"/>
      <c r="L11" s="20" t="str">
        <f>IF(E11="","",IF(F11=0,E11,IF(F11=1,SUM(E11,I11),IF(F11=2,SUM(E11,I11:I12),IF(F11=3,SUM(E11,I11:I13),IF(F11=4,SUM(E11,I11:I14),IF(F11=5,SUM(E11,I11:I15),IF(F11=6,SUM(E11,I11:I20),"Erreur"))))))))</f>
        <v/>
      </c>
    </row>
    <row r="12" spans="1:12" x14ac:dyDescent="0.25">
      <c r="A12" s="25" t="str">
        <f t="shared" ca="1" si="0"/>
        <v>lundi</v>
      </c>
      <c r="B12" s="25" t="str">
        <f t="shared" ca="1" si="3"/>
        <v>10 septembre 2018</v>
      </c>
      <c r="C12" s="17">
        <v>10</v>
      </c>
      <c r="D12" s="30" t="str">
        <f t="shared" ca="1" si="5"/>
        <v>septembre 2018</v>
      </c>
      <c r="E12" s="18"/>
      <c r="F12" s="79"/>
      <c r="G12" s="19"/>
      <c r="H12" s="19"/>
      <c r="I12" s="58"/>
      <c r="J12" s="19"/>
      <c r="K12" s="18"/>
      <c r="L12" s="20" t="str">
        <f>IF(E12="","",IF(F12=0,E12,IF(F12=1,SUM(E12,I12),IF(F12=2,SUM(E12,I12:I13),IF(F12=3,SUM(E12,I12:I14),IF(F12=4,SUM(E12,I12:I15),IF(F12=5,SUM(E12,I12:I20),IF(F12=6,SUM(E12,I12:I21),"Erreur"))))))))</f>
        <v/>
      </c>
    </row>
    <row r="13" spans="1:12" x14ac:dyDescent="0.25">
      <c r="A13" s="25" t="str">
        <f t="shared" ca="1" si="0"/>
        <v>mardi</v>
      </c>
      <c r="B13" s="25" t="str">
        <f t="shared" ca="1" si="3"/>
        <v>11 septembre 2018</v>
      </c>
      <c r="C13" s="17">
        <v>11</v>
      </c>
      <c r="D13" s="30" t="str">
        <f ca="1">IF(C13&lt;&gt;"",RIGHT(CELL("nomfichier",C12),LEN(CELL("nomfichier",C12))-FIND("]",CELL("nomfichier",C12))),"")</f>
        <v>septembre 2018</v>
      </c>
      <c r="E13" s="18"/>
      <c r="F13" s="79"/>
      <c r="G13" s="19"/>
      <c r="H13" s="19"/>
      <c r="I13" s="58"/>
      <c r="J13" s="19"/>
      <c r="K13" s="18"/>
      <c r="L13" s="20" t="str">
        <f>IF(E13="","",IF(F13=0,E13,IF(F13=1,SUM(E13,I13),IF(F13=2,SUM(E13,I13:I14),IF(F13=3,SUM(E13,I13:I15),IF(F13=4,SUM(E13,I13:I20),IF(F13=5,SUM(E13,I13:I21),IF(F13=6,SUM(E13,I13:I22),"Erreur"))))))))</f>
        <v/>
      </c>
    </row>
    <row r="14" spans="1:12" x14ac:dyDescent="0.25">
      <c r="A14" s="25" t="str">
        <f t="shared" ca="1" si="0"/>
        <v>mercredi</v>
      </c>
      <c r="B14" s="25" t="str">
        <f t="shared" ca="1" si="3"/>
        <v>12 septembre 2018</v>
      </c>
      <c r="C14" s="17">
        <v>12</v>
      </c>
      <c r="D14" s="30" t="str">
        <f t="shared" ca="1" si="5"/>
        <v>septembre 2018</v>
      </c>
      <c r="E14" s="18"/>
      <c r="F14" s="79"/>
      <c r="G14" s="19"/>
      <c r="H14" s="19"/>
      <c r="I14" s="58"/>
      <c r="J14" s="19"/>
      <c r="K14" s="18"/>
      <c r="L14" s="20" t="str">
        <f>IF(E14="","",IF(F14=0,E14,IF(F14=1,SUM(E14,I14),IF(F14=2,SUM(E14,I14:I15),IF(F14=3,SUM(E14,I14:I20),IF(F14=4,SUM(E14,I14:I21),IF(F14=5,SUM(E14,I14:I22),IF(F14=6,SUM(E14,I14:I23),"Erreur"))))))))</f>
        <v/>
      </c>
    </row>
    <row r="15" spans="1:12" x14ac:dyDescent="0.25">
      <c r="A15" s="25" t="str">
        <f t="shared" ca="1" si="0"/>
        <v>jeudi</v>
      </c>
      <c r="B15" s="25" t="str">
        <f t="shared" ca="1" si="3"/>
        <v>13 septembre 2018</v>
      </c>
      <c r="C15" s="17">
        <v>13</v>
      </c>
      <c r="D15" s="30" t="str">
        <f ca="1">IF(C15&lt;&gt;"",RIGHT(CELL("nomfichier",C14),LEN(CELL("nomfichier",C14))-FIND("]",CELL("nomfichier",C14))),"")</f>
        <v>septembre 2018</v>
      </c>
      <c r="E15" s="18"/>
      <c r="F15" s="79">
        <v>5</v>
      </c>
      <c r="G15" s="19"/>
      <c r="H15" s="19"/>
      <c r="I15" s="58"/>
      <c r="J15" s="19"/>
      <c r="K15" s="18"/>
      <c r="L15" s="20" t="str">
        <f>IF(E15="","",IF(F15=0,E15,IF(F15=1,SUM(E15,I15),IF(F15=2,SUM(E15,I15:I20),IF(F15=3,SUM(E15,I15:I21),IF(F15=4,SUM(E15,I15:I22),IF(F15=5,SUM(E15,I15:I23),IF(F15=6,SUM(E15,I15:I24),"Erreur"))))))))</f>
        <v/>
      </c>
    </row>
    <row r="16" spans="1:12" x14ac:dyDescent="0.25">
      <c r="A16" s="25" t="str">
        <f t="shared" ref="A16:A19" ca="1" si="6">IF(C16&lt;&gt;"",TEXT(C16&amp;D16,"jjjj"),"")</f>
        <v>jeudi</v>
      </c>
      <c r="B16" s="25" t="str">
        <f t="shared" ref="B16:B19" ca="1" si="7">C16&amp;" "&amp;D16</f>
        <v>13 septembre 2018</v>
      </c>
      <c r="C16" s="17">
        <v>13</v>
      </c>
      <c r="D16" s="30" t="str">
        <f t="shared" ref="D16:D19" ca="1" si="8">IF(C16&lt;&gt;"",RIGHT(CELL("nomfichier",C15),LEN(CELL("nomfichier",C15))-FIND("]",CELL("nomfichier",C15))),"")</f>
        <v>septembre 2018</v>
      </c>
      <c r="E16" s="18"/>
      <c r="F16" s="79"/>
      <c r="G16" s="19"/>
      <c r="H16" s="19"/>
      <c r="I16" s="58"/>
      <c r="J16" s="19"/>
      <c r="K16" s="18"/>
      <c r="L16" s="20" t="str">
        <f t="shared" ref="L16:L19" si="9">IF(E16="","",IF(F16=0,E16,IF(F16=1,SUM(E16,I16),IF(F16=2,SUM(E16,I16:I21),IF(F16=3,SUM(E16,I16:I22),IF(F16=4,SUM(E16,I16:I23),IF(F16=5,SUM(E16,I16:I24),IF(F16=6,SUM(E16,I16:I25),"Erreur"))))))))</f>
        <v/>
      </c>
    </row>
    <row r="17" spans="1:12" x14ac:dyDescent="0.25">
      <c r="A17" s="25" t="str">
        <f t="shared" ca="1" si="6"/>
        <v>jeudi</v>
      </c>
      <c r="B17" s="25" t="str">
        <f t="shared" ca="1" si="7"/>
        <v>13 septembre 2018</v>
      </c>
      <c r="C17" s="17">
        <v>13</v>
      </c>
      <c r="D17" s="30" t="str">
        <f t="shared" ca="1" si="8"/>
        <v>septembre 2018</v>
      </c>
      <c r="E17" s="18"/>
      <c r="F17" s="79"/>
      <c r="G17" s="19"/>
      <c r="H17" s="19"/>
      <c r="I17" s="58"/>
      <c r="J17" s="19"/>
      <c r="K17" s="18"/>
      <c r="L17" s="20" t="str">
        <f t="shared" si="9"/>
        <v/>
      </c>
    </row>
    <row r="18" spans="1:12" x14ac:dyDescent="0.25">
      <c r="A18" s="25" t="str">
        <f t="shared" ca="1" si="6"/>
        <v>jeudi</v>
      </c>
      <c r="B18" s="25" t="str">
        <f t="shared" ca="1" si="7"/>
        <v>13 septembre 2018</v>
      </c>
      <c r="C18" s="17">
        <v>13</v>
      </c>
      <c r="D18" s="30" t="str">
        <f t="shared" ca="1" si="8"/>
        <v>septembre 2018</v>
      </c>
      <c r="E18" s="18"/>
      <c r="F18" s="79"/>
      <c r="G18" s="19"/>
      <c r="H18" s="19"/>
      <c r="I18" s="58"/>
      <c r="J18" s="19"/>
      <c r="K18" s="18"/>
      <c r="L18" s="20" t="str">
        <f t="shared" si="9"/>
        <v/>
      </c>
    </row>
    <row r="19" spans="1:12" x14ac:dyDescent="0.25">
      <c r="A19" s="25" t="str">
        <f t="shared" ca="1" si="6"/>
        <v>jeudi</v>
      </c>
      <c r="B19" s="25" t="str">
        <f t="shared" ca="1" si="7"/>
        <v>13 septembre 2018</v>
      </c>
      <c r="C19" s="17">
        <v>13</v>
      </c>
      <c r="D19" s="30" t="str">
        <f t="shared" ca="1" si="8"/>
        <v>septembre 2018</v>
      </c>
      <c r="E19" s="18"/>
      <c r="F19" s="79"/>
      <c r="G19" s="19"/>
      <c r="H19" s="19"/>
      <c r="I19" s="58"/>
      <c r="J19" s="19"/>
      <c r="K19" s="18"/>
      <c r="L19" s="20" t="str">
        <f t="shared" si="9"/>
        <v/>
      </c>
    </row>
    <row r="20" spans="1:12" x14ac:dyDescent="0.25">
      <c r="A20" s="25" t="str">
        <f t="shared" ca="1" si="0"/>
        <v>vendredi</v>
      </c>
      <c r="B20" s="25" t="str">
        <f t="shared" ca="1" si="3"/>
        <v>14 septembre 2018</v>
      </c>
      <c r="C20" s="17">
        <v>14</v>
      </c>
      <c r="D20" s="30" t="str">
        <f ca="1">IF(C20&lt;&gt;"",RIGHT(CELL("nomfichier",C15),LEN(CELL("nomfichier",C15))-FIND("]",CELL("nomfichier",C15))),"")</f>
        <v>septembre 2018</v>
      </c>
      <c r="E20" s="18"/>
      <c r="F20" s="79"/>
      <c r="G20" s="19"/>
      <c r="H20" s="19"/>
      <c r="I20" s="58"/>
      <c r="J20" s="19"/>
      <c r="K20" s="18"/>
      <c r="L20" s="20" t="str">
        <f t="shared" si="4"/>
        <v/>
      </c>
    </row>
    <row r="21" spans="1:12" x14ac:dyDescent="0.25">
      <c r="A21" s="25" t="str">
        <f t="shared" ca="1" si="0"/>
        <v>samedi</v>
      </c>
      <c r="B21" s="25" t="str">
        <f t="shared" ca="1" si="3"/>
        <v>15 septembre 2018</v>
      </c>
      <c r="C21" s="17">
        <v>15</v>
      </c>
      <c r="D21" s="30" t="str">
        <f t="shared" ca="1" si="5"/>
        <v>septembre 2018</v>
      </c>
      <c r="E21" s="18"/>
      <c r="F21" s="79"/>
      <c r="G21" s="19"/>
      <c r="H21" s="19"/>
      <c r="I21" s="58"/>
      <c r="J21" s="19"/>
      <c r="K21" s="18"/>
      <c r="L21" s="20" t="str">
        <f t="shared" si="4"/>
        <v/>
      </c>
    </row>
    <row r="22" spans="1:12" x14ac:dyDescent="0.25">
      <c r="A22" s="25" t="str">
        <f t="shared" ca="1" si="0"/>
        <v>dimanche</v>
      </c>
      <c r="B22" s="25" t="str">
        <f t="shared" ca="1" si="3"/>
        <v>16 septembre 2018</v>
      </c>
      <c r="C22" s="17">
        <v>16</v>
      </c>
      <c r="D22" s="30" t="str">
        <f t="shared" ca="1" si="5"/>
        <v>septembre 2018</v>
      </c>
      <c r="E22" s="18"/>
      <c r="F22" s="79"/>
      <c r="G22" s="19"/>
      <c r="H22" s="19"/>
      <c r="I22" s="58"/>
      <c r="J22" s="19"/>
      <c r="K22" s="18"/>
      <c r="L22" s="20" t="str">
        <f t="shared" si="4"/>
        <v/>
      </c>
    </row>
    <row r="23" spans="1:12" x14ac:dyDescent="0.25">
      <c r="A23" s="25" t="str">
        <f t="shared" ca="1" si="0"/>
        <v>lundi</v>
      </c>
      <c r="B23" s="25" t="str">
        <f t="shared" ca="1" si="3"/>
        <v>17 septembre 2018</v>
      </c>
      <c r="C23" s="17">
        <v>17</v>
      </c>
      <c r="D23" s="30" t="str">
        <f t="shared" ca="1" si="5"/>
        <v>septembre 2018</v>
      </c>
      <c r="E23" s="18"/>
      <c r="F23" s="79"/>
      <c r="G23" s="19"/>
      <c r="H23" s="19"/>
      <c r="I23" s="58"/>
      <c r="J23" s="19"/>
      <c r="K23" s="18"/>
      <c r="L23" s="20" t="str">
        <f t="shared" si="4"/>
        <v/>
      </c>
    </row>
    <row r="24" spans="1:12" x14ac:dyDescent="0.25">
      <c r="A24" s="25" t="str">
        <f t="shared" ca="1" si="0"/>
        <v>mardi</v>
      </c>
      <c r="B24" s="25" t="str">
        <f t="shared" ca="1" si="3"/>
        <v>18 septembre 2018</v>
      </c>
      <c r="C24" s="17">
        <v>18</v>
      </c>
      <c r="D24" s="30" t="str">
        <f t="shared" ca="1" si="5"/>
        <v>septembre 2018</v>
      </c>
      <c r="E24" s="18"/>
      <c r="F24" s="79"/>
      <c r="G24" s="19"/>
      <c r="H24" s="19"/>
      <c r="I24" s="58"/>
      <c r="J24" s="19"/>
      <c r="K24" s="18"/>
      <c r="L24" s="20" t="str">
        <f t="shared" si="4"/>
        <v/>
      </c>
    </row>
    <row r="25" spans="1:12" x14ac:dyDescent="0.25">
      <c r="A25" s="25" t="str">
        <f t="shared" ca="1" si="0"/>
        <v>mercredi</v>
      </c>
      <c r="B25" s="25" t="str">
        <f t="shared" ca="1" si="3"/>
        <v>19 septembre 2018</v>
      </c>
      <c r="C25" s="17">
        <v>19</v>
      </c>
      <c r="D25" s="30" t="str">
        <f t="shared" ca="1" si="5"/>
        <v>septembre 2018</v>
      </c>
      <c r="E25" s="18"/>
      <c r="F25" s="79"/>
      <c r="G25" s="19"/>
      <c r="H25" s="19"/>
      <c r="I25" s="58"/>
      <c r="J25" s="19"/>
      <c r="K25" s="18"/>
      <c r="L25" s="20" t="str">
        <f t="shared" si="4"/>
        <v/>
      </c>
    </row>
    <row r="26" spans="1:12" x14ac:dyDescent="0.25">
      <c r="A26" s="25" t="str">
        <f t="shared" ca="1" si="0"/>
        <v>jeudi</v>
      </c>
      <c r="B26" s="25" t="str">
        <f t="shared" ca="1" si="3"/>
        <v>20 septembre 2018</v>
      </c>
      <c r="C26" s="17">
        <v>20</v>
      </c>
      <c r="D26" s="30" t="str">
        <f ca="1">IF(C26&lt;&gt;"",RIGHT(CELL("nomfichier",C25),LEN(CELL("nomfichier",C25))-FIND("]",CELL("nomfichier",C25))),"")</f>
        <v>septembre 2018</v>
      </c>
      <c r="E26" s="18"/>
      <c r="F26" s="79"/>
      <c r="G26" s="19"/>
      <c r="H26" s="19"/>
      <c r="I26" s="58"/>
      <c r="J26" s="19"/>
      <c r="K26" s="18"/>
      <c r="L26" s="20" t="str">
        <f t="shared" si="4"/>
        <v/>
      </c>
    </row>
    <row r="27" spans="1:12" x14ac:dyDescent="0.25">
      <c r="A27" s="25" t="str">
        <f t="shared" ca="1" si="0"/>
        <v>vendredi</v>
      </c>
      <c r="B27" s="25" t="str">
        <f t="shared" ca="1" si="3"/>
        <v>21 septembre 2018</v>
      </c>
      <c r="C27" s="17">
        <v>21</v>
      </c>
      <c r="D27" s="30" t="str">
        <f t="shared" ca="1" si="5"/>
        <v>septembre 2018</v>
      </c>
      <c r="E27" s="18"/>
      <c r="F27" s="79"/>
      <c r="G27" s="19"/>
      <c r="H27" s="19"/>
      <c r="I27" s="58"/>
      <c r="J27" s="19"/>
      <c r="K27" s="18"/>
      <c r="L27" s="20" t="str">
        <f t="shared" si="4"/>
        <v/>
      </c>
    </row>
    <row r="28" spans="1:12" x14ac:dyDescent="0.25">
      <c r="A28" s="25" t="str">
        <f t="shared" ca="1" si="0"/>
        <v>samedi</v>
      </c>
      <c r="B28" s="25" t="str">
        <f t="shared" ca="1" si="3"/>
        <v>22 septembre 2018</v>
      </c>
      <c r="C28" s="17">
        <v>22</v>
      </c>
      <c r="D28" s="30" t="str">
        <f t="shared" ca="1" si="5"/>
        <v>septembre 2018</v>
      </c>
      <c r="E28" s="18"/>
      <c r="F28" s="79"/>
      <c r="G28" s="19"/>
      <c r="H28" s="19"/>
      <c r="I28" s="58"/>
      <c r="J28" s="19"/>
      <c r="K28" s="18"/>
      <c r="L28" s="20" t="str">
        <f t="shared" si="4"/>
        <v/>
      </c>
    </row>
    <row r="29" spans="1:12" x14ac:dyDescent="0.25">
      <c r="A29" s="25" t="str">
        <f t="shared" ca="1" si="0"/>
        <v>dimanche</v>
      </c>
      <c r="B29" s="25" t="str">
        <f t="shared" ca="1" si="3"/>
        <v>23 septembre 2018</v>
      </c>
      <c r="C29" s="17">
        <v>23</v>
      </c>
      <c r="D29" s="30" t="str">
        <f t="shared" ca="1" si="5"/>
        <v>septembre 2018</v>
      </c>
      <c r="E29" s="18"/>
      <c r="F29" s="79"/>
      <c r="G29" s="19"/>
      <c r="H29" s="19"/>
      <c r="I29" s="58"/>
      <c r="J29" s="19"/>
      <c r="K29" s="18"/>
      <c r="L29" s="20" t="str">
        <f t="shared" si="4"/>
        <v/>
      </c>
    </row>
    <row r="30" spans="1:12" x14ac:dyDescent="0.25">
      <c r="A30" s="25" t="str">
        <f t="shared" ca="1" si="0"/>
        <v>lundi</v>
      </c>
      <c r="B30" s="25" t="str">
        <f t="shared" ca="1" si="3"/>
        <v>24 septembre 2018</v>
      </c>
      <c r="C30" s="17">
        <v>24</v>
      </c>
      <c r="D30" s="30" t="str">
        <f t="shared" ca="1" si="5"/>
        <v>septembre 2018</v>
      </c>
      <c r="E30" s="18"/>
      <c r="F30" s="79"/>
      <c r="G30" s="19"/>
      <c r="H30" s="19"/>
      <c r="I30" s="58"/>
      <c r="J30" s="19"/>
      <c r="K30" s="18"/>
      <c r="L30" s="20" t="str">
        <f t="shared" si="4"/>
        <v/>
      </c>
    </row>
    <row r="31" spans="1:12" x14ac:dyDescent="0.25">
      <c r="A31" s="25" t="str">
        <f t="shared" ca="1" si="0"/>
        <v>mardi</v>
      </c>
      <c r="B31" s="25" t="str">
        <f t="shared" ca="1" si="3"/>
        <v>25 septembre 2018</v>
      </c>
      <c r="C31" s="17">
        <v>25</v>
      </c>
      <c r="D31" s="30" t="str">
        <f t="shared" ca="1" si="5"/>
        <v>septembre 2018</v>
      </c>
      <c r="E31" s="18"/>
      <c r="F31" s="79"/>
      <c r="G31" s="19"/>
      <c r="H31" s="19"/>
      <c r="I31" s="58"/>
      <c r="J31" s="19"/>
      <c r="K31" s="18"/>
      <c r="L31" s="20" t="str">
        <f t="shared" si="4"/>
        <v/>
      </c>
    </row>
    <row r="32" spans="1:12" x14ac:dyDescent="0.25">
      <c r="A32" s="25" t="str">
        <f t="shared" ca="1" si="0"/>
        <v>mercredi</v>
      </c>
      <c r="B32" s="25" t="str">
        <f t="shared" ca="1" si="3"/>
        <v>26 septembre 2018</v>
      </c>
      <c r="C32" s="17">
        <v>26</v>
      </c>
      <c r="D32" s="30" t="str">
        <f t="shared" ca="1" si="5"/>
        <v>septembre 2018</v>
      </c>
      <c r="E32" s="18"/>
      <c r="F32" s="79"/>
      <c r="G32" s="19"/>
      <c r="H32" s="19"/>
      <c r="I32" s="58"/>
      <c r="J32" s="19"/>
      <c r="K32" s="18"/>
      <c r="L32" s="20" t="str">
        <f t="shared" si="4"/>
        <v/>
      </c>
    </row>
    <row r="33" spans="1:12" x14ac:dyDescent="0.25">
      <c r="A33" s="25" t="str">
        <f t="shared" ca="1" si="0"/>
        <v>jeudi</v>
      </c>
      <c r="B33" s="25" t="str">
        <f t="shared" ca="1" si="3"/>
        <v>27 septembre 2018</v>
      </c>
      <c r="C33" s="17">
        <v>27</v>
      </c>
      <c r="D33" s="30" t="str">
        <f t="shared" ca="1" si="5"/>
        <v>septembre 2018</v>
      </c>
      <c r="E33" s="18"/>
      <c r="F33" s="79"/>
      <c r="G33" s="19"/>
      <c r="H33" s="19"/>
      <c r="I33" s="58"/>
      <c r="J33" s="19"/>
      <c r="K33" s="18"/>
      <c r="L33" s="20" t="str">
        <f t="shared" si="4"/>
        <v/>
      </c>
    </row>
    <row r="34" spans="1:12" x14ac:dyDescent="0.25">
      <c r="A34" s="25" t="str">
        <f t="shared" ca="1" si="0"/>
        <v>vendredi</v>
      </c>
      <c r="B34" s="25" t="str">
        <f t="shared" ca="1" si="3"/>
        <v>28 septembre 2018</v>
      </c>
      <c r="C34" s="17">
        <v>28</v>
      </c>
      <c r="D34" s="30" t="str">
        <f t="shared" ca="1" si="5"/>
        <v>septembre 2018</v>
      </c>
      <c r="E34" s="18"/>
      <c r="F34" s="79"/>
      <c r="G34" s="19"/>
      <c r="H34" s="19"/>
      <c r="I34" s="58"/>
      <c r="J34" s="19"/>
      <c r="K34" s="18"/>
      <c r="L34" s="20" t="str">
        <f t="shared" si="4"/>
        <v/>
      </c>
    </row>
    <row r="35" spans="1:12" x14ac:dyDescent="0.25">
      <c r="A35" s="25" t="str">
        <f t="shared" ca="1" si="0"/>
        <v>samedi</v>
      </c>
      <c r="B35" s="25" t="str">
        <f t="shared" ca="1" si="3"/>
        <v>29 septembre 2018</v>
      </c>
      <c r="C35" s="17">
        <v>29</v>
      </c>
      <c r="D35" s="30" t="str">
        <f t="shared" ca="1" si="5"/>
        <v>septembre 2018</v>
      </c>
      <c r="E35" s="18"/>
      <c r="F35" s="79"/>
      <c r="G35" s="19"/>
      <c r="H35" s="19"/>
      <c r="I35" s="58"/>
      <c r="J35" s="19"/>
      <c r="K35" s="18"/>
      <c r="L35" s="20" t="str">
        <f t="shared" si="4"/>
        <v/>
      </c>
    </row>
    <row r="36" spans="1:12" x14ac:dyDescent="0.25">
      <c r="A36" s="25" t="str">
        <f t="shared" ca="1" si="0"/>
        <v>dimanche</v>
      </c>
      <c r="B36" s="25" t="str">
        <f t="shared" ca="1" si="3"/>
        <v>30 septembre 2018</v>
      </c>
      <c r="C36" s="17">
        <v>30</v>
      </c>
      <c r="D36" s="30" t="str">
        <f t="shared" ca="1" si="5"/>
        <v>septembre 2018</v>
      </c>
      <c r="E36" s="18"/>
      <c r="F36" s="79"/>
      <c r="G36" s="19"/>
      <c r="H36" s="19"/>
      <c r="I36" s="58"/>
      <c r="J36" s="19"/>
      <c r="K36" s="18"/>
      <c r="L36" s="20" t="str">
        <f t="shared" si="4"/>
        <v/>
      </c>
    </row>
    <row r="37" spans="1:12" x14ac:dyDescent="0.25">
      <c r="A37" s="25" t="str">
        <f t="shared" si="0"/>
        <v/>
      </c>
      <c r="B37" s="25" t="s">
        <v>61</v>
      </c>
      <c r="C37" s="21" t="str">
        <f>""</f>
        <v/>
      </c>
      <c r="D37" s="31" t="str">
        <f t="shared" ca="1" si="5"/>
        <v/>
      </c>
      <c r="E37" s="22"/>
      <c r="F37" s="80"/>
      <c r="G37" s="23"/>
      <c r="H37" s="23"/>
      <c r="I37" s="59"/>
      <c r="J37" s="23"/>
      <c r="K37" s="22"/>
      <c r="L37" s="24" t="str">
        <f t="shared" si="4"/>
        <v/>
      </c>
    </row>
  </sheetData>
  <mergeCells count="1">
    <mergeCell ref="G1:J1"/>
  </mergeCells>
  <conditionalFormatting sqref="A21:L37 A8:L19 A3:L6">
    <cfRule type="expression" dxfId="190" priority="1">
      <formula>$A3:$B3=$A2:$B2</formula>
    </cfRule>
    <cfRule type="expression" dxfId="189" priority="2">
      <formula>OR($A3="samedi",$A3="dimanche")</formula>
    </cfRule>
  </conditionalFormatting>
  <conditionalFormatting sqref="G3:J37">
    <cfRule type="expression" dxfId="188" priority="3">
      <formula>$F3=0</formula>
    </cfRule>
  </conditionalFormatting>
  <conditionalFormatting sqref="A7:L7">
    <cfRule type="expression" dxfId="187" priority="31">
      <formula>OR($A7="samedi",$A7="dimanche")</formula>
    </cfRule>
  </conditionalFormatting>
  <conditionalFormatting sqref="A20:L20">
    <cfRule type="expression" dxfId="186" priority="38">
      <formula>$A20:$B20=$A15:$B15</formula>
    </cfRule>
    <cfRule type="expression" dxfId="185" priority="39">
      <formula>OR($A20="samedi",$A20="dimanche")</formula>
    </cfRule>
  </conditionalFormatting>
  <dataValidations count="2">
    <dataValidation type="list" allowBlank="1" showInputMessage="1" showErrorMessage="1" sqref="K8">
      <formula1>"0,1,2,3,4,5,6"</formula1>
    </dataValidation>
    <dataValidation type="list" allowBlank="1" showInputMessage="1" showErrorMessage="1" sqref="F3:F37">
      <formula1>"1,2,3,4,5,6"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a_cacher!$X$2:$X$9</xm:f>
          </x14:formula1>
          <xm:sqref>G3:G37</xm:sqref>
        </x14:dataValidation>
        <x14:dataValidation type="list" allowBlank="1" showInputMessage="1" showErrorMessage="1">
          <x14:formula1>
            <xm:f>a_cacher!$W$2:$W$500</xm:f>
          </x14:formula1>
          <xm:sqref>H3:H37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K34"/>
  <sheetViews>
    <sheetView zoomScale="85" zoomScaleNormal="85" workbookViewId="0">
      <selection activeCell="F19" sqref="F19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2.898437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lundi</v>
      </c>
      <c r="B2" s="25" t="str">
        <f ca="1">IF(C2&amp;D2&lt;&gt;C1&amp;D1, C2&amp;" "&amp;D2,"")</f>
        <v>1 octobre 2018</v>
      </c>
      <c r="C2" s="25">
        <v>1</v>
      </c>
      <c r="D2" s="26" t="str">
        <f t="shared" ref="D2:D33" ca="1" si="0">IF(C2&lt;&gt;"",RIGHT(CELL("nomfichier",C1),LEN(CELL("nomfichier",C1))-FIND("]",CELL("nomfichier",C1))),"")</f>
        <v>octobre 2018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mardi</v>
      </c>
      <c r="B3" s="25" t="str">
        <f ca="1">IF(C3&amp;D3&lt;&gt;C2&amp;D2, C3&amp;" "&amp;D3,"")</f>
        <v>2 octobre 2018</v>
      </c>
      <c r="C3" s="17">
        <v>2</v>
      </c>
      <c r="D3" s="30" t="str">
        <f ca="1">IF(C3&lt;&gt;"",RIGHT(CELL("nomfichier",C2),LEN(CELL("nomfichier",C2))-FIND("]",CELL("nomfichier",C2))),"")</f>
        <v>octobre 2018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mercredi</v>
      </c>
      <c r="B4" s="25" t="str">
        <f ca="1">IF(C4&amp;D4&lt;&gt;C3&amp;D3, C4&amp;" "&amp;D4,"")</f>
        <v>3 octobre 2018</v>
      </c>
      <c r="C4" s="17">
        <v>3</v>
      </c>
      <c r="D4" s="30" t="str">
        <f ca="1">IF(C4&lt;&gt;"",RIGHT(CELL("nomfichier",C3),LEN(CELL("nomfichier",C3))-FIND("]",CELL("nomfichier",C3))),"")</f>
        <v>octobre 2018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jeudi</v>
      </c>
      <c r="B5" s="25" t="str">
        <f ca="1">IF(C5&amp;D5&lt;&gt;C4&amp;D4, C5&amp;" "&amp;D5,"")</f>
        <v>4 octobre 2018</v>
      </c>
      <c r="C5" s="17">
        <v>4</v>
      </c>
      <c r="D5" s="30" t="str">
        <f ca="1">IF(C5&lt;&gt;"",RIGHT(CELL("nomfichier",C4),LEN(CELL("nomfichier",C4))-FIND("]",CELL("nomfichier",C4))),"")</f>
        <v>octobre 2018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vendredi</v>
      </c>
      <c r="B6" s="25" t="str">
        <f ca="1">IF(C6&amp;D6&lt;&gt;C5&amp;D5, C6&amp;" "&amp;D6,"")</f>
        <v>5 octobre 2018</v>
      </c>
      <c r="C6" s="17">
        <v>5</v>
      </c>
      <c r="D6" s="30" t="str">
        <f ca="1">IF(C6&lt;&gt;"",RIGHT(CELL("nomfichier",C5),LEN(CELL("nomfichier",C5))-FIND("]",CELL("nomfichier",C5))),"")</f>
        <v>octobre 2018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33" ca="1" si="1">IF(C7&lt;&gt;"",IF(C7&amp;D7&lt;&gt;C6&amp;D6,TEXT(C7&amp;D7,"jjjj"),""),"")</f>
        <v>samedi</v>
      </c>
      <c r="B7" s="25" t="str">
        <f t="shared" ref="B7:B33" ca="1" si="2">IF(C7&amp;D7&lt;&gt;C6&amp;D6, C7&amp;" "&amp;D7,"")</f>
        <v>6 octobre 2018</v>
      </c>
      <c r="C7" s="17">
        <v>6</v>
      </c>
      <c r="D7" s="30" t="str">
        <f t="shared" ca="1" si="0"/>
        <v>octobre 2018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dimanche</v>
      </c>
      <c r="B8" s="25" t="str">
        <f t="shared" ca="1" si="2"/>
        <v>7 octobre 2018</v>
      </c>
      <c r="C8" s="17">
        <v>7</v>
      </c>
      <c r="D8" s="30" t="str">
        <f t="shared" ca="1" si="0"/>
        <v>octobre 2018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lundi</v>
      </c>
      <c r="B9" s="25" t="str">
        <f t="shared" ca="1" si="2"/>
        <v>8 octobre 2018</v>
      </c>
      <c r="C9" s="17">
        <v>8</v>
      </c>
      <c r="D9" s="30" t="str">
        <f t="shared" ca="1" si="0"/>
        <v>octobre 2018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mardi</v>
      </c>
      <c r="B10" s="25" t="str">
        <f t="shared" ca="1" si="2"/>
        <v>9 octobre 2018</v>
      </c>
      <c r="C10" s="17">
        <v>9</v>
      </c>
      <c r="D10" s="30" t="str">
        <f t="shared" ca="1" si="0"/>
        <v>octobre 2018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t="shared" ca="1" si="1"/>
        <v>mercredi</v>
      </c>
      <c r="B11" s="25" t="str">
        <f t="shared" ca="1" si="2"/>
        <v>10 octobre 2018</v>
      </c>
      <c r="C11" s="17">
        <v>10</v>
      </c>
      <c r="D11" s="30" t="str">
        <f t="shared" ca="1" si="0"/>
        <v>octobre 2018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40" t="str">
        <f>IF(C12&lt;&gt;"",IF(C12&amp;D12&lt;&gt;C11&amp;D11,TEXT(C12&amp;D12,"jjjj"),""),"")</f>
        <v/>
      </c>
      <c r="B12" s="40" t="str">
        <f ca="1">IF(C12&amp;D12&lt;&gt;C11&amp;D11, C12&amp;" "&amp;D12,"")</f>
        <v xml:space="preserve"> </v>
      </c>
      <c r="C12" s="41"/>
      <c r="D12" s="42" t="str">
        <f ca="1">IF(C12&lt;&gt;"",RIGHT(CELL("nomfichier",C11),LEN(CELL("nomfichier",C11))-FIND("]",CELL("nomfichier",C11))),"")</f>
        <v/>
      </c>
      <c r="E12" s="36"/>
      <c r="F12" s="37"/>
      <c r="G12" s="43"/>
      <c r="H12" s="37"/>
      <c r="I12" s="37"/>
      <c r="J12" s="36"/>
      <c r="K12" s="38"/>
    </row>
    <row r="13" spans="1:11" x14ac:dyDescent="0.25">
      <c r="A13" s="25" t="str">
        <f ca="1">IF(C13&lt;&gt;"",IF(C13&amp;D13&lt;&gt;C11&amp;D11,TEXT(C13&amp;D13,"jjjj"),""),"")</f>
        <v>jeudi</v>
      </c>
      <c r="B13" s="25" t="str">
        <f ca="1">IF(C13&amp;D13&lt;&gt;C11&amp;D11, C13&amp;" "&amp;D13,"")</f>
        <v>11 octobre 2018</v>
      </c>
      <c r="C13" s="17">
        <v>11</v>
      </c>
      <c r="D13" s="30" t="str">
        <f ca="1">IF(C13&lt;&gt;"",RIGHT(CELL("nomfichier",C11),LEN(CELL("nomfichier",C11))-FIND("]",CELL("nomfichier",C11))),"")</f>
        <v>octobre 2018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t="shared" ca="1" si="1"/>
        <v>vendredi</v>
      </c>
      <c r="B14" s="25" t="str">
        <f t="shared" ca="1" si="2"/>
        <v>12 octobre 2018</v>
      </c>
      <c r="C14" s="17">
        <v>12</v>
      </c>
      <c r="D14" s="30" t="str">
        <f t="shared" ca="1" si="0"/>
        <v>octobre 2018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ca="1">IF(C15&lt;&gt;"",IF(C15&amp;D15&lt;&gt;C14&amp;D14,TEXT(C15&amp;D15,"jjjj"),""),"")</f>
        <v>samedi</v>
      </c>
      <c r="B15" s="25" t="str">
        <f ca="1">IF(C15&amp;D15&lt;&gt;C14&amp;D14, C15&amp;" "&amp;D15,"")</f>
        <v>13 octobre 2018</v>
      </c>
      <c r="C15" s="17">
        <v>13</v>
      </c>
      <c r="D15" s="30" t="str">
        <f ca="1">IF(C15&lt;&gt;"",RIGHT(CELL("nomfichier",C14),LEN(CELL("nomfichier",C14))-FIND("]",CELL("nomfichier",C14))),"")</f>
        <v>octobre 2018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dimanche</v>
      </c>
      <c r="B16" s="25" t="str">
        <f t="shared" ca="1" si="2"/>
        <v>14 octobre 2018</v>
      </c>
      <c r="C16" s="17">
        <v>14</v>
      </c>
      <c r="D16" s="30" t="str">
        <f t="shared" ca="1" si="0"/>
        <v>octobre 2018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lundi</v>
      </c>
      <c r="B17" s="25" t="str">
        <f t="shared" ca="1" si="2"/>
        <v>15 octobre 2018</v>
      </c>
      <c r="C17" s="17">
        <v>15</v>
      </c>
      <c r="D17" s="30" t="str">
        <f t="shared" ca="1" si="0"/>
        <v>octobre 2018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mardi</v>
      </c>
      <c r="B18" s="25" t="str">
        <f t="shared" ca="1" si="2"/>
        <v>16 octobre 2018</v>
      </c>
      <c r="C18" s="17">
        <v>16</v>
      </c>
      <c r="D18" s="30" t="str">
        <f t="shared" ca="1" si="0"/>
        <v>octobre 2018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mercredi</v>
      </c>
      <c r="B19" s="25" t="str">
        <f t="shared" ca="1" si="2"/>
        <v>17 octobre 2018</v>
      </c>
      <c r="C19" s="17">
        <v>17</v>
      </c>
      <c r="D19" s="30" t="str">
        <f t="shared" ca="1" si="0"/>
        <v>octobre 2018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jeudi</v>
      </c>
      <c r="B20" s="25" t="str">
        <f t="shared" ca="1" si="2"/>
        <v>18 octobre 2018</v>
      </c>
      <c r="C20" s="17">
        <v>18</v>
      </c>
      <c r="D20" s="30" t="str">
        <f t="shared" ca="1" si="0"/>
        <v>octobre 2018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vendredi</v>
      </c>
      <c r="B21" s="25" t="str">
        <f t="shared" ca="1" si="2"/>
        <v>19 octobre 2018</v>
      </c>
      <c r="C21" s="17">
        <v>19</v>
      </c>
      <c r="D21" s="30" t="str">
        <f t="shared" ca="1" si="0"/>
        <v>octobre 2018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samedi</v>
      </c>
      <c r="B22" s="25" t="str">
        <f t="shared" ca="1" si="2"/>
        <v>20 octobre 2018</v>
      </c>
      <c r="C22" s="17">
        <v>20</v>
      </c>
      <c r="D22" s="30" t="str">
        <f t="shared" ca="1" si="0"/>
        <v>octobre 2018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dimanche</v>
      </c>
      <c r="B23" s="25" t="str">
        <f t="shared" ca="1" si="2"/>
        <v>21 octobre 2018</v>
      </c>
      <c r="C23" s="17">
        <v>21</v>
      </c>
      <c r="D23" s="30" t="str">
        <f t="shared" ca="1" si="0"/>
        <v>octobre 2018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lundi</v>
      </c>
      <c r="B24" s="25" t="str">
        <f t="shared" ca="1" si="2"/>
        <v>22 octobre 2018</v>
      </c>
      <c r="C24" s="17">
        <v>22</v>
      </c>
      <c r="D24" s="30" t="str">
        <f t="shared" ca="1" si="0"/>
        <v>octobre 2018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mardi</v>
      </c>
      <c r="B25" s="25" t="str">
        <f t="shared" ca="1" si="2"/>
        <v>23 octobre 2018</v>
      </c>
      <c r="C25" s="17">
        <v>23</v>
      </c>
      <c r="D25" s="30" t="str">
        <f t="shared" ca="1" si="0"/>
        <v>octobre 2018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mercredi</v>
      </c>
      <c r="B26" s="25" t="str">
        <f t="shared" ca="1" si="2"/>
        <v>24 octobre 2018</v>
      </c>
      <c r="C26" s="17">
        <v>24</v>
      </c>
      <c r="D26" s="30" t="str">
        <f t="shared" ca="1" si="0"/>
        <v>octobre 2018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jeudi</v>
      </c>
      <c r="B27" s="25" t="str">
        <f t="shared" ca="1" si="2"/>
        <v>25 octobre 2018</v>
      </c>
      <c r="C27" s="17">
        <v>25</v>
      </c>
      <c r="D27" s="30" t="str">
        <f t="shared" ca="1" si="0"/>
        <v>octobre 2018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vendredi</v>
      </c>
      <c r="B28" s="25" t="str">
        <f t="shared" ca="1" si="2"/>
        <v>26 octobre 2018</v>
      </c>
      <c r="C28" s="17">
        <v>26</v>
      </c>
      <c r="D28" s="30" t="str">
        <f t="shared" ca="1" si="0"/>
        <v>octobre 2018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samedi</v>
      </c>
      <c r="B29" s="25" t="str">
        <f t="shared" ca="1" si="2"/>
        <v>27 octobre 2018</v>
      </c>
      <c r="C29" s="17">
        <v>27</v>
      </c>
      <c r="D29" s="30" t="str">
        <f t="shared" ca="1" si="0"/>
        <v>octobre 2018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t="shared" ca="1" si="1"/>
        <v>dimanche</v>
      </c>
      <c r="B30" s="25" t="str">
        <f t="shared" ca="1" si="2"/>
        <v>28 octobre 2018</v>
      </c>
      <c r="C30" s="17">
        <v>28</v>
      </c>
      <c r="D30" s="30" t="str">
        <f t="shared" ca="1" si="0"/>
        <v>octobre 2018</v>
      </c>
      <c r="E30" s="18"/>
      <c r="F30" s="19"/>
      <c r="G30" s="19"/>
      <c r="H30" s="19"/>
      <c r="I30" s="19"/>
      <c r="J30" s="18"/>
      <c r="K30" s="20"/>
    </row>
    <row r="31" spans="1:11" x14ac:dyDescent="0.25">
      <c r="A31" s="25" t="str">
        <f t="shared" ca="1" si="1"/>
        <v>lundi</v>
      </c>
      <c r="B31" s="25" t="str">
        <f t="shared" ca="1" si="2"/>
        <v>29 octobre 2018</v>
      </c>
      <c r="C31" s="17">
        <v>29</v>
      </c>
      <c r="D31" s="30" t="str">
        <f t="shared" ca="1" si="0"/>
        <v>octobre 2018</v>
      </c>
      <c r="E31" s="18"/>
      <c r="F31" s="19"/>
      <c r="G31" s="19"/>
      <c r="H31" s="19"/>
      <c r="I31" s="19"/>
      <c r="J31" s="18"/>
      <c r="K31" s="20"/>
    </row>
    <row r="32" spans="1:11" x14ac:dyDescent="0.25">
      <c r="A32" s="25" t="str">
        <f t="shared" ca="1" si="1"/>
        <v>mardi</v>
      </c>
      <c r="B32" s="25" t="str">
        <f t="shared" ca="1" si="2"/>
        <v>30 octobre 2018</v>
      </c>
      <c r="C32" s="17">
        <v>30</v>
      </c>
      <c r="D32" s="30" t="str">
        <f t="shared" ca="1" si="0"/>
        <v>octobre 2018</v>
      </c>
      <c r="E32" s="18"/>
      <c r="F32" s="19"/>
      <c r="G32" s="19"/>
      <c r="H32" s="19"/>
      <c r="I32" s="19"/>
      <c r="J32" s="18"/>
      <c r="K32" s="20"/>
    </row>
    <row r="33" spans="1:11" x14ac:dyDescent="0.25">
      <c r="A33" s="25" t="str">
        <f t="shared" ca="1" si="1"/>
        <v>mercredi</v>
      </c>
      <c r="B33" s="25" t="str">
        <f t="shared" ca="1" si="2"/>
        <v>31 octobre 2018</v>
      </c>
      <c r="C33" s="21">
        <f ca="1">IF(OR(MONTH(D2)=1,MONTH(D2)=3,MONTH(D2)=5,MONTH(D2)=7,MONTH(D2)=8,MONTH(D2)=10,MONTH(D2)=12,),31,"")</f>
        <v>31</v>
      </c>
      <c r="D33" s="31" t="str">
        <f t="shared" ca="1" si="0"/>
        <v>octobre 2018</v>
      </c>
      <c r="E33" s="22"/>
      <c r="F33" s="23"/>
      <c r="G33" s="23"/>
      <c r="H33" s="23"/>
      <c r="I33" s="23"/>
      <c r="J33" s="22"/>
      <c r="K33" s="24"/>
    </row>
    <row r="34" spans="1:11" x14ac:dyDescent="0.25">
      <c r="A34" s="40" t="str">
        <f>IF(C34&lt;&gt;"",IF(C34&amp;D34&lt;&gt;C33&amp;D33,TEXT(C34&amp;D34,"jjjj"),""),"")</f>
        <v/>
      </c>
      <c r="B34" s="40" t="s">
        <v>62</v>
      </c>
      <c r="C34" s="41" t="str">
        <f>""</f>
        <v/>
      </c>
      <c r="D34" s="42" t="str">
        <f ca="1">IF(C34&lt;&gt;"",RIGHT(CELL("nomfichier",C33),LEN(CELL("nomfichier",C33))-FIND("]",CELL("nomfichier",C33))),"")</f>
        <v/>
      </c>
      <c r="E34" s="36"/>
      <c r="F34" s="37"/>
      <c r="G34" s="37"/>
      <c r="H34" s="37"/>
      <c r="I34" s="37"/>
      <c r="J34" s="36"/>
      <c r="K34" s="38"/>
    </row>
  </sheetData>
  <sheetProtection selectLockedCells="1" selectUnlockedCells="1"/>
  <conditionalFormatting sqref="A2:K34">
    <cfRule type="expression" dxfId="169" priority="22">
      <formula>OR($A2="samedi",$A2="dimanche")</formula>
    </cfRule>
  </conditionalFormatting>
  <conditionalFormatting sqref="A2:K4 A6:K34">
    <cfRule type="expression" dxfId="168" priority="7">
      <formula>ISBLANK($C2)</formula>
    </cfRule>
  </conditionalFormatting>
  <conditionalFormatting sqref="F2:I34">
    <cfRule type="expression" dxfId="167" priority="27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34"/>
  <sheetViews>
    <sheetView zoomScale="85" zoomScaleNormal="85" workbookViewId="0">
      <selection activeCell="B21" sqref="B21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2.898437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jeudi</v>
      </c>
      <c r="B2" s="25" t="str">
        <f ca="1">IF(C2&amp;D2&lt;&gt;C1&amp;D1, C2&amp;" "&amp;D2,"")</f>
        <v>1 novembre 2018</v>
      </c>
      <c r="C2" s="25">
        <v>1</v>
      </c>
      <c r="D2" s="26" t="str">
        <f t="shared" ref="D2:D34" ca="1" si="0">IF(C2&lt;&gt;"",RIGHT(CELL("nomfichier",C1),LEN(CELL("nomfichier",C1))-FIND("]",CELL("nomfichier",C1))),"")</f>
        <v>novembre 2018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vendredi</v>
      </c>
      <c r="B3" s="25" t="str">
        <f ca="1">IF(C3&amp;D3&lt;&gt;C2&amp;D2, C3&amp;" "&amp;D3,"")</f>
        <v>2 novembre 2018</v>
      </c>
      <c r="C3" s="17">
        <v>2</v>
      </c>
      <c r="D3" s="30" t="str">
        <f ca="1">IF(C3&lt;&gt;"",RIGHT(CELL("nomfichier",C2),LEN(CELL("nomfichier",C2))-FIND("]",CELL("nomfichier",C2))),"")</f>
        <v>novembre 2018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samedi</v>
      </c>
      <c r="B4" s="25" t="str">
        <f ca="1">IF(C4&amp;D4&lt;&gt;C3&amp;D3, C4&amp;" "&amp;D4,"")</f>
        <v>3 novembre 2018</v>
      </c>
      <c r="C4" s="17">
        <v>3</v>
      </c>
      <c r="D4" s="30" t="str">
        <f ca="1">IF(C4&lt;&gt;"",RIGHT(CELL("nomfichier",C3),LEN(CELL("nomfichier",C3))-FIND("]",CELL("nomfichier",C3))),"")</f>
        <v>novembre 2018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dimanche</v>
      </c>
      <c r="B5" s="25" t="str">
        <f ca="1">IF(C5&amp;D5&lt;&gt;C4&amp;D4, C5&amp;" "&amp;D5,"")</f>
        <v>4 novembre 2018</v>
      </c>
      <c r="C5" s="17">
        <v>4</v>
      </c>
      <c r="D5" s="30" t="str">
        <f ca="1">IF(C5&lt;&gt;"",RIGHT(CELL("nomfichier",C4),LEN(CELL("nomfichier",C4))-FIND("]",CELL("nomfichier",C4))),"")</f>
        <v>novembre 2018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lundi</v>
      </c>
      <c r="B6" s="25" t="str">
        <f ca="1">IF(C6&amp;D6&lt;&gt;C5&amp;D5, C6&amp;" "&amp;D6,"")</f>
        <v>5 novembre 2018</v>
      </c>
      <c r="C6" s="17">
        <v>5</v>
      </c>
      <c r="D6" s="30" t="str">
        <f ca="1">IF(C6&lt;&gt;"",RIGHT(CELL("nomfichier",C5),LEN(CELL("nomfichier",C5))-FIND("]",CELL("nomfichier",C5))),"")</f>
        <v>novembre 2018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34" ca="1" si="1">IF(C7&lt;&gt;"",IF(C7&amp;D7&lt;&gt;C6&amp;D6,TEXT(C7&amp;D7,"jjjj"),""),"")</f>
        <v>mardi</v>
      </c>
      <c r="B7" s="25" t="str">
        <f t="shared" ref="B7:B33" ca="1" si="2">IF(C7&amp;D7&lt;&gt;C6&amp;D6, C7&amp;" "&amp;D7,"")</f>
        <v>6 novembre 2018</v>
      </c>
      <c r="C7" s="17">
        <v>6</v>
      </c>
      <c r="D7" s="30" t="str">
        <f t="shared" ca="1" si="0"/>
        <v>novembre 2018</v>
      </c>
      <c r="E7" s="18"/>
      <c r="F7" s="19" t="s">
        <v>50</v>
      </c>
      <c r="G7" s="19"/>
      <c r="H7" s="19"/>
      <c r="I7" s="19"/>
      <c r="J7" s="18"/>
      <c r="K7" s="20"/>
    </row>
    <row r="8" spans="1:11" x14ac:dyDescent="0.25">
      <c r="A8" s="25" t="str">
        <f t="shared" ca="1" si="1"/>
        <v>mercredi</v>
      </c>
      <c r="B8" s="25" t="str">
        <f t="shared" ca="1" si="2"/>
        <v>7 novembre 2018</v>
      </c>
      <c r="C8" s="17">
        <v>7</v>
      </c>
      <c r="D8" s="30" t="str">
        <f t="shared" ca="1" si="0"/>
        <v>novembre 2018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jeudi</v>
      </c>
      <c r="B9" s="25" t="str">
        <f t="shared" ca="1" si="2"/>
        <v>8 novembre 2018</v>
      </c>
      <c r="C9" s="17">
        <v>8</v>
      </c>
      <c r="D9" s="30" t="str">
        <f t="shared" ca="1" si="0"/>
        <v>novembre 2018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vendredi</v>
      </c>
      <c r="B10" s="25" t="str">
        <f t="shared" ca="1" si="2"/>
        <v>9 novembre 2018</v>
      </c>
      <c r="C10" s="17">
        <v>9</v>
      </c>
      <c r="D10" s="30" t="str">
        <f t="shared" ca="1" si="0"/>
        <v>novembre 2018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t="shared" ca="1" si="1"/>
        <v>samedi</v>
      </c>
      <c r="B11" s="25" t="str">
        <f t="shared" ca="1" si="2"/>
        <v>10 novembre 2018</v>
      </c>
      <c r="C11" s="17">
        <v>10</v>
      </c>
      <c r="D11" s="30" t="str">
        <f t="shared" ca="1" si="0"/>
        <v>novembre 2018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dimanche</v>
      </c>
      <c r="B12" s="25" t="str">
        <f t="shared" ca="1" si="2"/>
        <v>11 novembre 2018</v>
      </c>
      <c r="C12" s="17">
        <v>11</v>
      </c>
      <c r="D12" s="30" t="str">
        <f t="shared" ca="1" si="0"/>
        <v>novembre 2018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t="shared" ca="1" si="1"/>
        <v>lundi</v>
      </c>
      <c r="B13" s="25" t="str">
        <f t="shared" ca="1" si="2"/>
        <v>12 novembre 2018</v>
      </c>
      <c r="C13" s="17">
        <v>12</v>
      </c>
      <c r="D13" s="30" t="str">
        <f t="shared" ca="1" si="0"/>
        <v>novembre 2018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mardi</v>
      </c>
      <c r="B14" s="25" t="str">
        <f ca="1">IF(C14&amp;D14&lt;&gt;C13&amp;D13, C14&amp;" "&amp;D14,"")</f>
        <v>13 novembre 2018</v>
      </c>
      <c r="C14" s="17">
        <v>13</v>
      </c>
      <c r="D14" s="30" t="str">
        <f ca="1">IF(C14&lt;&gt;"",RIGHT(CELL("nomfichier",C13),LEN(CELL("nomfichier",C13))-FIND("]",CELL("nomfichier",C13))),"")</f>
        <v>novembre 2018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mercredi</v>
      </c>
      <c r="B15" s="25" t="str">
        <f t="shared" ca="1" si="2"/>
        <v>14 novembre 2018</v>
      </c>
      <c r="C15" s="17">
        <v>14</v>
      </c>
      <c r="D15" s="30" t="str">
        <f t="shared" ca="1" si="0"/>
        <v>novembre 2018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jeudi</v>
      </c>
      <c r="B16" s="25" t="str">
        <f t="shared" ca="1" si="2"/>
        <v>15 novembre 2018</v>
      </c>
      <c r="C16" s="17">
        <v>15</v>
      </c>
      <c r="D16" s="30" t="str">
        <f t="shared" ca="1" si="0"/>
        <v>novembre 2018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vendredi</v>
      </c>
      <c r="B17" s="25" t="str">
        <f t="shared" ca="1" si="2"/>
        <v>16 novembre 2018</v>
      </c>
      <c r="C17" s="17">
        <v>16</v>
      </c>
      <c r="D17" s="30" t="str">
        <f t="shared" ca="1" si="0"/>
        <v>novembre 2018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samedi</v>
      </c>
      <c r="B18" s="25" t="str">
        <f t="shared" ca="1" si="2"/>
        <v>17 novembre 2018</v>
      </c>
      <c r="C18" s="17">
        <v>17</v>
      </c>
      <c r="D18" s="30" t="str">
        <f t="shared" ca="1" si="0"/>
        <v>novembre 2018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dimanche</v>
      </c>
      <c r="B19" s="25" t="str">
        <f t="shared" ca="1" si="2"/>
        <v>18 novembre 2018</v>
      </c>
      <c r="C19" s="17">
        <v>18</v>
      </c>
      <c r="D19" s="30" t="str">
        <f t="shared" ca="1" si="0"/>
        <v>novembre 2018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>IF(C20&lt;&gt;"",IF(C20&amp;D20&lt;&gt;C19&amp;D19,TEXT(C20&amp;D20,"jjjj"),""),"")</f>
        <v/>
      </c>
      <c r="B20" s="25"/>
      <c r="C20" s="17"/>
      <c r="D20" s="42" t="str">
        <f ca="1">IF(C20&lt;&gt;"",RIGHT(CELL("nomfichier",C19),LEN(CELL("nomfichier",C19))-FIND("]",CELL("nomfichier",C19))),"")</f>
        <v/>
      </c>
      <c r="E20" s="36"/>
      <c r="F20" s="37"/>
      <c r="G20" s="37"/>
      <c r="H20" s="37"/>
      <c r="I20" s="37"/>
      <c r="J20" s="36"/>
      <c r="K20" s="38"/>
    </row>
    <row r="21" spans="1:11" x14ac:dyDescent="0.25">
      <c r="A21" s="25" t="str">
        <f>IF(C21&lt;&gt;"",IF(C21&amp;D21&lt;&gt;C19&amp;D19,TEXT(C21&amp;D21,"jjjj"),""),"")</f>
        <v/>
      </c>
      <c r="B21" s="25"/>
      <c r="C21" s="17"/>
      <c r="D21" s="42" t="str">
        <f ca="1">IF(C21&lt;&gt;"",RIGHT(CELL("nomfichier",C19),LEN(CELL("nomfichier",C19))-FIND("]",CELL("nomfichier",C19))),"")</f>
        <v/>
      </c>
      <c r="E21" s="36"/>
      <c r="F21" s="37"/>
      <c r="G21" s="37"/>
      <c r="H21" s="37"/>
      <c r="I21" s="37"/>
      <c r="J21" s="36"/>
      <c r="K21" s="38"/>
    </row>
    <row r="22" spans="1:11" x14ac:dyDescent="0.25">
      <c r="A22" s="25" t="str">
        <f ca="1">IF(C22&lt;&gt;"",IF(C22&amp;D22&lt;&gt;C19&amp;D19,TEXT(C22&amp;D22,"jjjj"),""),"")</f>
        <v>lundi</v>
      </c>
      <c r="B22" s="25" t="str">
        <f ca="1">IF(C22&amp;D22&lt;&gt;C19&amp;D19, C22&amp;" "&amp;D22,"")</f>
        <v>19 novembre 2018</v>
      </c>
      <c r="C22" s="17">
        <v>19</v>
      </c>
      <c r="D22" s="30" t="str">
        <f ca="1">IF(C22&lt;&gt;"",RIGHT(CELL("nomfichier",C19),LEN(CELL("nomfichier",C19))-FIND("]",CELL("nomfichier",C19))),"")</f>
        <v>novembre 2018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mardi</v>
      </c>
      <c r="B23" s="25" t="str">
        <f t="shared" ca="1" si="2"/>
        <v>20 novembre 2018</v>
      </c>
      <c r="C23" s="17">
        <v>20</v>
      </c>
      <c r="D23" s="30" t="str">
        <f t="shared" ca="1" si="0"/>
        <v>novembre 2018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mercredi</v>
      </c>
      <c r="B24" s="25" t="str">
        <f t="shared" ca="1" si="2"/>
        <v>21 novembre 2018</v>
      </c>
      <c r="C24" s="17">
        <v>21</v>
      </c>
      <c r="D24" s="30" t="str">
        <f t="shared" ca="1" si="0"/>
        <v>novembre 2018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jeudi</v>
      </c>
      <c r="B25" s="25" t="str">
        <f t="shared" ca="1" si="2"/>
        <v>22 novembre 2018</v>
      </c>
      <c r="C25" s="17">
        <v>22</v>
      </c>
      <c r="D25" s="30" t="str">
        <f t="shared" ca="1" si="0"/>
        <v>novembre 2018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vendredi</v>
      </c>
      <c r="B26" s="25" t="str">
        <f t="shared" ca="1" si="2"/>
        <v>23 novembre 2018</v>
      </c>
      <c r="C26" s="17">
        <v>23</v>
      </c>
      <c r="D26" s="30" t="str">
        <f t="shared" ca="1" si="0"/>
        <v>novembre 2018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samedi</v>
      </c>
      <c r="B27" s="25" t="str">
        <f t="shared" ca="1" si="2"/>
        <v>24 novembre 2018</v>
      </c>
      <c r="C27" s="17">
        <v>24</v>
      </c>
      <c r="D27" s="30" t="str">
        <f t="shared" ca="1" si="0"/>
        <v>novembre 2018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dimanche</v>
      </c>
      <c r="B28" s="25" t="str">
        <f t="shared" ca="1" si="2"/>
        <v>25 novembre 2018</v>
      </c>
      <c r="C28" s="17">
        <v>25</v>
      </c>
      <c r="D28" s="30" t="str">
        <f t="shared" ca="1" si="0"/>
        <v>novembre 2018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lundi</v>
      </c>
      <c r="B29" s="25" t="str">
        <f t="shared" ca="1" si="2"/>
        <v>26 novembre 2018</v>
      </c>
      <c r="C29" s="17">
        <v>26</v>
      </c>
      <c r="D29" s="30" t="str">
        <f t="shared" ca="1" si="0"/>
        <v>novembre 2018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t="shared" ca="1" si="1"/>
        <v>mardi</v>
      </c>
      <c r="B30" s="25" t="str">
        <f t="shared" ca="1" si="2"/>
        <v>27 novembre 2018</v>
      </c>
      <c r="C30" s="17">
        <v>27</v>
      </c>
      <c r="D30" s="30" t="str">
        <f t="shared" ca="1" si="0"/>
        <v>novembre 2018</v>
      </c>
      <c r="E30" s="18"/>
      <c r="F30" s="19"/>
      <c r="G30" s="19"/>
      <c r="H30" s="19"/>
      <c r="I30" s="19"/>
      <c r="J30" s="18"/>
      <c r="K30" s="20"/>
    </row>
    <row r="31" spans="1:11" x14ac:dyDescent="0.25">
      <c r="A31" s="25" t="str">
        <f t="shared" ca="1" si="1"/>
        <v>mercredi</v>
      </c>
      <c r="B31" s="25" t="str">
        <f t="shared" ca="1" si="2"/>
        <v>28 novembre 2018</v>
      </c>
      <c r="C31" s="17">
        <v>28</v>
      </c>
      <c r="D31" s="30" t="str">
        <f t="shared" ca="1" si="0"/>
        <v>novembre 2018</v>
      </c>
      <c r="E31" s="18"/>
      <c r="F31" s="19"/>
      <c r="G31" s="19"/>
      <c r="H31" s="19"/>
      <c r="I31" s="19"/>
      <c r="J31" s="18"/>
      <c r="K31" s="20"/>
    </row>
    <row r="32" spans="1:11" x14ac:dyDescent="0.25">
      <c r="A32" s="25" t="str">
        <f t="shared" ca="1" si="1"/>
        <v>jeudi</v>
      </c>
      <c r="B32" s="25" t="str">
        <f t="shared" ca="1" si="2"/>
        <v>29 novembre 2018</v>
      </c>
      <c r="C32" s="17">
        <v>29</v>
      </c>
      <c r="D32" s="30" t="str">
        <f t="shared" ca="1" si="0"/>
        <v>novembre 2018</v>
      </c>
      <c r="E32" s="18"/>
      <c r="F32" s="19"/>
      <c r="G32" s="19"/>
      <c r="H32" s="19"/>
      <c r="I32" s="19"/>
      <c r="J32" s="18"/>
      <c r="K32" s="20"/>
    </row>
    <row r="33" spans="1:11" x14ac:dyDescent="0.25">
      <c r="A33" s="25" t="str">
        <f t="shared" ca="1" si="1"/>
        <v>vendredi</v>
      </c>
      <c r="B33" s="25" t="str">
        <f t="shared" ca="1" si="2"/>
        <v>30 novembre 2018</v>
      </c>
      <c r="C33" s="17">
        <v>30</v>
      </c>
      <c r="D33" s="30" t="str">
        <f t="shared" ca="1" si="0"/>
        <v>novembre 2018</v>
      </c>
      <c r="E33" s="18"/>
      <c r="F33" s="19"/>
      <c r="G33" s="19"/>
      <c r="H33" s="19"/>
      <c r="I33" s="19"/>
      <c r="J33" s="18"/>
      <c r="K33" s="20"/>
    </row>
    <row r="34" spans="1:11" x14ac:dyDescent="0.25">
      <c r="A34" s="25" t="str">
        <f t="shared" si="1"/>
        <v/>
      </c>
      <c r="B34" s="25" t="s">
        <v>65</v>
      </c>
      <c r="C34" s="21" t="str">
        <f>""</f>
        <v/>
      </c>
      <c r="D34" s="31" t="str">
        <f t="shared" ca="1" si="0"/>
        <v/>
      </c>
      <c r="E34" s="22"/>
      <c r="F34" s="23"/>
      <c r="G34" s="23"/>
      <c r="H34" s="23"/>
      <c r="I34" s="23"/>
      <c r="J34" s="22"/>
      <c r="K34" s="24"/>
    </row>
  </sheetData>
  <conditionalFormatting sqref="A2:K34">
    <cfRule type="expression" dxfId="152" priority="2">
      <formula>OR($A2="samedi",$A2="dimanche")</formula>
    </cfRule>
  </conditionalFormatting>
  <conditionalFormatting sqref="A2:K4 A6:K34">
    <cfRule type="expression" dxfId="151" priority="1">
      <formula>ISBLANK($C2)</formula>
    </cfRule>
  </conditionalFormatting>
  <conditionalFormatting sqref="F2:I34">
    <cfRule type="expression" dxfId="150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K34"/>
  <sheetViews>
    <sheetView zoomScale="85" zoomScaleNormal="85" workbookViewId="0">
      <selection activeCell="A13" sqref="A13:XFD13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2.898437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samedi</v>
      </c>
      <c r="B2" s="25" t="str">
        <f ca="1">IF(C2&amp;D2&lt;&gt;C1&amp;D1, C2&amp;" "&amp;D2,"")</f>
        <v>1 décembre 2018</v>
      </c>
      <c r="C2" s="25">
        <v>1</v>
      </c>
      <c r="D2" s="26" t="str">
        <f t="shared" ref="D2:D32" ca="1" si="0">IF(C2&lt;&gt;"",RIGHT(CELL("nomfichier",C1),LEN(CELL("nomfichier",C1))-FIND("]",CELL("nomfichier",C1))),"")</f>
        <v>décembre 2018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dimanche</v>
      </c>
      <c r="B3" s="25" t="str">
        <f ca="1">IF(C3&amp;D3&lt;&gt;C2&amp;D2, C3&amp;" "&amp;D3,"")</f>
        <v>2 décembre 2018</v>
      </c>
      <c r="C3" s="17">
        <v>2</v>
      </c>
      <c r="D3" s="30" t="str">
        <f ca="1">IF(C3&lt;&gt;"",RIGHT(CELL("nomfichier",C2),LEN(CELL("nomfichier",C2))-FIND("]",CELL("nomfichier",C2))),"")</f>
        <v>décembre 2018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lundi</v>
      </c>
      <c r="B4" s="25" t="str">
        <f ca="1">IF(C4&amp;D4&lt;&gt;C3&amp;D3, C4&amp;" "&amp;D4,"")</f>
        <v>3 décembre 2018</v>
      </c>
      <c r="C4" s="17">
        <v>3</v>
      </c>
      <c r="D4" s="30" t="str">
        <f ca="1">IF(C4&lt;&gt;"",RIGHT(CELL("nomfichier",C3),LEN(CELL("nomfichier",C3))-FIND("]",CELL("nomfichier",C3))),"")</f>
        <v>décembre 2018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mardi</v>
      </c>
      <c r="B5" s="25" t="str">
        <f ca="1">IF(C5&amp;D5&lt;&gt;C4&amp;D4, C5&amp;" "&amp;D5,"")</f>
        <v>4 décembre 2018</v>
      </c>
      <c r="C5" s="17">
        <v>4</v>
      </c>
      <c r="D5" s="30" t="str">
        <f ca="1">IF(C5&lt;&gt;"",RIGHT(CELL("nomfichier",C4),LEN(CELL("nomfichier",C4))-FIND("]",CELL("nomfichier",C4))),"")</f>
        <v>décembre 2018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mercredi</v>
      </c>
      <c r="B6" s="25" t="str">
        <f ca="1">IF(C6&amp;D6&lt;&gt;C5&amp;D5, C6&amp;" "&amp;D6,"")</f>
        <v>5 décembre 2018</v>
      </c>
      <c r="C6" s="17">
        <v>5</v>
      </c>
      <c r="D6" s="30" t="str">
        <f ca="1">IF(C6&lt;&gt;"",RIGHT(CELL("nomfichier",C5),LEN(CELL("nomfichier",C5))-FIND("]",CELL("nomfichier",C5))),"")</f>
        <v>décembre 2018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32" ca="1" si="1">IF(C7&lt;&gt;"",IF(C7&amp;D7&lt;&gt;C6&amp;D6,TEXT(C7&amp;D7,"jjjj"),""),"")</f>
        <v>jeudi</v>
      </c>
      <c r="B7" s="25" t="str">
        <f t="shared" ref="B7:B33" ca="1" si="2">IF(C7&amp;D7&lt;&gt;C6&amp;D6, C7&amp;" "&amp;D7,"")</f>
        <v>6 décembre 2018</v>
      </c>
      <c r="C7" s="17">
        <v>6</v>
      </c>
      <c r="D7" s="30" t="str">
        <f t="shared" ca="1" si="0"/>
        <v>décembre 2018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vendredi</v>
      </c>
      <c r="B8" s="25" t="str">
        <f t="shared" ca="1" si="2"/>
        <v>7 décembre 2018</v>
      </c>
      <c r="C8" s="17">
        <v>7</v>
      </c>
      <c r="D8" s="30" t="str">
        <f t="shared" ca="1" si="0"/>
        <v>décembre 2018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samedi</v>
      </c>
      <c r="B9" s="25" t="str">
        <f t="shared" ca="1" si="2"/>
        <v>8 décembre 2018</v>
      </c>
      <c r="C9" s="17">
        <v>8</v>
      </c>
      <c r="D9" s="30" t="str">
        <f t="shared" ca="1" si="0"/>
        <v>décembre 2018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dimanche</v>
      </c>
      <c r="B10" s="25" t="str">
        <f t="shared" ca="1" si="2"/>
        <v>9 décembre 2018</v>
      </c>
      <c r="C10" s="17">
        <v>9</v>
      </c>
      <c r="D10" s="30" t="str">
        <f t="shared" ca="1" si="0"/>
        <v>décembre 2018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t="shared" ca="1" si="1"/>
        <v>lundi</v>
      </c>
      <c r="B11" s="25" t="str">
        <f t="shared" ca="1" si="2"/>
        <v>10 décembre 2018</v>
      </c>
      <c r="C11" s="17">
        <v>10</v>
      </c>
      <c r="D11" s="30" t="str">
        <f t="shared" ca="1" si="0"/>
        <v>décembre 2018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mardi</v>
      </c>
      <c r="B12" s="25" t="str">
        <f t="shared" ca="1" si="2"/>
        <v>11 décembre 2018</v>
      </c>
      <c r="C12" s="17">
        <v>11</v>
      </c>
      <c r="D12" s="30" t="str">
        <f t="shared" ca="1" si="0"/>
        <v>décembre 2018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>IF(C13&lt;&gt;"",IF(C13&amp;D13&lt;&gt;C12&amp;D12,TEXT(C13&amp;D13,"jjjj"),""),"")</f>
        <v/>
      </c>
      <c r="B13" s="25"/>
      <c r="C13" s="17"/>
      <c r="D13" s="48" t="str">
        <f ca="1">IF(C13&lt;&gt;"",RIGHT(CELL("nomfichier",C12),LEN(CELL("nomfichier",C12))-FIND("]",CELL("nomfichier",C12))),"")</f>
        <v/>
      </c>
      <c r="E13" s="49"/>
      <c r="F13" s="50"/>
      <c r="G13" s="50"/>
      <c r="H13" s="50"/>
      <c r="I13" s="50"/>
      <c r="J13" s="49"/>
      <c r="K13" s="51"/>
    </row>
    <row r="14" spans="1:11" x14ac:dyDescent="0.25">
      <c r="A14" s="25" t="str">
        <f ca="1">IF(C14&lt;&gt;"",IF(C14&amp;D14&lt;&gt;C12&amp;D12,TEXT(C14&amp;D14,"jjjj"),""),"")</f>
        <v>mercredi</v>
      </c>
      <c r="B14" s="25" t="str">
        <f ca="1">IF(C14&amp;D14&lt;&gt;C12&amp;D12, C14&amp;" "&amp;D14,"")</f>
        <v>12 décembre 2018</v>
      </c>
      <c r="C14" s="17">
        <v>12</v>
      </c>
      <c r="D14" s="30" t="str">
        <f ca="1">IF(C14&lt;&gt;"",RIGHT(CELL("nomfichier",C12),LEN(CELL("nomfichier",C12))-FIND("]",CELL("nomfichier",C12))),"")</f>
        <v>décembre 2018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ca="1">IF(C15&lt;&gt;"",IF(C15&amp;D15&lt;&gt;C14&amp;D14,TEXT(C15&amp;D15,"jjjj"),""),"")</f>
        <v>jeudi</v>
      </c>
      <c r="B15" s="25" t="str">
        <f ca="1">IF(C15&amp;D15&lt;&gt;C14&amp;D14, C15&amp;" "&amp;D15,"")</f>
        <v>13 décembre 2018</v>
      </c>
      <c r="C15" s="17">
        <v>13</v>
      </c>
      <c r="D15" s="30" t="str">
        <f ca="1">IF(C15&lt;&gt;"",RIGHT(CELL("nomfichier",C14),LEN(CELL("nomfichier",C14))-FIND("]",CELL("nomfichier",C14))),"")</f>
        <v>décembre 2018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vendredi</v>
      </c>
      <c r="B16" s="25" t="str">
        <f t="shared" ca="1" si="2"/>
        <v>14 décembre 2018</v>
      </c>
      <c r="C16" s="17">
        <v>14</v>
      </c>
      <c r="D16" s="30" t="str">
        <f t="shared" ca="1" si="0"/>
        <v>décembre 2018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samedi</v>
      </c>
      <c r="B17" s="25" t="str">
        <f t="shared" ca="1" si="2"/>
        <v>15 décembre 2018</v>
      </c>
      <c r="C17" s="17">
        <v>15</v>
      </c>
      <c r="D17" s="30" t="str">
        <f t="shared" ca="1" si="0"/>
        <v>décembre 2018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dimanche</v>
      </c>
      <c r="B18" s="25" t="str">
        <f t="shared" ca="1" si="2"/>
        <v>16 décembre 2018</v>
      </c>
      <c r="C18" s="17">
        <v>16</v>
      </c>
      <c r="D18" s="30" t="str">
        <f t="shared" ca="1" si="0"/>
        <v>décembre 2018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lundi</v>
      </c>
      <c r="B19" s="25" t="str">
        <f t="shared" ca="1" si="2"/>
        <v>17 décembre 2018</v>
      </c>
      <c r="C19" s="17">
        <v>17</v>
      </c>
      <c r="D19" s="30" t="str">
        <f t="shared" ca="1" si="0"/>
        <v>décembre 2018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mardi</v>
      </c>
      <c r="B20" s="25" t="str">
        <f t="shared" ca="1" si="2"/>
        <v>18 décembre 2018</v>
      </c>
      <c r="C20" s="17">
        <v>18</v>
      </c>
      <c r="D20" s="30" t="str">
        <f t="shared" ca="1" si="0"/>
        <v>décembre 2018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mercredi</v>
      </c>
      <c r="B21" s="25" t="str">
        <f t="shared" ca="1" si="2"/>
        <v>19 décembre 2018</v>
      </c>
      <c r="C21" s="17">
        <v>19</v>
      </c>
      <c r="D21" s="30" t="str">
        <f t="shared" ca="1" si="0"/>
        <v>décembre 2018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jeudi</v>
      </c>
      <c r="B22" s="25" t="str">
        <f t="shared" ca="1" si="2"/>
        <v>20 décembre 2018</v>
      </c>
      <c r="C22" s="17">
        <v>20</v>
      </c>
      <c r="D22" s="30" t="str">
        <f t="shared" ca="1" si="0"/>
        <v>décembre 2018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vendredi</v>
      </c>
      <c r="B23" s="25" t="str">
        <f t="shared" ca="1" si="2"/>
        <v>21 décembre 2018</v>
      </c>
      <c r="C23" s="17">
        <v>21</v>
      </c>
      <c r="D23" s="30" t="str">
        <f t="shared" ca="1" si="0"/>
        <v>décembre 2018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samedi</v>
      </c>
      <c r="B24" s="25" t="str">
        <f t="shared" ca="1" si="2"/>
        <v>22 décembre 2018</v>
      </c>
      <c r="C24" s="17">
        <v>22</v>
      </c>
      <c r="D24" s="30" t="str">
        <f t="shared" ca="1" si="0"/>
        <v>décembre 2018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dimanche</v>
      </c>
      <c r="B25" s="25" t="str">
        <f t="shared" ca="1" si="2"/>
        <v>23 décembre 2018</v>
      </c>
      <c r="C25" s="17">
        <v>23</v>
      </c>
      <c r="D25" s="30" t="str">
        <f t="shared" ca="1" si="0"/>
        <v>décembre 2018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lundi</v>
      </c>
      <c r="B26" s="25" t="str">
        <f t="shared" ca="1" si="2"/>
        <v>24 décembre 2018</v>
      </c>
      <c r="C26" s="17">
        <v>24</v>
      </c>
      <c r="D26" s="30" t="str">
        <f t="shared" ca="1" si="0"/>
        <v>décembre 2018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mardi</v>
      </c>
      <c r="B27" s="25" t="str">
        <f t="shared" ca="1" si="2"/>
        <v>25 décembre 2018</v>
      </c>
      <c r="C27" s="17">
        <v>25</v>
      </c>
      <c r="D27" s="30" t="str">
        <f t="shared" ca="1" si="0"/>
        <v>décembre 2018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mercredi</v>
      </c>
      <c r="B28" s="25" t="str">
        <f t="shared" ca="1" si="2"/>
        <v>26 décembre 2018</v>
      </c>
      <c r="C28" s="17">
        <v>26</v>
      </c>
      <c r="D28" s="30" t="str">
        <f t="shared" ca="1" si="0"/>
        <v>décembre 2018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jeudi</v>
      </c>
      <c r="B29" s="25" t="str">
        <f t="shared" ca="1" si="2"/>
        <v>27 décembre 2018</v>
      </c>
      <c r="C29" s="17">
        <v>27</v>
      </c>
      <c r="D29" s="30" t="str">
        <f t="shared" ca="1" si="0"/>
        <v>décembre 2018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t="shared" ca="1" si="1"/>
        <v>vendredi</v>
      </c>
      <c r="B30" s="25" t="str">
        <f t="shared" ca="1" si="2"/>
        <v>28 décembre 2018</v>
      </c>
      <c r="C30" s="17">
        <v>28</v>
      </c>
      <c r="D30" s="30" t="str">
        <f t="shared" ca="1" si="0"/>
        <v>décembre 2018</v>
      </c>
      <c r="E30" s="18"/>
      <c r="F30" s="19"/>
      <c r="G30" s="19"/>
      <c r="H30" s="19"/>
      <c r="I30" s="19"/>
      <c r="J30" s="18"/>
      <c r="K30" s="20"/>
    </row>
    <row r="31" spans="1:11" x14ac:dyDescent="0.25">
      <c r="A31" s="25" t="str">
        <f t="shared" ca="1" si="1"/>
        <v>samedi</v>
      </c>
      <c r="B31" s="25" t="str">
        <f t="shared" ca="1" si="2"/>
        <v>29 décembre 2018</v>
      </c>
      <c r="C31" s="17">
        <v>29</v>
      </c>
      <c r="D31" s="30" t="str">
        <f t="shared" ca="1" si="0"/>
        <v>décembre 2018</v>
      </c>
      <c r="E31" s="18"/>
      <c r="F31" s="19"/>
      <c r="G31" s="19"/>
      <c r="H31" s="19"/>
      <c r="I31" s="19"/>
      <c r="J31" s="18"/>
      <c r="K31" s="20"/>
    </row>
    <row r="32" spans="1:11" x14ac:dyDescent="0.25">
      <c r="A32" s="25" t="str">
        <f t="shared" ca="1" si="1"/>
        <v>dimanche</v>
      </c>
      <c r="B32" s="25" t="str">
        <f t="shared" ca="1" si="2"/>
        <v>30 décembre 2018</v>
      </c>
      <c r="C32" s="17">
        <v>30</v>
      </c>
      <c r="D32" s="30" t="str">
        <f t="shared" ca="1" si="0"/>
        <v>décembre 2018</v>
      </c>
      <c r="E32" s="18"/>
      <c r="F32" s="19"/>
      <c r="G32" s="19"/>
      <c r="H32" s="19"/>
      <c r="I32" s="19"/>
      <c r="J32" s="18"/>
      <c r="K32" s="20"/>
    </row>
    <row r="33" spans="1:11" x14ac:dyDescent="0.25">
      <c r="A33" s="25" t="str">
        <f ca="1">IF(C33&lt;&gt;"",IF(C33&amp;D33&lt;&gt;C32&amp;D32,TEXT(C33&amp;D33,"jjjj"),""),"")</f>
        <v>lundi</v>
      </c>
      <c r="B33" s="25" t="str">
        <f t="shared" ca="1" si="2"/>
        <v>31 décembre 2018</v>
      </c>
      <c r="C33" s="17">
        <v>31</v>
      </c>
      <c r="D33" s="42" t="str">
        <f ca="1">IF(C33&lt;&gt;"",RIGHT(CELL("nomfichier",C32),LEN(CELL("nomfichier",C32))-FIND("]",CELL("nomfichier",C32))),"")</f>
        <v>décembre 2018</v>
      </c>
      <c r="E33" s="36"/>
      <c r="F33" s="37"/>
      <c r="G33" s="37"/>
      <c r="H33" s="37"/>
      <c r="I33" s="37"/>
      <c r="J33" s="36"/>
      <c r="K33" s="38"/>
    </row>
    <row r="34" spans="1:11" x14ac:dyDescent="0.25">
      <c r="A34" s="25" t="str">
        <f>IF(C34&lt;&gt;"",IF(C34&amp;D34&lt;&gt;C32&amp;D32,TEXT(C34&amp;D34,"jjjj"),""),"")</f>
        <v/>
      </c>
      <c r="B34" s="25" t="s">
        <v>66</v>
      </c>
      <c r="C34" s="21" t="str">
        <f>""</f>
        <v/>
      </c>
      <c r="D34" s="31" t="str">
        <f ca="1">IF(C34&lt;&gt;"",RIGHT(CELL("nomfichier",C32),LEN(CELL("nomfichier",C32))-FIND("]",CELL("nomfichier",C32))),"")</f>
        <v/>
      </c>
      <c r="E34" s="22"/>
      <c r="F34" s="23"/>
      <c r="G34" s="23"/>
      <c r="H34" s="23"/>
      <c r="I34" s="23"/>
      <c r="J34" s="22"/>
      <c r="K34" s="24"/>
    </row>
  </sheetData>
  <conditionalFormatting sqref="A2:K34">
    <cfRule type="expression" dxfId="135" priority="2">
      <formula>OR($A2="samedi",$A2="dimanche")</formula>
    </cfRule>
  </conditionalFormatting>
  <conditionalFormatting sqref="A2:K4 A6:K34">
    <cfRule type="expression" dxfId="134" priority="1">
      <formula>ISBLANK($C2)</formula>
    </cfRule>
  </conditionalFormatting>
  <conditionalFormatting sqref="F2:I34">
    <cfRule type="expression" dxfId="133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K33"/>
  <sheetViews>
    <sheetView zoomScale="85" zoomScaleNormal="85" workbookViewId="0">
      <selection sqref="A1:XFD1048576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2.898437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mardi</v>
      </c>
      <c r="B2" s="25" t="str">
        <f ca="1">IF(C2&amp;D2&lt;&gt;C1&amp;D1, C2&amp;" "&amp;D2,"")</f>
        <v>1 janvier 2019</v>
      </c>
      <c r="C2" s="25">
        <v>1</v>
      </c>
      <c r="D2" s="26" t="str">
        <f t="shared" ref="D2:D31" ca="1" si="0">IF(C2&lt;&gt;"",RIGHT(CELL("nomfichier",C1),LEN(CELL("nomfichier",C1))-FIND("]",CELL("nomfichier",C1))),"")</f>
        <v>janvier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mercredi</v>
      </c>
      <c r="B3" s="25" t="str">
        <f ca="1">IF(C3&amp;D3&lt;&gt;C2&amp;D2, C3&amp;" "&amp;D3,"")</f>
        <v>2 janvier 2019</v>
      </c>
      <c r="C3" s="17">
        <v>2</v>
      </c>
      <c r="D3" s="30" t="str">
        <f ca="1">IF(C3&lt;&gt;"",RIGHT(CELL("nomfichier",C2),LEN(CELL("nomfichier",C2))-FIND("]",CELL("nomfichier",C2))),"")</f>
        <v>janvier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jeudi</v>
      </c>
      <c r="B4" s="25" t="str">
        <f ca="1">IF(C4&amp;D4&lt;&gt;C3&amp;D3, C4&amp;" "&amp;D4,"")</f>
        <v>3 janvier 2019</v>
      </c>
      <c r="C4" s="17">
        <v>3</v>
      </c>
      <c r="D4" s="30" t="str">
        <f ca="1">IF(C4&lt;&gt;"",RIGHT(CELL("nomfichier",C3),LEN(CELL("nomfichier",C3))-FIND("]",CELL("nomfichier",C3))),"")</f>
        <v>janvier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vendredi</v>
      </c>
      <c r="B5" s="25" t="str">
        <f ca="1">IF(C5&amp;D5&lt;&gt;C4&amp;D4, C5&amp;" "&amp;D5,"")</f>
        <v>4 janvier 2019</v>
      </c>
      <c r="C5" s="17">
        <v>4</v>
      </c>
      <c r="D5" s="30" t="str">
        <f ca="1">IF(C5&lt;&gt;"",RIGHT(CELL("nomfichier",C4),LEN(CELL("nomfichier",C4))-FIND("]",CELL("nomfichier",C4))),"")</f>
        <v>janvier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samedi</v>
      </c>
      <c r="B6" s="25" t="str">
        <f ca="1">IF(C6&amp;D6&lt;&gt;C5&amp;D5, C6&amp;" "&amp;D6,"")</f>
        <v>5 janvier 2019</v>
      </c>
      <c r="C6" s="17">
        <v>5</v>
      </c>
      <c r="D6" s="30" t="str">
        <f ca="1">IF(C6&lt;&gt;"",RIGHT(CELL("nomfichier",C5),LEN(CELL("nomfichier",C5))-FIND("]",CELL("nomfichier",C5))),"")</f>
        <v>janvier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31" ca="1" si="1">IF(C7&lt;&gt;"",IF(C7&amp;D7&lt;&gt;C6&amp;D6,TEXT(C7&amp;D7,"jjjj"),""),"")</f>
        <v>dimanche</v>
      </c>
      <c r="B7" s="25" t="str">
        <f t="shared" ref="B7:B32" ca="1" si="2">IF(C7&amp;D7&lt;&gt;C6&amp;D6, C7&amp;" "&amp;D7,"")</f>
        <v>6 janvier 2019</v>
      </c>
      <c r="C7" s="17">
        <v>6</v>
      </c>
      <c r="D7" s="30" t="str">
        <f t="shared" ca="1" si="0"/>
        <v>janvier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lundi</v>
      </c>
      <c r="B8" s="25" t="str">
        <f t="shared" ca="1" si="2"/>
        <v>7 janvier 2019</v>
      </c>
      <c r="C8" s="17">
        <v>7</v>
      </c>
      <c r="D8" s="30" t="str">
        <f t="shared" ca="1" si="0"/>
        <v>janvier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mardi</v>
      </c>
      <c r="B9" s="25" t="str">
        <f t="shared" ca="1" si="2"/>
        <v>8 janvier 2019</v>
      </c>
      <c r="C9" s="17">
        <v>8</v>
      </c>
      <c r="D9" s="30" t="str">
        <f t="shared" ca="1" si="0"/>
        <v>janvier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mercredi</v>
      </c>
      <c r="B10" s="25" t="str">
        <f t="shared" ca="1" si="2"/>
        <v>9 janvier 2019</v>
      </c>
      <c r="C10" s="17">
        <v>9</v>
      </c>
      <c r="D10" s="30" t="str">
        <f t="shared" ca="1" si="0"/>
        <v>janvier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jeudi</v>
      </c>
      <c r="B11" s="25" t="str">
        <f ca="1">IF(C11&amp;D11&lt;&gt;C10&amp;D10, C11&amp;" "&amp;D11,"")</f>
        <v>10 janvier 2019</v>
      </c>
      <c r="C11" s="17">
        <v>10</v>
      </c>
      <c r="D11" s="30" t="str">
        <f ca="1">IF(C11&lt;&gt;"",RIGHT(CELL("nomfichier",C10),LEN(CELL("nomfichier",C10))-FIND("]",CELL("nomfichier",C10))),"")</f>
        <v>janvier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vendredi</v>
      </c>
      <c r="B12" s="25" t="str">
        <f t="shared" ca="1" si="2"/>
        <v>11 janvier 2019</v>
      </c>
      <c r="C12" s="17">
        <v>11</v>
      </c>
      <c r="D12" s="30" t="str">
        <f t="shared" ca="1" si="0"/>
        <v>janvier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samedi</v>
      </c>
      <c r="B13" s="25" t="str">
        <f ca="1">IF(C13&amp;D13&lt;&gt;C12&amp;D12, C13&amp;" "&amp;D13,"")</f>
        <v>12 janvier 2019</v>
      </c>
      <c r="C13" s="17">
        <v>12</v>
      </c>
      <c r="D13" s="30" t="str">
        <f ca="1">IF(C13&lt;&gt;"",RIGHT(CELL("nomfichier",C12),LEN(CELL("nomfichier",C12))-FIND("]",CELL("nomfichier",C12))),"")</f>
        <v>janvier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dimanche</v>
      </c>
      <c r="B14" s="25" t="str">
        <f ca="1">IF(C14&amp;D14&lt;&gt;C13&amp;D13, C14&amp;" "&amp;D14,"")</f>
        <v>13 janvier 2019</v>
      </c>
      <c r="C14" s="17">
        <v>13</v>
      </c>
      <c r="D14" s="30" t="str">
        <f ca="1">IF(C14&lt;&gt;"",RIGHT(CELL("nomfichier",C13),LEN(CELL("nomfichier",C13))-FIND("]",CELL("nomfichier",C13))),"")</f>
        <v>janvier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lundi</v>
      </c>
      <c r="B15" s="25" t="str">
        <f t="shared" ca="1" si="2"/>
        <v>14 janvier 2019</v>
      </c>
      <c r="C15" s="17">
        <v>14</v>
      </c>
      <c r="D15" s="30" t="str">
        <f t="shared" ca="1" si="0"/>
        <v>janvier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mardi</v>
      </c>
      <c r="B16" s="25" t="str">
        <f t="shared" ca="1" si="2"/>
        <v>15 janvier 2019</v>
      </c>
      <c r="C16" s="17">
        <v>15</v>
      </c>
      <c r="D16" s="30" t="str">
        <f t="shared" ca="1" si="0"/>
        <v>janvier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mercredi</v>
      </c>
      <c r="B17" s="25" t="str">
        <f t="shared" ca="1" si="2"/>
        <v>16 janvier 2019</v>
      </c>
      <c r="C17" s="17">
        <v>16</v>
      </c>
      <c r="D17" s="30" t="str">
        <f t="shared" ca="1" si="0"/>
        <v>janvier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jeudi</v>
      </c>
      <c r="B18" s="25" t="str">
        <f t="shared" ca="1" si="2"/>
        <v>17 janvier 2019</v>
      </c>
      <c r="C18" s="17">
        <v>17</v>
      </c>
      <c r="D18" s="30" t="str">
        <f t="shared" ca="1" si="0"/>
        <v>janvier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vendredi</v>
      </c>
      <c r="B19" s="25" t="str">
        <f t="shared" ca="1" si="2"/>
        <v>18 janvier 2019</v>
      </c>
      <c r="C19" s="17">
        <v>18</v>
      </c>
      <c r="D19" s="30" t="str">
        <f t="shared" ca="1" si="0"/>
        <v>janvier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samedi</v>
      </c>
      <c r="B20" s="25" t="str">
        <f t="shared" ca="1" si="2"/>
        <v>19 janvier 2019</v>
      </c>
      <c r="C20" s="17">
        <v>19</v>
      </c>
      <c r="D20" s="30" t="str">
        <f t="shared" ca="1" si="0"/>
        <v>janvier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dimanche</v>
      </c>
      <c r="B21" s="25" t="str">
        <f t="shared" ca="1" si="2"/>
        <v>20 janvier 2019</v>
      </c>
      <c r="C21" s="17">
        <v>20</v>
      </c>
      <c r="D21" s="30" t="str">
        <f t="shared" ca="1" si="0"/>
        <v>janvier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lundi</v>
      </c>
      <c r="B22" s="25" t="str">
        <f t="shared" ca="1" si="2"/>
        <v>21 janvier 2019</v>
      </c>
      <c r="C22" s="17">
        <v>21</v>
      </c>
      <c r="D22" s="30" t="str">
        <f t="shared" ca="1" si="0"/>
        <v>janvier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mardi</v>
      </c>
      <c r="B23" s="25" t="str">
        <f t="shared" ca="1" si="2"/>
        <v>22 janvier 2019</v>
      </c>
      <c r="C23" s="17">
        <v>22</v>
      </c>
      <c r="D23" s="30" t="str">
        <f t="shared" ca="1" si="0"/>
        <v>janvier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mercredi</v>
      </c>
      <c r="B24" s="25" t="str">
        <f t="shared" ca="1" si="2"/>
        <v>23 janvier 2019</v>
      </c>
      <c r="C24" s="17">
        <v>23</v>
      </c>
      <c r="D24" s="30" t="str">
        <f t="shared" ca="1" si="0"/>
        <v>janvier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jeudi</v>
      </c>
      <c r="B25" s="25" t="str">
        <f t="shared" ca="1" si="2"/>
        <v>24 janvier 2019</v>
      </c>
      <c r="C25" s="17">
        <v>24</v>
      </c>
      <c r="D25" s="30" t="str">
        <f t="shared" ca="1" si="0"/>
        <v>janvier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vendredi</v>
      </c>
      <c r="B26" s="25" t="str">
        <f t="shared" ca="1" si="2"/>
        <v>25 janvier 2019</v>
      </c>
      <c r="C26" s="17">
        <v>25</v>
      </c>
      <c r="D26" s="30" t="str">
        <f t="shared" ca="1" si="0"/>
        <v>janvier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samedi</v>
      </c>
      <c r="B27" s="25" t="str">
        <f t="shared" ca="1" si="2"/>
        <v>26 janvier 2019</v>
      </c>
      <c r="C27" s="17">
        <v>26</v>
      </c>
      <c r="D27" s="30" t="str">
        <f t="shared" ca="1" si="0"/>
        <v>janvier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dimanche</v>
      </c>
      <c r="B28" s="25" t="str">
        <f t="shared" ca="1" si="2"/>
        <v>27 janvier 2019</v>
      </c>
      <c r="C28" s="17">
        <v>27</v>
      </c>
      <c r="D28" s="30" t="str">
        <f t="shared" ca="1" si="0"/>
        <v>janvier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lundi</v>
      </c>
      <c r="B29" s="25" t="str">
        <f t="shared" ca="1" si="2"/>
        <v>28 janvier 2019</v>
      </c>
      <c r="C29" s="17">
        <v>28</v>
      </c>
      <c r="D29" s="30" t="str">
        <f t="shared" ca="1" si="0"/>
        <v>janvier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t="shared" ca="1" si="1"/>
        <v>mardi</v>
      </c>
      <c r="B30" s="25" t="str">
        <f t="shared" ca="1" si="2"/>
        <v>29 janvier 2019</v>
      </c>
      <c r="C30" s="17">
        <v>29</v>
      </c>
      <c r="D30" s="30" t="str">
        <f t="shared" ca="1" si="0"/>
        <v>janvier 2019</v>
      </c>
      <c r="E30" s="18"/>
      <c r="F30" s="19"/>
      <c r="G30" s="19"/>
      <c r="H30" s="19"/>
      <c r="I30" s="19"/>
      <c r="J30" s="18"/>
      <c r="K30" s="20"/>
    </row>
    <row r="31" spans="1:11" x14ac:dyDescent="0.25">
      <c r="A31" s="25" t="str">
        <f t="shared" ca="1" si="1"/>
        <v>mercredi</v>
      </c>
      <c r="B31" s="25" t="str">
        <f t="shared" ca="1" si="2"/>
        <v>30 janvier 2019</v>
      </c>
      <c r="C31" s="17">
        <v>30</v>
      </c>
      <c r="D31" s="30" t="str">
        <f t="shared" ca="1" si="0"/>
        <v>janvier 2019</v>
      </c>
      <c r="E31" s="18"/>
      <c r="F31" s="19"/>
      <c r="G31" s="19"/>
      <c r="H31" s="19"/>
      <c r="I31" s="19"/>
      <c r="J31" s="18"/>
      <c r="K31" s="20"/>
    </row>
    <row r="32" spans="1:11" x14ac:dyDescent="0.25">
      <c r="A32" s="25" t="str">
        <f ca="1">IF(C32&lt;&gt;"",IF(C32&amp;D32&lt;&gt;C31&amp;D31,TEXT(C32&amp;D32,"jjjj"),""),"")</f>
        <v>jeudi</v>
      </c>
      <c r="B32" s="25" t="str">
        <f t="shared" ca="1" si="2"/>
        <v>31 janvier 2019</v>
      </c>
      <c r="C32" s="17">
        <v>31</v>
      </c>
      <c r="D32" s="42" t="str">
        <f ca="1">IF(C32&lt;&gt;"",RIGHT(CELL("nomfichier",C31),LEN(CELL("nomfichier",C31))-FIND("]",CELL("nomfichier",C31))),"")</f>
        <v>janvier 2019</v>
      </c>
      <c r="E32" s="36"/>
      <c r="F32" s="37"/>
      <c r="G32" s="37"/>
      <c r="H32" s="37"/>
      <c r="I32" s="37"/>
      <c r="J32" s="36"/>
      <c r="K32" s="38"/>
    </row>
    <row r="33" spans="1:11" x14ac:dyDescent="0.25">
      <c r="A33" s="25" t="str">
        <f>IF(C33&lt;&gt;"",IF(C33&amp;D33&lt;&gt;C31&amp;D31,TEXT(C33&amp;D33,"jjjj"),""),"")</f>
        <v/>
      </c>
      <c r="B33" s="25" t="s">
        <v>67</v>
      </c>
      <c r="C33" s="21" t="str">
        <f>""</f>
        <v/>
      </c>
      <c r="D33" s="31" t="str">
        <f ca="1">IF(C33&lt;&gt;"",RIGHT(CELL("nomfichier",C31),LEN(CELL("nomfichier",C31))-FIND("]",CELL("nomfichier",C31))),"")</f>
        <v/>
      </c>
      <c r="E33" s="22"/>
      <c r="F33" s="23"/>
      <c r="G33" s="23"/>
      <c r="H33" s="23"/>
      <c r="I33" s="23"/>
      <c r="J33" s="22"/>
      <c r="K33" s="24"/>
    </row>
  </sheetData>
  <conditionalFormatting sqref="A2:K33">
    <cfRule type="expression" dxfId="118" priority="2">
      <formula>OR($A2="samedi",$A2="dimanche")</formula>
    </cfRule>
  </conditionalFormatting>
  <conditionalFormatting sqref="A2:K4 A6:K33">
    <cfRule type="expression" dxfId="117" priority="1">
      <formula>ISBLANK($C2)</formula>
    </cfRule>
  </conditionalFormatting>
  <conditionalFormatting sqref="F2:I33">
    <cfRule type="expression" dxfId="116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K31"/>
  <sheetViews>
    <sheetView zoomScale="85" zoomScaleNormal="85" workbookViewId="0">
      <selection sqref="A1:XFD1048576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vendredi</v>
      </c>
      <c r="B2" s="25" t="str">
        <f ca="1">IF(C2&amp;D2&lt;&gt;C1&amp;D1, C2&amp;" "&amp;D2,"")</f>
        <v>1 février 2019</v>
      </c>
      <c r="C2" s="25">
        <v>1</v>
      </c>
      <c r="D2" s="26" t="str">
        <f t="shared" ref="D2:D29" ca="1" si="0">IF(C2&lt;&gt;"",RIGHT(CELL("nomfichier",C1),LEN(CELL("nomfichier",C1))-FIND("]",CELL("nomfichier",C1))),"")</f>
        <v>février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samedi</v>
      </c>
      <c r="B3" s="25" t="str">
        <f ca="1">IF(C3&amp;D3&lt;&gt;C2&amp;D2, C3&amp;" "&amp;D3,"")</f>
        <v>2 février 2019</v>
      </c>
      <c r="C3" s="17">
        <v>2</v>
      </c>
      <c r="D3" s="30" t="str">
        <f ca="1">IF(C3&lt;&gt;"",RIGHT(CELL("nomfichier",C2),LEN(CELL("nomfichier",C2))-FIND("]",CELL("nomfichier",C2))),"")</f>
        <v>février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dimanche</v>
      </c>
      <c r="B4" s="25" t="str">
        <f ca="1">IF(C4&amp;D4&lt;&gt;C3&amp;D3, C4&amp;" "&amp;D4,"")</f>
        <v>3 février 2019</v>
      </c>
      <c r="C4" s="17">
        <v>3</v>
      </c>
      <c r="D4" s="30" t="str">
        <f ca="1">IF(C4&lt;&gt;"",RIGHT(CELL("nomfichier",C3),LEN(CELL("nomfichier",C3))-FIND("]",CELL("nomfichier",C3))),"")</f>
        <v>février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lundi</v>
      </c>
      <c r="B5" s="25" t="str">
        <f ca="1">IF(C5&amp;D5&lt;&gt;C4&amp;D4, C5&amp;" "&amp;D5,"")</f>
        <v>4 février 2019</v>
      </c>
      <c r="C5" s="17">
        <v>4</v>
      </c>
      <c r="D5" s="30" t="str">
        <f ca="1">IF(C5&lt;&gt;"",RIGHT(CELL("nomfichier",C4),LEN(CELL("nomfichier",C4))-FIND("]",CELL("nomfichier",C4))),"")</f>
        <v>février 2019</v>
      </c>
      <c r="E5" s="18"/>
      <c r="F5" s="19" t="s">
        <v>0</v>
      </c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mardi</v>
      </c>
      <c r="B6" s="25" t="str">
        <f ca="1">IF(C6&amp;D6&lt;&gt;C5&amp;D5, C6&amp;" "&amp;D6,"")</f>
        <v>5 février 2019</v>
      </c>
      <c r="C6" s="17">
        <v>5</v>
      </c>
      <c r="D6" s="30" t="str">
        <f ca="1">IF(C6&lt;&gt;"",RIGHT(CELL("nomfichier",C5),LEN(CELL("nomfichier",C5))-FIND("]",CELL("nomfichier",C5))),"")</f>
        <v>février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29" ca="1" si="1">IF(C7&lt;&gt;"",IF(C7&amp;D7&lt;&gt;C6&amp;D6,TEXT(C7&amp;D7,"jjjj"),""),"")</f>
        <v>mercredi</v>
      </c>
      <c r="B7" s="25" t="str">
        <f t="shared" ref="B7:B30" ca="1" si="2">IF(C7&amp;D7&lt;&gt;C6&amp;D6, C7&amp;" "&amp;D7,"")</f>
        <v>6 février 2019</v>
      </c>
      <c r="C7" s="17">
        <v>6</v>
      </c>
      <c r="D7" s="30" t="str">
        <f t="shared" ca="1" si="0"/>
        <v>février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jeudi</v>
      </c>
      <c r="B8" s="25" t="str">
        <f t="shared" ca="1" si="2"/>
        <v>7 février 2019</v>
      </c>
      <c r="C8" s="17">
        <v>7</v>
      </c>
      <c r="D8" s="30" t="str">
        <f t="shared" ca="1" si="0"/>
        <v>février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vendredi</v>
      </c>
      <c r="B9" s="25" t="str">
        <f t="shared" ca="1" si="2"/>
        <v>8 février 2019</v>
      </c>
      <c r="C9" s="17">
        <v>8</v>
      </c>
      <c r="D9" s="30" t="str">
        <f t="shared" ca="1" si="0"/>
        <v>février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samedi</v>
      </c>
      <c r="B10" s="25" t="str">
        <f t="shared" ca="1" si="2"/>
        <v>9 février 2019</v>
      </c>
      <c r="C10" s="17">
        <v>9</v>
      </c>
      <c r="D10" s="30" t="str">
        <f t="shared" ca="1" si="0"/>
        <v>février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dimanche</v>
      </c>
      <c r="B11" s="25" t="str">
        <f ca="1">IF(C11&amp;D11&lt;&gt;C10&amp;D10, C11&amp;" "&amp;D11,"")</f>
        <v>10 février 2019</v>
      </c>
      <c r="C11" s="17">
        <v>10</v>
      </c>
      <c r="D11" s="30" t="str">
        <f ca="1">IF(C11&lt;&gt;"",RIGHT(CELL("nomfichier",C10),LEN(CELL("nomfichier",C10))-FIND("]",CELL("nomfichier",C10))),"")</f>
        <v>février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lundi</v>
      </c>
      <c r="B12" s="25" t="str">
        <f t="shared" ca="1" si="2"/>
        <v>11 février 2019</v>
      </c>
      <c r="C12" s="17">
        <v>11</v>
      </c>
      <c r="D12" s="30" t="str">
        <f t="shared" ca="1" si="0"/>
        <v>février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mardi</v>
      </c>
      <c r="B13" s="25" t="str">
        <f ca="1">IF(C13&amp;D13&lt;&gt;C12&amp;D12, C13&amp;" "&amp;D13,"")</f>
        <v>12 février 2019</v>
      </c>
      <c r="C13" s="17">
        <v>12</v>
      </c>
      <c r="D13" s="30" t="str">
        <f ca="1">IF(C13&lt;&gt;"",RIGHT(CELL("nomfichier",C12),LEN(CELL("nomfichier",C12))-FIND("]",CELL("nomfichier",C12))),"")</f>
        <v>février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mercredi</v>
      </c>
      <c r="B14" s="25" t="str">
        <f ca="1">IF(C14&amp;D14&lt;&gt;C13&amp;D13, C14&amp;" "&amp;D14,"")</f>
        <v>13 février 2019</v>
      </c>
      <c r="C14" s="17">
        <v>13</v>
      </c>
      <c r="D14" s="30" t="str">
        <f ca="1">IF(C14&lt;&gt;"",RIGHT(CELL("nomfichier",C13),LEN(CELL("nomfichier",C13))-FIND("]",CELL("nomfichier",C13))),"")</f>
        <v>février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jeudi</v>
      </c>
      <c r="B15" s="25" t="str">
        <f t="shared" ca="1" si="2"/>
        <v>14 février 2019</v>
      </c>
      <c r="C15" s="17">
        <v>14</v>
      </c>
      <c r="D15" s="30" t="str">
        <f t="shared" ca="1" si="0"/>
        <v>février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vendredi</v>
      </c>
      <c r="B16" s="25" t="str">
        <f t="shared" ca="1" si="2"/>
        <v>15 février 2019</v>
      </c>
      <c r="C16" s="17">
        <v>15</v>
      </c>
      <c r="D16" s="30" t="str">
        <f t="shared" ca="1" si="0"/>
        <v>février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samedi</v>
      </c>
      <c r="B17" s="25" t="str">
        <f t="shared" ca="1" si="2"/>
        <v>16 février 2019</v>
      </c>
      <c r="C17" s="17">
        <v>16</v>
      </c>
      <c r="D17" s="30" t="str">
        <f t="shared" ca="1" si="0"/>
        <v>février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dimanche</v>
      </c>
      <c r="B18" s="25" t="str">
        <f t="shared" ca="1" si="2"/>
        <v>17 février 2019</v>
      </c>
      <c r="C18" s="17">
        <v>17</v>
      </c>
      <c r="D18" s="30" t="str">
        <f t="shared" ca="1" si="0"/>
        <v>février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lundi</v>
      </c>
      <c r="B19" s="25" t="str">
        <f t="shared" ca="1" si="2"/>
        <v>18 février 2019</v>
      </c>
      <c r="C19" s="17">
        <v>18</v>
      </c>
      <c r="D19" s="30" t="str">
        <f t="shared" ca="1" si="0"/>
        <v>février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mardi</v>
      </c>
      <c r="B20" s="25" t="str">
        <f t="shared" ca="1" si="2"/>
        <v>19 février 2019</v>
      </c>
      <c r="C20" s="17">
        <v>19</v>
      </c>
      <c r="D20" s="30" t="str">
        <f t="shared" ca="1" si="0"/>
        <v>février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mercredi</v>
      </c>
      <c r="B21" s="25" t="str">
        <f t="shared" ca="1" si="2"/>
        <v>20 février 2019</v>
      </c>
      <c r="C21" s="17">
        <v>20</v>
      </c>
      <c r="D21" s="30" t="str">
        <f t="shared" ca="1" si="0"/>
        <v>février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jeudi</v>
      </c>
      <c r="B22" s="25" t="str">
        <f t="shared" ca="1" si="2"/>
        <v>21 février 2019</v>
      </c>
      <c r="C22" s="17">
        <v>21</v>
      </c>
      <c r="D22" s="30" t="str">
        <f t="shared" ca="1" si="0"/>
        <v>février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vendredi</v>
      </c>
      <c r="B23" s="25" t="str">
        <f t="shared" ca="1" si="2"/>
        <v>22 février 2019</v>
      </c>
      <c r="C23" s="17">
        <v>22</v>
      </c>
      <c r="D23" s="30" t="str">
        <f t="shared" ca="1" si="0"/>
        <v>février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samedi</v>
      </c>
      <c r="B24" s="25" t="str">
        <f t="shared" ca="1" si="2"/>
        <v>23 février 2019</v>
      </c>
      <c r="C24" s="17">
        <v>23</v>
      </c>
      <c r="D24" s="30" t="str">
        <f t="shared" ca="1" si="0"/>
        <v>février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dimanche</v>
      </c>
      <c r="B25" s="25" t="str">
        <f t="shared" ca="1" si="2"/>
        <v>24 février 2019</v>
      </c>
      <c r="C25" s="17">
        <v>24</v>
      </c>
      <c r="D25" s="30" t="str">
        <f t="shared" ca="1" si="0"/>
        <v>février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lundi</v>
      </c>
      <c r="B26" s="25" t="str">
        <f t="shared" ca="1" si="2"/>
        <v>25 février 2019</v>
      </c>
      <c r="C26" s="17">
        <v>25</v>
      </c>
      <c r="D26" s="30" t="str">
        <f t="shared" ca="1" si="0"/>
        <v>février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mardi</v>
      </c>
      <c r="B27" s="25" t="str">
        <f t="shared" ca="1" si="2"/>
        <v>26 février 2019</v>
      </c>
      <c r="C27" s="17">
        <v>26</v>
      </c>
      <c r="D27" s="30" t="str">
        <f t="shared" ca="1" si="0"/>
        <v>février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mercredi</v>
      </c>
      <c r="B28" s="25" t="str">
        <f t="shared" ca="1" si="2"/>
        <v>27 février 2019</v>
      </c>
      <c r="C28" s="17">
        <v>27</v>
      </c>
      <c r="D28" s="30" t="str">
        <f t="shared" ca="1" si="0"/>
        <v>février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jeudi</v>
      </c>
      <c r="B29" s="25" t="str">
        <f t="shared" ca="1" si="2"/>
        <v>28 février 2019</v>
      </c>
      <c r="C29" s="17">
        <v>28</v>
      </c>
      <c r="D29" s="30" t="str">
        <f t="shared" ca="1" si="0"/>
        <v>février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ca="1">IF(C30&lt;&gt;"",IF(C30&amp;D30&lt;&gt;C29&amp;D29,TEXT(C30&amp;D30,"jjjj"),""),"")</f>
        <v/>
      </c>
      <c r="B30" s="25" t="str">
        <f t="shared" ca="1" si="2"/>
        <v xml:space="preserve"> </v>
      </c>
      <c r="C30" s="17" t="str">
        <f ca="1">IF(VALUE(RIGHT(CELL("nomfichier",C14),4))/4=INT(VALUE(RIGHT(CELL("nomfichier",C14),4))/4),IF(VALUE(RIGHT(CELL("nomfichier",C14),4))/100=INT(VALUE(RIGHT(CELL("nomfichier",C14),4))/100),IF(VALUE(RIGHT(CELL("nomfichier",C14),4))/400=INT(VALUE(RIGHT(CELL("nomfichier",C14),4))/400),"29",""),"29"),"")</f>
        <v/>
      </c>
      <c r="D30" s="42" t="str">
        <f ca="1">IF(C30&lt;&gt;"",RIGHT(CELL("nomfichier",C29),LEN(CELL("nomfichier",C29))-FIND("]",CELL("nomfichier",C29))),"")</f>
        <v/>
      </c>
      <c r="E30" s="36"/>
      <c r="F30" s="37"/>
      <c r="G30" s="37"/>
      <c r="H30" s="37"/>
      <c r="I30" s="37"/>
      <c r="J30" s="36"/>
      <c r="K30" s="38"/>
    </row>
    <row r="31" spans="1:11" x14ac:dyDescent="0.25">
      <c r="A31" s="25" t="str">
        <f>IF(C31&lt;&gt;"",IF(C31&amp;D31&lt;&gt;#REF!&amp;#REF!,TEXT(C31&amp;D31,"jjjj"),""),"")</f>
        <v/>
      </c>
      <c r="B31" s="25" t="s">
        <v>68</v>
      </c>
      <c r="C31" s="21" t="str">
        <f>""</f>
        <v/>
      </c>
      <c r="D31" s="31" t="str">
        <f ca="1">IF(C31&lt;&gt;"",RIGHT(CELL("nomfichier",#REF!),LEN(CELL("nomfichier",#REF!))-FIND("]",CELL("nomfichier",#REF!))),"")</f>
        <v/>
      </c>
      <c r="E31" s="22"/>
      <c r="F31" s="23"/>
      <c r="G31" s="23"/>
      <c r="H31" s="23"/>
      <c r="I31" s="23"/>
      <c r="J31" s="22"/>
      <c r="K31" s="24"/>
    </row>
  </sheetData>
  <conditionalFormatting sqref="A2:K31">
    <cfRule type="expression" dxfId="101" priority="2">
      <formula>OR($A2="samedi",$A2="dimanche")</formula>
    </cfRule>
  </conditionalFormatting>
  <conditionalFormatting sqref="A2:K4 A6:K31">
    <cfRule type="expression" dxfId="100" priority="1">
      <formula>ISBLANK($C2)</formula>
    </cfRule>
  </conditionalFormatting>
  <conditionalFormatting sqref="F2:I31">
    <cfRule type="expression" dxfId="99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50"/>
  </sheetPr>
  <dimension ref="A1:K35"/>
  <sheetViews>
    <sheetView zoomScale="85" zoomScaleNormal="85" workbookViewId="0">
      <selection activeCell="A29" sqref="A29:XFD29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vendredi</v>
      </c>
      <c r="B2" s="25" t="str">
        <f ca="1">IF(C2&amp;D2&lt;&gt;C1&amp;D1, C2&amp;" "&amp;D2,"")</f>
        <v>1 mars 2019</v>
      </c>
      <c r="C2" s="25">
        <v>1</v>
      </c>
      <c r="D2" s="26" t="str">
        <f t="shared" ref="D2:D31" ca="1" si="0">IF(C2&lt;&gt;"",RIGHT(CELL("nomfichier",C1),LEN(CELL("nomfichier",C1))-FIND("]",CELL("nomfichier",C1))),"")</f>
        <v>mars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samedi</v>
      </c>
      <c r="B3" s="25" t="str">
        <f ca="1">IF(C3&amp;D3&lt;&gt;C2&amp;D2, C3&amp;" "&amp;D3,"")</f>
        <v>2 mars 2019</v>
      </c>
      <c r="C3" s="17">
        <v>2</v>
      </c>
      <c r="D3" s="30" t="str">
        <f ca="1">IF(C3&lt;&gt;"",RIGHT(CELL("nomfichier",C2),LEN(CELL("nomfichier",C2))-FIND("]",CELL("nomfichier",C2))),"")</f>
        <v>mars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dimanche</v>
      </c>
      <c r="B4" s="25" t="str">
        <f ca="1">IF(C4&amp;D4&lt;&gt;C3&amp;D3, C4&amp;" "&amp;D4,"")</f>
        <v>3 mars 2019</v>
      </c>
      <c r="C4" s="17">
        <v>3</v>
      </c>
      <c r="D4" s="30" t="str">
        <f ca="1">IF(C4&lt;&gt;"",RIGHT(CELL("nomfichier",C3),LEN(CELL("nomfichier",C3))-FIND("]",CELL("nomfichier",C3))),"")</f>
        <v>mars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lundi</v>
      </c>
      <c r="B5" s="25" t="str">
        <f ca="1">IF(C5&amp;D5&lt;&gt;C4&amp;D4, C5&amp;" "&amp;D5,"")</f>
        <v>4 mars 2019</v>
      </c>
      <c r="C5" s="17">
        <v>4</v>
      </c>
      <c r="D5" s="30" t="str">
        <f ca="1">IF(C5&lt;&gt;"",RIGHT(CELL("nomfichier",C4),LEN(CELL("nomfichier",C4))-FIND("]",CELL("nomfichier",C4))),"")</f>
        <v>mars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mardi</v>
      </c>
      <c r="B6" s="25" t="str">
        <f ca="1">IF(C6&amp;D6&lt;&gt;C5&amp;D5, C6&amp;" "&amp;D6,"")</f>
        <v>5 mars 2019</v>
      </c>
      <c r="C6" s="17">
        <v>5</v>
      </c>
      <c r="D6" s="30" t="str">
        <f ca="1">IF(C6&lt;&gt;"",RIGHT(CELL("nomfichier",C5),LEN(CELL("nomfichier",C5))-FIND("]",CELL("nomfichier",C5))),"")</f>
        <v>mars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31" ca="1" si="1">IF(C7&lt;&gt;"",IF(C7&amp;D7&lt;&gt;C6&amp;D6,TEXT(C7&amp;D7,"jjjj"),""),"")</f>
        <v>mercredi</v>
      </c>
      <c r="B7" s="25" t="str">
        <f t="shared" ref="B7:B34" ca="1" si="2">IF(C7&amp;D7&lt;&gt;C6&amp;D6, C7&amp;" "&amp;D7,"")</f>
        <v>6 mars 2019</v>
      </c>
      <c r="C7" s="17">
        <v>6</v>
      </c>
      <c r="D7" s="30" t="str">
        <f t="shared" ca="1" si="0"/>
        <v>mars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jeudi</v>
      </c>
      <c r="B8" s="25" t="str">
        <f t="shared" ca="1" si="2"/>
        <v>7 mars 2019</v>
      </c>
      <c r="C8" s="17">
        <v>7</v>
      </c>
      <c r="D8" s="30" t="str">
        <f t="shared" ca="1" si="0"/>
        <v>mars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vendredi</v>
      </c>
      <c r="B9" s="25" t="str">
        <f t="shared" ca="1" si="2"/>
        <v>8 mars 2019</v>
      </c>
      <c r="C9" s="17">
        <v>8</v>
      </c>
      <c r="D9" s="30" t="str">
        <f t="shared" ca="1" si="0"/>
        <v>mars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samedi</v>
      </c>
      <c r="B10" s="25" t="str">
        <f t="shared" ca="1" si="2"/>
        <v>9 mars 2019</v>
      </c>
      <c r="C10" s="17">
        <v>9</v>
      </c>
      <c r="D10" s="30" t="str">
        <f t="shared" ca="1" si="0"/>
        <v>mars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dimanche</v>
      </c>
      <c r="B11" s="25" t="str">
        <f ca="1">IF(C11&amp;D11&lt;&gt;C10&amp;D10, C11&amp;" "&amp;D11,"")</f>
        <v>10 mars 2019</v>
      </c>
      <c r="C11" s="17">
        <v>10</v>
      </c>
      <c r="D11" s="30" t="str">
        <f ca="1">IF(C11&lt;&gt;"",RIGHT(CELL("nomfichier",C10),LEN(CELL("nomfichier",C10))-FIND("]",CELL("nomfichier",C10))),"")</f>
        <v>mars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lundi</v>
      </c>
      <c r="B12" s="25" t="str">
        <f t="shared" ca="1" si="2"/>
        <v>11 mars 2019</v>
      </c>
      <c r="C12" s="17">
        <v>11</v>
      </c>
      <c r="D12" s="30" t="str">
        <f t="shared" ca="1" si="0"/>
        <v>mars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mardi</v>
      </c>
      <c r="B13" s="25" t="str">
        <f ca="1">IF(C13&amp;D13&lt;&gt;C12&amp;D12, C13&amp;" "&amp;D13,"")</f>
        <v>12 mars 2019</v>
      </c>
      <c r="C13" s="17">
        <v>12</v>
      </c>
      <c r="D13" s="30" t="str">
        <f ca="1">IF(C13&lt;&gt;"",RIGHT(CELL("nomfichier",C12),LEN(CELL("nomfichier",C12))-FIND("]",CELL("nomfichier",C12))),"")</f>
        <v>mars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mercredi</v>
      </c>
      <c r="B14" s="25" t="str">
        <f ca="1">IF(C14&amp;D14&lt;&gt;C13&amp;D13, C14&amp;" "&amp;D14,"")</f>
        <v>13 mars 2019</v>
      </c>
      <c r="C14" s="17">
        <v>13</v>
      </c>
      <c r="D14" s="30" t="str">
        <f ca="1">IF(C14&lt;&gt;"",RIGHT(CELL("nomfichier",C13),LEN(CELL("nomfichier",C13))-FIND("]",CELL("nomfichier",C13))),"")</f>
        <v>mars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>IF(C15&lt;&gt;"",IF(C15&amp;D15&lt;&gt;C14&amp;D14,TEXT(C15&amp;D15,"jjjj"),""),"")</f>
        <v/>
      </c>
      <c r="B15" s="25"/>
      <c r="C15" s="17"/>
      <c r="D15" s="48" t="str">
        <f ca="1">IF(C15&lt;&gt;"",RIGHT(CELL("nomfichier",C14),LEN(CELL("nomfichier",C14))-FIND("]",CELL("nomfichier",C14))),"")</f>
        <v/>
      </c>
      <c r="E15" s="49"/>
      <c r="F15" s="50"/>
      <c r="G15" s="50"/>
      <c r="H15" s="50"/>
      <c r="I15" s="50"/>
      <c r="J15" s="49"/>
      <c r="K15" s="51"/>
    </row>
    <row r="16" spans="1:11" x14ac:dyDescent="0.25">
      <c r="A16" s="25" t="str">
        <f ca="1">IF(C16&lt;&gt;"",IF(C16&amp;D16&lt;&gt;C14&amp;D14,TEXT(C16&amp;D16,"jjjj"),""),"")</f>
        <v>jeudi</v>
      </c>
      <c r="B16" s="25" t="str">
        <f ca="1">IF(C16&amp;D16&lt;&gt;C14&amp;D14, C16&amp;" "&amp;D16,"")</f>
        <v>14 mars 2019</v>
      </c>
      <c r="C16" s="17">
        <v>14</v>
      </c>
      <c r="D16" s="30" t="str">
        <f ca="1">IF(C16&lt;&gt;"",RIGHT(CELL("nomfichier",C14),LEN(CELL("nomfichier",C14))-FIND("]",CELL("nomfichier",C14))),"")</f>
        <v>mars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vendredi</v>
      </c>
      <c r="B17" s="25" t="str">
        <f t="shared" ca="1" si="2"/>
        <v>15 mars 2019</v>
      </c>
      <c r="C17" s="17">
        <v>15</v>
      </c>
      <c r="D17" s="30" t="str">
        <f t="shared" ca="1" si="0"/>
        <v>mars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samedi</v>
      </c>
      <c r="B18" s="25" t="str">
        <f t="shared" ca="1" si="2"/>
        <v>16 mars 2019</v>
      </c>
      <c r="C18" s="17">
        <v>16</v>
      </c>
      <c r="D18" s="30" t="str">
        <f t="shared" ca="1" si="0"/>
        <v>mars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dimanche</v>
      </c>
      <c r="B19" s="25" t="str">
        <f t="shared" ca="1" si="2"/>
        <v>17 mars 2019</v>
      </c>
      <c r="C19" s="17">
        <v>17</v>
      </c>
      <c r="D19" s="30" t="str">
        <f t="shared" ca="1" si="0"/>
        <v>mars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lundi</v>
      </c>
      <c r="B20" s="25" t="str">
        <f t="shared" ca="1" si="2"/>
        <v>18 mars 2019</v>
      </c>
      <c r="C20" s="17">
        <v>18</v>
      </c>
      <c r="D20" s="30" t="str">
        <f t="shared" ca="1" si="0"/>
        <v>mars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mardi</v>
      </c>
      <c r="B21" s="25" t="str">
        <f t="shared" ca="1" si="2"/>
        <v>19 mars 2019</v>
      </c>
      <c r="C21" s="17">
        <v>19</v>
      </c>
      <c r="D21" s="30" t="str">
        <f t="shared" ca="1" si="0"/>
        <v>mars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mercredi</v>
      </c>
      <c r="B22" s="25" t="str">
        <f t="shared" ca="1" si="2"/>
        <v>20 mars 2019</v>
      </c>
      <c r="C22" s="17">
        <v>20</v>
      </c>
      <c r="D22" s="30" t="str">
        <f t="shared" ca="1" si="0"/>
        <v>mars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jeudi</v>
      </c>
      <c r="B23" s="25" t="str">
        <f t="shared" ca="1" si="2"/>
        <v>21 mars 2019</v>
      </c>
      <c r="C23" s="17">
        <v>21</v>
      </c>
      <c r="D23" s="30" t="str">
        <f t="shared" ca="1" si="0"/>
        <v>mars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vendredi</v>
      </c>
      <c r="B24" s="25" t="str">
        <f t="shared" ca="1" si="2"/>
        <v>22 mars 2019</v>
      </c>
      <c r="C24" s="17">
        <v>22</v>
      </c>
      <c r="D24" s="30" t="str">
        <f t="shared" ca="1" si="0"/>
        <v>mars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samedi</v>
      </c>
      <c r="B25" s="25" t="str">
        <f t="shared" ca="1" si="2"/>
        <v>23 mars 2019</v>
      </c>
      <c r="C25" s="17">
        <v>23</v>
      </c>
      <c r="D25" s="30" t="str">
        <f t="shared" ca="1" si="0"/>
        <v>mars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dimanche</v>
      </c>
      <c r="B26" s="25" t="str">
        <f t="shared" ca="1" si="2"/>
        <v>24 mars 2019</v>
      </c>
      <c r="C26" s="17">
        <v>24</v>
      </c>
      <c r="D26" s="30" t="str">
        <f t="shared" ca="1" si="0"/>
        <v>mars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lundi</v>
      </c>
      <c r="B27" s="25" t="str">
        <f t="shared" ca="1" si="2"/>
        <v>25 mars 2019</v>
      </c>
      <c r="C27" s="17">
        <v>25</v>
      </c>
      <c r="D27" s="30" t="str">
        <f t="shared" ca="1" si="0"/>
        <v>mars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mardi</v>
      </c>
      <c r="B28" s="25" t="str">
        <f t="shared" ca="1" si="2"/>
        <v>26 mars 2019</v>
      </c>
      <c r="C28" s="17">
        <v>26</v>
      </c>
      <c r="D28" s="30" t="str">
        <f t="shared" ca="1" si="0"/>
        <v>mars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>IF(C29&lt;&gt;"",IF(C29&amp;D29&lt;&gt;C28&amp;D28,TEXT(C29&amp;D29,"jjjj"),""),"")</f>
        <v/>
      </c>
      <c r="B29" s="25"/>
      <c r="C29" s="17"/>
      <c r="D29" s="48" t="str">
        <f ca="1">IF(C29&lt;&gt;"",RIGHT(CELL("nomfichier",C28),LEN(CELL("nomfichier",C28))-FIND("]",CELL("nomfichier",C28))),"")</f>
        <v/>
      </c>
      <c r="E29" s="49"/>
      <c r="F29" s="50"/>
      <c r="G29" s="50"/>
      <c r="H29" s="50"/>
      <c r="I29" s="50"/>
      <c r="J29" s="49"/>
      <c r="K29" s="51"/>
    </row>
    <row r="30" spans="1:11" x14ac:dyDescent="0.25">
      <c r="A30" s="25" t="str">
        <f ca="1">IF(C30&lt;&gt;"",IF(C30&amp;D30&lt;&gt;C28&amp;D28,TEXT(C30&amp;D30,"jjjj"),""),"")</f>
        <v>mercredi</v>
      </c>
      <c r="B30" s="25" t="str">
        <f ca="1">IF(C30&amp;D30&lt;&gt;C28&amp;D28, C30&amp;" "&amp;D30,"")</f>
        <v>27 mars 2019</v>
      </c>
      <c r="C30" s="17">
        <v>27</v>
      </c>
      <c r="D30" s="30" t="str">
        <f ca="1">IF(C30&lt;&gt;"",RIGHT(CELL("nomfichier",C28),LEN(CELL("nomfichier",C28))-FIND("]",CELL("nomfichier",C28))),"")</f>
        <v>mars 2019</v>
      </c>
      <c r="E30" s="18"/>
      <c r="F30" s="19"/>
      <c r="G30" s="19"/>
      <c r="H30" s="19"/>
      <c r="I30" s="19"/>
      <c r="J30" s="18"/>
      <c r="K30" s="20"/>
    </row>
    <row r="31" spans="1:11" x14ac:dyDescent="0.25">
      <c r="A31" s="25" t="str">
        <f t="shared" ca="1" si="1"/>
        <v>jeudi</v>
      </c>
      <c r="B31" s="25" t="str">
        <f t="shared" ca="1" si="2"/>
        <v>28 mars 2019</v>
      </c>
      <c r="C31" s="17">
        <v>28</v>
      </c>
      <c r="D31" s="30" t="str">
        <f t="shared" ca="1" si="0"/>
        <v>mars 2019</v>
      </c>
      <c r="E31" s="18"/>
      <c r="F31" s="19"/>
      <c r="G31" s="19"/>
      <c r="H31" s="19"/>
      <c r="I31" s="19"/>
      <c r="J31" s="18"/>
      <c r="K31" s="20"/>
    </row>
    <row r="32" spans="1:11" x14ac:dyDescent="0.25">
      <c r="A32" s="25" t="str">
        <f ca="1">IF(C32&lt;&gt;"",IF(C32&amp;D32&lt;&gt;C31&amp;D31,TEXT(C32&amp;D32,"jjjj"),""),"")</f>
        <v>vendredi</v>
      </c>
      <c r="B32" s="25" t="str">
        <f t="shared" ca="1" si="2"/>
        <v>29 mars 2019</v>
      </c>
      <c r="C32" s="17">
        <v>29</v>
      </c>
      <c r="D32" s="42" t="str">
        <f ca="1">IF(C32&lt;&gt;"",RIGHT(CELL("nomfichier",C31),LEN(CELL("nomfichier",C31))-FIND("]",CELL("nomfichier",C31))),"")</f>
        <v>mars 2019</v>
      </c>
      <c r="E32" s="36"/>
      <c r="F32" s="37"/>
      <c r="G32" s="37"/>
      <c r="H32" s="37"/>
      <c r="I32" s="37"/>
      <c r="J32" s="36"/>
      <c r="K32" s="38"/>
    </row>
    <row r="33" spans="1:11" x14ac:dyDescent="0.25">
      <c r="A33" s="25" t="str">
        <f ca="1">IF(C33&lt;&gt;"",IF(C33&amp;D33&lt;&gt;C32&amp;D32,TEXT(C33&amp;D33,"jjjj"),""),"")</f>
        <v>samedi</v>
      </c>
      <c r="B33" s="25" t="str">
        <f t="shared" ca="1" si="2"/>
        <v>30 mars 2019</v>
      </c>
      <c r="C33" s="21">
        <v>30</v>
      </c>
      <c r="D33" s="42" t="str">
        <f ca="1">IF(C33&lt;&gt;"",RIGHT(CELL("nomfichier",C32),LEN(CELL("nomfichier",C32))-FIND("]",CELL("nomfichier",C32))),"")</f>
        <v>mars 2019</v>
      </c>
      <c r="E33" s="22"/>
      <c r="F33" s="23"/>
      <c r="G33" s="23"/>
      <c r="H33" s="23"/>
      <c r="I33" s="23"/>
      <c r="J33" s="22"/>
      <c r="K33" s="24"/>
    </row>
    <row r="34" spans="1:11" x14ac:dyDescent="0.25">
      <c r="A34" s="44" t="str">
        <f ca="1">IF(C34&lt;&gt;"",IF(C34&amp;D34&lt;&gt;C33&amp;D33,TEXT(C34&amp;D34,"jjjj"),""),"")</f>
        <v>dimanche</v>
      </c>
      <c r="B34" s="25" t="str">
        <f t="shared" ca="1" si="2"/>
        <v>31 mars 2019</v>
      </c>
      <c r="C34" s="45">
        <v>31</v>
      </c>
      <c r="D34" s="42" t="str">
        <f ca="1">IF(C34&lt;&gt;"",RIGHT(CELL("nomfichier",C33),LEN(CELL("nomfichier",C33))-FIND("]",CELL("nomfichier",C33))),"")</f>
        <v>mars 2019</v>
      </c>
      <c r="E34" s="36"/>
      <c r="F34" s="37"/>
      <c r="G34" s="37"/>
      <c r="H34" s="37"/>
      <c r="I34" s="37"/>
      <c r="J34" s="36"/>
      <c r="K34" s="38"/>
    </row>
    <row r="35" spans="1:11" x14ac:dyDescent="0.25">
      <c r="A35" s="44" t="str">
        <f>IF(C35&lt;&gt;"",IF(C35&amp;D35&lt;&gt;C34&amp;D34,TEXT(C35&amp;D35,"jjjj"),""),"")</f>
        <v/>
      </c>
      <c r="B35" s="44" t="s">
        <v>69</v>
      </c>
      <c r="C35" s="45"/>
      <c r="D35" s="42" t="str">
        <f ca="1">IF(C35&lt;&gt;"",RIGHT(CELL("nomfichier",C34),LEN(CELL("nomfichier",C34))-FIND("]",CELL("nomfichier",C34))),"")</f>
        <v/>
      </c>
      <c r="E35" s="36"/>
      <c r="F35" s="37"/>
      <c r="G35" s="37"/>
      <c r="H35" s="37"/>
      <c r="I35" s="37"/>
      <c r="J35" s="36"/>
      <c r="K35" s="38"/>
    </row>
  </sheetData>
  <conditionalFormatting sqref="A2:K35">
    <cfRule type="expression" dxfId="84" priority="2">
      <formula>OR($A2="samedi",$A2="dimanche")</formula>
    </cfRule>
  </conditionalFormatting>
  <conditionalFormatting sqref="A2:K4 A6:K33 B34">
    <cfRule type="expression" dxfId="83" priority="1">
      <formula>ISBLANK($C2)</formula>
    </cfRule>
  </conditionalFormatting>
  <conditionalFormatting sqref="F2:I35">
    <cfRule type="expression" dxfId="82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</sheetPr>
  <dimension ref="A1:K32"/>
  <sheetViews>
    <sheetView topLeftCell="A19" workbookViewId="0">
      <selection sqref="A1:XFD1048576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lundi</v>
      </c>
      <c r="B2" s="25" t="str">
        <f ca="1">IF(C2&amp;D2&lt;&gt;C1&amp;D1, C2&amp;" "&amp;D2,"")</f>
        <v>1 avril 2019</v>
      </c>
      <c r="C2" s="25">
        <v>1</v>
      </c>
      <c r="D2" s="26" t="str">
        <f t="shared" ref="D2:D29" ca="1" si="0">IF(C2&lt;&gt;"",RIGHT(CELL("nomfichier",C1),LEN(CELL("nomfichier",C1))-FIND("]",CELL("nomfichier",C1))),"")</f>
        <v>avril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mardi</v>
      </c>
      <c r="B3" s="25" t="str">
        <f ca="1">IF(C3&amp;D3&lt;&gt;C2&amp;D2, C3&amp;" "&amp;D3,"")</f>
        <v>2 avril 2019</v>
      </c>
      <c r="C3" s="17">
        <v>2</v>
      </c>
      <c r="D3" s="30" t="str">
        <f ca="1">IF(C3&lt;&gt;"",RIGHT(CELL("nomfichier",C2),LEN(CELL("nomfichier",C2))-FIND("]",CELL("nomfichier",C2))),"")</f>
        <v>avril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mercredi</v>
      </c>
      <c r="B4" s="25" t="str">
        <f ca="1">IF(C4&amp;D4&lt;&gt;C3&amp;D3, C4&amp;" "&amp;D4,"")</f>
        <v>3 avril 2019</v>
      </c>
      <c r="C4" s="17">
        <v>3</v>
      </c>
      <c r="D4" s="30" t="str">
        <f ca="1">IF(C4&lt;&gt;"",RIGHT(CELL("nomfichier",C3),LEN(CELL("nomfichier",C3))-FIND("]",CELL("nomfichier",C3))),"")</f>
        <v>avril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jeudi</v>
      </c>
      <c r="B5" s="25" t="str">
        <f ca="1">IF(C5&amp;D5&lt;&gt;C4&amp;D4, C5&amp;" "&amp;D5,"")</f>
        <v>4 avril 2019</v>
      </c>
      <c r="C5" s="17">
        <v>4</v>
      </c>
      <c r="D5" s="30" t="str">
        <f ca="1">IF(C5&lt;&gt;"",RIGHT(CELL("nomfichier",C4),LEN(CELL("nomfichier",C4))-FIND("]",CELL("nomfichier",C4))),"")</f>
        <v>avril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vendredi</v>
      </c>
      <c r="B6" s="25" t="str">
        <f ca="1">IF(C6&amp;D6&lt;&gt;C5&amp;D5, C6&amp;" "&amp;D6,"")</f>
        <v>5 avril 2019</v>
      </c>
      <c r="C6" s="17">
        <v>5</v>
      </c>
      <c r="D6" s="30" t="str">
        <f ca="1">IF(C6&lt;&gt;"",RIGHT(CELL("nomfichier",C5),LEN(CELL("nomfichier",C5))-FIND("]",CELL("nomfichier",C5))),"")</f>
        <v>avril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29" ca="1" si="1">IF(C7&lt;&gt;"",IF(C7&amp;D7&lt;&gt;C6&amp;D6,TEXT(C7&amp;D7,"jjjj"),""),"")</f>
        <v>samedi</v>
      </c>
      <c r="B7" s="25" t="str">
        <f t="shared" ref="B7:B31" ca="1" si="2">IF(C7&amp;D7&lt;&gt;C6&amp;D6, C7&amp;" "&amp;D7,"")</f>
        <v>6 avril 2019</v>
      </c>
      <c r="C7" s="17">
        <v>6</v>
      </c>
      <c r="D7" s="30" t="str">
        <f t="shared" ca="1" si="0"/>
        <v>avril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dimanche</v>
      </c>
      <c r="B8" s="25" t="str">
        <f t="shared" ca="1" si="2"/>
        <v>7 avril 2019</v>
      </c>
      <c r="C8" s="17">
        <v>7</v>
      </c>
      <c r="D8" s="30" t="str">
        <f t="shared" ca="1" si="0"/>
        <v>avril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lundi</v>
      </c>
      <c r="B9" s="25" t="str">
        <f t="shared" ca="1" si="2"/>
        <v>8 avril 2019</v>
      </c>
      <c r="C9" s="17">
        <v>8</v>
      </c>
      <c r="D9" s="30" t="str">
        <f t="shared" ca="1" si="0"/>
        <v>avril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mardi</v>
      </c>
      <c r="B10" s="25" t="str">
        <f t="shared" ca="1" si="2"/>
        <v>9 avril 2019</v>
      </c>
      <c r="C10" s="17">
        <v>9</v>
      </c>
      <c r="D10" s="30" t="str">
        <f t="shared" ca="1" si="0"/>
        <v>avril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mercredi</v>
      </c>
      <c r="B11" s="25" t="str">
        <f ca="1">IF(C11&amp;D11&lt;&gt;C10&amp;D10, C11&amp;" "&amp;D11,"")</f>
        <v>10 avril 2019</v>
      </c>
      <c r="C11" s="17">
        <v>10</v>
      </c>
      <c r="D11" s="30" t="str">
        <f ca="1">IF(C11&lt;&gt;"",RIGHT(CELL("nomfichier",C10),LEN(CELL("nomfichier",C10))-FIND("]",CELL("nomfichier",C10))),"")</f>
        <v>avril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jeudi</v>
      </c>
      <c r="B12" s="25" t="str">
        <f t="shared" ca="1" si="2"/>
        <v>11 avril 2019</v>
      </c>
      <c r="C12" s="17">
        <v>11</v>
      </c>
      <c r="D12" s="30" t="str">
        <f t="shared" ca="1" si="0"/>
        <v>avril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vendredi</v>
      </c>
      <c r="B13" s="25" t="str">
        <f ca="1">IF(C13&amp;D13&lt;&gt;C12&amp;D12, C13&amp;" "&amp;D13,"")</f>
        <v>12 avril 2019</v>
      </c>
      <c r="C13" s="17">
        <v>12</v>
      </c>
      <c r="D13" s="30" t="str">
        <f ca="1">IF(C13&lt;&gt;"",RIGHT(CELL("nomfichier",C12),LEN(CELL("nomfichier",C12))-FIND("]",CELL("nomfichier",C12))),"")</f>
        <v>avril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samedi</v>
      </c>
      <c r="B14" s="25" t="str">
        <f ca="1">IF(C14&amp;D14&lt;&gt;C13&amp;D13, C14&amp;" "&amp;D14,"")</f>
        <v>13 avril 2019</v>
      </c>
      <c r="C14" s="17">
        <v>13</v>
      </c>
      <c r="D14" s="30" t="str">
        <f ca="1">IF(C14&lt;&gt;"",RIGHT(CELL("nomfichier",C13),LEN(CELL("nomfichier",C13))-FIND("]",CELL("nomfichier",C13))),"")</f>
        <v>avril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dimanche</v>
      </c>
      <c r="B15" s="25" t="str">
        <f t="shared" ca="1" si="2"/>
        <v>14 avril 2019</v>
      </c>
      <c r="C15" s="17">
        <v>14</v>
      </c>
      <c r="D15" s="30" t="str">
        <f t="shared" ca="1" si="0"/>
        <v>avril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lundi</v>
      </c>
      <c r="B16" s="25" t="str">
        <f t="shared" ca="1" si="2"/>
        <v>15 avril 2019</v>
      </c>
      <c r="C16" s="17">
        <v>15</v>
      </c>
      <c r="D16" s="30" t="str">
        <f t="shared" ca="1" si="0"/>
        <v>avril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mardi</v>
      </c>
      <c r="B17" s="25" t="str">
        <f t="shared" ca="1" si="2"/>
        <v>16 avril 2019</v>
      </c>
      <c r="C17" s="17">
        <v>16</v>
      </c>
      <c r="D17" s="30" t="str">
        <f t="shared" ca="1" si="0"/>
        <v>avril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mercredi</v>
      </c>
      <c r="B18" s="25" t="str">
        <f t="shared" ca="1" si="2"/>
        <v>17 avril 2019</v>
      </c>
      <c r="C18" s="17">
        <v>17</v>
      </c>
      <c r="D18" s="30" t="str">
        <f t="shared" ca="1" si="0"/>
        <v>avril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jeudi</v>
      </c>
      <c r="B19" s="25" t="str">
        <f t="shared" ca="1" si="2"/>
        <v>18 avril 2019</v>
      </c>
      <c r="C19" s="17">
        <v>18</v>
      </c>
      <c r="D19" s="30" t="str">
        <f t="shared" ca="1" si="0"/>
        <v>avril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vendredi</v>
      </c>
      <c r="B20" s="25" t="str">
        <f t="shared" ca="1" si="2"/>
        <v>19 avril 2019</v>
      </c>
      <c r="C20" s="17">
        <v>19</v>
      </c>
      <c r="D20" s="30" t="str">
        <f t="shared" ca="1" si="0"/>
        <v>avril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samedi</v>
      </c>
      <c r="B21" s="25" t="str">
        <f t="shared" ca="1" si="2"/>
        <v>20 avril 2019</v>
      </c>
      <c r="C21" s="17">
        <v>20</v>
      </c>
      <c r="D21" s="30" t="str">
        <f t="shared" ca="1" si="0"/>
        <v>avril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dimanche</v>
      </c>
      <c r="B22" s="25" t="str">
        <f t="shared" ca="1" si="2"/>
        <v>21 avril 2019</v>
      </c>
      <c r="C22" s="17">
        <v>21</v>
      </c>
      <c r="D22" s="30" t="str">
        <f t="shared" ca="1" si="0"/>
        <v>avril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lundi</v>
      </c>
      <c r="B23" s="25" t="str">
        <f t="shared" ca="1" si="2"/>
        <v>22 avril 2019</v>
      </c>
      <c r="C23" s="17">
        <v>22</v>
      </c>
      <c r="D23" s="30" t="str">
        <f t="shared" ca="1" si="0"/>
        <v>avril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mardi</v>
      </c>
      <c r="B24" s="25" t="str">
        <f t="shared" ca="1" si="2"/>
        <v>23 avril 2019</v>
      </c>
      <c r="C24" s="17">
        <v>23</v>
      </c>
      <c r="D24" s="30" t="str">
        <f t="shared" ca="1" si="0"/>
        <v>avril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mercredi</v>
      </c>
      <c r="B25" s="25" t="str">
        <f t="shared" ca="1" si="2"/>
        <v>24 avril 2019</v>
      </c>
      <c r="C25" s="17">
        <v>24</v>
      </c>
      <c r="D25" s="30" t="str">
        <f t="shared" ca="1" si="0"/>
        <v>avril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jeudi</v>
      </c>
      <c r="B26" s="25" t="str">
        <f t="shared" ca="1" si="2"/>
        <v>25 avril 2019</v>
      </c>
      <c r="C26" s="17">
        <v>25</v>
      </c>
      <c r="D26" s="30" t="str">
        <f t="shared" ca="1" si="0"/>
        <v>avril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vendredi</v>
      </c>
      <c r="B27" s="25" t="str">
        <f t="shared" ca="1" si="2"/>
        <v>26 avril 2019</v>
      </c>
      <c r="C27" s="17">
        <v>26</v>
      </c>
      <c r="D27" s="30" t="str">
        <f t="shared" ca="1" si="0"/>
        <v>avril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samedi</v>
      </c>
      <c r="B28" s="25" t="str">
        <f t="shared" ca="1" si="2"/>
        <v>27 avril 2019</v>
      </c>
      <c r="C28" s="17">
        <v>27</v>
      </c>
      <c r="D28" s="30" t="str">
        <f t="shared" ca="1" si="0"/>
        <v>avril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dimanche</v>
      </c>
      <c r="B29" s="25" t="str">
        <f t="shared" ca="1" si="2"/>
        <v>28 avril 2019</v>
      </c>
      <c r="C29" s="17">
        <v>28</v>
      </c>
      <c r="D29" s="30" t="str">
        <f t="shared" ca="1" si="0"/>
        <v>avril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ca="1">IF(C30&lt;&gt;"",IF(C30&amp;D30&lt;&gt;C29&amp;D29,TEXT(C30&amp;D30,"jjjj"),""),"")</f>
        <v>lundi</v>
      </c>
      <c r="B30" s="25" t="str">
        <f t="shared" ca="1" si="2"/>
        <v>29 avril 2019</v>
      </c>
      <c r="C30" s="17">
        <v>29</v>
      </c>
      <c r="D30" s="42" t="str">
        <f ca="1">IF(C30&lt;&gt;"",RIGHT(CELL("nomfichier",C29),LEN(CELL("nomfichier",C29))-FIND("]",CELL("nomfichier",C29))),"")</f>
        <v>avril 2019</v>
      </c>
      <c r="E30" s="36"/>
      <c r="F30" s="37"/>
      <c r="G30" s="37"/>
      <c r="H30" s="37"/>
      <c r="I30" s="37"/>
      <c r="J30" s="36"/>
      <c r="K30" s="38"/>
    </row>
    <row r="31" spans="1:11" x14ac:dyDescent="0.25">
      <c r="A31" s="25" t="str">
        <f ca="1">IF(C31&lt;&gt;"",IF(C31&amp;D31&lt;&gt;C30&amp;D30,TEXT(C31&amp;D31,"jjjj"),""),"")</f>
        <v>mardi</v>
      </c>
      <c r="B31" s="25" t="str">
        <f t="shared" ca="1" si="2"/>
        <v>30 avril 2019</v>
      </c>
      <c r="C31" s="21">
        <v>30</v>
      </c>
      <c r="D31" s="42" t="str">
        <f ca="1">IF(C31&lt;&gt;"",RIGHT(CELL("nomfichier",C30),LEN(CELL("nomfichier",C30))-FIND("]",CELL("nomfichier",C30))),"")</f>
        <v>avril 2019</v>
      </c>
      <c r="E31" s="22"/>
      <c r="F31" s="23"/>
      <c r="G31" s="23"/>
      <c r="H31" s="23"/>
      <c r="I31" s="23"/>
      <c r="J31" s="22"/>
      <c r="K31" s="24"/>
    </row>
    <row r="32" spans="1:11" x14ac:dyDescent="0.25">
      <c r="A32" s="44" t="str">
        <f>IF(C32&lt;&gt;"",IF(C32&amp;D32&lt;&gt;#REF!&amp;#REF!,TEXT(C32&amp;D32,"jjjj"),""),"")</f>
        <v/>
      </c>
      <c r="B32" s="44" t="s">
        <v>70</v>
      </c>
      <c r="C32" s="45"/>
      <c r="D32" s="42" t="str">
        <f ca="1">IF(C32&lt;&gt;"",RIGHT(CELL("nomfichier",#REF!),LEN(CELL("nomfichier",#REF!))-FIND("]",CELL("nomfichier",#REF!))),"")</f>
        <v/>
      </c>
      <c r="E32" s="36"/>
      <c r="F32" s="37"/>
      <c r="G32" s="37"/>
      <c r="H32" s="37"/>
      <c r="I32" s="37"/>
      <c r="J32" s="36"/>
      <c r="K32" s="38"/>
    </row>
  </sheetData>
  <conditionalFormatting sqref="A2:K32">
    <cfRule type="expression" dxfId="67" priority="2">
      <formula>OR($A2="samedi",$A2="dimanche")</formula>
    </cfRule>
  </conditionalFormatting>
  <conditionalFormatting sqref="A2:K4 A6:K31">
    <cfRule type="expression" dxfId="66" priority="1">
      <formula>ISBLANK($C2)</formula>
    </cfRule>
  </conditionalFormatting>
  <conditionalFormatting sqref="F2:I32">
    <cfRule type="expression" dxfId="65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50"/>
  </sheetPr>
  <dimension ref="A1:K33"/>
  <sheetViews>
    <sheetView workbookViewId="0">
      <selection sqref="A1:XFD1048576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mercredi</v>
      </c>
      <c r="B2" s="25" t="str">
        <f ca="1">IF(C2&amp;D2&lt;&gt;C1&amp;D1, C2&amp;" "&amp;D2,"")</f>
        <v>1 mai 2019</v>
      </c>
      <c r="C2" s="25">
        <v>1</v>
      </c>
      <c r="D2" s="26" t="str">
        <f t="shared" ref="D2:D29" ca="1" si="0">IF(C2&lt;&gt;"",RIGHT(CELL("nomfichier",C1),LEN(CELL("nomfichier",C1))-FIND("]",CELL("nomfichier",C1))),"")</f>
        <v>mai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jeudi</v>
      </c>
      <c r="B3" s="25" t="str">
        <f ca="1">IF(C3&amp;D3&lt;&gt;C2&amp;D2, C3&amp;" "&amp;D3,"")</f>
        <v>2 mai 2019</v>
      </c>
      <c r="C3" s="17">
        <v>2</v>
      </c>
      <c r="D3" s="30" t="str">
        <f ca="1">IF(C3&lt;&gt;"",RIGHT(CELL("nomfichier",C2),LEN(CELL("nomfichier",C2))-FIND("]",CELL("nomfichier",C2))),"")</f>
        <v>mai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vendredi</v>
      </c>
      <c r="B4" s="25" t="str">
        <f ca="1">IF(C4&amp;D4&lt;&gt;C3&amp;D3, C4&amp;" "&amp;D4,"")</f>
        <v>3 mai 2019</v>
      </c>
      <c r="C4" s="17">
        <v>3</v>
      </c>
      <c r="D4" s="30" t="str">
        <f ca="1">IF(C4&lt;&gt;"",RIGHT(CELL("nomfichier",C3),LEN(CELL("nomfichier",C3))-FIND("]",CELL("nomfichier",C3))),"")</f>
        <v>mai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samedi</v>
      </c>
      <c r="B5" s="25" t="str">
        <f ca="1">IF(C5&amp;D5&lt;&gt;C4&amp;D4, C5&amp;" "&amp;D5,"")</f>
        <v>4 mai 2019</v>
      </c>
      <c r="C5" s="17">
        <v>4</v>
      </c>
      <c r="D5" s="30" t="str">
        <f ca="1">IF(C5&lt;&gt;"",RIGHT(CELL("nomfichier",C4),LEN(CELL("nomfichier",C4))-FIND("]",CELL("nomfichier",C4))),"")</f>
        <v>mai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dimanche</v>
      </c>
      <c r="B6" s="25" t="str">
        <f ca="1">IF(C6&amp;D6&lt;&gt;C5&amp;D5, C6&amp;" "&amp;D6,"")</f>
        <v>5 mai 2019</v>
      </c>
      <c r="C6" s="17">
        <v>5</v>
      </c>
      <c r="D6" s="30" t="str">
        <f ca="1">IF(C6&lt;&gt;"",RIGHT(CELL("nomfichier",C5),LEN(CELL("nomfichier",C5))-FIND("]",CELL("nomfichier",C5))),"")</f>
        <v>mai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29" ca="1" si="1">IF(C7&lt;&gt;"",IF(C7&amp;D7&lt;&gt;C6&amp;D6,TEXT(C7&amp;D7,"jjjj"),""),"")</f>
        <v>lundi</v>
      </c>
      <c r="B7" s="25" t="str">
        <f t="shared" ref="B7:B32" ca="1" si="2">IF(C7&amp;D7&lt;&gt;C6&amp;D6, C7&amp;" "&amp;D7,"")</f>
        <v>6 mai 2019</v>
      </c>
      <c r="C7" s="17">
        <v>6</v>
      </c>
      <c r="D7" s="30" t="str">
        <f t="shared" ca="1" si="0"/>
        <v>mai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mardi</v>
      </c>
      <c r="B8" s="25" t="str">
        <f t="shared" ca="1" si="2"/>
        <v>7 mai 2019</v>
      </c>
      <c r="C8" s="17">
        <v>7</v>
      </c>
      <c r="D8" s="30" t="str">
        <f t="shared" ca="1" si="0"/>
        <v>mai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mercredi</v>
      </c>
      <c r="B9" s="25" t="str">
        <f t="shared" ca="1" si="2"/>
        <v>8 mai 2019</v>
      </c>
      <c r="C9" s="17">
        <v>8</v>
      </c>
      <c r="D9" s="30" t="str">
        <f t="shared" ca="1" si="0"/>
        <v>mai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jeudi</v>
      </c>
      <c r="B10" s="25" t="str">
        <f t="shared" ca="1" si="2"/>
        <v>9 mai 2019</v>
      </c>
      <c r="C10" s="17">
        <v>9</v>
      </c>
      <c r="D10" s="30" t="str">
        <f t="shared" ca="1" si="0"/>
        <v>mai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vendredi</v>
      </c>
      <c r="B11" s="25" t="str">
        <f ca="1">IF(C11&amp;D11&lt;&gt;C10&amp;D10, C11&amp;" "&amp;D11,"")</f>
        <v>10 mai 2019</v>
      </c>
      <c r="C11" s="17">
        <v>10</v>
      </c>
      <c r="D11" s="30" t="str">
        <f ca="1">IF(C11&lt;&gt;"",RIGHT(CELL("nomfichier",C10),LEN(CELL("nomfichier",C10))-FIND("]",CELL("nomfichier",C10))),"")</f>
        <v>mai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samedi</v>
      </c>
      <c r="B12" s="25" t="str">
        <f t="shared" ca="1" si="2"/>
        <v>11 mai 2019</v>
      </c>
      <c r="C12" s="17">
        <v>11</v>
      </c>
      <c r="D12" s="30" t="str">
        <f t="shared" ca="1" si="0"/>
        <v>mai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dimanche</v>
      </c>
      <c r="B13" s="25" t="str">
        <f ca="1">IF(C13&amp;D13&lt;&gt;C12&amp;D12, C13&amp;" "&amp;D13,"")</f>
        <v>12 mai 2019</v>
      </c>
      <c r="C13" s="17">
        <v>12</v>
      </c>
      <c r="D13" s="30" t="str">
        <f ca="1">IF(C13&lt;&gt;"",RIGHT(CELL("nomfichier",C12),LEN(CELL("nomfichier",C12))-FIND("]",CELL("nomfichier",C12))),"")</f>
        <v>mai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lundi</v>
      </c>
      <c r="B14" s="25" t="str">
        <f ca="1">IF(C14&amp;D14&lt;&gt;C13&amp;D13, C14&amp;" "&amp;D14,"")</f>
        <v>13 mai 2019</v>
      </c>
      <c r="C14" s="17">
        <v>13</v>
      </c>
      <c r="D14" s="30" t="str">
        <f ca="1">IF(C14&lt;&gt;"",RIGHT(CELL("nomfichier",C13),LEN(CELL("nomfichier",C13))-FIND("]",CELL("nomfichier",C13))),"")</f>
        <v>mai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mardi</v>
      </c>
      <c r="B15" s="25" t="str">
        <f t="shared" ca="1" si="2"/>
        <v>14 mai 2019</v>
      </c>
      <c r="C15" s="17">
        <v>14</v>
      </c>
      <c r="D15" s="30" t="str">
        <f t="shared" ca="1" si="0"/>
        <v>mai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mercredi</v>
      </c>
      <c r="B16" s="25" t="str">
        <f t="shared" ca="1" si="2"/>
        <v>15 mai 2019</v>
      </c>
      <c r="C16" s="17">
        <v>15</v>
      </c>
      <c r="D16" s="30" t="str">
        <f t="shared" ca="1" si="0"/>
        <v>mai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jeudi</v>
      </c>
      <c r="B17" s="25" t="str">
        <f t="shared" ca="1" si="2"/>
        <v>16 mai 2019</v>
      </c>
      <c r="C17" s="17">
        <v>16</v>
      </c>
      <c r="D17" s="30" t="str">
        <f t="shared" ca="1" si="0"/>
        <v>mai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vendredi</v>
      </c>
      <c r="B18" s="25" t="str">
        <f t="shared" ca="1" si="2"/>
        <v>17 mai 2019</v>
      </c>
      <c r="C18" s="17">
        <v>17</v>
      </c>
      <c r="D18" s="30" t="str">
        <f t="shared" ca="1" si="0"/>
        <v>mai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samedi</v>
      </c>
      <c r="B19" s="25" t="str">
        <f t="shared" ca="1" si="2"/>
        <v>18 mai 2019</v>
      </c>
      <c r="C19" s="17">
        <v>18</v>
      </c>
      <c r="D19" s="30" t="str">
        <f t="shared" ca="1" si="0"/>
        <v>mai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dimanche</v>
      </c>
      <c r="B20" s="25" t="str">
        <f t="shared" ca="1" si="2"/>
        <v>19 mai 2019</v>
      </c>
      <c r="C20" s="17">
        <v>19</v>
      </c>
      <c r="D20" s="30" t="str">
        <f t="shared" ca="1" si="0"/>
        <v>mai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lundi</v>
      </c>
      <c r="B21" s="25" t="str">
        <f t="shared" ca="1" si="2"/>
        <v>20 mai 2019</v>
      </c>
      <c r="C21" s="17">
        <v>20</v>
      </c>
      <c r="D21" s="30" t="str">
        <f t="shared" ca="1" si="0"/>
        <v>mai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mardi</v>
      </c>
      <c r="B22" s="25" t="str">
        <f t="shared" ca="1" si="2"/>
        <v>21 mai 2019</v>
      </c>
      <c r="C22" s="17">
        <v>21</v>
      </c>
      <c r="D22" s="30" t="str">
        <f t="shared" ca="1" si="0"/>
        <v>mai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mercredi</v>
      </c>
      <c r="B23" s="25" t="str">
        <f t="shared" ca="1" si="2"/>
        <v>22 mai 2019</v>
      </c>
      <c r="C23" s="17">
        <v>22</v>
      </c>
      <c r="D23" s="30" t="str">
        <f t="shared" ca="1" si="0"/>
        <v>mai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jeudi</v>
      </c>
      <c r="B24" s="25" t="str">
        <f t="shared" ca="1" si="2"/>
        <v>23 mai 2019</v>
      </c>
      <c r="C24" s="17">
        <v>23</v>
      </c>
      <c r="D24" s="30" t="str">
        <f t="shared" ca="1" si="0"/>
        <v>mai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vendredi</v>
      </c>
      <c r="B25" s="25" t="str">
        <f t="shared" ca="1" si="2"/>
        <v>24 mai 2019</v>
      </c>
      <c r="C25" s="17">
        <v>24</v>
      </c>
      <c r="D25" s="30" t="str">
        <f t="shared" ca="1" si="0"/>
        <v>mai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samedi</v>
      </c>
      <c r="B26" s="25" t="str">
        <f t="shared" ca="1" si="2"/>
        <v>25 mai 2019</v>
      </c>
      <c r="C26" s="17">
        <v>25</v>
      </c>
      <c r="D26" s="30" t="str">
        <f t="shared" ca="1" si="0"/>
        <v>mai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dimanche</v>
      </c>
      <c r="B27" s="25" t="str">
        <f t="shared" ca="1" si="2"/>
        <v>26 mai 2019</v>
      </c>
      <c r="C27" s="17">
        <v>26</v>
      </c>
      <c r="D27" s="30" t="str">
        <f t="shared" ca="1" si="0"/>
        <v>mai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lundi</v>
      </c>
      <c r="B28" s="25" t="str">
        <f t="shared" ca="1" si="2"/>
        <v>27 mai 2019</v>
      </c>
      <c r="C28" s="17">
        <v>27</v>
      </c>
      <c r="D28" s="30" t="str">
        <f t="shared" ca="1" si="0"/>
        <v>mai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mardi</v>
      </c>
      <c r="B29" s="25" t="str">
        <f t="shared" ca="1" si="2"/>
        <v>28 mai 2019</v>
      </c>
      <c r="C29" s="17">
        <v>28</v>
      </c>
      <c r="D29" s="30" t="str">
        <f t="shared" ca="1" si="0"/>
        <v>mai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ca="1">IF(C30&lt;&gt;"",IF(C30&amp;D30&lt;&gt;C29&amp;D29,TEXT(C30&amp;D30,"jjjj"),""),"")</f>
        <v>mercredi</v>
      </c>
      <c r="B30" s="25" t="str">
        <f t="shared" ca="1" si="2"/>
        <v>29 mai 2019</v>
      </c>
      <c r="C30" s="17">
        <v>29</v>
      </c>
      <c r="D30" s="42" t="str">
        <f ca="1">IF(C30&lt;&gt;"",RIGHT(CELL("nomfichier",C29),LEN(CELL("nomfichier",C29))-FIND("]",CELL("nomfichier",C29))),"")</f>
        <v>mai 2019</v>
      </c>
      <c r="E30" s="36"/>
      <c r="F30" s="37"/>
      <c r="G30" s="37"/>
      <c r="H30" s="37"/>
      <c r="I30" s="37"/>
      <c r="J30" s="36"/>
      <c r="K30" s="38"/>
    </row>
    <row r="31" spans="1:11" x14ac:dyDescent="0.25">
      <c r="A31" s="25" t="str">
        <f ca="1">IF(C31&lt;&gt;"",IF(C31&amp;D31&lt;&gt;C30&amp;D30,TEXT(C31&amp;D31,"jjjj"),""),"")</f>
        <v>jeudi</v>
      </c>
      <c r="B31" s="25" t="str">
        <f t="shared" ca="1" si="2"/>
        <v>30 mai 2019</v>
      </c>
      <c r="C31" s="21">
        <v>30</v>
      </c>
      <c r="D31" s="42" t="str">
        <f ca="1">IF(C31&lt;&gt;"",RIGHT(CELL("nomfichier",C30),LEN(CELL("nomfichier",C30))-FIND("]",CELL("nomfichier",C30))),"")</f>
        <v>mai 2019</v>
      </c>
      <c r="E31" s="22"/>
      <c r="F31" s="23"/>
      <c r="G31" s="23"/>
      <c r="H31" s="23"/>
      <c r="I31" s="23"/>
      <c r="J31" s="22"/>
      <c r="K31" s="24"/>
    </row>
    <row r="32" spans="1:11" x14ac:dyDescent="0.25">
      <c r="A32" s="25" t="str">
        <f ca="1">IF(C32&lt;&gt;"",IF(C32&amp;D32&lt;&gt;C31&amp;D31,TEXT(C32&amp;D32,"jjjj"),""),"")</f>
        <v>vendredi</v>
      </c>
      <c r="B32" s="25" t="str">
        <f t="shared" ca="1" si="2"/>
        <v>31 mai 2019</v>
      </c>
      <c r="C32" s="17">
        <v>31</v>
      </c>
      <c r="D32" s="42" t="str">
        <f ca="1">IF(C32&lt;&gt;"",RIGHT(CELL("nomfichier",C31),LEN(CELL("nomfichier",C31))-FIND("]",CELL("nomfichier",C31))),"")</f>
        <v>mai 2019</v>
      </c>
      <c r="E32" s="36"/>
      <c r="F32" s="37"/>
      <c r="G32" s="37"/>
      <c r="H32" s="37"/>
      <c r="I32" s="37"/>
      <c r="J32" s="36"/>
      <c r="K32" s="38"/>
    </row>
    <row r="33" spans="1:11" x14ac:dyDescent="0.25">
      <c r="A33" s="44" t="str">
        <f>IF(C33&lt;&gt;"",IF(C33&amp;D33&lt;&gt;#REF!&amp;#REF!,TEXT(C33&amp;D33,"jjjj"),""),"")</f>
        <v/>
      </c>
      <c r="B33" s="44" t="s">
        <v>71</v>
      </c>
      <c r="C33" s="45"/>
      <c r="D33" s="42" t="str">
        <f ca="1">IF(C33&lt;&gt;"",RIGHT(CELL("nomfichier",#REF!),LEN(CELL("nomfichier",#REF!))-FIND("]",CELL("nomfichier",#REF!))),"")</f>
        <v/>
      </c>
      <c r="E33" s="36"/>
      <c r="F33" s="37"/>
      <c r="G33" s="37"/>
      <c r="H33" s="37"/>
      <c r="I33" s="37"/>
      <c r="J33" s="36"/>
      <c r="K33" s="38"/>
    </row>
  </sheetData>
  <conditionalFormatting sqref="A2:K33">
    <cfRule type="expression" dxfId="50" priority="2">
      <formula>OR($A2="samedi",$A2="dimanche")</formula>
    </cfRule>
  </conditionalFormatting>
  <conditionalFormatting sqref="A2:K4 A6:K32">
    <cfRule type="expression" dxfId="49" priority="1">
      <formula>ISBLANK($C2)</formula>
    </cfRule>
  </conditionalFormatting>
  <conditionalFormatting sqref="F2:I33">
    <cfRule type="expression" dxfId="48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50"/>
  </sheetPr>
  <dimension ref="A1:K32"/>
  <sheetViews>
    <sheetView topLeftCell="A10" workbookViewId="0">
      <selection sqref="A1:XFD1048576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samedi</v>
      </c>
      <c r="B2" s="25" t="str">
        <f ca="1">IF(C2&amp;D2&lt;&gt;C1&amp;D1, C2&amp;" "&amp;D2,"")</f>
        <v>1 juin 2019</v>
      </c>
      <c r="C2" s="25">
        <v>1</v>
      </c>
      <c r="D2" s="26" t="str">
        <f t="shared" ref="D2:D29" ca="1" si="0">IF(C2&lt;&gt;"",RIGHT(CELL("nomfichier",C1),LEN(CELL("nomfichier",C1))-FIND("]",CELL("nomfichier",C1))),"")</f>
        <v>juin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dimanche</v>
      </c>
      <c r="B3" s="25" t="str">
        <f ca="1">IF(C3&amp;D3&lt;&gt;C2&amp;D2, C3&amp;" "&amp;D3,"")</f>
        <v>2 juin 2019</v>
      </c>
      <c r="C3" s="17">
        <v>2</v>
      </c>
      <c r="D3" s="30" t="str">
        <f ca="1">IF(C3&lt;&gt;"",RIGHT(CELL("nomfichier",C2),LEN(CELL("nomfichier",C2))-FIND("]",CELL("nomfichier",C2))),"")</f>
        <v>juin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lundi</v>
      </c>
      <c r="B4" s="25" t="str">
        <f ca="1">IF(C4&amp;D4&lt;&gt;C3&amp;D3, C4&amp;" "&amp;D4,"")</f>
        <v>3 juin 2019</v>
      </c>
      <c r="C4" s="17">
        <v>3</v>
      </c>
      <c r="D4" s="30" t="str">
        <f ca="1">IF(C4&lt;&gt;"",RIGHT(CELL("nomfichier",C3),LEN(CELL("nomfichier",C3))-FIND("]",CELL("nomfichier",C3))),"")</f>
        <v>juin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mardi</v>
      </c>
      <c r="B5" s="25" t="str">
        <f ca="1">IF(C5&amp;D5&lt;&gt;C4&amp;D4, C5&amp;" "&amp;D5,"")</f>
        <v>4 juin 2019</v>
      </c>
      <c r="C5" s="17">
        <v>4</v>
      </c>
      <c r="D5" s="30" t="str">
        <f ca="1">IF(C5&lt;&gt;"",RIGHT(CELL("nomfichier",C4),LEN(CELL("nomfichier",C4))-FIND("]",CELL("nomfichier",C4))),"")</f>
        <v>juin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mercredi</v>
      </c>
      <c r="B6" s="25" t="str">
        <f ca="1">IF(C6&amp;D6&lt;&gt;C5&amp;D5, C6&amp;" "&amp;D6,"")</f>
        <v>5 juin 2019</v>
      </c>
      <c r="C6" s="17">
        <v>5</v>
      </c>
      <c r="D6" s="30" t="str">
        <f ca="1">IF(C6&lt;&gt;"",RIGHT(CELL("nomfichier",C5),LEN(CELL("nomfichier",C5))-FIND("]",CELL("nomfichier",C5))),"")</f>
        <v>juin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29" ca="1" si="1">IF(C7&lt;&gt;"",IF(C7&amp;D7&lt;&gt;C6&amp;D6,TEXT(C7&amp;D7,"jjjj"),""),"")</f>
        <v>jeudi</v>
      </c>
      <c r="B7" s="25" t="str">
        <f t="shared" ref="B7:B31" ca="1" si="2">IF(C7&amp;D7&lt;&gt;C6&amp;D6, C7&amp;" "&amp;D7,"")</f>
        <v>6 juin 2019</v>
      </c>
      <c r="C7" s="17">
        <v>6</v>
      </c>
      <c r="D7" s="30" t="str">
        <f t="shared" ca="1" si="0"/>
        <v>juin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vendredi</v>
      </c>
      <c r="B8" s="25" t="str">
        <f t="shared" ca="1" si="2"/>
        <v>7 juin 2019</v>
      </c>
      <c r="C8" s="17">
        <v>7</v>
      </c>
      <c r="D8" s="30" t="str">
        <f t="shared" ca="1" si="0"/>
        <v>juin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samedi</v>
      </c>
      <c r="B9" s="25" t="str">
        <f t="shared" ca="1" si="2"/>
        <v>8 juin 2019</v>
      </c>
      <c r="C9" s="17">
        <v>8</v>
      </c>
      <c r="D9" s="30" t="str">
        <f t="shared" ca="1" si="0"/>
        <v>juin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dimanche</v>
      </c>
      <c r="B10" s="25" t="str">
        <f t="shared" ca="1" si="2"/>
        <v>9 juin 2019</v>
      </c>
      <c r="C10" s="17">
        <v>9</v>
      </c>
      <c r="D10" s="30" t="str">
        <f t="shared" ca="1" si="0"/>
        <v>juin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lundi</v>
      </c>
      <c r="B11" s="25" t="str">
        <f ca="1">IF(C11&amp;D11&lt;&gt;C10&amp;D10, C11&amp;" "&amp;D11,"")</f>
        <v>10 juin 2019</v>
      </c>
      <c r="C11" s="17">
        <v>10</v>
      </c>
      <c r="D11" s="30" t="str">
        <f ca="1">IF(C11&lt;&gt;"",RIGHT(CELL("nomfichier",C10),LEN(CELL("nomfichier",C10))-FIND("]",CELL("nomfichier",C10))),"")</f>
        <v>juin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mardi</v>
      </c>
      <c r="B12" s="25" t="str">
        <f t="shared" ca="1" si="2"/>
        <v>11 juin 2019</v>
      </c>
      <c r="C12" s="17">
        <v>11</v>
      </c>
      <c r="D12" s="30" t="str">
        <f t="shared" ca="1" si="0"/>
        <v>juin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mercredi</v>
      </c>
      <c r="B13" s="25" t="str">
        <f ca="1">IF(C13&amp;D13&lt;&gt;C12&amp;D12, C13&amp;" "&amp;D13,"")</f>
        <v>12 juin 2019</v>
      </c>
      <c r="C13" s="17">
        <v>12</v>
      </c>
      <c r="D13" s="30" t="str">
        <f ca="1">IF(C13&lt;&gt;"",RIGHT(CELL("nomfichier",C12),LEN(CELL("nomfichier",C12))-FIND("]",CELL("nomfichier",C12))),"")</f>
        <v>juin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jeudi</v>
      </c>
      <c r="B14" s="25" t="str">
        <f ca="1">IF(C14&amp;D14&lt;&gt;C13&amp;D13, C14&amp;" "&amp;D14,"")</f>
        <v>13 juin 2019</v>
      </c>
      <c r="C14" s="17">
        <v>13</v>
      </c>
      <c r="D14" s="30" t="str">
        <f ca="1">IF(C14&lt;&gt;"",RIGHT(CELL("nomfichier",C13),LEN(CELL("nomfichier",C13))-FIND("]",CELL("nomfichier",C13))),"")</f>
        <v>juin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vendredi</v>
      </c>
      <c r="B15" s="25" t="str">
        <f t="shared" ca="1" si="2"/>
        <v>14 juin 2019</v>
      </c>
      <c r="C15" s="17">
        <v>14</v>
      </c>
      <c r="D15" s="30" t="str">
        <f t="shared" ca="1" si="0"/>
        <v>juin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samedi</v>
      </c>
      <c r="B16" s="25" t="str">
        <f t="shared" ca="1" si="2"/>
        <v>15 juin 2019</v>
      </c>
      <c r="C16" s="17">
        <v>15</v>
      </c>
      <c r="D16" s="30" t="str">
        <f t="shared" ca="1" si="0"/>
        <v>juin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dimanche</v>
      </c>
      <c r="B17" s="25" t="str">
        <f t="shared" ca="1" si="2"/>
        <v>16 juin 2019</v>
      </c>
      <c r="C17" s="17">
        <v>16</v>
      </c>
      <c r="D17" s="30" t="str">
        <f t="shared" ca="1" si="0"/>
        <v>juin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t="shared" ca="1" si="1"/>
        <v>lundi</v>
      </c>
      <c r="B18" s="25" t="str">
        <f t="shared" ca="1" si="2"/>
        <v>17 juin 2019</v>
      </c>
      <c r="C18" s="17">
        <v>17</v>
      </c>
      <c r="D18" s="30" t="str">
        <f t="shared" ca="1" si="0"/>
        <v>juin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mardi</v>
      </c>
      <c r="B19" s="25" t="str">
        <f t="shared" ca="1" si="2"/>
        <v>18 juin 2019</v>
      </c>
      <c r="C19" s="17">
        <v>18</v>
      </c>
      <c r="D19" s="30" t="str">
        <f t="shared" ca="1" si="0"/>
        <v>juin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mercredi</v>
      </c>
      <c r="B20" s="25" t="str">
        <f t="shared" ca="1" si="2"/>
        <v>19 juin 2019</v>
      </c>
      <c r="C20" s="17">
        <v>19</v>
      </c>
      <c r="D20" s="30" t="str">
        <f t="shared" ca="1" si="0"/>
        <v>juin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jeudi</v>
      </c>
      <c r="B21" s="25" t="str">
        <f t="shared" ca="1" si="2"/>
        <v>20 juin 2019</v>
      </c>
      <c r="C21" s="17">
        <v>20</v>
      </c>
      <c r="D21" s="30" t="str">
        <f t="shared" ca="1" si="0"/>
        <v>juin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vendredi</v>
      </c>
      <c r="B22" s="25" t="str">
        <f t="shared" ca="1" si="2"/>
        <v>21 juin 2019</v>
      </c>
      <c r="C22" s="17">
        <v>21</v>
      </c>
      <c r="D22" s="30" t="str">
        <f t="shared" ca="1" si="0"/>
        <v>juin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samedi</v>
      </c>
      <c r="B23" s="25" t="str">
        <f t="shared" ca="1" si="2"/>
        <v>22 juin 2019</v>
      </c>
      <c r="C23" s="17">
        <v>22</v>
      </c>
      <c r="D23" s="30" t="str">
        <f t="shared" ca="1" si="0"/>
        <v>juin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dimanche</v>
      </c>
      <c r="B24" s="25" t="str">
        <f t="shared" ca="1" si="2"/>
        <v>23 juin 2019</v>
      </c>
      <c r="C24" s="17">
        <v>23</v>
      </c>
      <c r="D24" s="30" t="str">
        <f t="shared" ca="1" si="0"/>
        <v>juin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lundi</v>
      </c>
      <c r="B25" s="25" t="str">
        <f t="shared" ca="1" si="2"/>
        <v>24 juin 2019</v>
      </c>
      <c r="C25" s="17">
        <v>24</v>
      </c>
      <c r="D25" s="30" t="str">
        <f t="shared" ca="1" si="0"/>
        <v>juin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mardi</v>
      </c>
      <c r="B26" s="25" t="str">
        <f t="shared" ca="1" si="2"/>
        <v>25 juin 2019</v>
      </c>
      <c r="C26" s="17">
        <v>25</v>
      </c>
      <c r="D26" s="30" t="str">
        <f t="shared" ca="1" si="0"/>
        <v>juin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mercredi</v>
      </c>
      <c r="B27" s="25" t="str">
        <f t="shared" ca="1" si="2"/>
        <v>26 juin 2019</v>
      </c>
      <c r="C27" s="17">
        <v>26</v>
      </c>
      <c r="D27" s="30" t="str">
        <f t="shared" ca="1" si="0"/>
        <v>juin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jeudi</v>
      </c>
      <c r="B28" s="25" t="str">
        <f t="shared" ca="1" si="2"/>
        <v>27 juin 2019</v>
      </c>
      <c r="C28" s="17">
        <v>27</v>
      </c>
      <c r="D28" s="30" t="str">
        <f t="shared" ca="1" si="0"/>
        <v>juin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vendredi</v>
      </c>
      <c r="B29" s="25" t="str">
        <f t="shared" ca="1" si="2"/>
        <v>28 juin 2019</v>
      </c>
      <c r="C29" s="17">
        <v>28</v>
      </c>
      <c r="D29" s="30" t="str">
        <f t="shared" ca="1" si="0"/>
        <v>juin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ca="1">IF(C30&lt;&gt;"",IF(C30&amp;D30&lt;&gt;C29&amp;D29,TEXT(C30&amp;D30,"jjjj"),""),"")</f>
        <v>samedi</v>
      </c>
      <c r="B30" s="25" t="str">
        <f t="shared" ca="1" si="2"/>
        <v>29 juin 2019</v>
      </c>
      <c r="C30" s="17">
        <v>29</v>
      </c>
      <c r="D30" s="42" t="str">
        <f ca="1">IF(C30&lt;&gt;"",RIGHT(CELL("nomfichier",C29),LEN(CELL("nomfichier",C29))-FIND("]",CELL("nomfichier",C29))),"")</f>
        <v>juin 2019</v>
      </c>
      <c r="E30" s="36"/>
      <c r="F30" s="37"/>
      <c r="G30" s="37"/>
      <c r="H30" s="37"/>
      <c r="I30" s="37"/>
      <c r="J30" s="36"/>
      <c r="K30" s="38"/>
    </row>
    <row r="31" spans="1:11" x14ac:dyDescent="0.25">
      <c r="A31" s="25" t="str">
        <f ca="1">IF(C31&lt;&gt;"",IF(C31&amp;D31&lt;&gt;C30&amp;D30,TEXT(C31&amp;D31,"jjjj"),""),"")</f>
        <v>dimanche</v>
      </c>
      <c r="B31" s="25" t="str">
        <f t="shared" ca="1" si="2"/>
        <v>30 juin 2019</v>
      </c>
      <c r="C31" s="21">
        <v>30</v>
      </c>
      <c r="D31" s="42" t="str">
        <f ca="1">IF(C31&lt;&gt;"",RIGHT(CELL("nomfichier",C30),LEN(CELL("nomfichier",C30))-FIND("]",CELL("nomfichier",C30))),"")</f>
        <v>juin 2019</v>
      </c>
      <c r="E31" s="22"/>
      <c r="F31" s="23"/>
      <c r="G31" s="23"/>
      <c r="H31" s="23"/>
      <c r="I31" s="23"/>
      <c r="J31" s="22"/>
      <c r="K31" s="24"/>
    </row>
    <row r="32" spans="1:11" x14ac:dyDescent="0.25">
      <c r="A32" s="44" t="str">
        <f>IF(C32&lt;&gt;"",IF(C32&amp;D32&lt;&gt;#REF!&amp;#REF!,TEXT(C32&amp;D32,"jjjj"),""),"")</f>
        <v/>
      </c>
      <c r="B32" s="44" t="s">
        <v>72</v>
      </c>
      <c r="C32" s="45"/>
      <c r="D32" s="42" t="str">
        <f ca="1">IF(C32&lt;&gt;"",RIGHT(CELL("nomfichier",#REF!),LEN(CELL("nomfichier",#REF!))-FIND("]",CELL("nomfichier",#REF!))),"")</f>
        <v/>
      </c>
      <c r="E32" s="36"/>
      <c r="F32" s="37"/>
      <c r="G32" s="37"/>
      <c r="H32" s="37"/>
      <c r="I32" s="37"/>
      <c r="J32" s="36"/>
      <c r="K32" s="38"/>
    </row>
  </sheetData>
  <conditionalFormatting sqref="A2:K32">
    <cfRule type="expression" dxfId="33" priority="2">
      <formula>OR($A2="samedi",$A2="dimanche")</formula>
    </cfRule>
  </conditionalFormatting>
  <conditionalFormatting sqref="A2:K4 A6:K31">
    <cfRule type="expression" dxfId="32" priority="1">
      <formula>ISBLANK($C2)</formula>
    </cfRule>
  </conditionalFormatting>
  <conditionalFormatting sqref="F2:I32">
    <cfRule type="expression" dxfId="31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</sheetPr>
  <dimension ref="A1:K33"/>
  <sheetViews>
    <sheetView workbookViewId="0">
      <selection activeCell="F18" sqref="F18"/>
    </sheetView>
  </sheetViews>
  <sheetFormatPr baseColWidth="10" defaultRowHeight="13.8" x14ac:dyDescent="0.25"/>
  <cols>
    <col min="1" max="1" width="8.296875" customWidth="1"/>
    <col min="2" max="2" width="16.796875" customWidth="1"/>
    <col min="3" max="3" width="3.09765625" customWidth="1"/>
    <col min="4" max="4" width="2.796875" customWidth="1"/>
    <col min="5" max="5" width="13.8984375" customWidth="1"/>
    <col min="6" max="6" width="18.8984375" customWidth="1"/>
    <col min="7" max="7" width="15.69921875" customWidth="1"/>
    <col min="8" max="8" width="23.296875" customWidth="1"/>
    <col min="9" max="9" width="29.5" customWidth="1"/>
    <col min="10" max="10" width="20" customWidth="1"/>
    <col min="11" max="11" width="18.5" customWidth="1"/>
  </cols>
  <sheetData>
    <row r="1" spans="1:11" ht="27.6" customHeight="1" x14ac:dyDescent="0.25">
      <c r="A1" s="32" t="s">
        <v>60</v>
      </c>
      <c r="B1" s="33" t="s">
        <v>59</v>
      </c>
      <c r="C1" s="34" t="s">
        <v>9</v>
      </c>
      <c r="D1" s="33" t="s">
        <v>47</v>
      </c>
      <c r="E1" s="33" t="s">
        <v>46</v>
      </c>
      <c r="F1" s="33" t="s">
        <v>26</v>
      </c>
      <c r="G1" s="33" t="s">
        <v>64</v>
      </c>
      <c r="H1" s="33" t="s">
        <v>54</v>
      </c>
      <c r="I1" s="33" t="s">
        <v>55</v>
      </c>
      <c r="J1" s="33" t="s">
        <v>56</v>
      </c>
      <c r="K1" s="35" t="s">
        <v>58</v>
      </c>
    </row>
    <row r="2" spans="1:11" x14ac:dyDescent="0.25">
      <c r="A2" s="25" t="str">
        <f ca="1">IF(C2&lt;&gt;"",IF(C2&amp;D2&lt;&gt;C1&amp;D1,TEXT(C2&amp;D2,"jjjj"),""),"")</f>
        <v>lundi</v>
      </c>
      <c r="B2" s="25" t="str">
        <f ca="1">IF(C2&amp;D2&lt;&gt;C1&amp;D1, C2&amp;" "&amp;D2,"")</f>
        <v>1 juillet 2019</v>
      </c>
      <c r="C2" s="25">
        <v>1</v>
      </c>
      <c r="D2" s="26" t="str">
        <f t="shared" ref="D2:D29" ca="1" si="0">IF(C2&lt;&gt;"",RIGHT(CELL("nomfichier",C1),LEN(CELL("nomfichier",C1))-FIND("]",CELL("nomfichier",C1))),"")</f>
        <v>juillet 2019</v>
      </c>
      <c r="E2" s="27"/>
      <c r="F2" s="28"/>
      <c r="G2" s="28"/>
      <c r="H2" s="28"/>
      <c r="I2" s="28"/>
      <c r="J2" s="27"/>
      <c r="K2" s="29"/>
    </row>
    <row r="3" spans="1:11" x14ac:dyDescent="0.25">
      <c r="A3" s="25" t="str">
        <f ca="1">IF(C3&lt;&gt;"",IF(C3&amp;D3&lt;&gt;C2&amp;D2,TEXT(C3&amp;D3,"jjjj"),""),"")</f>
        <v>mardi</v>
      </c>
      <c r="B3" s="25" t="str">
        <f ca="1">IF(C3&amp;D3&lt;&gt;C2&amp;D2, C3&amp;" "&amp;D3,"")</f>
        <v>2 juillet 2019</v>
      </c>
      <c r="C3" s="17">
        <v>2</v>
      </c>
      <c r="D3" s="30" t="str">
        <f ca="1">IF(C3&lt;&gt;"",RIGHT(CELL("nomfichier",C2),LEN(CELL("nomfichier",C2))-FIND("]",CELL("nomfichier",C2))),"")</f>
        <v>juillet 2019</v>
      </c>
      <c r="E3" s="18"/>
      <c r="F3" s="19"/>
      <c r="G3" s="19"/>
      <c r="H3" s="19"/>
      <c r="I3" s="19"/>
      <c r="J3" s="18"/>
      <c r="K3" s="20"/>
    </row>
    <row r="4" spans="1:11" x14ac:dyDescent="0.25">
      <c r="A4" s="25" t="str">
        <f ca="1">IF(C4&lt;&gt;"",IF(C4&amp;D4&lt;&gt;C3&amp;D3,TEXT(C4&amp;D4,"jjjj"),""),"")</f>
        <v>mercredi</v>
      </c>
      <c r="B4" s="25" t="str">
        <f ca="1">IF(C4&amp;D4&lt;&gt;C3&amp;D3, C4&amp;" "&amp;D4,"")</f>
        <v>3 juillet 2019</v>
      </c>
      <c r="C4" s="17">
        <v>3</v>
      </c>
      <c r="D4" s="30" t="str">
        <f ca="1">IF(C4&lt;&gt;"",RIGHT(CELL("nomfichier",C3),LEN(CELL("nomfichier",C3))-FIND("]",CELL("nomfichier",C3))),"")</f>
        <v>juillet 2019</v>
      </c>
      <c r="E4" s="18"/>
      <c r="F4" s="19"/>
      <c r="G4" s="19"/>
      <c r="H4" s="19"/>
      <c r="I4" s="19"/>
      <c r="J4" s="18"/>
      <c r="K4" s="20"/>
    </row>
    <row r="5" spans="1:11" x14ac:dyDescent="0.25">
      <c r="A5" s="25" t="str">
        <f ca="1">IF(C5&lt;&gt;"",IF(C5&amp;D5&lt;&gt;C4&amp;D4,TEXT(C5&amp;D5,"jjjj"),""),"")</f>
        <v>jeudi</v>
      </c>
      <c r="B5" s="25" t="str">
        <f ca="1">IF(C5&amp;D5&lt;&gt;C4&amp;D4, C5&amp;" "&amp;D5,"")</f>
        <v>4 juillet 2019</v>
      </c>
      <c r="C5" s="17">
        <v>4</v>
      </c>
      <c r="D5" s="30" t="str">
        <f ca="1">IF(C5&lt;&gt;"",RIGHT(CELL("nomfichier",C4),LEN(CELL("nomfichier",C4))-FIND("]",CELL("nomfichier",C4))),"")</f>
        <v>juillet 2019</v>
      </c>
      <c r="E5" s="18"/>
      <c r="F5" s="19"/>
      <c r="G5" s="19"/>
      <c r="H5" s="19"/>
      <c r="I5" s="19"/>
      <c r="J5" s="18"/>
      <c r="K5" s="20"/>
    </row>
    <row r="6" spans="1:11" x14ac:dyDescent="0.25">
      <c r="A6" s="25" t="str">
        <f ca="1">IF(C6&lt;&gt;"",IF(C6&amp;D6&lt;&gt;C5&amp;D5,TEXT(C6&amp;D6,"jjjj"),""),"")</f>
        <v>vendredi</v>
      </c>
      <c r="B6" s="25" t="str">
        <f ca="1">IF(C6&amp;D6&lt;&gt;C5&amp;D5, C6&amp;" "&amp;D6,"")</f>
        <v>5 juillet 2019</v>
      </c>
      <c r="C6" s="17">
        <v>5</v>
      </c>
      <c r="D6" s="30" t="str">
        <f ca="1">IF(C6&lt;&gt;"",RIGHT(CELL("nomfichier",C5),LEN(CELL("nomfichier",C5))-FIND("]",CELL("nomfichier",C5))),"")</f>
        <v>juillet 2019</v>
      </c>
      <c r="E6" s="18"/>
      <c r="F6" s="19"/>
      <c r="G6" s="19"/>
      <c r="H6" s="19"/>
      <c r="I6" s="19"/>
      <c r="J6" s="18"/>
      <c r="K6" s="20"/>
    </row>
    <row r="7" spans="1:11" x14ac:dyDescent="0.25">
      <c r="A7" s="25" t="str">
        <f t="shared" ref="A7:A29" ca="1" si="1">IF(C7&lt;&gt;"",IF(C7&amp;D7&lt;&gt;C6&amp;D6,TEXT(C7&amp;D7,"jjjj"),""),"")</f>
        <v>samedi</v>
      </c>
      <c r="B7" s="25" t="str">
        <f t="shared" ref="B7:B32" ca="1" si="2">IF(C7&amp;D7&lt;&gt;C6&amp;D6, C7&amp;" "&amp;D7,"")</f>
        <v>6 juillet 2019</v>
      </c>
      <c r="C7" s="17">
        <v>6</v>
      </c>
      <c r="D7" s="30" t="str">
        <f t="shared" ca="1" si="0"/>
        <v>juillet 2019</v>
      </c>
      <c r="E7" s="18"/>
      <c r="F7" s="19"/>
      <c r="G7" s="19"/>
      <c r="H7" s="19"/>
      <c r="I7" s="19"/>
      <c r="J7" s="18"/>
      <c r="K7" s="20"/>
    </row>
    <row r="8" spans="1:11" x14ac:dyDescent="0.25">
      <c r="A8" s="25" t="str">
        <f t="shared" ca="1" si="1"/>
        <v>dimanche</v>
      </c>
      <c r="B8" s="25" t="str">
        <f t="shared" ca="1" si="2"/>
        <v>7 juillet 2019</v>
      </c>
      <c r="C8" s="17">
        <v>7</v>
      </c>
      <c r="D8" s="30" t="str">
        <f t="shared" ca="1" si="0"/>
        <v>juillet 2019</v>
      </c>
      <c r="E8" s="18"/>
      <c r="F8" s="19"/>
      <c r="G8" s="19"/>
      <c r="H8" s="19"/>
      <c r="I8" s="19"/>
      <c r="J8" s="18"/>
      <c r="K8" s="20"/>
    </row>
    <row r="9" spans="1:11" x14ac:dyDescent="0.25">
      <c r="A9" s="25" t="str">
        <f t="shared" ca="1" si="1"/>
        <v>lundi</v>
      </c>
      <c r="B9" s="25" t="str">
        <f t="shared" ca="1" si="2"/>
        <v>8 juillet 2019</v>
      </c>
      <c r="C9" s="17">
        <v>8</v>
      </c>
      <c r="D9" s="30" t="str">
        <f t="shared" ca="1" si="0"/>
        <v>juillet 2019</v>
      </c>
      <c r="E9" s="18"/>
      <c r="F9" s="19"/>
      <c r="G9" s="19"/>
      <c r="H9" s="19"/>
      <c r="I9" s="19"/>
      <c r="J9" s="18"/>
      <c r="K9" s="20"/>
    </row>
    <row r="10" spans="1:11" x14ac:dyDescent="0.25">
      <c r="A10" s="25" t="str">
        <f t="shared" ca="1" si="1"/>
        <v>mardi</v>
      </c>
      <c r="B10" s="25" t="str">
        <f t="shared" ca="1" si="2"/>
        <v>9 juillet 2019</v>
      </c>
      <c r="C10" s="17">
        <v>9</v>
      </c>
      <c r="D10" s="30" t="str">
        <f t="shared" ca="1" si="0"/>
        <v>juillet 2019</v>
      </c>
      <c r="E10" s="18"/>
      <c r="F10" s="19"/>
      <c r="G10" s="19"/>
      <c r="H10" s="19"/>
      <c r="I10" s="19"/>
      <c r="J10" s="18"/>
      <c r="K10" s="20"/>
    </row>
    <row r="11" spans="1:11" x14ac:dyDescent="0.25">
      <c r="A11" s="25" t="str">
        <f ca="1">IF(C11&lt;&gt;"",IF(C11&amp;D11&lt;&gt;C10&amp;D10,TEXT(C11&amp;D11,"jjjj"),""),"")</f>
        <v>mercredi</v>
      </c>
      <c r="B11" s="25" t="str">
        <f ca="1">IF(C11&amp;D11&lt;&gt;C10&amp;D10, C11&amp;" "&amp;D11,"")</f>
        <v>10 juillet 2019</v>
      </c>
      <c r="C11" s="17">
        <v>10</v>
      </c>
      <c r="D11" s="30" t="str">
        <f ca="1">IF(C11&lt;&gt;"",RIGHT(CELL("nomfichier",C10),LEN(CELL("nomfichier",C10))-FIND("]",CELL("nomfichier",C10))),"")</f>
        <v>juillet 2019</v>
      </c>
      <c r="E11" s="18"/>
      <c r="F11" s="19"/>
      <c r="G11" s="19"/>
      <c r="H11" s="19"/>
      <c r="I11" s="19"/>
      <c r="J11" s="18"/>
      <c r="K11" s="20"/>
    </row>
    <row r="12" spans="1:11" x14ac:dyDescent="0.25">
      <c r="A12" s="25" t="str">
        <f t="shared" ca="1" si="1"/>
        <v>jeudi</v>
      </c>
      <c r="B12" s="25" t="str">
        <f t="shared" ca="1" si="2"/>
        <v>11 juillet 2019</v>
      </c>
      <c r="C12" s="17">
        <v>11</v>
      </c>
      <c r="D12" s="30" t="str">
        <f t="shared" ca="1" si="0"/>
        <v>juillet 2019</v>
      </c>
      <c r="E12" s="18"/>
      <c r="F12" s="19"/>
      <c r="G12" s="19"/>
      <c r="H12" s="19"/>
      <c r="I12" s="19"/>
      <c r="J12" s="18"/>
      <c r="K12" s="20"/>
    </row>
    <row r="13" spans="1:11" x14ac:dyDescent="0.25">
      <c r="A13" s="25" t="str">
        <f ca="1">IF(C13&lt;&gt;"",IF(C13&amp;D13&lt;&gt;C12&amp;D12,TEXT(C13&amp;D13,"jjjj"),""),"")</f>
        <v>vendredi</v>
      </c>
      <c r="B13" s="25" t="str">
        <f ca="1">IF(C13&amp;D13&lt;&gt;C12&amp;D12, C13&amp;" "&amp;D13,"")</f>
        <v>12 juillet 2019</v>
      </c>
      <c r="C13" s="17">
        <v>12</v>
      </c>
      <c r="D13" s="30" t="str">
        <f ca="1">IF(C13&lt;&gt;"",RIGHT(CELL("nomfichier",C12),LEN(CELL("nomfichier",C12))-FIND("]",CELL("nomfichier",C12))),"")</f>
        <v>juillet 2019</v>
      </c>
      <c r="E13" s="18"/>
      <c r="F13" s="19"/>
      <c r="G13" s="19"/>
      <c r="H13" s="19"/>
      <c r="I13" s="19"/>
      <c r="J13" s="18"/>
      <c r="K13" s="20"/>
    </row>
    <row r="14" spans="1:11" x14ac:dyDescent="0.25">
      <c r="A14" s="25" t="str">
        <f ca="1">IF(C14&lt;&gt;"",IF(C14&amp;D14&lt;&gt;C13&amp;D13,TEXT(C14&amp;D14,"jjjj"),""),"")</f>
        <v>samedi</v>
      </c>
      <c r="B14" s="25" t="str">
        <f ca="1">IF(C14&amp;D14&lt;&gt;C13&amp;D13, C14&amp;" "&amp;D14,"")</f>
        <v>13 juillet 2019</v>
      </c>
      <c r="C14" s="17">
        <v>13</v>
      </c>
      <c r="D14" s="30" t="str">
        <f ca="1">IF(C14&lt;&gt;"",RIGHT(CELL("nomfichier",C13),LEN(CELL("nomfichier",C13))-FIND("]",CELL("nomfichier",C13))),"")</f>
        <v>juillet 2019</v>
      </c>
      <c r="E14" s="18"/>
      <c r="F14" s="19"/>
      <c r="G14" s="19"/>
      <c r="H14" s="19"/>
      <c r="I14" s="19"/>
      <c r="J14" s="18"/>
      <c r="K14" s="20"/>
    </row>
    <row r="15" spans="1:11" x14ac:dyDescent="0.25">
      <c r="A15" s="25" t="str">
        <f t="shared" ca="1" si="1"/>
        <v>dimanche</v>
      </c>
      <c r="B15" s="25" t="str">
        <f t="shared" ca="1" si="2"/>
        <v>14 juillet 2019</v>
      </c>
      <c r="C15" s="17">
        <v>14</v>
      </c>
      <c r="D15" s="30" t="str">
        <f t="shared" ca="1" si="0"/>
        <v>juillet 2019</v>
      </c>
      <c r="E15" s="18"/>
      <c r="F15" s="19"/>
      <c r="G15" s="19"/>
      <c r="H15" s="19"/>
      <c r="I15" s="19"/>
      <c r="J15" s="18"/>
      <c r="K15" s="20"/>
    </row>
    <row r="16" spans="1:11" x14ac:dyDescent="0.25">
      <c r="A16" s="25" t="str">
        <f t="shared" ca="1" si="1"/>
        <v>lundi</v>
      </c>
      <c r="B16" s="25" t="str">
        <f t="shared" ca="1" si="2"/>
        <v>15 juillet 2019</v>
      </c>
      <c r="C16" s="17">
        <v>15</v>
      </c>
      <c r="D16" s="30" t="str">
        <f t="shared" ca="1" si="0"/>
        <v>juillet 2019</v>
      </c>
      <c r="E16" s="18"/>
      <c r="F16" s="19"/>
      <c r="G16" s="19"/>
      <c r="H16" s="19"/>
      <c r="I16" s="19"/>
      <c r="J16" s="18"/>
      <c r="K16" s="20"/>
    </row>
    <row r="17" spans="1:11" x14ac:dyDescent="0.25">
      <c r="A17" s="25" t="str">
        <f t="shared" ca="1" si="1"/>
        <v>mardi</v>
      </c>
      <c r="B17" s="25" t="str">
        <f t="shared" ca="1" si="2"/>
        <v>16 juillet 2019</v>
      </c>
      <c r="C17" s="17">
        <v>16</v>
      </c>
      <c r="D17" s="30" t="str">
        <f t="shared" ca="1" si="0"/>
        <v>juillet 2019</v>
      </c>
      <c r="E17" s="18"/>
      <c r="F17" s="19"/>
      <c r="G17" s="19"/>
      <c r="H17" s="19"/>
      <c r="I17" s="19"/>
      <c r="J17" s="18"/>
      <c r="K17" s="20"/>
    </row>
    <row r="18" spans="1:11" x14ac:dyDescent="0.25">
      <c r="A18" s="25" t="str">
        <f ca="1">IF(C18&lt;&gt;"",IF(C18&amp;D18&lt;&gt;C17&amp;D17,TEXT(C18&amp;D18,"jjjj"),""),"")</f>
        <v>mercredi</v>
      </c>
      <c r="B18" s="25" t="str">
        <f ca="1">IF(C18&amp;D18&lt;&gt;C17&amp;D17, C18&amp;" "&amp;D18,"")</f>
        <v>17 juillet 2019</v>
      </c>
      <c r="C18" s="17">
        <v>17</v>
      </c>
      <c r="D18" s="30" t="str">
        <f ca="1">IF(C18&lt;&gt;"",RIGHT(CELL("nomfichier",C17),LEN(CELL("nomfichier",C17))-FIND("]",CELL("nomfichier",C17))),"")</f>
        <v>juillet 2019</v>
      </c>
      <c r="E18" s="18"/>
      <c r="F18" s="19"/>
      <c r="G18" s="19"/>
      <c r="H18" s="19"/>
      <c r="I18" s="19"/>
      <c r="J18" s="18"/>
      <c r="K18" s="20"/>
    </row>
    <row r="19" spans="1:11" x14ac:dyDescent="0.25">
      <c r="A19" s="25" t="str">
        <f t="shared" ca="1" si="1"/>
        <v>jeudi</v>
      </c>
      <c r="B19" s="25" t="str">
        <f t="shared" ca="1" si="2"/>
        <v>18 juillet 2019</v>
      </c>
      <c r="C19" s="17">
        <v>18</v>
      </c>
      <c r="D19" s="30" t="str">
        <f t="shared" ca="1" si="0"/>
        <v>juillet 2019</v>
      </c>
      <c r="E19" s="18"/>
      <c r="F19" s="19"/>
      <c r="G19" s="19"/>
      <c r="H19" s="19"/>
      <c r="I19" s="19"/>
      <c r="J19" s="18"/>
      <c r="K19" s="20"/>
    </row>
    <row r="20" spans="1:11" x14ac:dyDescent="0.25">
      <c r="A20" s="25" t="str">
        <f t="shared" ca="1" si="1"/>
        <v>vendredi</v>
      </c>
      <c r="B20" s="25" t="str">
        <f t="shared" ca="1" si="2"/>
        <v>19 juillet 2019</v>
      </c>
      <c r="C20" s="17">
        <v>19</v>
      </c>
      <c r="D20" s="30" t="str">
        <f t="shared" ca="1" si="0"/>
        <v>juillet 2019</v>
      </c>
      <c r="E20" s="18"/>
      <c r="F20" s="19"/>
      <c r="G20" s="19"/>
      <c r="H20" s="19"/>
      <c r="I20" s="19"/>
      <c r="J20" s="18"/>
      <c r="K20" s="20"/>
    </row>
    <row r="21" spans="1:11" x14ac:dyDescent="0.25">
      <c r="A21" s="25" t="str">
        <f t="shared" ca="1" si="1"/>
        <v>samedi</v>
      </c>
      <c r="B21" s="25" t="str">
        <f t="shared" ca="1" si="2"/>
        <v>20 juillet 2019</v>
      </c>
      <c r="C21" s="17">
        <v>20</v>
      </c>
      <c r="D21" s="30" t="str">
        <f t="shared" ca="1" si="0"/>
        <v>juillet 2019</v>
      </c>
      <c r="E21" s="18"/>
      <c r="F21" s="19"/>
      <c r="G21" s="19"/>
      <c r="H21" s="19"/>
      <c r="I21" s="19"/>
      <c r="J21" s="18"/>
      <c r="K21" s="20"/>
    </row>
    <row r="22" spans="1:11" x14ac:dyDescent="0.25">
      <c r="A22" s="25" t="str">
        <f t="shared" ca="1" si="1"/>
        <v>dimanche</v>
      </c>
      <c r="B22" s="25" t="str">
        <f t="shared" ca="1" si="2"/>
        <v>21 juillet 2019</v>
      </c>
      <c r="C22" s="17">
        <v>21</v>
      </c>
      <c r="D22" s="30" t="str">
        <f t="shared" ca="1" si="0"/>
        <v>juillet 2019</v>
      </c>
      <c r="E22" s="18"/>
      <c r="F22" s="19"/>
      <c r="G22" s="19"/>
      <c r="H22" s="19"/>
      <c r="I22" s="19"/>
      <c r="J22" s="18"/>
      <c r="K22" s="20"/>
    </row>
    <row r="23" spans="1:11" x14ac:dyDescent="0.25">
      <c r="A23" s="25" t="str">
        <f t="shared" ca="1" si="1"/>
        <v>lundi</v>
      </c>
      <c r="B23" s="25" t="str">
        <f t="shared" ca="1" si="2"/>
        <v>22 juillet 2019</v>
      </c>
      <c r="C23" s="17">
        <v>22</v>
      </c>
      <c r="D23" s="30" t="str">
        <f t="shared" ca="1" si="0"/>
        <v>juillet 2019</v>
      </c>
      <c r="E23" s="18"/>
      <c r="F23" s="19"/>
      <c r="G23" s="19"/>
      <c r="H23" s="19"/>
      <c r="I23" s="19"/>
      <c r="J23" s="18"/>
      <c r="K23" s="20"/>
    </row>
    <row r="24" spans="1:11" x14ac:dyDescent="0.25">
      <c r="A24" s="25" t="str">
        <f t="shared" ca="1" si="1"/>
        <v>mardi</v>
      </c>
      <c r="B24" s="25" t="str">
        <f t="shared" ca="1" si="2"/>
        <v>23 juillet 2019</v>
      </c>
      <c r="C24" s="17">
        <v>23</v>
      </c>
      <c r="D24" s="30" t="str">
        <f t="shared" ca="1" si="0"/>
        <v>juillet 2019</v>
      </c>
      <c r="E24" s="18"/>
      <c r="F24" s="19"/>
      <c r="G24" s="19"/>
      <c r="H24" s="19"/>
      <c r="I24" s="19"/>
      <c r="J24" s="18"/>
      <c r="K24" s="20"/>
    </row>
    <row r="25" spans="1:11" x14ac:dyDescent="0.25">
      <c r="A25" s="25" t="str">
        <f t="shared" ca="1" si="1"/>
        <v>mercredi</v>
      </c>
      <c r="B25" s="25" t="str">
        <f t="shared" ca="1" si="2"/>
        <v>24 juillet 2019</v>
      </c>
      <c r="C25" s="17">
        <v>24</v>
      </c>
      <c r="D25" s="30" t="str">
        <f t="shared" ca="1" si="0"/>
        <v>juillet 2019</v>
      </c>
      <c r="E25" s="18"/>
      <c r="F25" s="19"/>
      <c r="G25" s="19"/>
      <c r="H25" s="19"/>
      <c r="I25" s="19"/>
      <c r="J25" s="18"/>
      <c r="K25" s="20"/>
    </row>
    <row r="26" spans="1:11" x14ac:dyDescent="0.25">
      <c r="A26" s="25" t="str">
        <f t="shared" ca="1" si="1"/>
        <v>jeudi</v>
      </c>
      <c r="B26" s="25" t="str">
        <f t="shared" ca="1" si="2"/>
        <v>25 juillet 2019</v>
      </c>
      <c r="C26" s="17">
        <v>25</v>
      </c>
      <c r="D26" s="30" t="str">
        <f t="shared" ca="1" si="0"/>
        <v>juillet 2019</v>
      </c>
      <c r="E26" s="18"/>
      <c r="F26" s="19"/>
      <c r="G26" s="19"/>
      <c r="H26" s="19"/>
      <c r="I26" s="19"/>
      <c r="J26" s="18"/>
      <c r="K26" s="20"/>
    </row>
    <row r="27" spans="1:11" x14ac:dyDescent="0.25">
      <c r="A27" s="25" t="str">
        <f t="shared" ca="1" si="1"/>
        <v>vendredi</v>
      </c>
      <c r="B27" s="25" t="str">
        <f t="shared" ca="1" si="2"/>
        <v>26 juillet 2019</v>
      </c>
      <c r="C27" s="17">
        <v>26</v>
      </c>
      <c r="D27" s="30" t="str">
        <f t="shared" ca="1" si="0"/>
        <v>juillet 2019</v>
      </c>
      <c r="E27" s="18"/>
      <c r="F27" s="19"/>
      <c r="G27" s="19"/>
      <c r="H27" s="19"/>
      <c r="I27" s="19"/>
      <c r="J27" s="18"/>
      <c r="K27" s="20"/>
    </row>
    <row r="28" spans="1:11" x14ac:dyDescent="0.25">
      <c r="A28" s="25" t="str">
        <f t="shared" ca="1" si="1"/>
        <v>samedi</v>
      </c>
      <c r="B28" s="25" t="str">
        <f t="shared" ca="1" si="2"/>
        <v>27 juillet 2019</v>
      </c>
      <c r="C28" s="17">
        <v>27</v>
      </c>
      <c r="D28" s="30" t="str">
        <f t="shared" ca="1" si="0"/>
        <v>juillet 2019</v>
      </c>
      <c r="E28" s="18"/>
      <c r="F28" s="19"/>
      <c r="G28" s="19"/>
      <c r="H28" s="19"/>
      <c r="I28" s="19"/>
      <c r="J28" s="18"/>
      <c r="K28" s="20"/>
    </row>
    <row r="29" spans="1:11" x14ac:dyDescent="0.25">
      <c r="A29" s="25" t="str">
        <f t="shared" ca="1" si="1"/>
        <v>dimanche</v>
      </c>
      <c r="B29" s="25" t="str">
        <f t="shared" ca="1" si="2"/>
        <v>28 juillet 2019</v>
      </c>
      <c r="C29" s="17">
        <v>28</v>
      </c>
      <c r="D29" s="30" t="str">
        <f t="shared" ca="1" si="0"/>
        <v>juillet 2019</v>
      </c>
      <c r="E29" s="18"/>
      <c r="F29" s="19"/>
      <c r="G29" s="19"/>
      <c r="H29" s="19"/>
      <c r="I29" s="19"/>
      <c r="J29" s="18"/>
      <c r="K29" s="20"/>
    </row>
    <row r="30" spans="1:11" x14ac:dyDescent="0.25">
      <c r="A30" s="25" t="str">
        <f ca="1">IF(C30&lt;&gt;"",IF(C30&amp;D30&lt;&gt;C29&amp;D29,TEXT(C30&amp;D30,"jjjj"),""),"")</f>
        <v>lundi</v>
      </c>
      <c r="B30" s="25" t="str">
        <f t="shared" ca="1" si="2"/>
        <v>29 juillet 2019</v>
      </c>
      <c r="C30" s="17">
        <v>29</v>
      </c>
      <c r="D30" s="42" t="str">
        <f ca="1">IF(C30&lt;&gt;"",RIGHT(CELL("nomfichier",C29),LEN(CELL("nomfichier",C29))-FIND("]",CELL("nomfichier",C29))),"")</f>
        <v>juillet 2019</v>
      </c>
      <c r="E30" s="36"/>
      <c r="F30" s="37"/>
      <c r="G30" s="37"/>
      <c r="H30" s="37"/>
      <c r="I30" s="37"/>
      <c r="J30" s="36"/>
      <c r="K30" s="38"/>
    </row>
    <row r="31" spans="1:11" x14ac:dyDescent="0.25">
      <c r="A31" s="25" t="str">
        <f ca="1">IF(C31&lt;&gt;"",IF(C31&amp;D31&lt;&gt;C30&amp;D30,TEXT(C31&amp;D31,"jjjj"),""),"")</f>
        <v>mardi</v>
      </c>
      <c r="B31" s="25" t="str">
        <f t="shared" ca="1" si="2"/>
        <v>30 juillet 2019</v>
      </c>
      <c r="C31" s="21">
        <v>30</v>
      </c>
      <c r="D31" s="42" t="str">
        <f ca="1">IF(C31&lt;&gt;"",RIGHT(CELL("nomfichier",C30),LEN(CELL("nomfichier",C30))-FIND("]",CELL("nomfichier",C30))),"")</f>
        <v>juillet 2019</v>
      </c>
      <c r="E31" s="22"/>
      <c r="F31" s="23"/>
      <c r="G31" s="23"/>
      <c r="H31" s="23"/>
      <c r="I31" s="23"/>
      <c r="J31" s="22"/>
      <c r="K31" s="24"/>
    </row>
    <row r="32" spans="1:11" x14ac:dyDescent="0.25">
      <c r="A32" s="25" t="str">
        <f ca="1">IF(C32&lt;&gt;"",IF(C32&amp;D32&lt;&gt;C31&amp;D31,TEXT(C32&amp;D32,"jjjj"),""),"")</f>
        <v>mercredi</v>
      </c>
      <c r="B32" s="25" t="str">
        <f t="shared" ca="1" si="2"/>
        <v>31 juillet 2019</v>
      </c>
      <c r="C32" s="45">
        <v>31</v>
      </c>
      <c r="D32" s="42" t="str">
        <f ca="1">IF(C32&lt;&gt;"",RIGHT(CELL("nomfichier",C31),LEN(CELL("nomfichier",C31))-FIND("]",CELL("nomfichier",C31))),"")</f>
        <v>juillet 2019</v>
      </c>
      <c r="E32" s="36"/>
      <c r="F32" s="37"/>
      <c r="G32" s="37"/>
      <c r="H32" s="37"/>
      <c r="I32" s="37"/>
      <c r="J32" s="36"/>
      <c r="K32" s="38"/>
    </row>
    <row r="33" spans="1:11" x14ac:dyDescent="0.25">
      <c r="A33" s="44" t="str">
        <f>IF(C33&lt;&gt;"",IF(C33&amp;D33&lt;&gt;C32&amp;D32,TEXT(C33&amp;D33,"jjjj"),""),"")</f>
        <v/>
      </c>
      <c r="B33" s="44" t="s">
        <v>73</v>
      </c>
      <c r="C33" s="45"/>
      <c r="D33" s="42" t="str">
        <f ca="1">IF(C33&lt;&gt;"",RIGHT(CELL("nomfichier",C32),LEN(CELL("nomfichier",C32))-FIND("]",CELL("nomfichier",C32))),"")</f>
        <v/>
      </c>
      <c r="E33" s="36"/>
      <c r="F33" s="37"/>
      <c r="G33" s="37"/>
      <c r="H33" s="37"/>
      <c r="I33" s="37"/>
      <c r="J33" s="36"/>
      <c r="K33" s="38"/>
    </row>
  </sheetData>
  <conditionalFormatting sqref="A2:K33">
    <cfRule type="expression" dxfId="16" priority="2">
      <formula>OR($A2="samedi",$A2="dimanche")</formula>
    </cfRule>
  </conditionalFormatting>
  <conditionalFormatting sqref="A2:K4 A32:B32 D32 A6:K31">
    <cfRule type="expression" dxfId="15" priority="1">
      <formula>ISBLANK($C2)</formula>
    </cfRule>
  </conditionalFormatting>
  <conditionalFormatting sqref="F2:I33">
    <cfRule type="expression" dxfId="14" priority="3">
      <formula>$F2=0</formula>
    </cfRule>
  </conditionalFormatting>
  <dataValidations count="1">
    <dataValidation type="list" allowBlank="1" showInputMessage="1" showErrorMessage="1" sqref="J7">
      <formula1>"0,1,2,3,4,5,6"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a_cacher!$X$2:$X$9</xm:f>
          </x14:formula1>
          <xm:sqref>F2:G33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Récap prestation</vt:lpstr>
      <vt:lpstr>Contacts</vt:lpstr>
      <vt:lpstr>Calendrier_a_cacher</vt:lpstr>
      <vt:lpstr>a_cacher</vt:lpstr>
      <vt:lpstr>septembre 2018</vt:lpstr>
      <vt:lpstr>octobre 2018</vt:lpstr>
      <vt:lpstr>novembre 2018</vt:lpstr>
      <vt:lpstr>décembre 2018</vt:lpstr>
      <vt:lpstr>janvier 2019</vt:lpstr>
      <vt:lpstr>février 2019</vt:lpstr>
      <vt:lpstr>mars 2019</vt:lpstr>
      <vt:lpstr>avril 2019</vt:lpstr>
      <vt:lpstr>mai 2019</vt:lpstr>
      <vt:lpstr>juin 2019</vt:lpstr>
      <vt:lpstr>juillet 2019</vt:lpstr>
    </vt:vector>
  </TitlesOfParts>
  <Company>Université Bordeaux Segalen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 Labo Musée</dc:creator>
  <cp:lastModifiedBy>Recherche Labo Musée</cp:lastModifiedBy>
  <dcterms:created xsi:type="dcterms:W3CDTF">2018-06-15T07:13:23Z</dcterms:created>
  <dcterms:modified xsi:type="dcterms:W3CDTF">2018-06-28T14:35:30Z</dcterms:modified>
</cp:coreProperties>
</file>