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Google Drive\Partage v2\Dossiers\CCI\2019\"/>
    </mc:Choice>
  </mc:AlternateContent>
  <xr:revisionPtr revIDLastSave="0" documentId="8_{E8270242-A076-4A06-A89C-4245976745E2}" xr6:coauthVersionLast="45" xr6:coauthVersionMax="45" xr10:uidLastSave="{00000000-0000-0000-0000-000000000000}"/>
  <bookViews>
    <workbookView xWindow="20370" yWindow="-120" windowWidth="29040" windowHeight="15840" xr2:uid="{00000000-000D-0000-FFFF-FFFF00000000}"/>
  </bookViews>
  <sheets>
    <sheet name="Menu" sheetId="4" r:id="rId1"/>
    <sheet name="Frais fixes" sheetId="2" r:id="rId2"/>
    <sheet name="Main d'oeuvre" sheetId="6" r:id="rId3"/>
    <sheet name="Profit" sheetId="7" r:id="rId4"/>
    <sheet name="Soumission" sheetId="3" r:id="rId5"/>
  </sheets>
  <definedNames>
    <definedName name="_xlnm._FilterDatabase" localSheetId="1" hidden="1">'Frais fixes'!$B$15:$K$108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5" i="6" l="1"/>
  <c r="E11" i="6" l="1"/>
  <c r="F25" i="6"/>
  <c r="F26" i="6"/>
  <c r="F27" i="6"/>
  <c r="E14" i="6"/>
  <c r="E13" i="6"/>
  <c r="P43" i="6" l="1"/>
  <c r="L17" i="2" l="1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6" i="2"/>
  <c r="K100" i="2"/>
  <c r="K99" i="2"/>
  <c r="K98" i="2"/>
  <c r="K97" i="2"/>
  <c r="K96" i="2"/>
  <c r="K95" i="2"/>
  <c r="K94" i="2"/>
  <c r="K93" i="2"/>
  <c r="K92" i="2"/>
  <c r="K91" i="2"/>
  <c r="K89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22" i="2"/>
  <c r="K21" i="2"/>
  <c r="K20" i="2"/>
  <c r="K19" i="2"/>
  <c r="K18" i="2"/>
  <c r="K17" i="2"/>
  <c r="K16" i="2"/>
  <c r="J8" i="2"/>
  <c r="S108" i="2"/>
  <c r="T4" i="6"/>
  <c r="R4" i="6"/>
  <c r="P4" i="6"/>
  <c r="P5" i="6"/>
  <c r="J5" i="2"/>
  <c r="R10" i="4" s="1"/>
  <c r="J4" i="2"/>
  <c r="C87" i="2" l="1"/>
  <c r="C30" i="2"/>
  <c r="C34" i="2"/>
  <c r="C38" i="2"/>
  <c r="C42" i="2"/>
  <c r="C46" i="2"/>
  <c r="C50" i="2"/>
  <c r="C54" i="2"/>
  <c r="C59" i="2"/>
  <c r="C64" i="2"/>
  <c r="C68" i="2"/>
  <c r="C72" i="2"/>
  <c r="C78" i="2"/>
  <c r="C83" i="2"/>
  <c r="C39" i="2"/>
  <c r="C47" i="2"/>
  <c r="C55" i="2"/>
  <c r="C65" i="2"/>
  <c r="C75" i="2"/>
  <c r="C84" i="2"/>
  <c r="C93" i="2"/>
  <c r="C32" i="2"/>
  <c r="C40" i="2"/>
  <c r="C48" i="2"/>
  <c r="C56" i="2"/>
  <c r="C66" i="2"/>
  <c r="C76" i="2"/>
  <c r="C85" i="2"/>
  <c r="C29" i="2"/>
  <c r="C33" i="2"/>
  <c r="C41" i="2"/>
  <c r="C49" i="2"/>
  <c r="C58" i="2"/>
  <c r="C67" i="2"/>
  <c r="C77" i="2"/>
  <c r="C86" i="2"/>
  <c r="C88" i="2"/>
  <c r="C31" i="2"/>
  <c r="C35" i="2"/>
  <c r="C43" i="2"/>
  <c r="C51" i="2"/>
  <c r="C60" i="2"/>
  <c r="C69" i="2"/>
  <c r="C79" i="2"/>
  <c r="C28" i="2"/>
  <c r="C36" i="2"/>
  <c r="C44" i="2"/>
  <c r="C52" i="2"/>
  <c r="C61" i="2"/>
  <c r="C70" i="2"/>
  <c r="C80" i="2"/>
  <c r="C37" i="2"/>
  <c r="C45" i="2"/>
  <c r="C53" i="2"/>
  <c r="C63" i="2"/>
  <c r="C71" i="2"/>
  <c r="C82" i="2"/>
  <c r="C19" i="2"/>
  <c r="C23" i="2"/>
  <c r="C95" i="2"/>
  <c r="C99" i="2"/>
  <c r="C96" i="2"/>
  <c r="C22" i="2"/>
  <c r="C98" i="2"/>
  <c r="C20" i="2"/>
  <c r="C24" i="2"/>
  <c r="C100" i="2"/>
  <c r="C94" i="2"/>
  <c r="C97" i="2"/>
  <c r="C17" i="2"/>
  <c r="C18" i="2"/>
  <c r="J26" i="2"/>
  <c r="J21" i="2"/>
  <c r="J90" i="2"/>
  <c r="J25" i="2"/>
  <c r="J19" i="2"/>
  <c r="J88" i="2"/>
  <c r="J61" i="2"/>
  <c r="L61" i="2" s="1"/>
  <c r="J73" i="2"/>
  <c r="L73" i="2" s="1"/>
  <c r="J89" i="2"/>
  <c r="L89" i="2" s="1"/>
  <c r="J24" i="2"/>
  <c r="J87" i="2"/>
  <c r="L87" i="2" s="1"/>
  <c r="R4" i="2"/>
  <c r="R9" i="4"/>
  <c r="J86" i="2"/>
  <c r="L86" i="2" s="1"/>
  <c r="J56" i="2"/>
  <c r="L56" i="2" s="1"/>
  <c r="J64" i="2"/>
  <c r="L64" i="2" s="1"/>
  <c r="J72" i="2"/>
  <c r="L72" i="2" s="1"/>
  <c r="J71" i="2"/>
  <c r="L71" i="2" s="1"/>
  <c r="J76" i="2"/>
  <c r="L76" i="2" s="1"/>
  <c r="J60" i="2"/>
  <c r="L60" i="2" s="1"/>
  <c r="J57" i="2"/>
  <c r="L57" i="2" s="1"/>
  <c r="J39" i="2"/>
  <c r="J23" i="2"/>
  <c r="J38" i="2"/>
  <c r="J80" i="2"/>
  <c r="L80" i="2" s="1"/>
  <c r="K23" i="2"/>
  <c r="J36" i="2" l="1"/>
  <c r="J52" i="2"/>
  <c r="L52" i="2" s="1"/>
  <c r="J82" i="2"/>
  <c r="L82" i="2" s="1"/>
  <c r="K88" i="2"/>
  <c r="L88" i="2" s="1"/>
  <c r="K90" i="2"/>
  <c r="L90" i="2" s="1"/>
  <c r="J99" i="2"/>
  <c r="J54" i="2"/>
  <c r="L54" i="2" s="1"/>
  <c r="J53" i="2"/>
  <c r="L53" i="2" s="1"/>
  <c r="J75" i="2"/>
  <c r="L75" i="2" s="1"/>
  <c r="J70" i="2"/>
  <c r="L70" i="2" s="1"/>
  <c r="J51" i="2"/>
  <c r="L51" i="2" s="1"/>
  <c r="J48" i="2"/>
  <c r="L48" i="2" s="1"/>
  <c r="J43" i="2"/>
  <c r="L43" i="2" s="1"/>
  <c r="P37" i="6"/>
  <c r="J37" i="2"/>
  <c r="J41" i="2"/>
  <c r="J16" i="2"/>
  <c r="J79" i="2"/>
  <c r="L79" i="2" s="1"/>
  <c r="J68" i="2"/>
  <c r="L68" i="2" s="1"/>
  <c r="J35" i="2"/>
  <c r="J34" i="2"/>
  <c r="J31" i="2"/>
  <c r="J47" i="2"/>
  <c r="L47" i="2" s="1"/>
  <c r="J66" i="2"/>
  <c r="L66" i="2" s="1"/>
  <c r="J27" i="2"/>
  <c r="J84" i="2"/>
  <c r="L84" i="2" s="1"/>
  <c r="J22" i="2"/>
  <c r="J50" i="2"/>
  <c r="L50" i="2" s="1"/>
  <c r="J69" i="2"/>
  <c r="L69" i="2" s="1"/>
  <c r="J55" i="2"/>
  <c r="L55" i="2" s="1"/>
  <c r="J42" i="2"/>
  <c r="J85" i="2"/>
  <c r="L85" i="2" s="1"/>
  <c r="J20" i="2"/>
  <c r="J32" i="2"/>
  <c r="J33" i="2"/>
  <c r="J81" i="2"/>
  <c r="L81" i="2" s="1"/>
  <c r="J28" i="2"/>
  <c r="J77" i="2"/>
  <c r="L77" i="2" s="1"/>
  <c r="J74" i="2"/>
  <c r="L74" i="2" s="1"/>
  <c r="J67" i="2"/>
  <c r="L67" i="2" s="1"/>
  <c r="J58" i="2"/>
  <c r="L58" i="2" s="1"/>
  <c r="J40" i="2"/>
  <c r="J29" i="2"/>
  <c r="L39" i="2"/>
  <c r="J96" i="2"/>
  <c r="J91" i="2"/>
  <c r="L91" i="2" s="1"/>
  <c r="J49" i="2"/>
  <c r="L49" i="2" s="1"/>
  <c r="J59" i="2"/>
  <c r="L59" i="2" s="1"/>
  <c r="J45" i="2"/>
  <c r="L45" i="2" s="1"/>
  <c r="J78" i="2"/>
  <c r="L78" i="2" s="1"/>
  <c r="J62" i="2"/>
  <c r="L62" i="2" s="1"/>
  <c r="J44" i="2"/>
  <c r="L44" i="2" s="1"/>
  <c r="J97" i="2"/>
  <c r="J65" i="2"/>
  <c r="L65" i="2" s="1"/>
  <c r="J83" i="2"/>
  <c r="L83" i="2" s="1"/>
  <c r="J63" i="2"/>
  <c r="L63" i="2" s="1"/>
  <c r="J46" i="2"/>
  <c r="L46" i="2" s="1"/>
  <c r="J95" i="2"/>
  <c r="J17" i="2"/>
  <c r="J98" i="2"/>
  <c r="J94" i="2"/>
  <c r="J30" i="2"/>
  <c r="J100" i="2"/>
  <c r="J92" i="2"/>
  <c r="L92" i="2" s="1"/>
  <c r="J93" i="2"/>
  <c r="L93" i="2" s="1"/>
  <c r="J18" i="2"/>
  <c r="M18" i="6"/>
  <c r="N18" i="6"/>
  <c r="M19" i="6"/>
  <c r="N19" i="6"/>
  <c r="M20" i="6"/>
  <c r="N20" i="6"/>
  <c r="F24" i="6"/>
  <c r="M12" i="6"/>
  <c r="N12" i="6"/>
  <c r="I24" i="6"/>
  <c r="N24" i="6" s="1"/>
  <c r="M24" i="6"/>
  <c r="H23" i="6"/>
  <c r="N23" i="6" s="1"/>
  <c r="H22" i="6"/>
  <c r="N22" i="6" s="1"/>
  <c r="M21" i="6"/>
  <c r="M22" i="6"/>
  <c r="M23" i="6"/>
  <c r="M25" i="6"/>
  <c r="N25" i="6"/>
  <c r="M26" i="6"/>
  <c r="N26" i="6"/>
  <c r="H21" i="6"/>
  <c r="N21" i="6" s="1"/>
  <c r="K38" i="2" l="1"/>
  <c r="K39" i="2"/>
  <c r="R9" i="2"/>
  <c r="R10" i="2"/>
  <c r="R7" i="2"/>
  <c r="R6" i="2"/>
  <c r="E22" i="6"/>
  <c r="R5" i="2"/>
  <c r="R8" i="2"/>
  <c r="R20" i="4"/>
  <c r="N58" i="6"/>
  <c r="N57" i="6"/>
  <c r="M56" i="6"/>
  <c r="N50" i="6"/>
  <c r="N49" i="6"/>
  <c r="N48" i="6"/>
  <c r="N47" i="6"/>
  <c r="M47" i="6"/>
  <c r="N36" i="6"/>
  <c r="N35" i="6"/>
  <c r="F29" i="6"/>
  <c r="F31" i="6" s="1"/>
  <c r="N28" i="6"/>
  <c r="M28" i="6"/>
  <c r="G28" i="6"/>
  <c r="G29" i="6" s="1"/>
  <c r="G31" i="6" s="1"/>
  <c r="N27" i="6"/>
  <c r="N56" i="6" s="1"/>
  <c r="M27" i="6"/>
  <c r="N17" i="6"/>
  <c r="M17" i="6"/>
  <c r="N16" i="6"/>
  <c r="M16" i="6"/>
  <c r="E16" i="6"/>
  <c r="N15" i="6"/>
  <c r="M15" i="6"/>
  <c r="N14" i="6"/>
  <c r="M14" i="6"/>
  <c r="M13" i="6"/>
  <c r="M11" i="6"/>
  <c r="N10" i="6"/>
  <c r="M10" i="6"/>
  <c r="E10" i="6"/>
  <c r="N9" i="6"/>
  <c r="M9" i="6"/>
  <c r="E9" i="6"/>
  <c r="S9" i="2" l="1"/>
  <c r="R11" i="2"/>
  <c r="S11" i="2" s="1"/>
  <c r="S8" i="2"/>
  <c r="S10" i="2"/>
  <c r="S6" i="2"/>
  <c r="S7" i="2"/>
  <c r="N59" i="6"/>
  <c r="N60" i="6"/>
  <c r="N51" i="6"/>
  <c r="N61" i="6"/>
  <c r="N52" i="6"/>
  <c r="N34" i="6"/>
  <c r="M33" i="6"/>
  <c r="E29" i="6"/>
  <c r="E31" i="6" s="1"/>
  <c r="M29" i="6"/>
  <c r="N11" i="6"/>
  <c r="N13" i="6"/>
  <c r="R12" i="2" l="1"/>
  <c r="R13" i="2" s="1"/>
  <c r="N62" i="6"/>
  <c r="N53" i="6"/>
  <c r="M42" i="6"/>
  <c r="M43" i="6" s="1"/>
  <c r="L11" i="7" s="1"/>
  <c r="N33" i="6"/>
  <c r="N29" i="6"/>
  <c r="S12" i="2" l="1"/>
  <c r="N37" i="6"/>
  <c r="K8" i="2"/>
  <c r="N38" i="6"/>
  <c r="N40" i="6" l="1"/>
  <c r="N41" i="6" s="1"/>
  <c r="N45" i="6" l="1"/>
  <c r="S16" i="4" s="1"/>
  <c r="T10" i="2" l="1"/>
  <c r="C92" i="2" l="1"/>
  <c r="C89" i="2"/>
  <c r="C91" i="2"/>
  <c r="C90" i="2"/>
  <c r="C25" i="2"/>
  <c r="C57" i="2"/>
  <c r="C73" i="2"/>
  <c r="C81" i="2"/>
  <c r="C26" i="2"/>
  <c r="C62" i="2"/>
  <c r="C74" i="2"/>
  <c r="C27" i="2"/>
  <c r="C21" i="2"/>
  <c r="I91" i="2"/>
  <c r="I73" i="2"/>
  <c r="I60" i="2"/>
  <c r="I25" i="2"/>
  <c r="H21" i="2"/>
  <c r="I80" i="2"/>
  <c r="I72" i="2"/>
  <c r="I64" i="2"/>
  <c r="I54" i="2"/>
  <c r="T34" i="6"/>
  <c r="T36" i="6"/>
  <c r="I84" i="2"/>
  <c r="I67" i="2"/>
  <c r="I63" i="2"/>
  <c r="L35" i="6"/>
  <c r="P35" i="6" s="1"/>
  <c r="L38" i="6"/>
  <c r="P38" i="6" s="1"/>
  <c r="L33" i="6"/>
  <c r="I83" i="2"/>
  <c r="I78" i="2"/>
  <c r="I70" i="2"/>
  <c r="I66" i="2"/>
  <c r="I61" i="2"/>
  <c r="I52" i="2"/>
  <c r="I21" i="2"/>
  <c r="I24" i="2"/>
  <c r="H25" i="2"/>
  <c r="H80" i="2"/>
  <c r="H89" i="2"/>
  <c r="H61" i="2"/>
  <c r="H24" i="2"/>
  <c r="H39" i="2"/>
  <c r="H55" i="2"/>
  <c r="H20" i="2"/>
  <c r="H73" i="2"/>
  <c r="H100" i="2"/>
  <c r="H99" i="2"/>
  <c r="H27" i="2"/>
  <c r="H82" i="2"/>
  <c r="H65" i="2"/>
  <c r="H47" i="2"/>
  <c r="H31" i="2"/>
  <c r="H96" i="2"/>
  <c r="H75" i="2"/>
  <c r="H58" i="2"/>
  <c r="H41" i="2"/>
  <c r="I37" i="2"/>
  <c r="H92" i="2"/>
  <c r="H84" i="2"/>
  <c r="H67" i="2"/>
  <c r="H49" i="2"/>
  <c r="H35" i="2"/>
  <c r="I32" i="2"/>
  <c r="H95" i="2"/>
  <c r="H91" i="2"/>
  <c r="H33" i="2"/>
  <c r="H23" i="2"/>
  <c r="I81" i="2"/>
  <c r="I75" i="2"/>
  <c r="I58" i="2"/>
  <c r="I41" i="2"/>
  <c r="I30" i="2"/>
  <c r="I23" i="2"/>
  <c r="H19" i="2"/>
  <c r="H26" i="2"/>
  <c r="H30" i="2"/>
  <c r="H34" i="2"/>
  <c r="H42" i="2"/>
  <c r="H46" i="2"/>
  <c r="H50" i="2"/>
  <c r="H54" i="2"/>
  <c r="H59" i="2"/>
  <c r="H64" i="2"/>
  <c r="H68" i="2"/>
  <c r="H72" i="2"/>
  <c r="H76" i="2"/>
  <c r="H81" i="2"/>
  <c r="H85" i="2"/>
  <c r="H90" i="2"/>
  <c r="H98" i="2"/>
  <c r="H94" i="2"/>
  <c r="H88" i="2"/>
  <c r="H79" i="2"/>
  <c r="H71" i="2"/>
  <c r="H63" i="2"/>
  <c r="H53" i="2"/>
  <c r="H45" i="2"/>
  <c r="H38" i="2"/>
  <c r="I92" i="2"/>
  <c r="I85" i="2"/>
  <c r="I74" i="2"/>
  <c r="I68" i="2"/>
  <c r="I57" i="2"/>
  <c r="I50" i="2"/>
  <c r="I40" i="2"/>
  <c r="I22" i="2"/>
  <c r="I86" i="2"/>
  <c r="I26" i="2"/>
  <c r="H16" i="2"/>
  <c r="H97" i="2"/>
  <c r="H93" i="2"/>
  <c r="H86" i="2"/>
  <c r="H77" i="2"/>
  <c r="H69" i="2"/>
  <c r="H60" i="2"/>
  <c r="H51" i="2"/>
  <c r="H43" i="2"/>
  <c r="H37" i="2"/>
  <c r="H29" i="2"/>
  <c r="H18" i="2"/>
  <c r="I90" i="2"/>
  <c r="I62" i="2"/>
  <c r="I38" i="2"/>
  <c r="I19" i="2"/>
  <c r="H17" i="2"/>
  <c r="H22" i="2"/>
  <c r="H28" i="2"/>
  <c r="H32" i="2"/>
  <c r="H36" i="2"/>
  <c r="H40" i="2"/>
  <c r="H44" i="2"/>
  <c r="H48" i="2"/>
  <c r="H52" i="2"/>
  <c r="H57" i="2"/>
  <c r="H62" i="2"/>
  <c r="H66" i="2"/>
  <c r="H70" i="2"/>
  <c r="H74" i="2"/>
  <c r="H78" i="2"/>
  <c r="H83" i="2"/>
  <c r="H87" i="2"/>
  <c r="I82" i="2"/>
  <c r="I69" i="2"/>
  <c r="I51" i="2"/>
  <c r="I47" i="2"/>
  <c r="I43" i="2"/>
  <c r="I39" i="2"/>
  <c r="I27" i="2"/>
  <c r="I20" i="2"/>
  <c r="I88" i="2" l="1"/>
  <c r="N5" i="2"/>
  <c r="I89" i="2"/>
  <c r="I56" i="2"/>
  <c r="I17" i="2"/>
  <c r="H56" i="2"/>
  <c r="I49" i="2"/>
  <c r="I55" i="2"/>
  <c r="I79" i="2"/>
  <c r="I42" i="2"/>
  <c r="I36" i="2"/>
  <c r="I96" i="2"/>
  <c r="I95" i="2"/>
  <c r="I100" i="2"/>
  <c r="I33" i="2"/>
  <c r="I34" i="2"/>
  <c r="I18" i="2"/>
  <c r="I65" i="2"/>
  <c r="I53" i="2"/>
  <c r="I59" i="2"/>
  <c r="I45" i="2"/>
  <c r="I48" i="2"/>
  <c r="I35" i="2"/>
  <c r="I77" i="2"/>
  <c r="I44" i="2"/>
  <c r="I76" i="2"/>
  <c r="I46" i="2"/>
  <c r="I71" i="2"/>
  <c r="I97" i="2"/>
  <c r="I93" i="2"/>
  <c r="I94" i="2"/>
  <c r="I28" i="2"/>
  <c r="I16" i="2"/>
  <c r="I31" i="2"/>
  <c r="I29" i="2"/>
  <c r="I98" i="2"/>
  <c r="I99" i="2"/>
  <c r="T37" i="6"/>
  <c r="P33" i="6"/>
  <c r="P40" i="6" s="1"/>
  <c r="P45" i="6" s="1"/>
  <c r="R16" i="4" s="1"/>
  <c r="R33" i="6"/>
  <c r="I87" i="2"/>
  <c r="R37" i="6"/>
  <c r="T33" i="6"/>
  <c r="R35" i="6"/>
  <c r="T35" i="6"/>
  <c r="T38" i="6"/>
  <c r="R38" i="6"/>
  <c r="N10" i="2"/>
  <c r="P9" i="2"/>
  <c r="N9" i="2"/>
  <c r="N8" i="2"/>
  <c r="P20" i="4" l="1"/>
  <c r="P10" i="2"/>
  <c r="P11" i="2" s="1"/>
  <c r="P8" i="2"/>
  <c r="K33" i="2"/>
  <c r="Q20" i="4"/>
  <c r="R40" i="6"/>
  <c r="R45" i="6" s="1"/>
  <c r="Q16" i="4" s="1"/>
  <c r="T40" i="6"/>
  <c r="J7" i="2"/>
  <c r="J12" i="2" s="1"/>
  <c r="R12" i="4" s="1"/>
  <c r="R23" i="4" s="1"/>
  <c r="N11" i="2"/>
  <c r="T108" i="2"/>
  <c r="Q108" i="2"/>
  <c r="G108" i="2"/>
  <c r="K35" i="2" l="1"/>
  <c r="K30" i="2"/>
  <c r="K28" i="2"/>
  <c r="S20" i="4"/>
  <c r="K29" i="2"/>
  <c r="K34" i="2"/>
  <c r="K31" i="2"/>
  <c r="K36" i="2"/>
  <c r="K37" i="2"/>
  <c r="K32" i="2"/>
  <c r="K24" i="2"/>
  <c r="T9" i="2" s="1"/>
  <c r="T11" i="2" s="1"/>
  <c r="K25" i="2"/>
  <c r="K41" i="2"/>
  <c r="L41" i="2" s="1"/>
  <c r="K42" i="2"/>
  <c r="L42" i="2" s="1"/>
  <c r="K27" i="2"/>
  <c r="K40" i="2"/>
  <c r="L40" i="2" s="1"/>
  <c r="K26" i="2"/>
  <c r="T45" i="6"/>
  <c r="P16" i="4" s="1"/>
  <c r="T8" i="2" l="1"/>
  <c r="L5" i="7"/>
  <c r="L9" i="7" s="1"/>
  <c r="S9" i="4" l="1"/>
  <c r="N4" i="6"/>
  <c r="P7" i="2" l="1"/>
  <c r="P5" i="2"/>
  <c r="N6" i="2"/>
  <c r="N7" i="2"/>
  <c r="P6" i="2"/>
  <c r="T5" i="2"/>
  <c r="H5" i="2"/>
  <c r="H4" i="2"/>
  <c r="P9" i="4" s="1"/>
  <c r="I5" i="2"/>
  <c r="I4" i="2"/>
  <c r="Q9" i="4" s="1"/>
  <c r="O10" i="2" l="1"/>
  <c r="O11" i="2"/>
  <c r="U10" i="2"/>
  <c r="U11" i="2"/>
  <c r="Q10" i="2"/>
  <c r="Q11" i="2"/>
  <c r="P12" i="2"/>
  <c r="U9" i="2"/>
  <c r="O8" i="2"/>
  <c r="N12" i="2"/>
  <c r="O9" i="2"/>
  <c r="Q8" i="2"/>
  <c r="Q9" i="2"/>
  <c r="U8" i="2"/>
  <c r="Q6" i="2"/>
  <c r="O7" i="2"/>
  <c r="O6" i="2"/>
  <c r="Q7" i="2"/>
  <c r="Q10" i="4"/>
  <c r="P10" i="4"/>
  <c r="P4" i="2"/>
  <c r="R5" i="6"/>
  <c r="N4" i="2"/>
  <c r="T5" i="6"/>
  <c r="O12" i="2" l="1"/>
  <c r="N13" i="2"/>
  <c r="Q12" i="2"/>
  <c r="P13" i="2"/>
  <c r="H7" i="2"/>
  <c r="H12" i="2" s="1"/>
  <c r="P12" i="4" s="1"/>
  <c r="P23" i="4" s="1"/>
  <c r="I7" i="2"/>
  <c r="I12" i="2" s="1"/>
  <c r="Q12" i="4" s="1"/>
  <c r="Q23" i="4" s="1"/>
  <c r="L13" i="7" l="1"/>
  <c r="T7" i="2"/>
  <c r="U7" i="2" s="1"/>
  <c r="T6" i="2"/>
  <c r="K7" i="2"/>
  <c r="T12" i="2" l="1"/>
  <c r="T13" i="2" s="1"/>
  <c r="K12" i="2"/>
  <c r="S12" i="4" s="1"/>
  <c r="U6" i="2"/>
  <c r="U12" i="2" l="1"/>
  <c r="S23" i="4" l="1"/>
</calcChain>
</file>

<file path=xl/sharedStrings.xml><?xml version="1.0" encoding="utf-8"?>
<sst xmlns="http://schemas.openxmlformats.org/spreadsheetml/2006/main" count="39" uniqueCount="19">
  <si>
    <t>Budget</t>
  </si>
  <si>
    <t>Francois B</t>
  </si>
  <si>
    <t>Lawrence</t>
  </si>
  <si>
    <t>Francois C</t>
  </si>
  <si>
    <t>Michel R</t>
  </si>
  <si>
    <t>t nouveau 2</t>
  </si>
  <si>
    <t xml:space="preserve"> </t>
  </si>
  <si>
    <t>Prod</t>
  </si>
  <si>
    <t>Vente</t>
  </si>
  <si>
    <t>Adm</t>
  </si>
  <si>
    <t># poste</t>
  </si>
  <si>
    <t>Louis</t>
  </si>
  <si>
    <t>France</t>
  </si>
  <si>
    <t>Stella</t>
  </si>
  <si>
    <t>Voir copie BV</t>
  </si>
  <si>
    <t>=SIERREUR(SIERREUR(RECHERCHEV($B16;'Copie des BV'!$O:$Y;3;FAUX);(SIERREUR(RECHERCHEV($B16;'Copie des BV'!$O:$Y;3;FAUX)RECHERCHEV($B16;'Copie des BV'!$AC:$AM;3;FAUX));"")</t>
  </si>
  <si>
    <t>t nouveau 3</t>
  </si>
  <si>
    <t>t nouveau 4</t>
  </si>
  <si>
    <t>t nouveau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</si>
</sst>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 * #,##0.00_)\ &quot;$&quot;_ ;_ * \(#,##0.00\)\ &quot;$&quot;_ ;_ * &quot;-&quot;??_)\ &quot;$&quot;_ ;_ @_ "/>
    <numFmt numFmtId="164" formatCode="0&quot; mois&quot;"/>
    <numFmt numFmtId="165" formatCode="#,##0\ &quot;$&quot;"/>
    <numFmt numFmtId="166" formatCode="#,##0&quot; h&quot;"/>
    <numFmt numFmtId="167" formatCode="#,##0&quot; $/h&quot;"/>
    <numFmt numFmtId="168" formatCode="#,##0.00&quot; $/lbs&quot;"/>
    <numFmt numFmtId="169" formatCode="#,##0&quot; lbs&quot;"/>
    <numFmt numFmtId="170" formatCode="#,##0&quot; $&quot;"/>
    <numFmt numFmtId="171" formatCode="_ * #,##0.00_)\ _$_ ;_ * \(#,##0.00\)\ _$_ ;_ * &quot;-&quot;??_)\ _$_ ;_ @_ "/>
    <numFmt numFmtId="172" formatCode="#,##0.00&quot; $/h&quot;"/>
    <numFmt numFmtId="173" formatCode="_ * #,##0_)\ &quot;$&quot;_ ;_ * \(#,##0\)\ &quot;$&quot;_ ;_ * &quot;-&quot;??_)\ &quot;$&quot;_ ;_ @_ "/>
    <numFmt numFmtId="174" formatCode="0.00&quot; $/h&quot;"/>
    <numFmt numFmtId="175" formatCode="0&quot; h/sem&quot;"/>
    <numFmt numFmtId="176" formatCode="0&quot; jrs&quot;"/>
    <numFmt numFmtId="177" formatCode="0&quot; sem/ an&quot;"/>
    <numFmt numFmtId="178" formatCode="0.0%"/>
    <numFmt numFmtId="179" formatCode="_ * #,##0_)\ [$$-C0C]_ ;_ * \(#,##0\)\ [$$-C0C]_ ;_ * &quot;-&quot;??_)\ [$$-C0C]_ ;_ @_ "/>
    <numFmt numFmtId="180" formatCode="#,##0;\-#,##0;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5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4" tint="0.59999389629810485"/>
        </stop>
        <stop position="0.5">
          <color theme="4" tint="0.80001220740379042"/>
        </stop>
        <stop position="1">
          <color theme="4" tint="0.59999389629810485"/>
        </stop>
      </gradientFill>
    </fill>
    <fill>
      <gradientFill degree="270">
        <stop position="0">
          <color theme="0"/>
        </stop>
        <stop position="1">
          <color rgb="FF0070C0"/>
        </stop>
      </gradient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 style="thin">
        <color theme="0" tint="-0.499984740745262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 style="thin">
        <color theme="0" tint="-0.499984740745262"/>
      </left>
      <right style="thick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ck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theme="0" tint="-0.499984740745262"/>
      </right>
      <top style="thin">
        <color theme="0" tint="-0.499984740745262"/>
      </top>
      <bottom/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ck">
        <color theme="0" tint="-0.499984740745262"/>
      </right>
      <top/>
      <bottom style="thin">
        <color theme="0" tint="-0.499984740745262"/>
      </bottom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ck">
        <color theme="0" tint="-0.499984740745262"/>
      </left>
      <right style="thin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1" fillId="0" borderId="0"/>
    <xf numFmtId="171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2" fillId="0" borderId="0"/>
    <xf numFmtId="171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168">
    <xf numFmtId="0" fontId="0" fillId="0" borderId="0" xfId="0"/>
    <xf numFmtId="0" fontId="0" fillId="2" borderId="0" xfId="0" applyFill="1" applyProtection="1">
      <protection hidden="1"/>
    </xf>
    <xf numFmtId="0" fontId="6" fillId="5" borderId="5" xfId="0" applyFont="1" applyFill="1" applyBorder="1" applyAlignment="1" applyProtection="1">
      <alignment horizontal="centerContinuous" vertical="center" wrapText="1"/>
      <protection hidden="1"/>
    </xf>
    <xf numFmtId="3" fontId="0" fillId="2" borderId="0" xfId="0" applyNumberFormat="1" applyFill="1" applyProtection="1">
      <protection hidden="1"/>
    </xf>
    <xf numFmtId="0" fontId="2" fillId="2" borderId="0" xfId="0" applyFont="1" applyFill="1" applyProtection="1">
      <protection hidden="1"/>
    </xf>
    <xf numFmtId="0" fontId="4" fillId="2" borderId="0" xfId="0" applyFont="1" applyFill="1" applyProtection="1">
      <protection hidden="1"/>
    </xf>
    <xf numFmtId="165" fontId="4" fillId="2" borderId="0" xfId="0" applyNumberFormat="1" applyFont="1" applyFill="1" applyProtection="1">
      <protection hidden="1"/>
    </xf>
    <xf numFmtId="0" fontId="2" fillId="2" borderId="3" xfId="0" applyFont="1" applyFill="1" applyBorder="1" applyAlignment="1" applyProtection="1">
      <alignment vertical="center"/>
      <protection hidden="1"/>
    </xf>
    <xf numFmtId="0" fontId="0" fillId="2" borderId="4" xfId="0" applyFill="1" applyBorder="1" applyProtection="1">
      <protection hidden="1"/>
    </xf>
    <xf numFmtId="0" fontId="1" fillId="2" borderId="0" xfId="0" applyFont="1" applyFill="1" applyAlignment="1" applyProtection="1">
      <alignment horizontal="right"/>
      <protection hidden="1"/>
    </xf>
    <xf numFmtId="0" fontId="3" fillId="2" borderId="0" xfId="0" applyFont="1" applyFill="1" applyAlignment="1" applyProtection="1">
      <alignment horizontal="center"/>
      <protection hidden="1"/>
    </xf>
    <xf numFmtId="164" fontId="1" fillId="2" borderId="0" xfId="0" applyNumberFormat="1" applyFont="1" applyFill="1" applyAlignment="1" applyProtection="1">
      <alignment horizontal="right"/>
      <protection hidden="1"/>
    </xf>
    <xf numFmtId="0" fontId="0" fillId="3" borderId="2" xfId="0" applyFill="1" applyBorder="1" applyAlignment="1" applyProtection="1">
      <alignment horizontal="center"/>
      <protection locked="0"/>
    </xf>
    <xf numFmtId="0" fontId="0" fillId="4" borderId="2" xfId="0" applyFill="1" applyBorder="1" applyProtection="1">
      <protection locked="0"/>
    </xf>
    <xf numFmtId="165" fontId="0" fillId="3" borderId="2" xfId="0" applyNumberFormat="1" applyFill="1" applyBorder="1" applyAlignment="1" applyProtection="1">
      <alignment horizontal="right" indent="1"/>
      <protection locked="0"/>
    </xf>
    <xf numFmtId="166" fontId="4" fillId="3" borderId="2" xfId="0" applyNumberFormat="1" applyFont="1" applyFill="1" applyBorder="1" applyAlignment="1" applyProtection="1">
      <alignment horizontal="right" indent="1"/>
      <protection locked="0"/>
    </xf>
    <xf numFmtId="165" fontId="4" fillId="3" borderId="2" xfId="0" applyNumberFormat="1" applyFont="1" applyFill="1" applyBorder="1" applyAlignment="1" applyProtection="1">
      <alignment horizontal="right" indent="1"/>
      <protection locked="0"/>
    </xf>
    <xf numFmtId="0" fontId="4" fillId="2" borderId="0" xfId="0" applyFont="1" applyFill="1" applyAlignment="1" applyProtection="1">
      <alignment horizontal="left" indent="1"/>
      <protection hidden="1"/>
    </xf>
    <xf numFmtId="0" fontId="0" fillId="3" borderId="2" xfId="0" applyFill="1" applyBorder="1" applyAlignment="1" applyProtection="1">
      <alignment horizontal="left"/>
      <protection locked="0"/>
    </xf>
    <xf numFmtId="168" fontId="8" fillId="3" borderId="2" xfId="0" applyNumberFormat="1" applyFont="1" applyFill="1" applyBorder="1" applyAlignment="1" applyProtection="1">
      <alignment horizontal="right" indent="1"/>
      <protection locked="0"/>
    </xf>
    <xf numFmtId="0" fontId="9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Continuous"/>
      <protection hidden="1"/>
    </xf>
    <xf numFmtId="0" fontId="0" fillId="2" borderId="0" xfId="0" applyFill="1" applyAlignment="1" applyProtection="1">
      <alignment horizontal="centerContinuous"/>
      <protection hidden="1"/>
    </xf>
    <xf numFmtId="0" fontId="10" fillId="2" borderId="0" xfId="0" applyFont="1" applyFill="1" applyAlignment="1" applyProtection="1">
      <alignment horizontal="center"/>
      <protection hidden="1"/>
    </xf>
    <xf numFmtId="9" fontId="0" fillId="2" borderId="0" xfId="1" applyFont="1" applyFill="1" applyAlignment="1" applyProtection="1">
      <alignment horizontal="center"/>
      <protection hidden="1"/>
    </xf>
    <xf numFmtId="169" fontId="8" fillId="2" borderId="2" xfId="0" applyNumberFormat="1" applyFont="1" applyFill="1" applyBorder="1" applyAlignment="1" applyProtection="1">
      <alignment horizontal="right" indent="1"/>
      <protection hidden="1"/>
    </xf>
    <xf numFmtId="170" fontId="8" fillId="2" borderId="2" xfId="0" applyNumberFormat="1" applyFont="1" applyFill="1" applyBorder="1" applyAlignment="1" applyProtection="1">
      <alignment horizontal="right" indent="1"/>
      <protection hidden="1"/>
    </xf>
    <xf numFmtId="165" fontId="2" fillId="2" borderId="2" xfId="0" applyNumberFormat="1" applyFont="1" applyFill="1" applyBorder="1" applyAlignment="1" applyProtection="1">
      <alignment horizontal="right" indent="1"/>
      <protection hidden="1"/>
    </xf>
    <xf numFmtId="167" fontId="4" fillId="2" borderId="2" xfId="0" applyNumberFormat="1" applyFont="1" applyFill="1" applyBorder="1" applyAlignment="1" applyProtection="1">
      <alignment horizontal="right" indent="1"/>
      <protection hidden="1"/>
    </xf>
    <xf numFmtId="165" fontId="4" fillId="2" borderId="2" xfId="0" applyNumberFormat="1" applyFont="1" applyFill="1" applyBorder="1" applyAlignment="1" applyProtection="1">
      <alignment horizontal="right" indent="1"/>
      <protection hidden="1"/>
    </xf>
    <xf numFmtId="0" fontId="1" fillId="2" borderId="0" xfId="0" applyFont="1" applyFill="1" applyAlignment="1" applyProtection="1">
      <alignment horizontal="centerContinuous" vertical="center"/>
      <protection hidden="1"/>
    </xf>
    <xf numFmtId="0" fontId="0" fillId="2" borderId="0" xfId="0" applyFill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0" fillId="4" borderId="2" xfId="0" applyFill="1" applyBorder="1" applyAlignment="1" applyProtection="1">
      <alignment horizontal="center"/>
      <protection hidden="1"/>
    </xf>
    <xf numFmtId="0" fontId="6" fillId="5" borderId="8" xfId="0" applyFont="1" applyFill="1" applyBorder="1" applyAlignment="1" applyProtection="1">
      <alignment horizontal="centerContinuous" vertical="center" wrapText="1"/>
      <protection hidden="1"/>
    </xf>
    <xf numFmtId="0" fontId="6" fillId="5" borderId="9" xfId="0" applyFont="1" applyFill="1" applyBorder="1" applyAlignment="1" applyProtection="1">
      <alignment horizontal="centerContinuous" vertical="center" wrapText="1"/>
      <protection hidden="1"/>
    </xf>
    <xf numFmtId="0" fontId="15" fillId="2" borderId="0" xfId="0" applyFont="1" applyFill="1" applyAlignment="1" applyProtection="1">
      <alignment horizontal="center"/>
      <protection hidden="1"/>
    </xf>
    <xf numFmtId="3" fontId="13" fillId="2" borderId="0" xfId="0" applyNumberFormat="1" applyFont="1" applyFill="1" applyProtection="1">
      <protection hidden="1"/>
    </xf>
    <xf numFmtId="3" fontId="0" fillId="7" borderId="12" xfId="0" applyNumberFormat="1" applyFill="1" applyBorder="1" applyProtection="1">
      <protection hidden="1"/>
    </xf>
    <xf numFmtId="0" fontId="0" fillId="7" borderId="12" xfId="0" applyFill="1" applyBorder="1" applyProtection="1">
      <protection hidden="1"/>
    </xf>
    <xf numFmtId="172" fontId="2" fillId="3" borderId="2" xfId="0" applyNumberFormat="1" applyFont="1" applyFill="1" applyBorder="1" applyAlignment="1" applyProtection="1">
      <alignment horizontal="center" vertical="center"/>
      <protection hidden="1"/>
    </xf>
    <xf numFmtId="172" fontId="2" fillId="6" borderId="2" xfId="0" applyNumberFormat="1" applyFont="1" applyFill="1" applyBorder="1" applyAlignment="1" applyProtection="1">
      <alignment horizontal="center" vertical="center"/>
      <protection hidden="1"/>
    </xf>
    <xf numFmtId="164" fontId="1" fillId="3" borderId="0" xfId="0" applyNumberFormat="1" applyFont="1" applyFill="1" applyAlignment="1" applyProtection="1">
      <alignment horizontal="center" vertical="center"/>
      <protection hidden="1"/>
    </xf>
    <xf numFmtId="3" fontId="0" fillId="8" borderId="7" xfId="0" applyNumberFormat="1" applyFill="1" applyBorder="1" applyProtection="1">
      <protection hidden="1"/>
    </xf>
    <xf numFmtId="0" fontId="0" fillId="8" borderId="13" xfId="0" applyFill="1" applyBorder="1" applyProtection="1">
      <protection hidden="1"/>
    </xf>
    <xf numFmtId="0" fontId="1" fillId="8" borderId="14" xfId="0" applyFont="1" applyFill="1" applyBorder="1" applyAlignment="1" applyProtection="1">
      <alignment horizontal="right"/>
      <protection hidden="1"/>
    </xf>
    <xf numFmtId="0" fontId="0" fillId="8" borderId="14" xfId="0" applyFill="1" applyBorder="1" applyProtection="1">
      <protection hidden="1"/>
    </xf>
    <xf numFmtId="0" fontId="0" fillId="8" borderId="15" xfId="0" applyFill="1" applyBorder="1" applyProtection="1">
      <protection hidden="1"/>
    </xf>
    <xf numFmtId="0" fontId="0" fillId="8" borderId="16" xfId="0" applyFill="1" applyBorder="1" applyProtection="1">
      <protection hidden="1"/>
    </xf>
    <xf numFmtId="3" fontId="0" fillId="8" borderId="0" xfId="0" applyNumberFormat="1" applyFill="1" applyBorder="1" applyProtection="1">
      <protection hidden="1"/>
    </xf>
    <xf numFmtId="0" fontId="0" fillId="8" borderId="17" xfId="0" applyFill="1" applyBorder="1" applyProtection="1">
      <protection hidden="1"/>
    </xf>
    <xf numFmtId="9" fontId="9" fillId="8" borderId="0" xfId="1" applyFont="1" applyFill="1" applyBorder="1" applyProtection="1">
      <protection hidden="1"/>
    </xf>
    <xf numFmtId="9" fontId="9" fillId="8" borderId="17" xfId="1" applyFont="1" applyFill="1" applyBorder="1" applyProtection="1">
      <protection hidden="1"/>
    </xf>
    <xf numFmtId="0" fontId="0" fillId="3" borderId="2" xfId="0" applyFill="1" applyBorder="1" applyAlignment="1" applyProtection="1">
      <alignment horizontal="left" indent="1"/>
      <protection locked="0"/>
    </xf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166" fontId="4" fillId="2" borderId="2" xfId="0" applyNumberFormat="1" applyFont="1" applyFill="1" applyBorder="1" applyAlignment="1" applyProtection="1">
      <alignment horizontal="right" indent="1"/>
      <protection hidden="1"/>
    </xf>
    <xf numFmtId="0" fontId="0" fillId="3" borderId="2" xfId="0" applyFill="1" applyBorder="1" applyAlignment="1" applyProtection="1">
      <alignment horizontal="center"/>
      <protection hidden="1"/>
    </xf>
    <xf numFmtId="0" fontId="18" fillId="7" borderId="12" xfId="3" applyFont="1" applyFill="1" applyBorder="1" applyProtection="1">
      <protection hidden="1"/>
    </xf>
    <xf numFmtId="0" fontId="11" fillId="7" borderId="12" xfId="3" applyFill="1" applyBorder="1" applyProtection="1">
      <protection hidden="1"/>
    </xf>
    <xf numFmtId="171" fontId="11" fillId="7" borderId="12" xfId="4" applyFont="1" applyFill="1" applyBorder="1" applyProtection="1">
      <protection hidden="1"/>
    </xf>
    <xf numFmtId="0" fontId="13" fillId="2" borderId="0" xfId="0" applyFont="1" applyFill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15" fillId="2" borderId="0" xfId="0" applyFont="1" applyFill="1" applyProtection="1">
      <protection hidden="1"/>
    </xf>
    <xf numFmtId="0" fontId="16" fillId="2" borderId="0" xfId="0" applyFont="1" applyFill="1" applyAlignment="1" applyProtection="1">
      <alignment horizontal="left"/>
      <protection hidden="1"/>
    </xf>
    <xf numFmtId="173" fontId="4" fillId="3" borderId="2" xfId="2" applyNumberFormat="1" applyFont="1" applyFill="1" applyBorder="1" applyAlignment="1" applyProtection="1">
      <alignment horizontal="right" indent="1"/>
      <protection locked="0"/>
    </xf>
    <xf numFmtId="173" fontId="4" fillId="2" borderId="2" xfId="2" applyNumberFormat="1" applyFont="1" applyFill="1" applyBorder="1" applyAlignment="1" applyProtection="1">
      <alignment horizontal="right" indent="1"/>
      <protection hidden="1"/>
    </xf>
    <xf numFmtId="0" fontId="14" fillId="5" borderId="0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0" fillId="2" borderId="0" xfId="0" applyFill="1" applyBorder="1" applyProtection="1"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0" fillId="9" borderId="0" xfId="0" applyFill="1"/>
    <xf numFmtId="0" fontId="0" fillId="2" borderId="0" xfId="0" applyFill="1"/>
    <xf numFmtId="0" fontId="15" fillId="2" borderId="0" xfId="0" applyFont="1" applyFill="1"/>
    <xf numFmtId="0" fontId="0" fillId="2" borderId="0" xfId="0" applyFill="1" applyAlignment="1">
      <alignment horizontal="left" indent="1"/>
    </xf>
    <xf numFmtId="165" fontId="0" fillId="2" borderId="0" xfId="0" applyNumberFormat="1" applyFill="1" applyAlignment="1">
      <alignment horizontal="left" indent="1"/>
    </xf>
    <xf numFmtId="179" fontId="0" fillId="2" borderId="0" xfId="0" applyNumberFormat="1" applyFill="1" applyAlignment="1">
      <alignment horizontal="left" indent="1"/>
    </xf>
    <xf numFmtId="165" fontId="0" fillId="2" borderId="0" xfId="0" applyNumberFormat="1" applyFill="1" applyBorder="1" applyAlignment="1">
      <alignment horizontal="right"/>
    </xf>
    <xf numFmtId="178" fontId="0" fillId="2" borderId="0" xfId="1" applyNumberFormat="1" applyFont="1" applyFill="1" applyAlignment="1">
      <alignment horizontal="center"/>
    </xf>
    <xf numFmtId="166" fontId="0" fillId="2" borderId="0" xfId="0" applyNumberFormat="1" applyFill="1" applyBorder="1"/>
    <xf numFmtId="2" fontId="0" fillId="2" borderId="0" xfId="1" applyNumberFormat="1" applyFont="1" applyFill="1" applyAlignment="1">
      <alignment horizontal="right"/>
    </xf>
    <xf numFmtId="165" fontId="0" fillId="2" borderId="0" xfId="0" applyNumberFormat="1" applyFill="1" applyAlignment="1">
      <alignment horizontal="right"/>
    </xf>
    <xf numFmtId="179" fontId="0" fillId="2" borderId="0" xfId="0" applyNumberFormat="1" applyFill="1"/>
    <xf numFmtId="0" fontId="0" fillId="2" borderId="0" xfId="0" applyFill="1" applyAlignment="1">
      <alignment horizontal="center"/>
    </xf>
    <xf numFmtId="178" fontId="0" fillId="2" borderId="0" xfId="0" applyNumberFormat="1" applyFill="1"/>
    <xf numFmtId="166" fontId="0" fillId="2" borderId="0" xfId="0" applyNumberFormat="1" applyFill="1"/>
    <xf numFmtId="9" fontId="0" fillId="2" borderId="0" xfId="1" applyFont="1" applyFill="1" applyAlignment="1">
      <alignment horizontal="center"/>
    </xf>
    <xf numFmtId="9" fontId="0" fillId="2" borderId="0" xfId="0" applyNumberFormat="1" applyFill="1" applyAlignment="1">
      <alignment horizontal="center"/>
    </xf>
    <xf numFmtId="165" fontId="0" fillId="2" borderId="0" xfId="0" applyNumberFormat="1" applyFill="1" applyBorder="1"/>
    <xf numFmtId="0" fontId="19" fillId="2" borderId="21" xfId="0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 wrapText="1"/>
    </xf>
    <xf numFmtId="0" fontId="19" fillId="2" borderId="24" xfId="0" applyFont="1" applyFill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center" vertical="center"/>
    </xf>
    <xf numFmtId="0" fontId="19" fillId="2" borderId="42" xfId="0" applyFont="1" applyFill="1" applyBorder="1" applyAlignment="1">
      <alignment horizontal="center" vertical="center" wrapText="1"/>
    </xf>
    <xf numFmtId="0" fontId="19" fillId="2" borderId="43" xfId="0" applyFont="1" applyFill="1" applyBorder="1" applyAlignment="1">
      <alignment horizontal="center" vertical="center" wrapText="1"/>
    </xf>
    <xf numFmtId="0" fontId="19" fillId="2" borderId="44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3" fillId="8" borderId="0" xfId="0" applyFont="1" applyFill="1" applyProtection="1">
      <protection hidden="1"/>
    </xf>
    <xf numFmtId="0" fontId="0" fillId="8" borderId="0" xfId="0" applyFill="1"/>
    <xf numFmtId="0" fontId="5" fillId="8" borderId="18" xfId="0" applyFont="1" applyFill="1" applyBorder="1" applyProtection="1">
      <protection hidden="1"/>
    </xf>
    <xf numFmtId="3" fontId="5" fillId="8" borderId="19" xfId="0" applyNumberFormat="1" applyFont="1" applyFill="1" applyBorder="1" applyProtection="1">
      <protection hidden="1"/>
    </xf>
    <xf numFmtId="0" fontId="5" fillId="8" borderId="19" xfId="0" applyFont="1" applyFill="1" applyBorder="1" applyProtection="1">
      <protection hidden="1"/>
    </xf>
    <xf numFmtId="0" fontId="5" fillId="8" borderId="20" xfId="0" applyFont="1" applyFill="1" applyBorder="1" applyProtection="1">
      <protection hidden="1"/>
    </xf>
    <xf numFmtId="0" fontId="0" fillId="4" borderId="2" xfId="0" applyFill="1" applyBorder="1" applyAlignment="1" applyProtection="1">
      <alignment horizontal="left" indent="1"/>
      <protection locked="0"/>
    </xf>
    <xf numFmtId="174" fontId="20" fillId="6" borderId="48" xfId="0" applyNumberFormat="1" applyFont="1" applyFill="1" applyBorder="1"/>
    <xf numFmtId="37" fontId="0" fillId="2" borderId="50" xfId="0" applyNumberFormat="1" applyFill="1" applyBorder="1" applyAlignment="1">
      <alignment horizontal="center"/>
    </xf>
    <xf numFmtId="0" fontId="14" fillId="5" borderId="0" xfId="0" applyFont="1" applyFill="1" applyBorder="1" applyAlignment="1" applyProtection="1">
      <alignment horizontal="center" vertical="center" wrapText="1"/>
      <protection hidden="1"/>
    </xf>
    <xf numFmtId="164" fontId="1" fillId="2" borderId="0" xfId="0" applyNumberFormat="1" applyFont="1" applyFill="1" applyAlignment="1" applyProtection="1">
      <alignment horizontal="center" vertical="center"/>
      <protection hidden="1"/>
    </xf>
    <xf numFmtId="37" fontId="0" fillId="2" borderId="54" xfId="0" applyNumberFormat="1" applyFill="1" applyBorder="1" applyAlignment="1">
      <alignment horizontal="center"/>
    </xf>
    <xf numFmtId="0" fontId="17" fillId="2" borderId="49" xfId="0" applyFont="1" applyFill="1" applyBorder="1" applyAlignment="1">
      <alignment horizontal="center"/>
    </xf>
    <xf numFmtId="180" fontId="0" fillId="2" borderId="0" xfId="0" applyNumberFormat="1" applyFill="1" applyProtection="1"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166" fontId="0" fillId="2" borderId="28" xfId="0" applyNumberFormat="1" applyFill="1" applyBorder="1" applyProtection="1">
      <protection hidden="1"/>
    </xf>
    <xf numFmtId="165" fontId="0" fillId="2" borderId="40" xfId="0" applyNumberFormat="1" applyFill="1" applyBorder="1" applyAlignment="1" applyProtection="1">
      <alignment horizontal="right"/>
      <protection hidden="1"/>
    </xf>
    <xf numFmtId="166" fontId="0" fillId="2" borderId="2" xfId="0" applyNumberFormat="1" applyFill="1" applyBorder="1" applyProtection="1">
      <protection hidden="1"/>
    </xf>
    <xf numFmtId="165" fontId="0" fillId="2" borderId="29" xfId="0" applyNumberFormat="1" applyFill="1" applyBorder="1" applyAlignment="1" applyProtection="1">
      <alignment horizontal="right"/>
      <protection hidden="1"/>
    </xf>
    <xf numFmtId="166" fontId="0" fillId="2" borderId="34" xfId="0" applyNumberFormat="1" applyFill="1" applyBorder="1" applyProtection="1">
      <protection hidden="1"/>
    </xf>
    <xf numFmtId="165" fontId="0" fillId="2" borderId="35" xfId="0" applyNumberFormat="1" applyFill="1" applyBorder="1" applyAlignment="1" applyProtection="1">
      <alignment horizontal="right"/>
      <protection hidden="1"/>
    </xf>
    <xf numFmtId="166" fontId="0" fillId="2" borderId="37" xfId="0" applyNumberFormat="1" applyFill="1" applyBorder="1" applyProtection="1">
      <protection hidden="1"/>
    </xf>
    <xf numFmtId="165" fontId="0" fillId="2" borderId="38" xfId="0" applyNumberFormat="1" applyFill="1" applyBorder="1" applyProtection="1">
      <protection hidden="1"/>
    </xf>
    <xf numFmtId="165" fontId="0" fillId="2" borderId="36" xfId="0" applyNumberFormat="1" applyFill="1" applyBorder="1" applyAlignment="1" applyProtection="1">
      <alignment horizontal="right"/>
      <protection hidden="1"/>
    </xf>
    <xf numFmtId="166" fontId="0" fillId="2" borderId="0" xfId="0" applyNumberFormat="1" applyFill="1" applyBorder="1" applyProtection="1">
      <protection hidden="1"/>
    </xf>
    <xf numFmtId="165" fontId="0" fillId="2" borderId="0" xfId="0" applyNumberFormat="1" applyFill="1" applyBorder="1" applyAlignment="1" applyProtection="1">
      <alignment horizontal="right"/>
      <protection hidden="1"/>
    </xf>
    <xf numFmtId="179" fontId="0" fillId="2" borderId="0" xfId="0" applyNumberFormat="1" applyFill="1" applyProtection="1">
      <protection hidden="1"/>
    </xf>
    <xf numFmtId="165" fontId="0" fillId="2" borderId="0" xfId="0" applyNumberFormat="1" applyFill="1" applyProtection="1">
      <protection hidden="1"/>
    </xf>
    <xf numFmtId="165" fontId="0" fillId="2" borderId="11" xfId="0" applyNumberFormat="1" applyFill="1" applyBorder="1" applyProtection="1">
      <protection hidden="1"/>
    </xf>
    <xf numFmtId="174" fontId="11" fillId="2" borderId="39" xfId="0" applyNumberFormat="1" applyFont="1" applyFill="1" applyBorder="1" applyProtection="1">
      <protection hidden="1"/>
    </xf>
    <xf numFmtId="166" fontId="0" fillId="2" borderId="39" xfId="0" applyNumberFormat="1" applyFill="1" applyBorder="1" applyProtection="1">
      <protection hidden="1"/>
    </xf>
    <xf numFmtId="0" fontId="0" fillId="3" borderId="53" xfId="0" applyFill="1" applyBorder="1" applyAlignment="1" applyProtection="1">
      <alignment horizontal="left" indent="1"/>
      <protection locked="0"/>
    </xf>
    <xf numFmtId="165" fontId="0" fillId="3" borderId="27" xfId="0" applyNumberFormat="1" applyFill="1" applyBorder="1" applyAlignment="1" applyProtection="1">
      <alignment horizontal="right"/>
      <protection locked="0"/>
    </xf>
    <xf numFmtId="165" fontId="0" fillId="3" borderId="29" xfId="0" applyNumberFormat="1" applyFill="1" applyBorder="1" applyAlignment="1" applyProtection="1">
      <alignment horizontal="right"/>
      <protection locked="0"/>
    </xf>
    <xf numFmtId="174" fontId="0" fillId="3" borderId="27" xfId="0" applyNumberFormat="1" applyFill="1" applyBorder="1" applyAlignment="1" applyProtection="1">
      <alignment horizontal="center"/>
      <protection locked="0"/>
    </xf>
    <xf numFmtId="175" fontId="0" fillId="3" borderId="2" xfId="0" applyNumberFormat="1" applyFill="1" applyBorder="1" applyAlignment="1" applyProtection="1">
      <alignment horizontal="center"/>
      <protection locked="0"/>
    </xf>
    <xf numFmtId="176" fontId="0" fillId="3" borderId="28" xfId="0" applyNumberFormat="1" applyFill="1" applyBorder="1" applyAlignment="1" applyProtection="1">
      <alignment horizontal="center"/>
      <protection locked="0"/>
    </xf>
    <xf numFmtId="9" fontId="0" fillId="3" borderId="28" xfId="1" applyFont="1" applyFill="1" applyBorder="1" applyAlignment="1" applyProtection="1">
      <alignment horizontal="center"/>
      <protection locked="0"/>
    </xf>
    <xf numFmtId="177" fontId="0" fillId="3" borderId="28" xfId="0" applyNumberFormat="1" applyFill="1" applyBorder="1" applyAlignment="1" applyProtection="1">
      <alignment horizontal="center"/>
      <protection locked="0"/>
    </xf>
    <xf numFmtId="165" fontId="0" fillId="3" borderId="30" xfId="0" applyNumberFormat="1" applyFill="1" applyBorder="1" applyAlignment="1" applyProtection="1">
      <alignment horizontal="right"/>
      <protection locked="0"/>
    </xf>
    <xf numFmtId="165" fontId="0" fillId="3" borderId="31" xfId="0" applyNumberFormat="1" applyFill="1" applyBorder="1" applyAlignment="1" applyProtection="1">
      <alignment horizontal="right"/>
      <protection locked="0"/>
    </xf>
    <xf numFmtId="174" fontId="0" fillId="3" borderId="30" xfId="0" applyNumberFormat="1" applyFill="1" applyBorder="1" applyAlignment="1" applyProtection="1">
      <alignment horizontal="center"/>
      <protection locked="0"/>
    </xf>
    <xf numFmtId="175" fontId="0" fillId="3" borderId="32" xfId="0" applyNumberFormat="1" applyFill="1" applyBorder="1" applyAlignment="1" applyProtection="1">
      <alignment horizontal="center"/>
      <protection locked="0"/>
    </xf>
    <xf numFmtId="176" fontId="0" fillId="3" borderId="33" xfId="0" applyNumberFormat="1" applyFill="1" applyBorder="1" applyAlignment="1" applyProtection="1">
      <alignment horizontal="center"/>
      <protection locked="0"/>
    </xf>
    <xf numFmtId="9" fontId="0" fillId="3" borderId="33" xfId="1" applyFont="1" applyFill="1" applyBorder="1" applyAlignment="1" applyProtection="1">
      <alignment horizontal="center"/>
      <protection locked="0"/>
    </xf>
    <xf numFmtId="177" fontId="0" fillId="3" borderId="33" xfId="0" applyNumberFormat="1" applyFill="1" applyBorder="1" applyAlignment="1" applyProtection="1">
      <alignment horizontal="center"/>
      <protection locked="0"/>
    </xf>
    <xf numFmtId="9" fontId="0" fillId="3" borderId="45" xfId="1" applyFont="1" applyFill="1" applyBorder="1" applyAlignment="1" applyProtection="1">
      <alignment horizontal="center"/>
      <protection locked="0"/>
    </xf>
    <xf numFmtId="9" fontId="0" fillId="3" borderId="46" xfId="1" applyFont="1" applyFill="1" applyBorder="1" applyAlignment="1" applyProtection="1">
      <alignment horizontal="center"/>
      <protection locked="0"/>
    </xf>
    <xf numFmtId="9" fontId="0" fillId="3" borderId="47" xfId="1" applyFont="1" applyFill="1" applyBorder="1" applyAlignment="1" applyProtection="1">
      <alignment horizontal="center"/>
      <protection locked="0"/>
    </xf>
    <xf numFmtId="178" fontId="0" fillId="3" borderId="1" xfId="0" applyNumberFormat="1" applyFill="1" applyBorder="1" applyAlignment="1" applyProtection="1">
      <alignment horizontal="center" vertical="center"/>
      <protection locked="0"/>
    </xf>
    <xf numFmtId="165" fontId="0" fillId="3" borderId="48" xfId="0" applyNumberFormat="1" applyFill="1" applyBorder="1" applyProtection="1">
      <protection locked="0"/>
    </xf>
    <xf numFmtId="165" fontId="0" fillId="3" borderId="51" xfId="0" applyNumberFormat="1" applyFill="1" applyBorder="1" applyProtection="1">
      <protection locked="0"/>
    </xf>
    <xf numFmtId="165" fontId="0" fillId="3" borderId="52" xfId="0" applyNumberFormat="1" applyFill="1" applyBorder="1" applyProtection="1">
      <protection locked="0"/>
    </xf>
    <xf numFmtId="166" fontId="0" fillId="3" borderId="48" xfId="0" applyNumberFormat="1" applyFill="1" applyBorder="1" applyProtection="1">
      <protection locked="0"/>
    </xf>
    <xf numFmtId="9" fontId="0" fillId="3" borderId="36" xfId="1" applyFont="1" applyFill="1" applyBorder="1" applyAlignment="1" applyProtection="1">
      <alignment horizontal="center" vertical="center"/>
      <protection locked="0"/>
    </xf>
    <xf numFmtId="0" fontId="21" fillId="2" borderId="55" xfId="0" applyFont="1" applyFill="1" applyBorder="1" applyAlignment="1">
      <alignment horizontal="center" vertical="center"/>
    </xf>
    <xf numFmtId="166" fontId="0" fillId="2" borderId="56" xfId="0" applyNumberFormat="1" applyFill="1" applyBorder="1" applyProtection="1">
      <protection hidden="1"/>
    </xf>
    <xf numFmtId="0" fontId="0" fillId="2" borderId="0" xfId="0" quotePrefix="1" applyFill="1" applyProtection="1">
      <protection hidden="1"/>
    </xf>
    <xf numFmtId="0" fontId="15" fillId="0" borderId="0" xfId="0" applyFont="1" applyAlignment="1" applyProtection="1">
      <alignment horizontal="left" wrapText="1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15" fillId="2" borderId="0" xfId="0" applyFont="1" applyFill="1" applyAlignment="1" applyProtection="1">
      <alignment horizontal="center" vertical="center"/>
      <protection hidden="1"/>
    </xf>
    <xf numFmtId="0" fontId="14" fillId="5" borderId="10" xfId="0" applyFont="1" applyFill="1" applyBorder="1" applyAlignment="1" applyProtection="1">
      <alignment horizontal="center" vertical="center" wrapText="1"/>
      <protection hidden="1"/>
    </xf>
    <xf numFmtId="0" fontId="14" fillId="5" borderId="0" xfId="0" applyFont="1" applyFill="1" applyBorder="1" applyAlignment="1" applyProtection="1">
      <alignment horizontal="center" vertical="center" wrapText="1"/>
      <protection hidden="1"/>
    </xf>
    <xf numFmtId="0" fontId="10" fillId="2" borderId="6" xfId="0" applyFont="1" applyFill="1" applyBorder="1" applyAlignment="1" applyProtection="1">
      <alignment horizontal="center"/>
      <protection hidden="1"/>
    </xf>
  </cellXfs>
  <cellStyles count="10">
    <cellStyle name="Milliers 2" xfId="4" xr:uid="{9D129C7D-1DA1-4887-8163-07A70BC12D41}"/>
    <cellStyle name="Milliers 3" xfId="7" xr:uid="{1A5ED6B2-B922-4F3D-AA17-6952D5C01814}"/>
    <cellStyle name="Monétaire" xfId="2" builtinId="4"/>
    <cellStyle name="Monétaire 2" xfId="5" xr:uid="{4F3BFD78-D3F7-46CB-BA89-7D3177166AAC}"/>
    <cellStyle name="Monétaire 3" xfId="8" xr:uid="{7A98EC52-1D78-47F2-92BF-503780EA4247}"/>
    <cellStyle name="Monétaire 4" xfId="9" xr:uid="{A2A18994-89A7-4145-94EC-9231EE2A0BFE}"/>
    <cellStyle name="Normal" xfId="0" builtinId="0"/>
    <cellStyle name="Normal 2" xfId="3" xr:uid="{8D785BB1-3CE0-4472-B1C3-1F81FF06EC75}"/>
    <cellStyle name="Normal 3" xfId="6" xr:uid="{50CD905F-83B3-4081-8CE5-A24C942589AC}"/>
    <cellStyle name="Pourcentage" xfId="1" builtinId="5"/>
  </cellStyles>
  <dxfs count="26">
    <dxf>
      <font>
        <color rgb="FFC00000"/>
      </font>
      <fill>
        <patternFill>
          <bgColor rgb="FFFF0000"/>
        </patternFill>
      </fill>
    </dxf>
    <dxf>
      <font>
        <color rgb="FFC00000"/>
      </font>
      <fill>
        <patternFill>
          <bgColor rgb="FFFF0000"/>
        </patternFill>
      </fill>
    </dxf>
    <dxf>
      <font>
        <color rgb="FFC00000"/>
      </font>
      <fill>
        <patternFill>
          <bgColor rgb="FFFF0000"/>
        </patternFill>
      </fill>
    </dxf>
    <dxf>
      <font>
        <color rgb="FFC00000"/>
      </font>
      <fill>
        <patternFill>
          <bgColor rgb="FFFF0000"/>
        </patternFill>
      </fill>
    </dxf>
    <dxf>
      <font>
        <color rgb="FFC00000"/>
      </font>
      <fill>
        <patternFill>
          <bgColor rgb="FFFF0000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620302</xdr:colOff>
      <xdr:row>2</xdr:row>
      <xdr:rowOff>109799</xdr:rowOff>
    </xdr:from>
    <xdr:to>
      <xdr:col>14</xdr:col>
      <xdr:colOff>458181</xdr:colOff>
      <xdr:row>3</xdr:row>
      <xdr:rowOff>170759</xdr:rowOff>
    </xdr:to>
    <xdr:sp macro="[0]!Frais_fix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EF43A59-5930-4007-93AC-E0A2CAE62C82}"/>
            </a:ext>
          </a:extLst>
        </xdr:cNvPr>
        <xdr:cNvSpPr/>
      </xdr:nvSpPr>
      <xdr:spPr>
        <a:xfrm>
          <a:off x="4229219" y="490799"/>
          <a:ext cx="1361879" cy="251460"/>
        </a:xfrm>
        <a:prstGeom prst="round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3"/>
        </a:fontRef>
      </xdr:style>
      <xdr:txBody>
        <a:bodyPr vertOverflow="clip" horzOverflow="clip" rtlCol="0" anchor="t"/>
        <a:lstStyle/>
        <a:p>
          <a:pPr algn="ctr"/>
          <a:r>
            <a:rPr lang="fr-CA" sz="1100" b="0" cap="none" spc="0">
              <a:ln w="0"/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Frais</a:t>
          </a:r>
          <a:r>
            <a:rPr lang="fr-CA" sz="1100" b="0" cap="none" spc="0" baseline="0">
              <a:ln w="0"/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 fixes</a:t>
          </a:r>
          <a:endParaRPr lang="fr-CA" sz="1100" b="0" cap="none" spc="0">
            <a:ln w="0"/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34</xdr:col>
      <xdr:colOff>493008</xdr:colOff>
      <xdr:row>2</xdr:row>
      <xdr:rowOff>113610</xdr:rowOff>
    </xdr:from>
    <xdr:to>
      <xdr:col>36</xdr:col>
      <xdr:colOff>300619</xdr:colOff>
      <xdr:row>3</xdr:row>
      <xdr:rowOff>152985</xdr:rowOff>
    </xdr:to>
    <xdr:sp macro="[0]!Soumission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13C4473-2C54-4D54-9D96-1F38741A38F4}"/>
            </a:ext>
          </a:extLst>
        </xdr:cNvPr>
        <xdr:cNvSpPr/>
      </xdr:nvSpPr>
      <xdr:spPr>
        <a:xfrm>
          <a:off x="26972508" y="473443"/>
          <a:ext cx="1373944" cy="219292"/>
        </a:xfrm>
        <a:prstGeom prst="round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3"/>
        </a:fontRef>
      </xdr:style>
      <xdr:txBody>
        <a:bodyPr vertOverflow="clip" horzOverflow="clip" rtlCol="0" anchor="t"/>
        <a:lstStyle/>
        <a:p>
          <a:pPr algn="ctr"/>
          <a:r>
            <a:rPr lang="fr-CA" sz="1100" b="0" cap="none" spc="0">
              <a:ln w="0"/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Soumission</a:t>
          </a:r>
        </a:p>
      </xdr:txBody>
    </xdr:sp>
    <xdr:clientData/>
  </xdr:twoCellAnchor>
  <xdr:twoCellAnchor>
    <xdr:from>
      <xdr:col>12</xdr:col>
      <xdr:colOff>706967</xdr:colOff>
      <xdr:row>6</xdr:row>
      <xdr:rowOff>83608</xdr:rowOff>
    </xdr:from>
    <xdr:to>
      <xdr:col>19</xdr:col>
      <xdr:colOff>232764</xdr:colOff>
      <xdr:row>26</xdr:row>
      <xdr:rowOff>26458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9F79AE60-7C37-47CE-8CA2-F64B37B564B3}"/>
            </a:ext>
          </a:extLst>
        </xdr:cNvPr>
        <xdr:cNvSpPr/>
      </xdr:nvSpPr>
      <xdr:spPr>
        <a:xfrm>
          <a:off x="8549217" y="1226608"/>
          <a:ext cx="6002797" cy="4250267"/>
        </a:xfrm>
        <a:prstGeom prst="rect">
          <a:avLst/>
        </a:prstGeom>
        <a:noFill/>
        <a:ln w="9525">
          <a:solidFill>
            <a:schemeClr val="accent1">
              <a:lumMod val="60000"/>
              <a:lumOff val="40000"/>
            </a:schemeClr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obliqueTopLeft"/>
          <a:lightRig rig="threePt" dir="t"/>
        </a:scene3d>
        <a:sp3d prstMaterial="metal"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14</xdr:col>
      <xdr:colOff>1325122</xdr:colOff>
      <xdr:row>2</xdr:row>
      <xdr:rowOff>105833</xdr:rowOff>
    </xdr:from>
    <xdr:to>
      <xdr:col>16</xdr:col>
      <xdr:colOff>370096</xdr:colOff>
      <xdr:row>4</xdr:row>
      <xdr:rowOff>63500</xdr:rowOff>
    </xdr:to>
    <xdr:sp macro="[0]!Main_Oeuvr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0F77031-950D-4251-80E0-45E9DF33289F}"/>
            </a:ext>
          </a:extLst>
        </xdr:cNvPr>
        <xdr:cNvSpPr/>
      </xdr:nvSpPr>
      <xdr:spPr>
        <a:xfrm>
          <a:off x="8553539" y="486833"/>
          <a:ext cx="1394474" cy="338667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3"/>
        </a:fontRef>
      </xdr:style>
      <xdr:txBody>
        <a:bodyPr vertOverflow="clip" horzOverflow="clip" rtlCol="0" anchor="ctr"/>
        <a:lstStyle/>
        <a:p>
          <a:pPr algn="ctr"/>
          <a:r>
            <a:rPr lang="fr-CA" sz="1100" b="0" cap="none" spc="0">
              <a:ln w="0"/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Main</a:t>
          </a:r>
          <a:r>
            <a:rPr lang="fr-CA" sz="1100" b="0" cap="none" spc="0" baseline="0">
              <a:ln w="0"/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 d'oeuvre</a:t>
          </a:r>
          <a:endParaRPr lang="fr-CA" sz="1100" b="0" cap="none" spc="0">
            <a:ln w="0"/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17</xdr:col>
      <xdr:colOff>258289</xdr:colOff>
      <xdr:row>2</xdr:row>
      <xdr:rowOff>130966</xdr:rowOff>
    </xdr:from>
    <xdr:to>
      <xdr:col>18</xdr:col>
      <xdr:colOff>746831</xdr:colOff>
      <xdr:row>3</xdr:row>
      <xdr:rowOff>170341</xdr:rowOff>
    </xdr:to>
    <xdr:sp macro="[0]!Profit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740DFBCD-BC64-4668-AB10-94F40C8108FC}"/>
            </a:ext>
          </a:extLst>
        </xdr:cNvPr>
        <xdr:cNvSpPr/>
      </xdr:nvSpPr>
      <xdr:spPr>
        <a:xfrm>
          <a:off x="8608539" y="511966"/>
          <a:ext cx="1356375" cy="229875"/>
        </a:xfrm>
        <a:prstGeom prst="round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3"/>
        </a:fontRef>
      </xdr:style>
      <xdr:txBody>
        <a:bodyPr vertOverflow="clip" horzOverflow="clip" rtlCol="0" anchor="t"/>
        <a:lstStyle/>
        <a:p>
          <a:pPr algn="ctr"/>
          <a:r>
            <a:rPr lang="fr-CA" sz="1100" b="0" cap="none" spc="0">
              <a:ln w="0"/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Profit</a:t>
          </a:r>
        </a:p>
      </xdr:txBody>
    </xdr:sp>
    <xdr:clientData/>
  </xdr:twoCellAnchor>
  <xdr:twoCellAnchor editAs="oneCell">
    <xdr:from>
      <xdr:col>0</xdr:col>
      <xdr:colOff>10583</xdr:colOff>
      <xdr:row>6</xdr:row>
      <xdr:rowOff>10582</xdr:rowOff>
    </xdr:from>
    <xdr:to>
      <xdr:col>12</xdr:col>
      <xdr:colOff>698500</xdr:colOff>
      <xdr:row>26</xdr:row>
      <xdr:rowOff>74082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15E5FA94-2C3B-4B17-94B3-53807D17465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83" y="1153582"/>
          <a:ext cx="6392334" cy="43709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15240</xdr:colOff>
      <xdr:row>0</xdr:row>
      <xdr:rowOff>0</xdr:rowOff>
    </xdr:from>
    <xdr:to>
      <xdr:col>2</xdr:col>
      <xdr:colOff>361236</xdr:colOff>
      <xdr:row>0</xdr:row>
      <xdr:rowOff>247650</xdr:rowOff>
    </xdr:to>
    <xdr:sp macro="[0]!Retour_Menu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F570985-5DAE-4292-AD6A-530349EB9809}"/>
            </a:ext>
          </a:extLst>
        </xdr:cNvPr>
        <xdr:cNvSpPr/>
      </xdr:nvSpPr>
      <xdr:spPr>
        <a:xfrm>
          <a:off x="19050" y="0"/>
          <a:ext cx="1313736" cy="243840"/>
        </a:xfrm>
        <a:prstGeom prst="roundRect">
          <a:avLst/>
        </a:prstGeom>
      </xdr:spPr>
      <xdr:style>
        <a:lnRef idx="1">
          <a:schemeClr val="accent3"/>
        </a:lnRef>
        <a:fillRef idx="1003">
          <a:schemeClr val="lt1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1100">
              <a:latin typeface="Arial" panose="020B0604020202020204" pitchFamily="34" charset="0"/>
              <a:cs typeface="Arial" panose="020B0604020202020204" pitchFamily="34" charset="0"/>
            </a:rPr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553641</xdr:colOff>
      <xdr:row>2</xdr:row>
      <xdr:rowOff>53340</xdr:rowOff>
    </xdr:to>
    <xdr:sp macro="[0]!Retour_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34F03A8-EECD-437B-98E2-47A2FA5AF3E9}"/>
            </a:ext>
          </a:extLst>
        </xdr:cNvPr>
        <xdr:cNvSpPr/>
      </xdr:nvSpPr>
      <xdr:spPr>
        <a:xfrm>
          <a:off x="0" y="0"/>
          <a:ext cx="1313736" cy="243840"/>
        </a:xfrm>
        <a:prstGeom prst="roundRect">
          <a:avLst/>
        </a:prstGeom>
      </xdr:spPr>
      <xdr:style>
        <a:lnRef idx="1">
          <a:schemeClr val="accent3"/>
        </a:lnRef>
        <a:fillRef idx="1003">
          <a:schemeClr val="lt1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1100">
              <a:latin typeface="Arial" panose="020B0604020202020204" pitchFamily="34" charset="0"/>
              <a:cs typeface="Arial" panose="020B0604020202020204" pitchFamily="34" charset="0"/>
            </a:rPr>
            <a:t>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542211</xdr:colOff>
      <xdr:row>1</xdr:row>
      <xdr:rowOff>53340</xdr:rowOff>
    </xdr:to>
    <xdr:sp macro="[0]!Retour_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95006AA-E0DB-447E-BA77-683DBBEEC166}"/>
            </a:ext>
          </a:extLst>
        </xdr:cNvPr>
        <xdr:cNvSpPr/>
      </xdr:nvSpPr>
      <xdr:spPr>
        <a:xfrm>
          <a:off x="0" y="0"/>
          <a:ext cx="1313736" cy="243840"/>
        </a:xfrm>
        <a:prstGeom prst="roundRect">
          <a:avLst/>
        </a:prstGeom>
      </xdr:spPr>
      <xdr:style>
        <a:lnRef idx="1">
          <a:schemeClr val="accent3"/>
        </a:lnRef>
        <a:fillRef idx="1003">
          <a:schemeClr val="lt1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1100">
              <a:latin typeface="Arial" panose="020B0604020202020204" pitchFamily="34" charset="0"/>
              <a:cs typeface="Arial" panose="020B0604020202020204" pitchFamily="34" charset="0"/>
            </a:rPr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551736</xdr:colOff>
      <xdr:row>0</xdr:row>
      <xdr:rowOff>243840</xdr:rowOff>
    </xdr:to>
    <xdr:sp macro="[0]!Retour_Menu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80F060C-4858-4126-B8B7-AE91AAB6A3CF}"/>
            </a:ext>
          </a:extLst>
        </xdr:cNvPr>
        <xdr:cNvSpPr/>
      </xdr:nvSpPr>
      <xdr:spPr>
        <a:xfrm>
          <a:off x="0" y="0"/>
          <a:ext cx="1323261" cy="243840"/>
        </a:xfrm>
        <a:prstGeom prst="roundRect">
          <a:avLst/>
        </a:prstGeom>
      </xdr:spPr>
      <xdr:style>
        <a:lnRef idx="1">
          <a:schemeClr val="accent3"/>
        </a:lnRef>
        <a:fillRef idx="1003">
          <a:schemeClr val="lt1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1100">
              <a:latin typeface="Arial" panose="020B0604020202020204" pitchFamily="34" charset="0"/>
              <a:cs typeface="Arial" panose="020B0604020202020204" pitchFamily="34" charset="0"/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AA07-F14C-4F6D-A193-1200815DE307}">
  <sheetPr codeName="Feuil4"/>
  <dimension ref="C3:S23"/>
  <sheetViews>
    <sheetView showGridLines="0" tabSelected="1" zoomScale="90" zoomScaleNormal="90" workbookViewId="0">
      <pane ySplit="6" topLeftCell="A7" activePane="bottomLeft" state="frozenSplit"/>
      <selection pane="bottomLeft" activeCell="F1" sqref="F1"/>
    </sheetView>
  </sheetViews>
  <sheetFormatPr baseColWidth="10" defaultColWidth="11.42578125" defaultRowHeight="15" x14ac:dyDescent="0.25"/>
  <cols>
    <col min="1" max="1" width="1.5703125" style="55" customWidth="1"/>
    <col min="2" max="2" width="1.7109375" style="55" customWidth="1"/>
    <col min="3" max="3" width="1.28515625" style="55" customWidth="1"/>
    <col min="4" max="9" width="7.7109375" style="55" customWidth="1"/>
    <col min="10" max="14" width="11.42578125" style="55"/>
    <col min="15" max="15" width="22.140625" style="55" customWidth="1"/>
    <col min="16" max="19" width="13" style="55" customWidth="1"/>
    <col min="20" max="16384" width="11.42578125" style="55"/>
  </cols>
  <sheetData>
    <row r="3" spans="3:19" x14ac:dyDescent="0.25">
      <c r="C3"/>
    </row>
    <row r="9" spans="3:19" x14ac:dyDescent="0.25">
      <c r="P9" s="56" t="e">
        <f>'Frais fixes'!H4</f>
        <v>#REF!</v>
      </c>
      <c r="Q9" s="56" t="e">
        <f>'Frais fixes'!I4</f>
        <v>#REF!</v>
      </c>
      <c r="R9" s="56" t="e">
        <f>'Frais fixes'!J4</f>
        <v>#REF!</v>
      </c>
      <c r="S9" s="56" t="str">
        <f>'Frais fixes'!K4</f>
        <v>Budget</v>
      </c>
    </row>
    <row r="10" spans="3:19" x14ac:dyDescent="0.25">
      <c r="P10" s="43" t="e">
        <f>'Frais fixes'!H5</f>
        <v>#REF!</v>
      </c>
      <c r="Q10" s="43" t="e">
        <f>'Frais fixes'!I5</f>
        <v>#REF!</v>
      </c>
      <c r="R10" s="43" t="e">
        <f>'Frais fixes'!J5</f>
        <v>#REF!</v>
      </c>
    </row>
    <row r="12" spans="3:19" ht="33.6" customHeight="1" x14ac:dyDescent="0.25">
      <c r="N12" s="162"/>
      <c r="O12" s="162"/>
      <c r="P12" s="41" t="e">
        <f>'Frais fixes'!H12</f>
        <v>#DIV/0!</v>
      </c>
      <c r="Q12" s="41" t="e">
        <f>'Frais fixes'!I12</f>
        <v>#DIV/0!</v>
      </c>
      <c r="R12" s="41" t="e">
        <f>'Frais fixes'!J12</f>
        <v>#REF!</v>
      </c>
      <c r="S12" s="41" t="e">
        <f>'Frais fixes'!K12</f>
        <v>#DIV/0!</v>
      </c>
    </row>
    <row r="13" spans="3:19" x14ac:dyDescent="0.25">
      <c r="N13" s="57"/>
    </row>
    <row r="16" spans="3:19" ht="31.15" customHeight="1" x14ac:dyDescent="0.25">
      <c r="N16" s="162"/>
      <c r="O16" s="162"/>
      <c r="P16" s="41">
        <f>'Main d''oeuvre'!T45</f>
        <v>0</v>
      </c>
      <c r="Q16" s="41">
        <f>'Main d''oeuvre'!R45</f>
        <v>0</v>
      </c>
      <c r="R16" s="41" t="e">
        <f>'Main d''oeuvre'!P45</f>
        <v>#REF!</v>
      </c>
      <c r="S16" s="41" t="e">
        <f>'Main d''oeuvre'!N45</f>
        <v>#DIV/0!</v>
      </c>
    </row>
    <row r="17" spans="14:19" x14ac:dyDescent="0.25">
      <c r="N17" s="57"/>
    </row>
    <row r="20" spans="14:19" ht="17.25" x14ac:dyDescent="0.25">
      <c r="N20" s="162"/>
      <c r="O20" s="162"/>
      <c r="P20" s="41" t="e">
        <f>#REF!</f>
        <v>#REF!</v>
      </c>
      <c r="Q20" s="41" t="e">
        <f>#REF!</f>
        <v>#REF!</v>
      </c>
      <c r="R20" s="41" t="e">
        <f>#REF!</f>
        <v>#REF!</v>
      </c>
      <c r="S20" s="41" t="e">
        <f>#REF!</f>
        <v>#REF!</v>
      </c>
    </row>
    <row r="21" spans="14:19" x14ac:dyDescent="0.25">
      <c r="N21" s="57"/>
    </row>
    <row r="23" spans="14:19" ht="17.25" x14ac:dyDescent="0.25">
      <c r="N23" s="162"/>
      <c r="O23" s="162"/>
      <c r="P23" s="41" t="e">
        <f>P20+P16+P12</f>
        <v>#REF!</v>
      </c>
      <c r="Q23" s="41" t="e">
        <f>Q20+Q16+Q12</f>
        <v>#REF!</v>
      </c>
      <c r="R23" s="41" t="e">
        <f>R20+R16+R12</f>
        <v>#REF!</v>
      </c>
      <c r="S23" s="41" t="e">
        <f>S20+S16+S12</f>
        <v>#REF!</v>
      </c>
    </row>
  </sheetData>
  <sheetProtection formatCells="0" formatColumns="0" formatRows="0" autoFilter="0"/>
  <mergeCells count="4">
    <mergeCell ref="N12:O12"/>
    <mergeCell ref="N16:O16"/>
    <mergeCell ref="N20:O20"/>
    <mergeCell ref="N23:O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U108"/>
  <sheetViews>
    <sheetView showGridLines="0" workbookViewId="0">
      <pane xSplit="1" ySplit="14" topLeftCell="B15" activePane="bottomRight" state="frozenSplit"/>
      <selection pane="topRight" activeCell="B1" sqref="B1"/>
      <selection pane="bottomLeft" activeCell="A14" sqref="A14"/>
      <selection pane="bottomRight"/>
    </sheetView>
  </sheetViews>
  <sheetFormatPr baseColWidth="10" defaultColWidth="11.5703125" defaultRowHeight="15" x14ac:dyDescent="0.25"/>
  <cols>
    <col min="1" max="1" width="3.7109375" style="1" customWidth="1"/>
    <col min="2" max="2" width="10.7109375" style="1" customWidth="1"/>
    <col min="3" max="3" width="41.7109375" style="1" customWidth="1"/>
    <col min="4" max="4" width="6.7109375" style="31" hidden="1" customWidth="1"/>
    <col min="5" max="5" width="1.42578125" style="1" customWidth="1"/>
    <col min="6" max="6" width="18.7109375" style="1" customWidth="1"/>
    <col min="7" max="7" width="14.7109375" style="1" customWidth="1"/>
    <col min="8" max="11" width="13.42578125" style="1" customWidth="1"/>
    <col min="12" max="12" width="4.28515625" style="117" customWidth="1"/>
    <col min="13" max="13" width="18.7109375" style="1" customWidth="1"/>
    <col min="14" max="14" width="9.28515625" style="1" customWidth="1"/>
    <col min="15" max="15" width="4.28515625" style="1" customWidth="1"/>
    <col min="16" max="16" width="9.28515625" style="1" customWidth="1"/>
    <col min="17" max="17" width="5.42578125" style="1" customWidth="1"/>
    <col min="18" max="18" width="9.28515625" style="1" customWidth="1"/>
    <col min="19" max="19" width="5.42578125" style="1" customWidth="1"/>
    <col min="20" max="20" width="9.28515625" style="1" customWidth="1"/>
    <col min="21" max="21" width="3.85546875" style="1" customWidth="1"/>
    <col min="22" max="16384" width="11.5703125" style="1"/>
  </cols>
  <sheetData>
    <row r="1" spans="2:21" ht="24.75" customHeight="1" thickBot="1" x14ac:dyDescent="0.3">
      <c r="B1" s="30"/>
      <c r="C1" s="22"/>
      <c r="E1" s="22"/>
      <c r="F1" s="22"/>
      <c r="G1" s="22"/>
      <c r="H1" s="22"/>
      <c r="I1" s="22"/>
      <c r="J1" s="22"/>
      <c r="K1" s="22"/>
    </row>
    <row r="2" spans="2:21" ht="21" thickTop="1" thickBot="1" x14ac:dyDescent="0.3">
      <c r="B2" s="2"/>
      <c r="C2" s="2"/>
      <c r="D2" s="35"/>
      <c r="E2" s="35"/>
      <c r="F2" s="35"/>
      <c r="G2" s="35"/>
      <c r="H2" s="35"/>
      <c r="I2" s="35"/>
      <c r="J2" s="35"/>
      <c r="K2" s="36"/>
    </row>
    <row r="3" spans="2:21" ht="16.5" thickTop="1" thickBot="1" x14ac:dyDescent="0.3">
      <c r="B3" s="21"/>
      <c r="C3" s="22"/>
      <c r="E3" s="22"/>
      <c r="F3" s="22"/>
      <c r="G3" s="22"/>
      <c r="H3" s="22"/>
      <c r="I3" s="22"/>
      <c r="J3" s="22"/>
      <c r="K3" s="22"/>
    </row>
    <row r="4" spans="2:21" ht="18" customHeight="1" x14ac:dyDescent="0.25">
      <c r="B4" s="21"/>
      <c r="C4" s="22"/>
      <c r="E4" s="22"/>
      <c r="F4" s="22"/>
      <c r="G4" s="22"/>
      <c r="H4" s="9" t="e">
        <f>#REF!</f>
        <v>#REF!</v>
      </c>
      <c r="I4" s="9" t="e">
        <f>#REF!</f>
        <v>#REF!</v>
      </c>
      <c r="J4" s="9" t="e">
        <f>#REF!</f>
        <v>#REF!</v>
      </c>
      <c r="K4" s="163" t="s">
        <v>0</v>
      </c>
      <c r="M4" s="45"/>
      <c r="N4" s="46" t="e">
        <f>H4</f>
        <v>#REF!</v>
      </c>
      <c r="O4" s="47"/>
      <c r="P4" s="46" t="e">
        <f>I4</f>
        <v>#REF!</v>
      </c>
      <c r="Q4" s="47"/>
      <c r="R4" s="46" t="e">
        <f>J4</f>
        <v>#REF!</v>
      </c>
      <c r="S4" s="47"/>
      <c r="T4" s="46" t="s">
        <v>0</v>
      </c>
      <c r="U4" s="48"/>
    </row>
    <row r="5" spans="2:21" ht="18" customHeight="1" x14ac:dyDescent="0.25">
      <c r="H5" s="11" t="e">
        <f>#REF!</f>
        <v>#REF!</v>
      </c>
      <c r="I5" s="11" t="e">
        <f>#REF!</f>
        <v>#REF!</v>
      </c>
      <c r="J5" s="11" t="e">
        <f>#REF!</f>
        <v>#REF!</v>
      </c>
      <c r="K5" s="163"/>
      <c r="M5" s="49"/>
      <c r="N5" s="50">
        <f>SUMIFS(H$16:H$108,$F$16:$F$108,$M5)</f>
        <v>0</v>
      </c>
      <c r="O5" s="50"/>
      <c r="P5" s="50">
        <f t="shared" ref="P5:P10" si="0">SUMIFS(I$16:I$108,$F$16:$F$108,$M5)</f>
        <v>0</v>
      </c>
      <c r="Q5" s="50"/>
      <c r="R5" s="50">
        <f t="shared" ref="R5:R10" si="1">SUMIFS(J$16:J$108,$F$16:$F$108,$M5)</f>
        <v>0</v>
      </c>
      <c r="S5" s="50"/>
      <c r="T5" s="50">
        <f t="shared" ref="T5:T10" si="2">SUMIFS(K$16:K$108,$F$16:$F$108,$M5)</f>
        <v>0</v>
      </c>
      <c r="U5" s="51"/>
    </row>
    <row r="6" spans="2:21" ht="18" customHeight="1" x14ac:dyDescent="0.25">
      <c r="H6" s="11"/>
      <c r="I6" s="11"/>
      <c r="J6" s="11"/>
      <c r="K6" s="10"/>
      <c r="M6" s="49"/>
      <c r="N6" s="50">
        <f t="shared" ref="N6:N10" si="3">SUMIFS(H$16:H$108,$F$16:$F$108,$M6)</f>
        <v>0</v>
      </c>
      <c r="O6" s="52" t="e">
        <f t="shared" ref="O6:O12" si="4">N6/N$5</f>
        <v>#DIV/0!</v>
      </c>
      <c r="P6" s="50">
        <f t="shared" si="0"/>
        <v>0</v>
      </c>
      <c r="Q6" s="52" t="e">
        <f t="shared" ref="Q6:Q12" si="5">P6/P$5</f>
        <v>#DIV/0!</v>
      </c>
      <c r="R6" s="50">
        <f t="shared" si="1"/>
        <v>0</v>
      </c>
      <c r="S6" s="52" t="e">
        <f t="shared" ref="S6:S12" si="6">R6/R$5</f>
        <v>#DIV/0!</v>
      </c>
      <c r="T6" s="50">
        <f t="shared" si="2"/>
        <v>0</v>
      </c>
      <c r="U6" s="53" t="e">
        <f t="shared" ref="U6:U12" si="7">T6/T$5</f>
        <v>#DIV/0!</v>
      </c>
    </row>
    <row r="7" spans="2:21" s="5" customFormat="1" ht="18" customHeight="1" x14ac:dyDescent="0.3">
      <c r="B7" s="4"/>
      <c r="D7" s="32"/>
      <c r="H7" s="6">
        <f>SUMIFS(H$16:H$108,$F$16:$F$108,"Fixe")</f>
        <v>0</v>
      </c>
      <c r="I7" s="6">
        <f>SUMIFS(I$16:I$108,$F$16:$F$108,"Fixe")</f>
        <v>0</v>
      </c>
      <c r="J7" s="6">
        <f>SUMIFS(J$16:J$108,$F$16:$F$108,"Fixe")</f>
        <v>0</v>
      </c>
      <c r="K7" s="6">
        <f>SUMIFS(K$16:K$108,$F$16:$F$108,"Fixe")</f>
        <v>0</v>
      </c>
      <c r="L7" s="118"/>
      <c r="M7" s="49"/>
      <c r="N7" s="50">
        <f t="shared" si="3"/>
        <v>0</v>
      </c>
      <c r="O7" s="52" t="e">
        <f t="shared" si="4"/>
        <v>#DIV/0!</v>
      </c>
      <c r="P7" s="50">
        <f t="shared" si="0"/>
        <v>0</v>
      </c>
      <c r="Q7" s="52" t="e">
        <f t="shared" si="5"/>
        <v>#DIV/0!</v>
      </c>
      <c r="R7" s="50">
        <f t="shared" si="1"/>
        <v>0</v>
      </c>
      <c r="S7" s="52" t="e">
        <f t="shared" si="6"/>
        <v>#DIV/0!</v>
      </c>
      <c r="T7" s="50">
        <f t="shared" si="2"/>
        <v>0</v>
      </c>
      <c r="U7" s="53" t="e">
        <f t="shared" si="7"/>
        <v>#DIV/0!</v>
      </c>
    </row>
    <row r="8" spans="2:21" s="5" customFormat="1" ht="18" customHeight="1" x14ac:dyDescent="0.3">
      <c r="B8" s="4"/>
      <c r="D8" s="32"/>
      <c r="H8" s="58"/>
      <c r="I8" s="58"/>
      <c r="J8" s="58" t="e">
        <f>'Main d''oeuvre'!P43</f>
        <v>#REF!</v>
      </c>
      <c r="K8" s="58">
        <f>'Main d''oeuvre'!M43</f>
        <v>0</v>
      </c>
      <c r="L8" s="118"/>
      <c r="M8" s="49"/>
      <c r="N8" s="50">
        <f t="shared" si="3"/>
        <v>0</v>
      </c>
      <c r="O8" s="52" t="e">
        <f t="shared" si="4"/>
        <v>#DIV/0!</v>
      </c>
      <c r="P8" s="50">
        <f t="shared" si="0"/>
        <v>0</v>
      </c>
      <c r="Q8" s="52" t="e">
        <f t="shared" si="5"/>
        <v>#DIV/0!</v>
      </c>
      <c r="R8" s="50">
        <f t="shared" si="1"/>
        <v>0</v>
      </c>
      <c r="S8" s="52" t="e">
        <f t="shared" si="6"/>
        <v>#DIV/0!</v>
      </c>
      <c r="T8" s="50">
        <f t="shared" si="2"/>
        <v>0</v>
      </c>
      <c r="U8" s="53" t="e">
        <f t="shared" si="7"/>
        <v>#DIV/0!</v>
      </c>
    </row>
    <row r="9" spans="2:21" ht="18" hidden="1" customHeight="1" x14ac:dyDescent="0.25">
      <c r="M9" s="49"/>
      <c r="N9" s="50">
        <f t="shared" si="3"/>
        <v>0</v>
      </c>
      <c r="O9" s="52" t="e">
        <f t="shared" si="4"/>
        <v>#DIV/0!</v>
      </c>
      <c r="P9" s="50">
        <f t="shared" si="0"/>
        <v>0</v>
      </c>
      <c r="Q9" s="52" t="e">
        <f t="shared" si="5"/>
        <v>#DIV/0!</v>
      </c>
      <c r="R9" s="50">
        <f t="shared" si="1"/>
        <v>0</v>
      </c>
      <c r="S9" s="52" t="e">
        <f t="shared" si="6"/>
        <v>#DIV/0!</v>
      </c>
      <c r="T9" s="50">
        <f t="shared" si="2"/>
        <v>0</v>
      </c>
      <c r="U9" s="53" t="e">
        <f t="shared" si="7"/>
        <v>#DIV/0!</v>
      </c>
    </row>
    <row r="10" spans="2:21" ht="18" hidden="1" customHeight="1" x14ac:dyDescent="0.25">
      <c r="M10" s="49"/>
      <c r="N10" s="50">
        <f t="shared" si="3"/>
        <v>0</v>
      </c>
      <c r="O10" s="52" t="e">
        <f t="shared" si="4"/>
        <v>#DIV/0!</v>
      </c>
      <c r="P10" s="50">
        <f t="shared" si="0"/>
        <v>0</v>
      </c>
      <c r="Q10" s="52" t="e">
        <f t="shared" si="5"/>
        <v>#DIV/0!</v>
      </c>
      <c r="R10" s="50">
        <f t="shared" si="1"/>
        <v>0</v>
      </c>
      <c r="S10" s="52" t="e">
        <f t="shared" si="6"/>
        <v>#DIV/0!</v>
      </c>
      <c r="T10" s="50">
        <f t="shared" si="2"/>
        <v>0</v>
      </c>
      <c r="U10" s="53" t="e">
        <f t="shared" si="7"/>
        <v>#DIV/0!</v>
      </c>
    </row>
    <row r="11" spans="2:21" ht="18" customHeight="1" x14ac:dyDescent="0.25">
      <c r="M11" s="49"/>
      <c r="N11" s="50">
        <f>N9-N10</f>
        <v>0</v>
      </c>
      <c r="O11" s="52" t="e">
        <f t="shared" si="4"/>
        <v>#DIV/0!</v>
      </c>
      <c r="P11" s="50">
        <f>P9-P10</f>
        <v>0</v>
      </c>
      <c r="Q11" s="52" t="e">
        <f t="shared" si="5"/>
        <v>#DIV/0!</v>
      </c>
      <c r="R11" s="50">
        <f>R9-R10</f>
        <v>0</v>
      </c>
      <c r="S11" s="52" t="e">
        <f t="shared" si="6"/>
        <v>#DIV/0!</v>
      </c>
      <c r="T11" s="50">
        <f>T9-T10</f>
        <v>0</v>
      </c>
      <c r="U11" s="53" t="e">
        <f t="shared" si="7"/>
        <v>#DIV/0!</v>
      </c>
    </row>
    <row r="12" spans="2:21" ht="18" customHeight="1" thickBot="1" x14ac:dyDescent="0.3">
      <c r="B12" s="7"/>
      <c r="C12" s="8"/>
      <c r="D12" s="33"/>
      <c r="E12" s="8"/>
      <c r="F12" s="8"/>
      <c r="G12" s="8"/>
      <c r="H12" s="42" t="e">
        <f>H7/H8</f>
        <v>#DIV/0!</v>
      </c>
      <c r="I12" s="42" t="e">
        <f>I7/I8</f>
        <v>#DIV/0!</v>
      </c>
      <c r="J12" s="42" t="e">
        <f>J7/J8</f>
        <v>#REF!</v>
      </c>
      <c r="K12" s="42" t="e">
        <f>K7/K8</f>
        <v>#DIV/0!</v>
      </c>
      <c r="M12" s="49"/>
      <c r="N12" s="44">
        <f>N5-SUM(N6:N8)+N11</f>
        <v>0</v>
      </c>
      <c r="O12" s="52" t="e">
        <f t="shared" si="4"/>
        <v>#DIV/0!</v>
      </c>
      <c r="P12" s="44">
        <f>P5-SUM(P6:P8)+P11</f>
        <v>0</v>
      </c>
      <c r="Q12" s="52" t="e">
        <f t="shared" si="5"/>
        <v>#DIV/0!</v>
      </c>
      <c r="R12" s="44">
        <f>R5-SUM(R6:R8)+R11</f>
        <v>0</v>
      </c>
      <c r="S12" s="52" t="e">
        <f t="shared" si="6"/>
        <v>#DIV/0!</v>
      </c>
      <c r="T12" s="44">
        <f>T5-SUM(T6:T8)+T11</f>
        <v>0</v>
      </c>
      <c r="U12" s="53" t="e">
        <f t="shared" si="7"/>
        <v>#DIV/0!</v>
      </c>
    </row>
    <row r="13" spans="2:21" ht="18" customHeight="1" thickTop="1" thickBot="1" x14ac:dyDescent="0.3">
      <c r="B13" s="70"/>
      <c r="C13" s="71"/>
      <c r="D13" s="72"/>
      <c r="E13" s="71"/>
      <c r="F13" s="71"/>
      <c r="G13" s="71"/>
      <c r="H13" s="71"/>
      <c r="I13" s="71"/>
      <c r="J13" s="71"/>
      <c r="K13" s="71"/>
      <c r="M13" s="105"/>
      <c r="N13" s="106" t="e">
        <f>N12-#REF!</f>
        <v>#REF!</v>
      </c>
      <c r="O13" s="107"/>
      <c r="P13" s="106" t="e">
        <f>P12-#REF!</f>
        <v>#REF!</v>
      </c>
      <c r="Q13" s="107"/>
      <c r="R13" s="106" t="e">
        <f>R12-#REF!</f>
        <v>#REF!</v>
      </c>
      <c r="S13" s="107"/>
      <c r="T13" s="106" t="e">
        <f>T12-#REF!</f>
        <v>#REF!</v>
      </c>
      <c r="U13" s="108"/>
    </row>
    <row r="14" spans="2:21" ht="7.9" customHeight="1" x14ac:dyDescent="0.25"/>
    <row r="15" spans="2:21" x14ac:dyDescent="0.25">
      <c r="T15" s="3"/>
    </row>
    <row r="16" spans="2:21" x14ac:dyDescent="0.25">
      <c r="B16" s="54"/>
      <c r="C16" s="161" t="s">
        <v>15</v>
      </c>
      <c r="D16" s="34">
        <v>1</v>
      </c>
      <c r="F16" s="13"/>
      <c r="H16" s="3">
        <f>IFERROR(VLOOKUP($B16,#REF!,11,FALSE),0)</f>
        <v>0</v>
      </c>
      <c r="I16" s="3">
        <f>IFERROR(VLOOKUP($B16,#REF!,11,FALSE),0)</f>
        <v>0</v>
      </c>
      <c r="J16" s="3">
        <f>IFERROR(VLOOKUP($B16,#REF!,11,FALSE),0)</f>
        <v>0</v>
      </c>
      <c r="K16" s="3">
        <f>IFERROR(VLOOKUP($B16,#REF!,10,FALSE),0)</f>
        <v>0</v>
      </c>
      <c r="L16" s="117" t="str">
        <f>IF(F16="Fixe",IF(J16/J$5*12&gt;K16*1.1,-1,IF(J16/J$5*12&gt;K16*0.99,0,"")),"")</f>
        <v/>
      </c>
      <c r="M16" s="3"/>
      <c r="T16" s="3"/>
    </row>
    <row r="17" spans="2:13" x14ac:dyDescent="0.25">
      <c r="B17" s="54"/>
      <c r="C17" s="161" t="str">
        <f>IFERROR(IFERROR(VLOOKUP($B17,#REF!,3,FALSE),IFERROR(VLOOKUP($B17,#REF!,3,FALSE),(VLOOKUP($B17,#REF!,3,FALSE)))),"")</f>
        <v/>
      </c>
      <c r="D17" s="34">
        <v>1</v>
      </c>
      <c r="F17" s="13"/>
      <c r="H17" s="3">
        <f>IFERROR(VLOOKUP($B17,#REF!,11,FALSE),0)</f>
        <v>0</v>
      </c>
      <c r="I17" s="3">
        <f>IFERROR(VLOOKUP($B17,#REF!,11,FALSE),0)</f>
        <v>0</v>
      </c>
      <c r="J17" s="3">
        <f>IFERROR(VLOOKUP($B17,#REF!,11,FALSE),0)</f>
        <v>0</v>
      </c>
      <c r="K17" s="3">
        <f>IFERROR(VLOOKUP($B17,#REF!,10,FALSE),0)</f>
        <v>0</v>
      </c>
      <c r="L17" s="117" t="str">
        <f t="shared" ref="L17:L80" si="8">IF(F17="Fixe",IF(J17/J$5*12&gt;K17*1.1,-1,IF(J17/J$5*12&gt;K17*0.99,0,"")),"")</f>
        <v/>
      </c>
      <c r="M17" s="3"/>
    </row>
    <row r="18" spans="2:13" x14ac:dyDescent="0.25">
      <c r="B18" s="54"/>
      <c r="C18" s="161" t="str">
        <f>IFERROR(IFERROR(VLOOKUP($B18,#REF!,3,FALSE),IFERROR(VLOOKUP($B18,#REF!,3,FALSE),(VLOOKUP($B18,#REF!,3,FALSE)))),"")</f>
        <v/>
      </c>
      <c r="D18" s="34">
        <v>2</v>
      </c>
      <c r="F18" s="13"/>
      <c r="H18" s="3">
        <f>IFERROR(VLOOKUP($B18,#REF!,11,FALSE),0)</f>
        <v>0</v>
      </c>
      <c r="I18" s="3">
        <f>IFERROR(VLOOKUP($B18,#REF!,11,FALSE),0)</f>
        <v>0</v>
      </c>
      <c r="J18" s="3">
        <f>IFERROR(VLOOKUP($B18,#REF!,11,FALSE),0)</f>
        <v>0</v>
      </c>
      <c r="K18" s="3">
        <f>IFERROR(VLOOKUP($B18,#REF!,10,FALSE),0)</f>
        <v>0</v>
      </c>
      <c r="L18" s="117" t="str">
        <f t="shared" si="8"/>
        <v/>
      </c>
      <c r="M18" s="3"/>
    </row>
    <row r="19" spans="2:13" x14ac:dyDescent="0.25">
      <c r="B19" s="54"/>
      <c r="C19" s="161" t="str">
        <f>IFERROR(IFERROR(VLOOKUP($B19,#REF!,3,FALSE),IFERROR(VLOOKUP($B19,#REF!,3,FALSE),(VLOOKUP($B19,#REF!,3,FALSE)))),"")</f>
        <v/>
      </c>
      <c r="D19" s="34">
        <v>3</v>
      </c>
      <c r="F19" s="13"/>
      <c r="H19" s="3">
        <f>IFERROR(VLOOKUP($B19,#REF!,11,FALSE),0)</f>
        <v>0</v>
      </c>
      <c r="I19" s="3">
        <f>IFERROR(VLOOKUP($B19,#REF!,11,FALSE),0)</f>
        <v>0</v>
      </c>
      <c r="J19" s="3">
        <f>IFERROR(VLOOKUP($B19,#REF!,11,FALSE),0)</f>
        <v>0</v>
      </c>
      <c r="K19" s="3">
        <f>IFERROR(VLOOKUP($B19,#REF!,10,FALSE),0)</f>
        <v>0</v>
      </c>
      <c r="L19" s="117" t="str">
        <f t="shared" si="8"/>
        <v/>
      </c>
      <c r="M19" s="3"/>
    </row>
    <row r="20" spans="2:13" x14ac:dyDescent="0.25">
      <c r="B20" s="54"/>
      <c r="C20" s="161" t="str">
        <f>IFERROR(IFERROR(VLOOKUP($B20,#REF!,3,FALSE),IFERROR(VLOOKUP($B20,#REF!,3,FALSE),(VLOOKUP($B20,#REF!,3,FALSE)))),"")</f>
        <v/>
      </c>
      <c r="D20" s="34">
        <v>3</v>
      </c>
      <c r="F20" s="13"/>
      <c r="H20" s="3">
        <f>IFERROR(VLOOKUP($B20,#REF!,11,FALSE),0)</f>
        <v>0</v>
      </c>
      <c r="I20" s="3">
        <f>IFERROR(VLOOKUP($B20,#REF!,11,FALSE),0)</f>
        <v>0</v>
      </c>
      <c r="J20" s="3">
        <f>IFERROR(VLOOKUP($B20,#REF!,11,FALSE),0)</f>
        <v>0</v>
      </c>
      <c r="K20" s="3">
        <f>IFERROR(VLOOKUP($B20,#REF!,10,FALSE),0)</f>
        <v>0</v>
      </c>
      <c r="L20" s="117" t="str">
        <f t="shared" si="8"/>
        <v/>
      </c>
      <c r="M20" s="3"/>
    </row>
    <row r="21" spans="2:13" x14ac:dyDescent="0.25">
      <c r="B21" s="54"/>
      <c r="C21" s="161" t="str">
        <f>IFERROR(IFERROR(VLOOKUP($B21,#REF!,3,FALSE),IFERROR(VLOOKUP($B21,#REF!,3,FALSE),(VLOOKUP($B21,#REF!,3,FALSE)))),"")</f>
        <v/>
      </c>
      <c r="D21" s="34">
        <v>4</v>
      </c>
      <c r="F21" s="13"/>
      <c r="H21" s="3">
        <f>IFERROR(VLOOKUP($B21,#REF!,11,FALSE),0)</f>
        <v>0</v>
      </c>
      <c r="I21" s="3">
        <f>IFERROR(VLOOKUP($B21,#REF!,11,FALSE),0)</f>
        <v>0</v>
      </c>
      <c r="J21" s="3">
        <f>IFERROR(VLOOKUP($B21,#REF!,11,FALSE),0)</f>
        <v>0</v>
      </c>
      <c r="K21" s="3">
        <f>IFERROR(VLOOKUP($B21,#REF!,10,FALSE),0)</f>
        <v>0</v>
      </c>
      <c r="L21" s="117" t="str">
        <f t="shared" si="8"/>
        <v/>
      </c>
      <c r="M21" s="3"/>
    </row>
    <row r="22" spans="2:13" x14ac:dyDescent="0.25">
      <c r="B22" s="54"/>
      <c r="C22" s="161" t="str">
        <f>IFERROR(IFERROR(VLOOKUP($B22,#REF!,3,FALSE),IFERROR(VLOOKUP($B22,#REF!,3,FALSE),(VLOOKUP($B22,#REF!,3,FALSE)))),"")</f>
        <v/>
      </c>
      <c r="D22" s="34">
        <v>3</v>
      </c>
      <c r="F22" s="13"/>
      <c r="H22" s="3">
        <f>IFERROR(VLOOKUP($B22,#REF!,11,FALSE),0)</f>
        <v>0</v>
      </c>
      <c r="I22" s="3">
        <f>IFERROR(VLOOKUP($B22,#REF!,11,FALSE),0)</f>
        <v>0</v>
      </c>
      <c r="J22" s="3">
        <f>IFERROR(VLOOKUP($B22,#REF!,11,FALSE),0)</f>
        <v>0</v>
      </c>
      <c r="K22" s="3">
        <f>IFERROR(VLOOKUP($B22,#REF!,10,FALSE),0)</f>
        <v>0</v>
      </c>
      <c r="L22" s="117" t="str">
        <f t="shared" si="8"/>
        <v/>
      </c>
      <c r="M22" s="3"/>
    </row>
    <row r="23" spans="2:13" x14ac:dyDescent="0.25">
      <c r="B23" s="54"/>
      <c r="C23" s="161" t="str">
        <f>IFERROR(IFERROR(VLOOKUP($B23,#REF!,3,FALSE),IFERROR(VLOOKUP($B23,#REF!,3,FALSE),(VLOOKUP($B23,#REF!,3,FALSE)))),"")</f>
        <v/>
      </c>
      <c r="D23" s="34">
        <v>3</v>
      </c>
      <c r="F23" s="13"/>
      <c r="H23" s="3">
        <f>IFERROR(VLOOKUP($B23,#REF!,11,FALSE),0)</f>
        <v>0</v>
      </c>
      <c r="I23" s="3">
        <f>IFERROR(VLOOKUP($B23,#REF!,11,FALSE),0)</f>
        <v>0</v>
      </c>
      <c r="J23" s="3">
        <f>IFERROR(VLOOKUP($B23,#REF!,11,FALSE),0)</f>
        <v>0</v>
      </c>
      <c r="K23" s="3">
        <f>IFERROR(VLOOKUP($B23,#REF!,10,FALSE),0)</f>
        <v>0</v>
      </c>
      <c r="L23" s="117" t="str">
        <f t="shared" si="8"/>
        <v/>
      </c>
      <c r="M23" s="3"/>
    </row>
    <row r="24" spans="2:13" x14ac:dyDescent="0.25">
      <c r="B24" s="54"/>
      <c r="C24" s="161" t="str">
        <f>IFERROR(IFERROR(VLOOKUP($B24,#REF!,3,FALSE),IFERROR(VLOOKUP($B24,#REF!,3,FALSE),(VLOOKUP($B24,#REF!,3,FALSE)))),"")</f>
        <v/>
      </c>
      <c r="D24" s="34">
        <v>4</v>
      </c>
      <c r="F24" s="13"/>
      <c r="H24" s="3">
        <f>IFERROR(VLOOKUP($B24,#REF!,11,FALSE),0)</f>
        <v>0</v>
      </c>
      <c r="I24" s="3">
        <f>IFERROR(VLOOKUP($B24,#REF!,11,FALSE),0)</f>
        <v>0</v>
      </c>
      <c r="J24" s="3">
        <f>IFERROR(VLOOKUP($B24,#REF!,11,FALSE),0)</f>
        <v>0</v>
      </c>
      <c r="K24" s="3">
        <f>IFERROR(VLOOKUP($B24,#REF!,10,FALSE),0)</f>
        <v>0</v>
      </c>
      <c r="L24" s="117" t="str">
        <f t="shared" si="8"/>
        <v/>
      </c>
      <c r="M24" s="3"/>
    </row>
    <row r="25" spans="2:13" x14ac:dyDescent="0.25">
      <c r="B25" s="54"/>
      <c r="C25" s="161" t="str">
        <f>IFERROR(IFERROR(VLOOKUP($B25,#REF!,3,FALSE),IFERROR(VLOOKUP($B25,#REF!,3,FALSE),(VLOOKUP($B25,#REF!,3,FALSE)))),"")</f>
        <v/>
      </c>
      <c r="D25" s="34">
        <v>4</v>
      </c>
      <c r="F25" s="13"/>
      <c r="H25" s="3">
        <f>IFERROR(VLOOKUP($B25,#REF!,11,FALSE),0)</f>
        <v>0</v>
      </c>
      <c r="I25" s="3">
        <f>IFERROR(VLOOKUP($B25,#REF!,11,FALSE),0)</f>
        <v>0</v>
      </c>
      <c r="J25" s="3">
        <f>IFERROR(VLOOKUP($B25,#REF!,11,FALSE),0)</f>
        <v>0</v>
      </c>
      <c r="K25" s="3">
        <f>IFERROR(VLOOKUP($B25,#REF!,10,FALSE),0)</f>
        <v>0</v>
      </c>
      <c r="L25" s="117" t="str">
        <f t="shared" si="8"/>
        <v/>
      </c>
      <c r="M25" s="3"/>
    </row>
    <row r="26" spans="2:13" x14ac:dyDescent="0.25">
      <c r="B26" s="54"/>
      <c r="C26" s="161" t="str">
        <f>IFERROR(IFERROR(VLOOKUP($B26,#REF!,3,FALSE),IFERROR(VLOOKUP($B26,#REF!,3,FALSE),(VLOOKUP($B26,#REF!,3,FALSE)))),"")</f>
        <v/>
      </c>
      <c r="D26" s="34">
        <v>4</v>
      </c>
      <c r="F26" s="13"/>
      <c r="H26" s="3">
        <f>IFERROR(VLOOKUP($B26,#REF!,11,FALSE),0)</f>
        <v>0</v>
      </c>
      <c r="I26" s="3">
        <f>IFERROR(VLOOKUP($B26,#REF!,11,FALSE),0)</f>
        <v>0</v>
      </c>
      <c r="J26" s="3">
        <f>IFERROR(VLOOKUP($B26,#REF!,11,FALSE),0)</f>
        <v>0</v>
      </c>
      <c r="K26" s="3">
        <f>IFERROR(VLOOKUP($B26,#REF!,10,FALSE),0)</f>
        <v>0</v>
      </c>
      <c r="L26" s="117" t="str">
        <f t="shared" si="8"/>
        <v/>
      </c>
      <c r="M26" s="3"/>
    </row>
    <row r="27" spans="2:13" x14ac:dyDescent="0.25">
      <c r="B27" s="54"/>
      <c r="C27" s="161" t="str">
        <f>IFERROR(IFERROR(VLOOKUP($B27,#REF!,3,FALSE),IFERROR(VLOOKUP($B27,#REF!,3,FALSE),(VLOOKUP($B27,#REF!,3,FALSE)))),"")</f>
        <v/>
      </c>
      <c r="D27" s="34">
        <v>4</v>
      </c>
      <c r="F27" s="13"/>
      <c r="H27" s="3">
        <f>IFERROR(VLOOKUP($B27,#REF!,11,FALSE),0)</f>
        <v>0</v>
      </c>
      <c r="I27" s="3">
        <f>IFERROR(VLOOKUP($B27,#REF!,11,FALSE),0)</f>
        <v>0</v>
      </c>
      <c r="J27" s="3">
        <f>IFERROR(VLOOKUP($B27,#REF!,11,FALSE),0)</f>
        <v>0</v>
      </c>
      <c r="K27" s="3">
        <f>IFERROR(VLOOKUP($B27,#REF!,10,FALSE),0)</f>
        <v>0</v>
      </c>
      <c r="L27" s="117" t="str">
        <f t="shared" si="8"/>
        <v/>
      </c>
      <c r="M27" s="3"/>
    </row>
    <row r="28" spans="2:13" x14ac:dyDescent="0.25">
      <c r="B28" s="54"/>
      <c r="C28" s="161" t="str">
        <f>IFERROR(IFERROR(VLOOKUP($B28,#REF!,3,FALSE),IFERROR(VLOOKUP($B28,#REF!,3,FALSE),(VLOOKUP($B28,#REF!,3,FALSE)))),"")</f>
        <v/>
      </c>
      <c r="D28" s="34">
        <v>3</v>
      </c>
      <c r="F28" s="13"/>
      <c r="H28" s="3">
        <f>IFERROR(VLOOKUP($B28,#REF!,11,FALSE),0)</f>
        <v>0</v>
      </c>
      <c r="I28" s="3">
        <f>IFERROR(VLOOKUP($B28,#REF!,11,FALSE),0)</f>
        <v>0</v>
      </c>
      <c r="J28" s="3">
        <f>IFERROR(VLOOKUP($B28,#REF!,11,FALSE),0)</f>
        <v>0</v>
      </c>
      <c r="K28" s="3">
        <f>IFERROR(VLOOKUP($B28,#REF!,10,FALSE),0)</f>
        <v>0</v>
      </c>
      <c r="L28" s="117" t="str">
        <f t="shared" si="8"/>
        <v/>
      </c>
      <c r="M28" s="3"/>
    </row>
    <row r="29" spans="2:13" x14ac:dyDescent="0.25">
      <c r="B29" s="54"/>
      <c r="C29" s="161" t="str">
        <f>IFERROR(IFERROR(VLOOKUP($B29,#REF!,3,FALSE),IFERROR(VLOOKUP($B29,#REF!,3,FALSE),(VLOOKUP($B29,#REF!,3,FALSE)))),"")</f>
        <v/>
      </c>
      <c r="D29" s="34">
        <v>1</v>
      </c>
      <c r="F29" s="13"/>
      <c r="H29" s="3">
        <f>IFERROR(VLOOKUP($B29,#REF!,11,FALSE),0)</f>
        <v>0</v>
      </c>
      <c r="I29" s="3">
        <f>IFERROR(VLOOKUP($B29,#REF!,11,FALSE),0)</f>
        <v>0</v>
      </c>
      <c r="J29" s="3">
        <f>IFERROR(VLOOKUP($B29,#REF!,11,FALSE),0)</f>
        <v>0</v>
      </c>
      <c r="K29" s="3">
        <f>IFERROR(VLOOKUP($B29,#REF!,10,FALSE),0)</f>
        <v>0</v>
      </c>
      <c r="L29" s="117" t="str">
        <f t="shared" si="8"/>
        <v/>
      </c>
      <c r="M29" s="3"/>
    </row>
    <row r="30" spans="2:13" x14ac:dyDescent="0.25">
      <c r="B30" s="54"/>
      <c r="C30" s="161" t="str">
        <f>IFERROR(IFERROR(VLOOKUP($B30,#REF!,3,FALSE),IFERROR(VLOOKUP($B30,#REF!,3,FALSE),(VLOOKUP($B30,#REF!,3,FALSE)))),"")</f>
        <v/>
      </c>
      <c r="D30" s="34">
        <v>1</v>
      </c>
      <c r="F30" s="13"/>
      <c r="H30" s="3">
        <f>IFERROR(VLOOKUP($B30,#REF!,11,FALSE),0)</f>
        <v>0</v>
      </c>
      <c r="I30" s="3">
        <f>IFERROR(VLOOKUP($B30,#REF!,11,FALSE),0)</f>
        <v>0</v>
      </c>
      <c r="J30" s="3">
        <f>IFERROR(VLOOKUP($B30,#REF!,11,FALSE),0)</f>
        <v>0</v>
      </c>
      <c r="K30" s="3">
        <f>IFERROR(VLOOKUP($B30,#REF!,10,FALSE),0)</f>
        <v>0</v>
      </c>
      <c r="L30" s="117" t="str">
        <f t="shared" si="8"/>
        <v/>
      </c>
      <c r="M30" s="3"/>
    </row>
    <row r="31" spans="2:13" x14ac:dyDescent="0.25">
      <c r="B31" s="54"/>
      <c r="C31" s="161" t="str">
        <f>IFERROR(IFERROR(VLOOKUP($B31,#REF!,3,FALSE),IFERROR(VLOOKUP($B31,#REF!,3,FALSE),(VLOOKUP($B31,#REF!,3,FALSE)))),"")</f>
        <v/>
      </c>
      <c r="D31" s="34">
        <v>1</v>
      </c>
      <c r="F31" s="13"/>
      <c r="H31" s="3">
        <f>IFERROR(VLOOKUP($B31,#REF!,11,FALSE),0)</f>
        <v>0</v>
      </c>
      <c r="I31" s="3">
        <f>IFERROR(VLOOKUP($B31,#REF!,11,FALSE),0)</f>
        <v>0</v>
      </c>
      <c r="J31" s="3">
        <f>IFERROR(VLOOKUP($B31,#REF!,11,FALSE),0)</f>
        <v>0</v>
      </c>
      <c r="K31" s="3">
        <f>IFERROR(VLOOKUP($B31,#REF!,10,FALSE),0)</f>
        <v>0</v>
      </c>
      <c r="L31" s="117" t="str">
        <f t="shared" si="8"/>
        <v/>
      </c>
      <c r="M31" s="3"/>
    </row>
    <row r="32" spans="2:13" x14ac:dyDescent="0.25">
      <c r="B32" s="54"/>
      <c r="C32" s="161" t="str">
        <f>IFERROR(IFERROR(VLOOKUP($B32,#REF!,3,FALSE),IFERROR(VLOOKUP($B32,#REF!,3,FALSE),(VLOOKUP($B32,#REF!,3,FALSE)))),"")</f>
        <v/>
      </c>
      <c r="D32" s="34">
        <v>1</v>
      </c>
      <c r="F32" s="13"/>
      <c r="H32" s="3">
        <f>IFERROR(VLOOKUP($B32,#REF!,11,FALSE),0)</f>
        <v>0</v>
      </c>
      <c r="I32" s="3">
        <f>IFERROR(VLOOKUP($B32,#REF!,11,FALSE),0)</f>
        <v>0</v>
      </c>
      <c r="J32" s="3">
        <f>IFERROR(VLOOKUP($B32,#REF!,11,FALSE),0)</f>
        <v>0</v>
      </c>
      <c r="K32" s="3">
        <f>IFERROR(VLOOKUP($B32,#REF!,10,FALSE),0)</f>
        <v>0</v>
      </c>
      <c r="L32" s="117" t="str">
        <f t="shared" si="8"/>
        <v/>
      </c>
      <c r="M32" s="3"/>
    </row>
    <row r="33" spans="2:13" x14ac:dyDescent="0.25">
      <c r="B33" s="54"/>
      <c r="C33" s="161" t="str">
        <f>IFERROR(IFERROR(VLOOKUP($B33,#REF!,3,FALSE),IFERROR(VLOOKUP($B33,#REF!,3,FALSE),(VLOOKUP($B33,#REF!,3,FALSE)))),"")</f>
        <v/>
      </c>
      <c r="D33" s="34">
        <v>2</v>
      </c>
      <c r="F33" s="13"/>
      <c r="H33" s="3">
        <f>IFERROR(VLOOKUP($B33,#REF!,11,FALSE),0)</f>
        <v>0</v>
      </c>
      <c r="I33" s="3">
        <f>IFERROR(VLOOKUP($B33,#REF!,11,FALSE),0)</f>
        <v>0</v>
      </c>
      <c r="J33" s="3">
        <f>IFERROR(VLOOKUP($B33,#REF!,11,FALSE),0)</f>
        <v>0</v>
      </c>
      <c r="K33" s="3">
        <f>IFERROR(VLOOKUP($B33,#REF!,10,FALSE),0)</f>
        <v>0</v>
      </c>
      <c r="L33" s="117" t="str">
        <f t="shared" si="8"/>
        <v/>
      </c>
      <c r="M33" s="3"/>
    </row>
    <row r="34" spans="2:13" x14ac:dyDescent="0.25">
      <c r="B34" s="54"/>
      <c r="C34" s="161" t="str">
        <f>IFERROR(IFERROR(VLOOKUP($B34,#REF!,3,FALSE),IFERROR(VLOOKUP($B34,#REF!,3,FALSE),(VLOOKUP($B34,#REF!,3,FALSE)))),"")</f>
        <v/>
      </c>
      <c r="D34" s="34">
        <v>3</v>
      </c>
      <c r="F34" s="13"/>
      <c r="H34" s="3">
        <f>IFERROR(VLOOKUP($B34,#REF!,11,FALSE),0)</f>
        <v>0</v>
      </c>
      <c r="I34" s="3">
        <f>IFERROR(VLOOKUP($B34,#REF!,11,FALSE),0)</f>
        <v>0</v>
      </c>
      <c r="J34" s="3">
        <f>IFERROR(VLOOKUP($B34,#REF!,11,FALSE),0)</f>
        <v>0</v>
      </c>
      <c r="K34" s="3">
        <f>IFERROR(VLOOKUP($B34,#REF!,10,FALSE),0)</f>
        <v>0</v>
      </c>
      <c r="L34" s="117" t="str">
        <f t="shared" si="8"/>
        <v/>
      </c>
      <c r="M34" s="3"/>
    </row>
    <row r="35" spans="2:13" x14ac:dyDescent="0.25">
      <c r="B35" s="54"/>
      <c r="C35" s="161" t="str">
        <f>IFERROR(IFERROR(VLOOKUP($B35,#REF!,3,FALSE),IFERROR(VLOOKUP($B35,#REF!,3,FALSE),(VLOOKUP($B35,#REF!,3,FALSE)))),"")</f>
        <v/>
      </c>
      <c r="D35" s="34">
        <v>3</v>
      </c>
      <c r="F35" s="13"/>
      <c r="H35" s="3">
        <f>IFERROR(VLOOKUP($B35,#REF!,11,FALSE),0)</f>
        <v>0</v>
      </c>
      <c r="I35" s="3">
        <f>IFERROR(VLOOKUP($B35,#REF!,11,FALSE),0)</f>
        <v>0</v>
      </c>
      <c r="J35" s="3">
        <f>IFERROR(VLOOKUP($B35,#REF!,11,FALSE),0)</f>
        <v>0</v>
      </c>
      <c r="K35" s="3">
        <f>IFERROR(VLOOKUP($B35,#REF!,10,FALSE),0)</f>
        <v>0</v>
      </c>
      <c r="L35" s="117" t="str">
        <f t="shared" si="8"/>
        <v/>
      </c>
      <c r="M35" s="3"/>
    </row>
    <row r="36" spans="2:13" x14ac:dyDescent="0.25">
      <c r="B36" s="54"/>
      <c r="C36" s="161" t="str">
        <f>IFERROR(IFERROR(VLOOKUP($B36,#REF!,3,FALSE),IFERROR(VLOOKUP($B36,#REF!,3,FALSE),(VLOOKUP($B36,#REF!,3,FALSE)))),"")</f>
        <v/>
      </c>
      <c r="D36" s="34">
        <v>1</v>
      </c>
      <c r="F36" s="13"/>
      <c r="H36" s="3">
        <f>IFERROR(VLOOKUP($B36,#REF!,11,FALSE),0)</f>
        <v>0</v>
      </c>
      <c r="I36" s="3">
        <f>IFERROR(VLOOKUP($B36,#REF!,11,FALSE),0)</f>
        <v>0</v>
      </c>
      <c r="J36" s="3">
        <f>IFERROR(VLOOKUP($B36,#REF!,11,FALSE),0)</f>
        <v>0</v>
      </c>
      <c r="K36" s="3">
        <f>IFERROR(VLOOKUP($B36,#REF!,10,FALSE),0)</f>
        <v>0</v>
      </c>
      <c r="L36" s="117" t="str">
        <f t="shared" si="8"/>
        <v/>
      </c>
      <c r="M36" s="3"/>
    </row>
    <row r="37" spans="2:13" x14ac:dyDescent="0.25">
      <c r="B37" s="54"/>
      <c r="C37" s="161" t="str">
        <f>IFERROR(IFERROR(VLOOKUP($B37,#REF!,3,FALSE),IFERROR(VLOOKUP($B37,#REF!,3,FALSE),(VLOOKUP($B37,#REF!,3,FALSE)))),"")</f>
        <v/>
      </c>
      <c r="D37" s="34">
        <v>1</v>
      </c>
      <c r="F37" s="13"/>
      <c r="H37" s="3">
        <f>IFERROR(VLOOKUP($B37,#REF!,11,FALSE),0)</f>
        <v>0</v>
      </c>
      <c r="I37" s="3">
        <f>IFERROR(VLOOKUP($B37,#REF!,11,FALSE),0)</f>
        <v>0</v>
      </c>
      <c r="J37" s="3">
        <f>IFERROR(VLOOKUP($B37,#REF!,11,FALSE),0)</f>
        <v>0</v>
      </c>
      <c r="K37" s="3">
        <f>IFERROR(VLOOKUP($B37,#REF!,10,FALSE),0)</f>
        <v>0</v>
      </c>
      <c r="L37" s="117" t="str">
        <f t="shared" si="8"/>
        <v/>
      </c>
      <c r="M37" s="3"/>
    </row>
    <row r="38" spans="2:13" x14ac:dyDescent="0.25">
      <c r="B38" s="54"/>
      <c r="C38" s="161" t="str">
        <f>IFERROR(IFERROR(VLOOKUP($B38,#REF!,3,FALSE),IFERROR(VLOOKUP($B38,#REF!,3,FALSE),(VLOOKUP($B38,#REF!,3,FALSE)))),"")</f>
        <v/>
      </c>
      <c r="D38" s="34">
        <v>1</v>
      </c>
      <c r="F38" s="13"/>
      <c r="H38" s="3">
        <f>IFERROR(VLOOKUP($B38,#REF!,11,FALSE),0)</f>
        <v>0</v>
      </c>
      <c r="I38" s="3">
        <f>IFERROR(VLOOKUP($B38,#REF!,11,FALSE),0)</f>
        <v>0</v>
      </c>
      <c r="J38" s="3">
        <f>IFERROR(VLOOKUP($B38,#REF!,11,FALSE),0)</f>
        <v>0</v>
      </c>
      <c r="K38" s="3">
        <f>IFERROR(VLOOKUP($B38,#REF!,10,FALSE),0)</f>
        <v>0</v>
      </c>
      <c r="L38" s="117" t="str">
        <f t="shared" si="8"/>
        <v/>
      </c>
      <c r="M38" s="3"/>
    </row>
    <row r="39" spans="2:13" x14ac:dyDescent="0.25">
      <c r="B39" s="54"/>
      <c r="C39" s="161" t="str">
        <f>IFERROR(IFERROR(VLOOKUP($B39,#REF!,3,FALSE),IFERROR(VLOOKUP($B39,#REF!,3,FALSE),(VLOOKUP($B39,#REF!,3,FALSE)))),"")</f>
        <v/>
      </c>
      <c r="D39" s="34">
        <v>1</v>
      </c>
      <c r="F39" s="13"/>
      <c r="H39" s="3">
        <f>IFERROR(VLOOKUP($B39,#REF!,11,FALSE),0)</f>
        <v>0</v>
      </c>
      <c r="I39" s="3">
        <f>IFERROR(VLOOKUP($B39,#REF!,11,FALSE),0)</f>
        <v>0</v>
      </c>
      <c r="J39" s="3">
        <f>IFERROR(VLOOKUP($B39,#REF!,11,FALSE),0)</f>
        <v>0</v>
      </c>
      <c r="K39" s="3">
        <f>IFERROR(VLOOKUP($B39,#REF!,10,FALSE),0)</f>
        <v>0</v>
      </c>
      <c r="L39" s="117" t="str">
        <f t="shared" si="8"/>
        <v/>
      </c>
      <c r="M39" s="3"/>
    </row>
    <row r="40" spans="2:13" x14ac:dyDescent="0.25">
      <c r="B40" s="54"/>
      <c r="C40" s="161" t="str">
        <f>IFERROR(IFERROR(VLOOKUP($B40,#REF!,3,FALSE),IFERROR(VLOOKUP($B40,#REF!,3,FALSE),(VLOOKUP($B40,#REF!,3,FALSE)))),"")</f>
        <v/>
      </c>
      <c r="D40" s="34">
        <v>1</v>
      </c>
      <c r="F40" s="13"/>
      <c r="H40" s="3">
        <f>IFERROR(VLOOKUP($B40,#REF!,11,FALSE),0)</f>
        <v>0</v>
      </c>
      <c r="I40" s="3">
        <f>IFERROR(VLOOKUP($B40,#REF!,11,FALSE),0)</f>
        <v>0</v>
      </c>
      <c r="J40" s="3">
        <f>IFERROR(VLOOKUP($B40,#REF!,11,FALSE),0)</f>
        <v>0</v>
      </c>
      <c r="K40" s="3">
        <f>IFERROR(VLOOKUP($B40,#REF!,10,FALSE),0)</f>
        <v>0</v>
      </c>
      <c r="L40" s="117" t="str">
        <f t="shared" si="8"/>
        <v/>
      </c>
      <c r="M40" s="3"/>
    </row>
    <row r="41" spans="2:13" x14ac:dyDescent="0.25">
      <c r="B41" s="54"/>
      <c r="C41" s="161" t="str">
        <f>IFERROR(IFERROR(VLOOKUP($B41,#REF!,3,FALSE),IFERROR(VLOOKUP($B41,#REF!,3,FALSE),(VLOOKUP($B41,#REF!,3,FALSE)))),"")</f>
        <v/>
      </c>
      <c r="D41" s="34">
        <v>1</v>
      </c>
      <c r="F41" s="13"/>
      <c r="H41" s="3">
        <f>IFERROR(VLOOKUP($B41,#REF!,11,FALSE),0)</f>
        <v>0</v>
      </c>
      <c r="I41" s="3">
        <f>IFERROR(VLOOKUP($B41,#REF!,11,FALSE),0)</f>
        <v>0</v>
      </c>
      <c r="J41" s="3">
        <f>IFERROR(VLOOKUP($B41,#REF!,11,FALSE),0)</f>
        <v>0</v>
      </c>
      <c r="K41" s="3">
        <f>IFERROR(VLOOKUP($B41,#REF!,10,FALSE),0)</f>
        <v>0</v>
      </c>
      <c r="L41" s="117" t="str">
        <f t="shared" si="8"/>
        <v/>
      </c>
      <c r="M41" s="3"/>
    </row>
    <row r="42" spans="2:13" x14ac:dyDescent="0.25">
      <c r="B42" s="54"/>
      <c r="C42" s="161" t="str">
        <f>IFERROR(IFERROR(VLOOKUP($B42,#REF!,3,FALSE),IFERROR(VLOOKUP($B42,#REF!,3,FALSE),(VLOOKUP($B42,#REF!,3,FALSE)))),"")</f>
        <v/>
      </c>
      <c r="D42" s="34">
        <v>1</v>
      </c>
      <c r="F42" s="13"/>
      <c r="H42" s="3">
        <f>IFERROR(VLOOKUP($B42,#REF!,11,FALSE),0)</f>
        <v>0</v>
      </c>
      <c r="I42" s="3">
        <f>IFERROR(VLOOKUP($B42,#REF!,11,FALSE),0)</f>
        <v>0</v>
      </c>
      <c r="J42" s="3">
        <f>IFERROR(VLOOKUP($B42,#REF!,11,FALSE),0)</f>
        <v>0</v>
      </c>
      <c r="K42" s="3">
        <f>IFERROR(VLOOKUP($B42,#REF!,10,FALSE),0)</f>
        <v>0</v>
      </c>
      <c r="L42" s="117" t="str">
        <f t="shared" si="8"/>
        <v/>
      </c>
      <c r="M42" s="3"/>
    </row>
    <row r="43" spans="2:13" x14ac:dyDescent="0.25">
      <c r="B43" s="54"/>
      <c r="C43" s="161" t="str">
        <f>IFERROR(IFERROR(VLOOKUP($B43,#REF!,3,FALSE),IFERROR(VLOOKUP($B43,#REF!,3,FALSE),(VLOOKUP($B43,#REF!,3,FALSE)))),"")</f>
        <v/>
      </c>
      <c r="D43" s="34">
        <v>1</v>
      </c>
      <c r="F43" s="13"/>
      <c r="H43" s="3">
        <f>IFERROR(VLOOKUP($B43,#REF!,11,FALSE),0)</f>
        <v>0</v>
      </c>
      <c r="I43" s="3">
        <f>IFERROR(VLOOKUP($B43,#REF!,11,FALSE),0)</f>
        <v>0</v>
      </c>
      <c r="J43" s="3">
        <f>IFERROR(VLOOKUP($B43,#REF!,11,FALSE),0)</f>
        <v>0</v>
      </c>
      <c r="K43" s="3">
        <f>IFERROR(VLOOKUP($B43,#REF!,10,FALSE),0)</f>
        <v>0</v>
      </c>
      <c r="L43" s="117" t="str">
        <f t="shared" si="8"/>
        <v/>
      </c>
      <c r="M43" s="3"/>
    </row>
    <row r="44" spans="2:13" x14ac:dyDescent="0.25">
      <c r="B44" s="54"/>
      <c r="C44" s="161" t="str">
        <f>IFERROR(IFERROR(VLOOKUP($B44,#REF!,3,FALSE),IFERROR(VLOOKUP($B44,#REF!,3,FALSE),(VLOOKUP($B44,#REF!,3,FALSE)))),"")</f>
        <v/>
      </c>
      <c r="D44" s="34">
        <v>1</v>
      </c>
      <c r="F44" s="13"/>
      <c r="H44" s="3">
        <f>IFERROR(VLOOKUP($B44,#REF!,11,FALSE),0)</f>
        <v>0</v>
      </c>
      <c r="I44" s="3">
        <f>IFERROR(VLOOKUP($B44,#REF!,11,FALSE),0)</f>
        <v>0</v>
      </c>
      <c r="J44" s="3">
        <f>IFERROR(VLOOKUP($B44,#REF!,11,FALSE),0)</f>
        <v>0</v>
      </c>
      <c r="K44" s="3">
        <f>IFERROR(VLOOKUP($B44,#REF!,10,FALSE),0)</f>
        <v>0</v>
      </c>
      <c r="L44" s="117" t="str">
        <f t="shared" si="8"/>
        <v/>
      </c>
      <c r="M44" s="3"/>
    </row>
    <row r="45" spans="2:13" x14ac:dyDescent="0.25">
      <c r="B45" s="54"/>
      <c r="C45" s="161" t="str">
        <f>IFERROR(IFERROR(VLOOKUP($B45,#REF!,3,FALSE),IFERROR(VLOOKUP($B45,#REF!,3,FALSE),(VLOOKUP($B45,#REF!,3,FALSE)))),"")</f>
        <v/>
      </c>
      <c r="D45" s="34">
        <v>1</v>
      </c>
      <c r="F45" s="13"/>
      <c r="H45" s="3">
        <f>IFERROR(VLOOKUP($B45,#REF!,11,FALSE),0)</f>
        <v>0</v>
      </c>
      <c r="I45" s="3">
        <f>IFERROR(VLOOKUP($B45,#REF!,11,FALSE),0)</f>
        <v>0</v>
      </c>
      <c r="J45" s="3">
        <f>IFERROR(VLOOKUP($B45,#REF!,11,FALSE),0)</f>
        <v>0</v>
      </c>
      <c r="K45" s="3">
        <f>IFERROR(VLOOKUP($B45,#REF!,10,FALSE),0)</f>
        <v>0</v>
      </c>
      <c r="L45" s="117" t="str">
        <f t="shared" si="8"/>
        <v/>
      </c>
      <c r="M45" s="3"/>
    </row>
    <row r="46" spans="2:13" x14ac:dyDescent="0.25">
      <c r="B46" s="54"/>
      <c r="C46" s="161" t="str">
        <f>IFERROR(IFERROR(VLOOKUP($B46,#REF!,3,FALSE),IFERROR(VLOOKUP($B46,#REF!,3,FALSE),(VLOOKUP($B46,#REF!,3,FALSE)))),"")</f>
        <v/>
      </c>
      <c r="D46" s="34">
        <v>1</v>
      </c>
      <c r="F46" s="13"/>
      <c r="H46" s="3">
        <f>IFERROR(VLOOKUP($B46,#REF!,11,FALSE),0)</f>
        <v>0</v>
      </c>
      <c r="I46" s="3">
        <f>IFERROR(VLOOKUP($B46,#REF!,11,FALSE),0)</f>
        <v>0</v>
      </c>
      <c r="J46" s="3">
        <f>IFERROR(VLOOKUP($B46,#REF!,11,FALSE),0)</f>
        <v>0</v>
      </c>
      <c r="K46" s="3">
        <f>IFERROR(VLOOKUP($B46,#REF!,10,FALSE),0)</f>
        <v>0</v>
      </c>
      <c r="L46" s="117" t="str">
        <f t="shared" si="8"/>
        <v/>
      </c>
      <c r="M46" s="3"/>
    </row>
    <row r="47" spans="2:13" x14ac:dyDescent="0.25">
      <c r="B47" s="54"/>
      <c r="C47" s="161" t="str">
        <f>IFERROR(IFERROR(VLOOKUP($B47,#REF!,3,FALSE),IFERROR(VLOOKUP($B47,#REF!,3,FALSE),(VLOOKUP($B47,#REF!,3,FALSE)))),"")</f>
        <v/>
      </c>
      <c r="D47" s="34">
        <v>1</v>
      </c>
      <c r="F47" s="13"/>
      <c r="H47" s="3">
        <f>IFERROR(VLOOKUP($B47,#REF!,11,FALSE),0)</f>
        <v>0</v>
      </c>
      <c r="I47" s="3">
        <f>IFERROR(VLOOKUP($B47,#REF!,11,FALSE),0)</f>
        <v>0</v>
      </c>
      <c r="J47" s="3">
        <f>IFERROR(VLOOKUP($B47,#REF!,11,FALSE),0)</f>
        <v>0</v>
      </c>
      <c r="K47" s="3">
        <f>IFERROR(VLOOKUP($B47,#REF!,10,FALSE),0)</f>
        <v>0</v>
      </c>
      <c r="L47" s="117" t="str">
        <f t="shared" si="8"/>
        <v/>
      </c>
      <c r="M47" s="3"/>
    </row>
    <row r="48" spans="2:13" x14ac:dyDescent="0.25">
      <c r="B48" s="54"/>
      <c r="C48" s="161" t="str">
        <f>IFERROR(IFERROR(VLOOKUP($B48,#REF!,3,FALSE),IFERROR(VLOOKUP($B48,#REF!,3,FALSE),(VLOOKUP($B48,#REF!,3,FALSE)))),"")</f>
        <v/>
      </c>
      <c r="D48" s="34">
        <v>1</v>
      </c>
      <c r="F48" s="13"/>
      <c r="H48" s="3">
        <f>IFERROR(VLOOKUP($B48,#REF!,11,FALSE),0)</f>
        <v>0</v>
      </c>
      <c r="I48" s="3">
        <f>IFERROR(VLOOKUP($B48,#REF!,11,FALSE),0)</f>
        <v>0</v>
      </c>
      <c r="J48" s="3">
        <f>IFERROR(VLOOKUP($B48,#REF!,11,FALSE),0)</f>
        <v>0</v>
      </c>
      <c r="K48" s="3">
        <f>IFERROR(VLOOKUP($B48,#REF!,10,FALSE),0)</f>
        <v>0</v>
      </c>
      <c r="L48" s="117" t="str">
        <f t="shared" si="8"/>
        <v/>
      </c>
      <c r="M48" s="3"/>
    </row>
    <row r="49" spans="2:13" x14ac:dyDescent="0.25">
      <c r="B49" s="54"/>
      <c r="C49" s="161" t="str">
        <f>IFERROR(IFERROR(VLOOKUP($B49,#REF!,3,FALSE),IFERROR(VLOOKUP($B49,#REF!,3,FALSE),(VLOOKUP($B49,#REF!,3,FALSE)))),"")</f>
        <v/>
      </c>
      <c r="D49" s="34">
        <v>1</v>
      </c>
      <c r="F49" s="13"/>
      <c r="H49" s="3">
        <f>IFERROR(VLOOKUP($B49,#REF!,11,FALSE),0)</f>
        <v>0</v>
      </c>
      <c r="I49" s="3">
        <f>IFERROR(VLOOKUP($B49,#REF!,11,FALSE),0)</f>
        <v>0</v>
      </c>
      <c r="J49" s="3">
        <f>IFERROR(VLOOKUP($B49,#REF!,11,FALSE),0)</f>
        <v>0</v>
      </c>
      <c r="K49" s="3">
        <f>IFERROR(VLOOKUP($B49,#REF!,10,FALSE),0)</f>
        <v>0</v>
      </c>
      <c r="L49" s="117" t="str">
        <f t="shared" si="8"/>
        <v/>
      </c>
      <c r="M49" s="3"/>
    </row>
    <row r="50" spans="2:13" x14ac:dyDescent="0.25">
      <c r="B50" s="54"/>
      <c r="C50" s="161" t="str">
        <f>IFERROR(IFERROR(VLOOKUP($B50,#REF!,3,FALSE),IFERROR(VLOOKUP($B50,#REF!,3,FALSE),(VLOOKUP($B50,#REF!,3,FALSE)))),"")</f>
        <v/>
      </c>
      <c r="D50" s="34">
        <v>1</v>
      </c>
      <c r="F50" s="13"/>
      <c r="H50" s="3">
        <f>IFERROR(VLOOKUP($B50,#REF!,11,FALSE),0)</f>
        <v>0</v>
      </c>
      <c r="I50" s="3">
        <f>IFERROR(VLOOKUP($B50,#REF!,11,FALSE),0)</f>
        <v>0</v>
      </c>
      <c r="J50" s="3">
        <f>IFERROR(VLOOKUP($B50,#REF!,11,FALSE),0)</f>
        <v>0</v>
      </c>
      <c r="K50" s="3">
        <f>IFERROR(VLOOKUP($B50,#REF!,10,FALSE),0)</f>
        <v>0</v>
      </c>
      <c r="L50" s="117" t="str">
        <f t="shared" si="8"/>
        <v/>
      </c>
      <c r="M50" s="3"/>
    </row>
    <row r="51" spans="2:13" x14ac:dyDescent="0.25">
      <c r="B51" s="54"/>
      <c r="C51" s="161" t="str">
        <f>IFERROR(IFERROR(VLOOKUP($B51,#REF!,3,FALSE),IFERROR(VLOOKUP($B51,#REF!,3,FALSE),(VLOOKUP($B51,#REF!,3,FALSE)))),"")</f>
        <v/>
      </c>
      <c r="D51" s="34">
        <v>1</v>
      </c>
      <c r="F51" s="13"/>
      <c r="H51" s="3">
        <f>IFERROR(VLOOKUP($B51,#REF!,11,FALSE),0)</f>
        <v>0</v>
      </c>
      <c r="I51" s="3">
        <f>IFERROR(VLOOKUP($B51,#REF!,11,FALSE),0)</f>
        <v>0</v>
      </c>
      <c r="J51" s="3">
        <f>IFERROR(VLOOKUP($B51,#REF!,11,FALSE),0)</f>
        <v>0</v>
      </c>
      <c r="K51" s="3">
        <f>IFERROR(VLOOKUP($B51,#REF!,10,FALSE),0)</f>
        <v>0</v>
      </c>
      <c r="L51" s="117" t="str">
        <f t="shared" si="8"/>
        <v/>
      </c>
      <c r="M51" s="3"/>
    </row>
    <row r="52" spans="2:13" x14ac:dyDescent="0.25">
      <c r="B52" s="54"/>
      <c r="C52" s="161" t="str">
        <f>IFERROR(IFERROR(VLOOKUP($B52,#REF!,3,FALSE),IFERROR(VLOOKUP($B52,#REF!,3,FALSE),(VLOOKUP($B52,#REF!,3,FALSE)))),"")</f>
        <v/>
      </c>
      <c r="D52" s="34">
        <v>1</v>
      </c>
      <c r="F52" s="13"/>
      <c r="H52" s="3">
        <f>IFERROR(VLOOKUP($B52,#REF!,11,FALSE),0)</f>
        <v>0</v>
      </c>
      <c r="I52" s="3">
        <f>IFERROR(VLOOKUP($B52,#REF!,11,FALSE),0)</f>
        <v>0</v>
      </c>
      <c r="J52" s="3">
        <f>IFERROR(VLOOKUP($B52,#REF!,11,FALSE),0)</f>
        <v>0</v>
      </c>
      <c r="K52" s="3">
        <f>IFERROR(VLOOKUP($B52,#REF!,10,FALSE),0)</f>
        <v>0</v>
      </c>
      <c r="L52" s="117" t="str">
        <f t="shared" si="8"/>
        <v/>
      </c>
      <c r="M52" s="3"/>
    </row>
    <row r="53" spans="2:13" x14ac:dyDescent="0.25">
      <c r="B53" s="54"/>
      <c r="C53" s="161" t="str">
        <f>IFERROR(IFERROR(VLOOKUP($B53,#REF!,3,FALSE),IFERROR(VLOOKUP($B53,#REF!,3,FALSE),(VLOOKUP($B53,#REF!,3,FALSE)))),"")</f>
        <v/>
      </c>
      <c r="D53" s="34">
        <v>1</v>
      </c>
      <c r="F53" s="13"/>
      <c r="H53" s="3">
        <f>IFERROR(VLOOKUP($B53,#REF!,11,FALSE),0)</f>
        <v>0</v>
      </c>
      <c r="I53" s="3">
        <f>IFERROR(VLOOKUP($B53,#REF!,11,FALSE),0)</f>
        <v>0</v>
      </c>
      <c r="J53" s="3">
        <f>IFERROR(VLOOKUP($B53,#REF!,11,FALSE),0)</f>
        <v>0</v>
      </c>
      <c r="K53" s="3">
        <f>IFERROR(VLOOKUP($B53,#REF!,10,FALSE),0)</f>
        <v>0</v>
      </c>
      <c r="L53" s="117" t="str">
        <f t="shared" si="8"/>
        <v/>
      </c>
      <c r="M53" s="3"/>
    </row>
    <row r="54" spans="2:13" x14ac:dyDescent="0.25">
      <c r="B54" s="54"/>
      <c r="C54" s="161" t="str">
        <f>IFERROR(IFERROR(VLOOKUP($B54,#REF!,3,FALSE),IFERROR(VLOOKUP($B54,#REF!,3,FALSE),(VLOOKUP($B54,#REF!,3,FALSE)))),"")</f>
        <v/>
      </c>
      <c r="D54" s="34">
        <v>1</v>
      </c>
      <c r="F54" s="13"/>
      <c r="H54" s="3">
        <f>IFERROR(VLOOKUP($B54,#REF!,11,FALSE),0)</f>
        <v>0</v>
      </c>
      <c r="I54" s="3">
        <f>IFERROR(VLOOKUP($B54,#REF!,11,FALSE),0)</f>
        <v>0</v>
      </c>
      <c r="J54" s="3">
        <f>IFERROR(VLOOKUP($B54,#REF!,11,FALSE),0)</f>
        <v>0</v>
      </c>
      <c r="K54" s="3">
        <f>IFERROR(VLOOKUP($B54,#REF!,10,FALSE),0)</f>
        <v>0</v>
      </c>
      <c r="L54" s="117" t="str">
        <f t="shared" si="8"/>
        <v/>
      </c>
      <c r="M54" s="3"/>
    </row>
    <row r="55" spans="2:13" x14ac:dyDescent="0.25">
      <c r="B55" s="54"/>
      <c r="C55" s="161" t="str">
        <f>IFERROR(IFERROR(VLOOKUP($B55,#REF!,3,FALSE),IFERROR(VLOOKUP($B55,#REF!,3,FALSE),(VLOOKUP($B55,#REF!,3,FALSE)))),"")</f>
        <v/>
      </c>
      <c r="D55" s="34">
        <v>1</v>
      </c>
      <c r="F55" s="13"/>
      <c r="H55" s="3">
        <f>IFERROR(VLOOKUP($B55,#REF!,11,FALSE),0)</f>
        <v>0</v>
      </c>
      <c r="I55" s="3">
        <f>IFERROR(VLOOKUP($B55,#REF!,11,FALSE),0)</f>
        <v>0</v>
      </c>
      <c r="J55" s="3">
        <f>IFERROR(VLOOKUP($B55,#REF!,11,FALSE),0)</f>
        <v>0</v>
      </c>
      <c r="K55" s="3">
        <f>IFERROR(VLOOKUP($B55,#REF!,10,FALSE),0)</f>
        <v>0</v>
      </c>
      <c r="L55" s="117" t="str">
        <f t="shared" si="8"/>
        <v/>
      </c>
      <c r="M55" s="3"/>
    </row>
    <row r="56" spans="2:13" x14ac:dyDescent="0.25">
      <c r="B56" s="54"/>
      <c r="C56" s="161" t="str">
        <f>IFERROR(IFERROR(VLOOKUP($B56,#REF!,3,FALSE),IFERROR(VLOOKUP($B56,#REF!,3,FALSE),(VLOOKUP($B56,#REF!,3,FALSE)))),"")</f>
        <v/>
      </c>
      <c r="D56" s="34">
        <v>1</v>
      </c>
      <c r="F56" s="13"/>
      <c r="H56" s="3">
        <f>IFERROR(VLOOKUP($B56,#REF!,11,FALSE),0)</f>
        <v>0</v>
      </c>
      <c r="I56" s="3">
        <f>IFERROR(VLOOKUP($B56,#REF!,11,FALSE),0)</f>
        <v>0</v>
      </c>
      <c r="J56" s="3">
        <f>IFERROR(VLOOKUP($B56,#REF!,11,FALSE),0)</f>
        <v>0</v>
      </c>
      <c r="K56" s="3">
        <f>IFERROR(VLOOKUP($B56,#REF!,10,FALSE),0)</f>
        <v>0</v>
      </c>
      <c r="L56" s="117" t="str">
        <f t="shared" si="8"/>
        <v/>
      </c>
      <c r="M56" s="3"/>
    </row>
    <row r="57" spans="2:13" x14ac:dyDescent="0.25">
      <c r="B57" s="54"/>
      <c r="C57" s="161" t="str">
        <f>IFERROR(IFERROR(VLOOKUP($B57,#REF!,3,FALSE),IFERROR(VLOOKUP($B57,#REF!,3,FALSE),(VLOOKUP($B57,#REF!,3,FALSE)))),"")</f>
        <v/>
      </c>
      <c r="D57" s="34"/>
      <c r="F57" s="13"/>
      <c r="H57" s="3">
        <f>IFERROR(VLOOKUP($B57,#REF!,11,FALSE),0)</f>
        <v>0</v>
      </c>
      <c r="I57" s="3">
        <f>IFERROR(VLOOKUP($B57,#REF!,11,FALSE),0)</f>
        <v>0</v>
      </c>
      <c r="J57" s="3">
        <f>IFERROR(VLOOKUP($B57,#REF!,11,FALSE),0)</f>
        <v>0</v>
      </c>
      <c r="K57" s="3">
        <f>IFERROR(VLOOKUP($B57,#REF!,10,FALSE),0)</f>
        <v>0</v>
      </c>
      <c r="L57" s="117" t="str">
        <f t="shared" si="8"/>
        <v/>
      </c>
      <c r="M57" s="3"/>
    </row>
    <row r="58" spans="2:13" x14ac:dyDescent="0.25">
      <c r="B58" s="54"/>
      <c r="C58" s="161" t="str">
        <f>IFERROR(IFERROR(VLOOKUP($B58,#REF!,3,FALSE),IFERROR(VLOOKUP($B58,#REF!,3,FALSE),(VLOOKUP($B58,#REF!,3,FALSE)))),"")</f>
        <v/>
      </c>
      <c r="D58" s="34">
        <v>1</v>
      </c>
      <c r="F58" s="13"/>
      <c r="H58" s="3">
        <f>IFERROR(VLOOKUP($B58,#REF!,11,FALSE),0)</f>
        <v>0</v>
      </c>
      <c r="I58" s="3">
        <f>IFERROR(VLOOKUP($B58,#REF!,11,FALSE),0)</f>
        <v>0</v>
      </c>
      <c r="J58" s="3">
        <f>IFERROR(VLOOKUP($B58,#REF!,11,FALSE),0)</f>
        <v>0</v>
      </c>
      <c r="K58" s="3">
        <f>IFERROR(VLOOKUP($B58,#REF!,10,FALSE),0)</f>
        <v>0</v>
      </c>
      <c r="L58" s="117" t="str">
        <f t="shared" si="8"/>
        <v/>
      </c>
      <c r="M58" s="3"/>
    </row>
    <row r="59" spans="2:13" x14ac:dyDescent="0.25">
      <c r="B59" s="54"/>
      <c r="C59" s="161" t="str">
        <f>IFERROR(IFERROR(VLOOKUP($B59,#REF!,3,FALSE),IFERROR(VLOOKUP($B59,#REF!,3,FALSE),(VLOOKUP($B59,#REF!,3,FALSE)))),"")</f>
        <v/>
      </c>
      <c r="D59" s="34">
        <v>1</v>
      </c>
      <c r="F59" s="13"/>
      <c r="H59" s="3">
        <f>IFERROR(VLOOKUP($B59,#REF!,11,FALSE),0)</f>
        <v>0</v>
      </c>
      <c r="I59" s="3">
        <f>IFERROR(VLOOKUP($B59,#REF!,11,FALSE),0)</f>
        <v>0</v>
      </c>
      <c r="J59" s="3">
        <f>IFERROR(VLOOKUP($B59,#REF!,11,FALSE),0)</f>
        <v>0</v>
      </c>
      <c r="K59" s="3">
        <f>IFERROR(VLOOKUP($B59,#REF!,10,FALSE),0)</f>
        <v>0</v>
      </c>
      <c r="L59" s="117" t="str">
        <f t="shared" si="8"/>
        <v/>
      </c>
      <c r="M59" s="3"/>
    </row>
    <row r="60" spans="2:13" x14ac:dyDescent="0.25">
      <c r="B60" s="54"/>
      <c r="C60" s="161" t="str">
        <f>IFERROR(IFERROR(VLOOKUP($B60,#REF!,3,FALSE),IFERROR(VLOOKUP($B60,#REF!,3,FALSE),(VLOOKUP($B60,#REF!,3,FALSE)))),"")</f>
        <v/>
      </c>
      <c r="D60" s="34">
        <v>1</v>
      </c>
      <c r="F60" s="13"/>
      <c r="H60" s="3">
        <f>IFERROR(VLOOKUP($B60,#REF!,11,FALSE),0)</f>
        <v>0</v>
      </c>
      <c r="I60" s="3">
        <f>IFERROR(VLOOKUP($B60,#REF!,11,FALSE),0)</f>
        <v>0</v>
      </c>
      <c r="J60" s="3">
        <f>IFERROR(VLOOKUP($B60,#REF!,11,FALSE),0)</f>
        <v>0</v>
      </c>
      <c r="K60" s="3">
        <f>IFERROR(VLOOKUP($B60,#REF!,10,FALSE),0)</f>
        <v>0</v>
      </c>
      <c r="L60" s="117" t="str">
        <f t="shared" si="8"/>
        <v/>
      </c>
      <c r="M60" s="3"/>
    </row>
    <row r="61" spans="2:13" x14ac:dyDescent="0.25">
      <c r="B61" s="54"/>
      <c r="C61" s="161" t="str">
        <f>IFERROR(IFERROR(VLOOKUP($B61,#REF!,3,FALSE),IFERROR(VLOOKUP($B61,#REF!,3,FALSE),(VLOOKUP($B61,#REF!,3,FALSE)))),"")</f>
        <v/>
      </c>
      <c r="D61" s="34">
        <v>1</v>
      </c>
      <c r="F61" s="13"/>
      <c r="H61" s="3">
        <f>IFERROR(VLOOKUP($B61,#REF!,11,FALSE),0)</f>
        <v>0</v>
      </c>
      <c r="I61" s="3">
        <f>IFERROR(VLOOKUP($B61,#REF!,11,FALSE),0)</f>
        <v>0</v>
      </c>
      <c r="J61" s="3">
        <f>IFERROR(VLOOKUP($B61,#REF!,11,FALSE),0)</f>
        <v>0</v>
      </c>
      <c r="K61" s="3">
        <f>IFERROR(VLOOKUP($B61,#REF!,10,FALSE),0)</f>
        <v>0</v>
      </c>
      <c r="L61" s="117" t="str">
        <f t="shared" si="8"/>
        <v/>
      </c>
      <c r="M61" s="3"/>
    </row>
    <row r="62" spans="2:13" x14ac:dyDescent="0.25">
      <c r="B62" s="54"/>
      <c r="C62" s="161" t="str">
        <f>IFERROR(IFERROR(VLOOKUP($B62,#REF!,3,FALSE),IFERROR(VLOOKUP($B62,#REF!,3,FALSE),(VLOOKUP($B62,#REF!,3,FALSE)))),"")</f>
        <v/>
      </c>
      <c r="D62" s="34">
        <v>1</v>
      </c>
      <c r="F62" s="13"/>
      <c r="H62" s="3">
        <f>IFERROR(VLOOKUP($B62,#REF!,11,FALSE),0)</f>
        <v>0</v>
      </c>
      <c r="I62" s="3">
        <f>IFERROR(VLOOKUP($B62,#REF!,11,FALSE),0)</f>
        <v>0</v>
      </c>
      <c r="J62" s="3">
        <f>IFERROR(VLOOKUP($B62,#REF!,11,FALSE),0)</f>
        <v>0</v>
      </c>
      <c r="K62" s="3">
        <f>IFERROR(VLOOKUP($B62,#REF!,10,FALSE),0)</f>
        <v>0</v>
      </c>
      <c r="L62" s="117" t="str">
        <f t="shared" si="8"/>
        <v/>
      </c>
      <c r="M62" s="3"/>
    </row>
    <row r="63" spans="2:13" x14ac:dyDescent="0.25">
      <c r="B63" s="54"/>
      <c r="C63" s="161" t="str">
        <f>IFERROR(IFERROR(VLOOKUP($B63,#REF!,3,FALSE),IFERROR(VLOOKUP($B63,#REF!,3,FALSE),(VLOOKUP($B63,#REF!,3,FALSE)))),"")</f>
        <v/>
      </c>
      <c r="D63" s="34">
        <v>1</v>
      </c>
      <c r="F63" s="13"/>
      <c r="H63" s="3">
        <f>IFERROR(VLOOKUP($B63,#REF!,11,FALSE),0)</f>
        <v>0</v>
      </c>
      <c r="I63" s="3">
        <f>IFERROR(VLOOKUP($B63,#REF!,11,FALSE),0)</f>
        <v>0</v>
      </c>
      <c r="J63" s="3">
        <f>IFERROR(VLOOKUP($B63,#REF!,11,FALSE),0)</f>
        <v>0</v>
      </c>
      <c r="K63" s="3">
        <f>IFERROR(VLOOKUP($B63,#REF!,10,FALSE),0)</f>
        <v>0</v>
      </c>
      <c r="L63" s="117" t="str">
        <f t="shared" si="8"/>
        <v/>
      </c>
      <c r="M63" s="3"/>
    </row>
    <row r="64" spans="2:13" x14ac:dyDescent="0.25">
      <c r="B64" s="54"/>
      <c r="C64" s="161" t="str">
        <f>IFERROR(IFERROR(VLOOKUP($B64,#REF!,3,FALSE),IFERROR(VLOOKUP($B64,#REF!,3,FALSE),(VLOOKUP($B64,#REF!,3,FALSE)))),"")</f>
        <v/>
      </c>
      <c r="D64" s="34">
        <v>1</v>
      </c>
      <c r="F64" s="13"/>
      <c r="H64" s="3">
        <f>IFERROR(VLOOKUP($B64,#REF!,11,FALSE),0)</f>
        <v>0</v>
      </c>
      <c r="I64" s="3">
        <f>IFERROR(VLOOKUP($B64,#REF!,11,FALSE),0)</f>
        <v>0</v>
      </c>
      <c r="J64" s="3">
        <f>IFERROR(VLOOKUP($B64,#REF!,11,FALSE),0)</f>
        <v>0</v>
      </c>
      <c r="K64" s="3">
        <f>IFERROR(VLOOKUP($B64,#REF!,10,FALSE),0)</f>
        <v>0</v>
      </c>
      <c r="L64" s="117" t="str">
        <f t="shared" si="8"/>
        <v/>
      </c>
      <c r="M64" s="3"/>
    </row>
    <row r="65" spans="2:14" x14ac:dyDescent="0.25">
      <c r="B65" s="54"/>
      <c r="C65" s="161" t="str">
        <f>IFERROR(IFERROR(VLOOKUP($B65,#REF!,3,FALSE),IFERROR(VLOOKUP($B65,#REF!,3,FALSE),(VLOOKUP($B65,#REF!,3,FALSE)))),"")</f>
        <v/>
      </c>
      <c r="D65" s="34">
        <v>1</v>
      </c>
      <c r="F65" s="13"/>
      <c r="H65" s="3">
        <f>IFERROR(VLOOKUP($B65,#REF!,11,FALSE),0)</f>
        <v>0</v>
      </c>
      <c r="I65" s="3">
        <f>IFERROR(VLOOKUP($B65,#REF!,11,FALSE),0)</f>
        <v>0</v>
      </c>
      <c r="J65" s="3">
        <f>IFERROR(VLOOKUP($B65,#REF!,11,FALSE),0)</f>
        <v>0</v>
      </c>
      <c r="K65" s="3">
        <f>IFERROR(VLOOKUP($B65,#REF!,10,FALSE),0)</f>
        <v>0</v>
      </c>
      <c r="L65" s="117" t="str">
        <f t="shared" si="8"/>
        <v/>
      </c>
      <c r="M65" s="3"/>
    </row>
    <row r="66" spans="2:14" x14ac:dyDescent="0.25">
      <c r="B66" s="54"/>
      <c r="C66" s="161" t="str">
        <f>IFERROR(IFERROR(VLOOKUP($B66,#REF!,3,FALSE),IFERROR(VLOOKUP($B66,#REF!,3,FALSE),(VLOOKUP($B66,#REF!,3,FALSE)))),"")</f>
        <v/>
      </c>
      <c r="D66" s="34">
        <v>1</v>
      </c>
      <c r="F66" s="13"/>
      <c r="H66" s="3">
        <f>IFERROR(VLOOKUP($B66,#REF!,11,FALSE),0)</f>
        <v>0</v>
      </c>
      <c r="I66" s="3">
        <f>IFERROR(VLOOKUP($B66,#REF!,11,FALSE),0)</f>
        <v>0</v>
      </c>
      <c r="J66" s="3">
        <f>IFERROR(VLOOKUP($B66,#REF!,11,FALSE),0)</f>
        <v>0</v>
      </c>
      <c r="K66" s="3">
        <f>IFERROR(VLOOKUP($B66,#REF!,10,FALSE),0)</f>
        <v>0</v>
      </c>
      <c r="L66" s="117" t="str">
        <f t="shared" si="8"/>
        <v/>
      </c>
      <c r="M66" s="3"/>
    </row>
    <row r="67" spans="2:14" x14ac:dyDescent="0.25">
      <c r="B67" s="54"/>
      <c r="C67" s="161" t="str">
        <f>IFERROR(IFERROR(VLOOKUP($B67,#REF!,3,FALSE),IFERROR(VLOOKUP($B67,#REF!,3,FALSE),(VLOOKUP($B67,#REF!,3,FALSE)))),"")</f>
        <v/>
      </c>
      <c r="D67" s="34">
        <v>1</v>
      </c>
      <c r="F67" s="13"/>
      <c r="H67" s="3">
        <f>IFERROR(VLOOKUP($B67,#REF!,11,FALSE),0)</f>
        <v>0</v>
      </c>
      <c r="I67" s="3">
        <f>IFERROR(VLOOKUP($B67,#REF!,11,FALSE),0)</f>
        <v>0</v>
      </c>
      <c r="J67" s="3">
        <f>IFERROR(VLOOKUP($B67,#REF!,11,FALSE),0)</f>
        <v>0</v>
      </c>
      <c r="K67" s="3">
        <f>IFERROR(VLOOKUP($B67,#REF!,10,FALSE),0)</f>
        <v>0</v>
      </c>
      <c r="L67" s="117" t="str">
        <f t="shared" si="8"/>
        <v/>
      </c>
      <c r="M67" s="3"/>
    </row>
    <row r="68" spans="2:14" x14ac:dyDescent="0.25">
      <c r="B68" s="54"/>
      <c r="C68" s="161" t="str">
        <f>IFERROR(IFERROR(VLOOKUP($B68,#REF!,3,FALSE),IFERROR(VLOOKUP($B68,#REF!,3,FALSE),(VLOOKUP($B68,#REF!,3,FALSE)))),"")</f>
        <v/>
      </c>
      <c r="D68" s="34">
        <v>1</v>
      </c>
      <c r="F68" s="13"/>
      <c r="H68" s="3">
        <f>IFERROR(VLOOKUP($B68,#REF!,11,FALSE),0)</f>
        <v>0</v>
      </c>
      <c r="I68" s="3">
        <f>IFERROR(VLOOKUP($B68,#REF!,11,FALSE),0)</f>
        <v>0</v>
      </c>
      <c r="J68" s="3">
        <f>IFERROR(VLOOKUP($B68,#REF!,11,FALSE),0)</f>
        <v>0</v>
      </c>
      <c r="K68" s="3">
        <f>IFERROR(VLOOKUP($B68,#REF!,10,FALSE),0)</f>
        <v>0</v>
      </c>
      <c r="L68" s="117" t="str">
        <f t="shared" si="8"/>
        <v/>
      </c>
      <c r="M68" s="3"/>
    </row>
    <row r="69" spans="2:14" x14ac:dyDescent="0.25">
      <c r="B69" s="54"/>
      <c r="C69" s="161" t="str">
        <f>IFERROR(IFERROR(VLOOKUP($B69,#REF!,3,FALSE),IFERROR(VLOOKUP($B69,#REF!,3,FALSE),(VLOOKUP($B69,#REF!,3,FALSE)))),"")</f>
        <v/>
      </c>
      <c r="D69" s="34">
        <v>1</v>
      </c>
      <c r="F69" s="13"/>
      <c r="H69" s="3">
        <f>IFERROR(VLOOKUP($B69,#REF!,11,FALSE),0)</f>
        <v>0</v>
      </c>
      <c r="I69" s="3">
        <f>IFERROR(VLOOKUP($B69,#REF!,11,FALSE),0)</f>
        <v>0</v>
      </c>
      <c r="J69" s="3">
        <f>IFERROR(VLOOKUP($B69,#REF!,11,FALSE),0)</f>
        <v>0</v>
      </c>
      <c r="K69" s="3">
        <f>IFERROR(VLOOKUP($B69,#REF!,10,FALSE),0)</f>
        <v>0</v>
      </c>
      <c r="L69" s="117" t="str">
        <f t="shared" si="8"/>
        <v/>
      </c>
      <c r="M69" s="3"/>
    </row>
    <row r="70" spans="2:14" x14ac:dyDescent="0.25">
      <c r="B70" s="54"/>
      <c r="C70" s="161" t="str">
        <f>IFERROR(IFERROR(VLOOKUP($B70,#REF!,3,FALSE),IFERROR(VLOOKUP($B70,#REF!,3,FALSE),(VLOOKUP($B70,#REF!,3,FALSE)))),"")</f>
        <v/>
      </c>
      <c r="D70" s="34">
        <v>1</v>
      </c>
      <c r="F70" s="13"/>
      <c r="H70" s="3">
        <f>IFERROR(VLOOKUP($B70,#REF!,11,FALSE),0)</f>
        <v>0</v>
      </c>
      <c r="I70" s="3">
        <f>IFERROR(VLOOKUP($B70,#REF!,11,FALSE),0)</f>
        <v>0</v>
      </c>
      <c r="J70" s="3">
        <f>IFERROR(VLOOKUP($B70,#REF!,11,FALSE),0)</f>
        <v>0</v>
      </c>
      <c r="K70" s="3">
        <f>IFERROR(VLOOKUP($B70,#REF!,10,FALSE),0)</f>
        <v>0</v>
      </c>
      <c r="L70" s="117" t="str">
        <f t="shared" si="8"/>
        <v/>
      </c>
      <c r="M70" s="3"/>
    </row>
    <row r="71" spans="2:14" x14ac:dyDescent="0.25">
      <c r="B71" s="54"/>
      <c r="C71" s="161" t="str">
        <f>IFERROR(IFERROR(VLOOKUP($B71,#REF!,3,FALSE),IFERROR(VLOOKUP($B71,#REF!,3,FALSE),(VLOOKUP($B71,#REF!,3,FALSE)))),"")</f>
        <v/>
      </c>
      <c r="D71" s="34">
        <v>1</v>
      </c>
      <c r="F71" s="13"/>
      <c r="H71" s="3">
        <f>IFERROR(VLOOKUP($B71,#REF!,11,FALSE),0)</f>
        <v>0</v>
      </c>
      <c r="I71" s="3">
        <f>IFERROR(VLOOKUP($B71,#REF!,11,FALSE),0)</f>
        <v>0</v>
      </c>
      <c r="J71" s="3">
        <f>IFERROR(VLOOKUP($B71,#REF!,11,FALSE),0)</f>
        <v>0</v>
      </c>
      <c r="K71" s="3">
        <f>IFERROR(VLOOKUP($B71,#REF!,10,FALSE),0)</f>
        <v>0</v>
      </c>
      <c r="L71" s="117" t="str">
        <f t="shared" si="8"/>
        <v/>
      </c>
      <c r="M71" s="3"/>
    </row>
    <row r="72" spans="2:14" x14ac:dyDescent="0.25">
      <c r="B72" s="54"/>
      <c r="C72" s="161" t="str">
        <f>IFERROR(IFERROR(VLOOKUP($B72,#REF!,3,FALSE),IFERROR(VLOOKUP($B72,#REF!,3,FALSE),(VLOOKUP($B72,#REF!,3,FALSE)))),"")</f>
        <v/>
      </c>
      <c r="D72" s="34">
        <v>1</v>
      </c>
      <c r="F72" s="13"/>
      <c r="H72" s="3">
        <f>IFERROR(VLOOKUP($B72,#REF!,11,FALSE),0)</f>
        <v>0</v>
      </c>
      <c r="I72" s="3">
        <f>IFERROR(VLOOKUP($B72,#REF!,11,FALSE),0)</f>
        <v>0</v>
      </c>
      <c r="J72" s="3">
        <f>IFERROR(VLOOKUP($B72,#REF!,11,FALSE),0)</f>
        <v>0</v>
      </c>
      <c r="K72" s="3">
        <f>IFERROR(VLOOKUP($B72,#REF!,10,FALSE),0)</f>
        <v>0</v>
      </c>
      <c r="L72" s="117" t="str">
        <f t="shared" si="8"/>
        <v/>
      </c>
      <c r="M72" s="3"/>
    </row>
    <row r="73" spans="2:14" x14ac:dyDescent="0.25">
      <c r="B73" s="54"/>
      <c r="C73" s="161" t="str">
        <f>IFERROR(IFERROR(VLOOKUP($B73,#REF!,3,FALSE),IFERROR(VLOOKUP($B73,#REF!,3,FALSE),(VLOOKUP($B73,#REF!,3,FALSE)))),"")</f>
        <v/>
      </c>
      <c r="D73" s="34">
        <v>1</v>
      </c>
      <c r="F73" s="13"/>
      <c r="H73" s="3">
        <f>IFERROR(VLOOKUP($B73,#REF!,11,FALSE),0)</f>
        <v>0</v>
      </c>
      <c r="I73" s="3">
        <f>IFERROR(VLOOKUP($B73,#REF!,11,FALSE),0)</f>
        <v>0</v>
      </c>
      <c r="J73" s="3">
        <f>IFERROR(VLOOKUP($B73,#REF!,11,FALSE),0)</f>
        <v>0</v>
      </c>
      <c r="K73" s="3">
        <f>IFERROR(VLOOKUP($B73,#REF!,10,FALSE),0)</f>
        <v>0</v>
      </c>
      <c r="L73" s="117" t="str">
        <f t="shared" si="8"/>
        <v/>
      </c>
      <c r="M73" s="3"/>
    </row>
    <row r="74" spans="2:14" x14ac:dyDescent="0.25">
      <c r="B74" s="54"/>
      <c r="C74" s="161" t="str">
        <f>IFERROR(IFERROR(VLOOKUP($B74,#REF!,3,FALSE),IFERROR(VLOOKUP($B74,#REF!,3,FALSE),(VLOOKUP($B74,#REF!,3,FALSE)))),"")</f>
        <v/>
      </c>
      <c r="D74" s="34">
        <v>1</v>
      </c>
      <c r="F74" s="13"/>
      <c r="H74" s="3">
        <f>IFERROR(VLOOKUP($B74,#REF!,11,FALSE),0)</f>
        <v>0</v>
      </c>
      <c r="I74" s="3">
        <f>IFERROR(VLOOKUP($B74,#REF!,11,FALSE),0)</f>
        <v>0</v>
      </c>
      <c r="J74" s="3">
        <f>IFERROR(VLOOKUP($B74,#REF!,11,FALSE),0)</f>
        <v>0</v>
      </c>
      <c r="K74" s="3">
        <f>IFERROR(VLOOKUP($B74,#REF!,10,FALSE),0)</f>
        <v>0</v>
      </c>
      <c r="L74" s="117" t="str">
        <f t="shared" si="8"/>
        <v/>
      </c>
      <c r="M74" s="3"/>
    </row>
    <row r="75" spans="2:14" x14ac:dyDescent="0.25">
      <c r="B75" s="54"/>
      <c r="C75" s="161" t="str">
        <f>IFERROR(IFERROR(VLOOKUP($B75,#REF!,3,FALSE),IFERROR(VLOOKUP($B75,#REF!,3,FALSE),(VLOOKUP($B75,#REF!,3,FALSE)))),"")</f>
        <v/>
      </c>
      <c r="D75" s="34">
        <v>1</v>
      </c>
      <c r="F75" s="13"/>
      <c r="H75" s="3">
        <f>IFERROR(VLOOKUP($B75,#REF!,11,FALSE),0)</f>
        <v>0</v>
      </c>
      <c r="I75" s="3">
        <f>IFERROR(VLOOKUP($B75,#REF!,11,FALSE),0)</f>
        <v>0</v>
      </c>
      <c r="J75" s="3">
        <f>IFERROR(VLOOKUP($B75,#REF!,11,FALSE),0)</f>
        <v>0</v>
      </c>
      <c r="K75" s="3">
        <f>IFERROR(VLOOKUP($B75,#REF!,10,FALSE),0)</f>
        <v>0</v>
      </c>
      <c r="L75" s="117" t="str">
        <f t="shared" si="8"/>
        <v/>
      </c>
      <c r="M75" s="3"/>
    </row>
    <row r="76" spans="2:14" x14ac:dyDescent="0.25">
      <c r="B76" s="54"/>
      <c r="C76" s="161" t="str">
        <f>IFERROR(IFERROR(VLOOKUP($B76,#REF!,3,FALSE),IFERROR(VLOOKUP($B76,#REF!,3,FALSE),(VLOOKUP($B76,#REF!,3,FALSE)))),"")</f>
        <v/>
      </c>
      <c r="D76" s="34">
        <v>1</v>
      </c>
      <c r="F76" s="13"/>
      <c r="H76" s="3">
        <f>IFERROR(VLOOKUP($B76,#REF!,11,FALSE),0)</f>
        <v>0</v>
      </c>
      <c r="I76" s="3">
        <f>IFERROR(VLOOKUP($B76,#REF!,11,FALSE),0)</f>
        <v>0</v>
      </c>
      <c r="J76" s="3">
        <f>IFERROR(VLOOKUP($B76,#REF!,11,FALSE),0)</f>
        <v>0</v>
      </c>
      <c r="K76" s="3">
        <f>IFERROR(VLOOKUP($B76,#REF!,10,FALSE),0)</f>
        <v>0</v>
      </c>
      <c r="L76" s="117" t="str">
        <f t="shared" si="8"/>
        <v/>
      </c>
      <c r="M76" s="3"/>
    </row>
    <row r="77" spans="2:14" x14ac:dyDescent="0.25">
      <c r="B77" s="54"/>
      <c r="C77" s="161" t="str">
        <f>IFERROR(IFERROR(VLOOKUP($B77,#REF!,3,FALSE),IFERROR(VLOOKUP($B77,#REF!,3,FALSE),(VLOOKUP($B77,#REF!,3,FALSE)))),"")</f>
        <v/>
      </c>
      <c r="D77" s="34">
        <v>1</v>
      </c>
      <c r="F77" s="13"/>
      <c r="H77" s="3">
        <f>IFERROR(VLOOKUP($B77,#REF!,11,FALSE),0)</f>
        <v>0</v>
      </c>
      <c r="I77" s="3">
        <f>IFERROR(VLOOKUP($B77,#REF!,11,FALSE),0)</f>
        <v>0</v>
      </c>
      <c r="J77" s="3">
        <f>IFERROR(VLOOKUP($B77,#REF!,11,FALSE),0)</f>
        <v>0</v>
      </c>
      <c r="K77" s="3">
        <f>IFERROR(VLOOKUP($B77,#REF!,10,FALSE),0)</f>
        <v>0</v>
      </c>
      <c r="L77" s="117" t="str">
        <f t="shared" si="8"/>
        <v/>
      </c>
      <c r="M77" s="3"/>
    </row>
    <row r="78" spans="2:14" x14ac:dyDescent="0.25">
      <c r="B78" s="54"/>
      <c r="C78" s="161" t="str">
        <f>IFERROR(IFERROR(VLOOKUP($B78,#REF!,3,FALSE),IFERROR(VLOOKUP($B78,#REF!,3,FALSE),(VLOOKUP($B78,#REF!,3,FALSE)))),"")</f>
        <v/>
      </c>
      <c r="D78" s="34">
        <v>2</v>
      </c>
      <c r="F78" s="13"/>
      <c r="H78" s="3">
        <f>IFERROR(VLOOKUP($B78,#REF!,11,FALSE),0)</f>
        <v>0</v>
      </c>
      <c r="I78" s="3">
        <f>IFERROR(VLOOKUP($B78,#REF!,11,FALSE),0)</f>
        <v>0</v>
      </c>
      <c r="J78" s="3">
        <f>IFERROR(VLOOKUP($B78,#REF!,11,FALSE),0)</f>
        <v>0</v>
      </c>
      <c r="K78" s="3">
        <f>IFERROR(VLOOKUP($B78,#REF!,10,FALSE),0)</f>
        <v>0</v>
      </c>
      <c r="L78" s="117" t="str">
        <f t="shared" si="8"/>
        <v/>
      </c>
      <c r="M78" s="3"/>
    </row>
    <row r="79" spans="2:14" x14ac:dyDescent="0.25">
      <c r="B79" s="54"/>
      <c r="C79" s="161" t="str">
        <f>IFERROR(IFERROR(VLOOKUP($B79,#REF!,3,FALSE),IFERROR(VLOOKUP($B79,#REF!,3,FALSE),(VLOOKUP($B79,#REF!,3,FALSE)))),"")</f>
        <v/>
      </c>
      <c r="D79" s="34">
        <v>3</v>
      </c>
      <c r="F79" s="13"/>
      <c r="H79" s="3">
        <f>IFERROR(VLOOKUP($B79,#REF!,11,FALSE),0)</f>
        <v>0</v>
      </c>
      <c r="I79" s="3">
        <f>IFERROR(VLOOKUP($B79,#REF!,11,FALSE),0)</f>
        <v>0</v>
      </c>
      <c r="J79" s="3">
        <f>IFERROR(VLOOKUP($B79,#REF!,11,FALSE),0)</f>
        <v>0</v>
      </c>
      <c r="K79" s="3">
        <f>IFERROR(VLOOKUP($B79,#REF!,10,FALSE),0)</f>
        <v>0</v>
      </c>
      <c r="L79" s="117" t="str">
        <f t="shared" si="8"/>
        <v/>
      </c>
      <c r="M79" s="3"/>
      <c r="N79" s="3"/>
    </row>
    <row r="80" spans="2:14" x14ac:dyDescent="0.25">
      <c r="B80" s="54"/>
      <c r="C80" s="161" t="str">
        <f>IFERROR(IFERROR(VLOOKUP($B80,#REF!,3,FALSE),IFERROR(VLOOKUP($B80,#REF!,3,FALSE),(VLOOKUP($B80,#REF!,3,FALSE)))),"")</f>
        <v/>
      </c>
      <c r="D80" s="34">
        <v>4</v>
      </c>
      <c r="F80" s="13"/>
      <c r="H80" s="3">
        <f>IFERROR(VLOOKUP($B80,#REF!,11,FALSE),0)</f>
        <v>0</v>
      </c>
      <c r="I80" s="3">
        <f>IFERROR(VLOOKUP($B80,#REF!,11,FALSE),0)</f>
        <v>0</v>
      </c>
      <c r="J80" s="3">
        <f>IFERROR(VLOOKUP($B80,#REF!,11,FALSE),0)</f>
        <v>0</v>
      </c>
      <c r="K80" s="3">
        <f>IFERROR(VLOOKUP($B80,#REF!,10,FALSE),0)</f>
        <v>0</v>
      </c>
      <c r="L80" s="117" t="str">
        <f t="shared" si="8"/>
        <v/>
      </c>
      <c r="M80" s="3"/>
    </row>
    <row r="81" spans="2:13" x14ac:dyDescent="0.25">
      <c r="B81" s="54"/>
      <c r="C81" s="161" t="str">
        <f>IFERROR(IFERROR(VLOOKUP($B81,#REF!,3,FALSE),IFERROR(VLOOKUP($B81,#REF!,3,FALSE),(VLOOKUP($B81,#REF!,3,FALSE)))),"")</f>
        <v/>
      </c>
      <c r="D81" s="34">
        <v>5</v>
      </c>
      <c r="F81" s="13"/>
      <c r="H81" s="3">
        <f>IFERROR(VLOOKUP($B81,#REF!,11,FALSE),0)</f>
        <v>0</v>
      </c>
      <c r="I81" s="3">
        <f>IFERROR(VLOOKUP($B81,#REF!,11,FALSE),0)</f>
        <v>0</v>
      </c>
      <c r="J81" s="3">
        <f>IFERROR(VLOOKUP($B81,#REF!,11,FALSE),0)</f>
        <v>0</v>
      </c>
      <c r="K81" s="3">
        <f>IFERROR(VLOOKUP($B81,#REF!,10,FALSE),0)</f>
        <v>0</v>
      </c>
      <c r="L81" s="117" t="str">
        <f t="shared" ref="L81:L108" si="9">IF(F81="Fixe",IF(J81/J$5*12&gt;K81*1.1,-1,IF(J81/J$5*12&gt;K81*0.99,0,"")),"")</f>
        <v/>
      </c>
      <c r="M81" s="3"/>
    </row>
    <row r="82" spans="2:13" x14ac:dyDescent="0.25">
      <c r="B82" s="54"/>
      <c r="C82" s="161" t="str">
        <f>IFERROR(IFERROR(VLOOKUP($B82,#REF!,3,FALSE),IFERROR(VLOOKUP($B82,#REF!,3,FALSE),(VLOOKUP($B82,#REF!,3,FALSE)))),"")</f>
        <v/>
      </c>
      <c r="D82" s="34">
        <v>1</v>
      </c>
      <c r="F82" s="13"/>
      <c r="H82" s="3">
        <f>IFERROR(VLOOKUP($B82,#REF!,11,FALSE),0)</f>
        <v>0</v>
      </c>
      <c r="I82" s="3">
        <f>IFERROR(VLOOKUP($B82,#REF!,11,FALSE),0)</f>
        <v>0</v>
      </c>
      <c r="J82" s="3">
        <f>IFERROR(VLOOKUP($B82,#REF!,11,FALSE),0)</f>
        <v>0</v>
      </c>
      <c r="K82" s="3">
        <f>IFERROR(VLOOKUP($B82,#REF!,10,FALSE),0)</f>
        <v>0</v>
      </c>
      <c r="L82" s="117" t="str">
        <f t="shared" si="9"/>
        <v/>
      </c>
      <c r="M82" s="3"/>
    </row>
    <row r="83" spans="2:13" x14ac:dyDescent="0.25">
      <c r="B83" s="54"/>
      <c r="C83" s="161" t="str">
        <f>IFERROR(IFERROR(VLOOKUP($B83,#REF!,3,FALSE),IFERROR(VLOOKUP($B83,#REF!,3,FALSE),(VLOOKUP($B83,#REF!,3,FALSE)))),"")</f>
        <v/>
      </c>
      <c r="D83" s="34">
        <v>1</v>
      </c>
      <c r="F83" s="13"/>
      <c r="H83" s="3">
        <f>IFERROR(VLOOKUP($B83,#REF!,11,FALSE),0)</f>
        <v>0</v>
      </c>
      <c r="I83" s="3">
        <f>IFERROR(VLOOKUP($B83,#REF!,11,FALSE),0)</f>
        <v>0</v>
      </c>
      <c r="J83" s="3">
        <f>IFERROR(VLOOKUP($B83,#REF!,11,FALSE),0)</f>
        <v>0</v>
      </c>
      <c r="K83" s="3">
        <f>IFERROR(VLOOKUP($B83,#REF!,10,FALSE),0)</f>
        <v>0</v>
      </c>
      <c r="L83" s="117" t="str">
        <f t="shared" si="9"/>
        <v/>
      </c>
      <c r="M83" s="3"/>
    </row>
    <row r="84" spans="2:13" x14ac:dyDescent="0.25">
      <c r="B84" s="54"/>
      <c r="C84" s="161" t="str">
        <f>IFERROR(IFERROR(VLOOKUP($B84,#REF!,3,FALSE),IFERROR(VLOOKUP($B84,#REF!,3,FALSE),(VLOOKUP($B84,#REF!,3,FALSE)))),"")</f>
        <v/>
      </c>
      <c r="D84" s="34">
        <v>2</v>
      </c>
      <c r="F84" s="13"/>
      <c r="H84" s="3">
        <f>IFERROR(VLOOKUP($B84,#REF!,11,FALSE),0)</f>
        <v>0</v>
      </c>
      <c r="I84" s="3">
        <f>IFERROR(VLOOKUP($B84,#REF!,11,FALSE),0)</f>
        <v>0</v>
      </c>
      <c r="J84" s="3">
        <f>IFERROR(VLOOKUP($B84,#REF!,11,FALSE),0)</f>
        <v>0</v>
      </c>
      <c r="K84" s="3">
        <f>IFERROR(VLOOKUP($B84,#REF!,10,FALSE),0)</f>
        <v>0</v>
      </c>
      <c r="L84" s="117" t="str">
        <f t="shared" si="9"/>
        <v/>
      </c>
      <c r="M84" s="3"/>
    </row>
    <row r="85" spans="2:13" x14ac:dyDescent="0.25">
      <c r="B85" s="54"/>
      <c r="C85" s="161" t="str">
        <f>IFERROR(IFERROR(VLOOKUP($B85,#REF!,3,FALSE),IFERROR(VLOOKUP($B85,#REF!,3,FALSE),(VLOOKUP($B85,#REF!,3,FALSE)))),"")</f>
        <v/>
      </c>
      <c r="D85" s="34">
        <v>3</v>
      </c>
      <c r="F85" s="13"/>
      <c r="H85" s="3">
        <f>IFERROR(VLOOKUP($B85,#REF!,11,FALSE),0)</f>
        <v>0</v>
      </c>
      <c r="I85" s="3">
        <f>IFERROR(VLOOKUP($B85,#REF!,11,FALSE),0)</f>
        <v>0</v>
      </c>
      <c r="J85" s="3">
        <f>IFERROR(VLOOKUP($B85,#REF!,11,FALSE),0)</f>
        <v>0</v>
      </c>
      <c r="K85" s="3">
        <f>IFERROR(VLOOKUP($B85,#REF!,10,FALSE),0)</f>
        <v>0</v>
      </c>
      <c r="L85" s="117" t="str">
        <f t="shared" si="9"/>
        <v/>
      </c>
      <c r="M85" s="3"/>
    </row>
    <row r="86" spans="2:13" x14ac:dyDescent="0.25">
      <c r="B86" s="54"/>
      <c r="C86" s="161" t="str">
        <f>IFERROR(IFERROR(VLOOKUP($B86,#REF!,3,FALSE),IFERROR(VLOOKUP($B86,#REF!,3,FALSE),(VLOOKUP($B86,#REF!,3,FALSE)))),"")</f>
        <v/>
      </c>
      <c r="D86" s="34">
        <v>1</v>
      </c>
      <c r="F86" s="13"/>
      <c r="H86" s="3">
        <f>IFERROR(VLOOKUP($B86,#REF!,11,FALSE),0)</f>
        <v>0</v>
      </c>
      <c r="I86" s="3">
        <f>IFERROR(VLOOKUP($B86,#REF!,11,FALSE),0)</f>
        <v>0</v>
      </c>
      <c r="J86" s="3">
        <f>IFERROR(VLOOKUP($B86,#REF!,11,FALSE),0)</f>
        <v>0</v>
      </c>
      <c r="K86" s="3">
        <f>IFERROR(VLOOKUP($B86,#REF!,10,FALSE),0)</f>
        <v>0</v>
      </c>
      <c r="L86" s="117" t="str">
        <f t="shared" si="9"/>
        <v/>
      </c>
      <c r="M86" s="3"/>
    </row>
    <row r="87" spans="2:13" x14ac:dyDescent="0.25">
      <c r="B87" s="54"/>
      <c r="C87" s="161" t="str">
        <f>IFERROR(IFERROR(VLOOKUP($B87,#REF!,3,FALSE),IFERROR(VLOOKUP($B87,#REF!,3,FALSE),(VLOOKUP($B87,#REF!,3,FALSE)))),"")</f>
        <v/>
      </c>
      <c r="D87" s="34">
        <v>1</v>
      </c>
      <c r="F87" s="13"/>
      <c r="H87" s="3">
        <f>IFERROR(VLOOKUP($B87,#REF!,11,FALSE),0)</f>
        <v>0</v>
      </c>
      <c r="I87" s="3">
        <f>IFERROR(VLOOKUP($B87,#REF!,11,FALSE),0)</f>
        <v>0</v>
      </c>
      <c r="J87" s="3">
        <f>IFERROR(VLOOKUP($B87,#REF!,11,FALSE),0)</f>
        <v>0</v>
      </c>
      <c r="K87" s="3">
        <f>IFERROR(VLOOKUP($B87,#REF!,10,FALSE),0)</f>
        <v>0</v>
      </c>
      <c r="L87" s="117" t="str">
        <f t="shared" si="9"/>
        <v/>
      </c>
      <c r="M87" s="3"/>
    </row>
    <row r="88" spans="2:13" x14ac:dyDescent="0.25">
      <c r="B88" s="54"/>
      <c r="C88" s="161" t="str">
        <f>IFERROR(IFERROR(VLOOKUP($B88,#REF!,3,FALSE),IFERROR(VLOOKUP($B88,#REF!,3,FALSE),(VLOOKUP($B88,#REF!,3,FALSE)))),"")</f>
        <v/>
      </c>
      <c r="D88" s="34">
        <v>1</v>
      </c>
      <c r="F88" s="13"/>
      <c r="H88" s="3">
        <f>IFERROR(VLOOKUP($B88,#REF!,11,FALSE),0)</f>
        <v>0</v>
      </c>
      <c r="I88" s="3">
        <f>IFERROR(VLOOKUP($B88,#REF!,11,FALSE),0)</f>
        <v>0</v>
      </c>
      <c r="J88" s="3">
        <f>IFERROR(VLOOKUP($B88,#REF!,11,FALSE),0)</f>
        <v>0</v>
      </c>
      <c r="K88" s="3">
        <f>IFERROR(VLOOKUP($B88,#REF!,10,FALSE),0)</f>
        <v>0</v>
      </c>
      <c r="L88" s="117" t="str">
        <f t="shared" si="9"/>
        <v/>
      </c>
      <c r="M88" s="3"/>
    </row>
    <row r="89" spans="2:13" x14ac:dyDescent="0.25">
      <c r="B89" s="54"/>
      <c r="C89" s="161" t="str">
        <f>IFERROR(IFERROR(VLOOKUP($B89,#REF!,3,FALSE),IFERROR(VLOOKUP($B89,#REF!,3,FALSE),(VLOOKUP($B89,#REF!,3,FALSE)))),"")</f>
        <v/>
      </c>
      <c r="D89" s="34">
        <v>1</v>
      </c>
      <c r="F89" s="13"/>
      <c r="H89" s="3">
        <f>IFERROR(VLOOKUP($B89,#REF!,11,FALSE),0)</f>
        <v>0</v>
      </c>
      <c r="I89" s="3">
        <f>IFERROR(VLOOKUP($B89,#REF!,11,FALSE),0)</f>
        <v>0</v>
      </c>
      <c r="J89" s="3">
        <f>IFERROR(VLOOKUP($B89,#REF!,11,FALSE),0)</f>
        <v>0</v>
      </c>
      <c r="K89" s="116">
        <f>IFERROR(VLOOKUP($B89,#REF!,10,FALSE),0)</f>
        <v>0</v>
      </c>
      <c r="L89" s="117" t="str">
        <f t="shared" si="9"/>
        <v/>
      </c>
      <c r="M89" s="3"/>
    </row>
    <row r="90" spans="2:13" x14ac:dyDescent="0.25">
      <c r="B90" s="54"/>
      <c r="C90" s="161" t="str">
        <f>IFERROR(IFERROR(VLOOKUP($B90,#REF!,3,FALSE),IFERROR(VLOOKUP($B90,#REF!,3,FALSE),(VLOOKUP($B90,#REF!,3,FALSE)))),"")</f>
        <v/>
      </c>
      <c r="D90" s="34">
        <v>1</v>
      </c>
      <c r="F90" s="13"/>
      <c r="H90" s="3">
        <f>IFERROR(VLOOKUP($B90,#REF!,11,FALSE),0)</f>
        <v>0</v>
      </c>
      <c r="I90" s="3">
        <f>IFERROR(VLOOKUP($B90,#REF!,11,FALSE),0)</f>
        <v>0</v>
      </c>
      <c r="J90" s="3">
        <f>IFERROR(VLOOKUP($B90,#REF!,11,FALSE),0)</f>
        <v>0</v>
      </c>
      <c r="K90" s="116">
        <f>IFERROR(VLOOKUP($B90,#REF!,10,FALSE),0)</f>
        <v>0</v>
      </c>
      <c r="L90" s="117" t="str">
        <f t="shared" si="9"/>
        <v/>
      </c>
      <c r="M90" s="3"/>
    </row>
    <row r="91" spans="2:13" x14ac:dyDescent="0.25">
      <c r="B91" s="54"/>
      <c r="C91" s="161" t="str">
        <f>IFERROR(IFERROR(VLOOKUP($B91,#REF!,3,FALSE),IFERROR(VLOOKUP($B91,#REF!,3,FALSE),(VLOOKUP($B91,#REF!,3,FALSE)))),"")</f>
        <v/>
      </c>
      <c r="D91" s="34">
        <v>1</v>
      </c>
      <c r="F91" s="13"/>
      <c r="H91" s="3">
        <f>IFERROR(VLOOKUP($B91,#REF!,11,FALSE),0)</f>
        <v>0</v>
      </c>
      <c r="I91" s="3">
        <f>IFERROR(VLOOKUP($B91,#REF!,11,FALSE),0)</f>
        <v>0</v>
      </c>
      <c r="J91" s="3">
        <f>IFERROR(VLOOKUP($B91,#REF!,11,FALSE),0)</f>
        <v>0</v>
      </c>
      <c r="K91" s="116">
        <f>IFERROR(VLOOKUP($B91,#REF!,10,FALSE),0)</f>
        <v>0</v>
      </c>
      <c r="L91" s="117" t="str">
        <f t="shared" si="9"/>
        <v/>
      </c>
    </row>
    <row r="92" spans="2:13" x14ac:dyDescent="0.25">
      <c r="B92" s="54"/>
      <c r="C92" s="161" t="str">
        <f>IFERROR(IFERROR(VLOOKUP($B92,#REF!,3,FALSE),IFERROR(VLOOKUP($B92,#REF!,3,FALSE),(VLOOKUP($B92,#REF!,3,FALSE)))),"")</f>
        <v/>
      </c>
      <c r="D92" s="34">
        <v>1</v>
      </c>
      <c r="F92" s="13"/>
      <c r="H92" s="3">
        <f>IFERROR(VLOOKUP($B92,#REF!,11,FALSE),0)</f>
        <v>0</v>
      </c>
      <c r="I92" s="3">
        <f>IFERROR(VLOOKUP($B92,#REF!,11,FALSE),0)</f>
        <v>0</v>
      </c>
      <c r="J92" s="3">
        <f>IFERROR(VLOOKUP($B92,#REF!,11,FALSE),0)</f>
        <v>0</v>
      </c>
      <c r="K92" s="116">
        <f>IFERROR(VLOOKUP($B92,#REF!,10,FALSE),0)</f>
        <v>0</v>
      </c>
      <c r="L92" s="117" t="str">
        <f t="shared" si="9"/>
        <v/>
      </c>
    </row>
    <row r="93" spans="2:13" x14ac:dyDescent="0.25">
      <c r="B93" s="54"/>
      <c r="C93" s="161" t="str">
        <f>IFERROR(IFERROR(VLOOKUP($B93,#REF!,3,FALSE),IFERROR(VLOOKUP($B93,#REF!,3,FALSE),(VLOOKUP($B93,#REF!,3,FALSE)))),"")</f>
        <v/>
      </c>
      <c r="F93" s="13"/>
      <c r="H93" s="3">
        <f>IFERROR(VLOOKUP($B93,#REF!,11,FALSE),0)</f>
        <v>0</v>
      </c>
      <c r="I93" s="3">
        <f>IFERROR(VLOOKUP($B93,#REF!,11,FALSE),0)</f>
        <v>0</v>
      </c>
      <c r="J93" s="3">
        <f>IFERROR(VLOOKUP($B93,#REF!,11,FALSE),0)</f>
        <v>0</v>
      </c>
      <c r="K93" s="116">
        <f>IFERROR(VLOOKUP($B93,#REF!,10,FALSE),0)</f>
        <v>0</v>
      </c>
      <c r="L93" s="117" t="str">
        <f t="shared" si="9"/>
        <v/>
      </c>
    </row>
    <row r="94" spans="2:13" x14ac:dyDescent="0.25">
      <c r="B94" s="54"/>
      <c r="C94" s="161" t="str">
        <f>IFERROR(IFERROR(VLOOKUP($B94,#REF!,3,FALSE),IFERROR(VLOOKUP($B94,#REF!,3,FALSE),(VLOOKUP($B94,#REF!,3,FALSE)))),"")</f>
        <v/>
      </c>
      <c r="F94" s="13"/>
      <c r="H94" s="3">
        <f>IFERROR(VLOOKUP($B94,#REF!,11,FALSE),0)</f>
        <v>0</v>
      </c>
      <c r="I94" s="3">
        <f>IFERROR(VLOOKUP($B94,#REF!,11,FALSE),0)</f>
        <v>0</v>
      </c>
      <c r="J94" s="3">
        <f>IFERROR(VLOOKUP($B94,#REF!,11,FALSE),0)</f>
        <v>0</v>
      </c>
      <c r="K94" s="116">
        <f>IFERROR(VLOOKUP($B94,#REF!,10,FALSE),0)</f>
        <v>0</v>
      </c>
      <c r="L94" s="117" t="str">
        <f t="shared" si="9"/>
        <v/>
      </c>
    </row>
    <row r="95" spans="2:13" x14ac:dyDescent="0.25">
      <c r="B95" s="54"/>
      <c r="C95" s="161" t="str">
        <f>IFERROR(IFERROR(VLOOKUP($B95,#REF!,3,FALSE),IFERROR(VLOOKUP($B95,#REF!,3,FALSE),(VLOOKUP($B95,#REF!,3,FALSE)))),"")</f>
        <v/>
      </c>
      <c r="F95" s="13"/>
      <c r="H95" s="3">
        <f>IFERROR(VLOOKUP($B95,#REF!,11,FALSE),0)</f>
        <v>0</v>
      </c>
      <c r="I95" s="3">
        <f>IFERROR(VLOOKUP($B95,#REF!,11,FALSE),0)</f>
        <v>0</v>
      </c>
      <c r="J95" s="3">
        <f>IFERROR(VLOOKUP($B95,#REF!,11,FALSE),0)</f>
        <v>0</v>
      </c>
      <c r="K95" s="116">
        <f>IFERROR(VLOOKUP($B95,#REF!,10,FALSE),0)</f>
        <v>0</v>
      </c>
      <c r="L95" s="117" t="str">
        <f t="shared" si="9"/>
        <v/>
      </c>
    </row>
    <row r="96" spans="2:13" x14ac:dyDescent="0.25">
      <c r="B96" s="54"/>
      <c r="C96" s="161" t="str">
        <f>IFERROR(IFERROR(VLOOKUP($B96,#REF!,3,FALSE),IFERROR(VLOOKUP($B96,#REF!,3,FALSE),(VLOOKUP($B96,#REF!,3,FALSE)))),"")</f>
        <v/>
      </c>
      <c r="F96" s="13"/>
      <c r="H96" s="3">
        <f>IFERROR(VLOOKUP($B96,#REF!,11,FALSE),0)</f>
        <v>0</v>
      </c>
      <c r="I96" s="3">
        <f>IFERROR(VLOOKUP($B96,#REF!,11,FALSE),0)</f>
        <v>0</v>
      </c>
      <c r="J96" s="3">
        <f>IFERROR(VLOOKUP($B96,#REF!,11,FALSE),0)</f>
        <v>0</v>
      </c>
      <c r="K96" s="116">
        <f>IFERROR(VLOOKUP($B96,#REF!,10,FALSE),0)</f>
        <v>0</v>
      </c>
      <c r="L96" s="117" t="str">
        <f t="shared" si="9"/>
        <v/>
      </c>
    </row>
    <row r="97" spans="2:20" x14ac:dyDescent="0.25">
      <c r="B97" s="54"/>
      <c r="C97" s="161" t="str">
        <f>IFERROR(IFERROR(VLOOKUP($B97,#REF!,3,FALSE),IFERROR(VLOOKUP($B97,#REF!,3,FALSE),(VLOOKUP($B97,#REF!,3,FALSE)))),"")</f>
        <v/>
      </c>
      <c r="F97" s="13"/>
      <c r="H97" s="3">
        <f>IFERROR(VLOOKUP($B97,#REF!,11,FALSE),0)</f>
        <v>0</v>
      </c>
      <c r="I97" s="3">
        <f>IFERROR(VLOOKUP($B97,#REF!,11,FALSE),0)</f>
        <v>0</v>
      </c>
      <c r="J97" s="3">
        <f>IFERROR(VLOOKUP($B97,#REF!,11,FALSE),0)</f>
        <v>0</v>
      </c>
      <c r="K97" s="116">
        <f>IFERROR(VLOOKUP($B97,#REF!,10,FALSE),0)</f>
        <v>0</v>
      </c>
      <c r="L97" s="117" t="str">
        <f t="shared" si="9"/>
        <v/>
      </c>
    </row>
    <row r="98" spans="2:20" x14ac:dyDescent="0.25">
      <c r="B98" s="54"/>
      <c r="C98" s="161" t="str">
        <f>IFERROR(IFERROR(VLOOKUP($B98,#REF!,3,FALSE),IFERROR(VLOOKUP($B98,#REF!,3,FALSE),(VLOOKUP($B98,#REF!,3,FALSE)))),"")</f>
        <v/>
      </c>
      <c r="F98" s="13"/>
      <c r="H98" s="3">
        <f>IFERROR(VLOOKUP($B98,#REF!,11,FALSE),0)</f>
        <v>0</v>
      </c>
      <c r="I98" s="3">
        <f>IFERROR(VLOOKUP($B98,#REF!,11,FALSE),0)</f>
        <v>0</v>
      </c>
      <c r="J98" s="3">
        <f>IFERROR(VLOOKUP($B98,#REF!,11,FALSE),0)</f>
        <v>0</v>
      </c>
      <c r="K98" s="116">
        <f>IFERROR(VLOOKUP($B98,#REF!,10,FALSE),0)</f>
        <v>0</v>
      </c>
      <c r="L98" s="117" t="str">
        <f t="shared" si="9"/>
        <v/>
      </c>
    </row>
    <row r="99" spans="2:20" x14ac:dyDescent="0.25">
      <c r="B99" s="12"/>
      <c r="C99" s="161" t="str">
        <f>IFERROR(IFERROR(VLOOKUP($B99,#REF!,3,FALSE),IFERROR(VLOOKUP($B99,#REF!,3,FALSE),(VLOOKUP($B99,#REF!,3,FALSE)))),"")</f>
        <v/>
      </c>
      <c r="F99" s="13"/>
      <c r="H99" s="3">
        <f>IFERROR(VLOOKUP($B99,#REF!,11,FALSE),0)</f>
        <v>0</v>
      </c>
      <c r="I99" s="3">
        <f>IFERROR(VLOOKUP($B99,#REF!,11,FALSE),0)</f>
        <v>0</v>
      </c>
      <c r="J99" s="3">
        <f>IFERROR(VLOOKUP($B99,#REF!,11,FALSE),0)</f>
        <v>0</v>
      </c>
      <c r="K99" s="116">
        <f>IFERROR(VLOOKUP($B99,#REF!,10,FALSE),0)</f>
        <v>0</v>
      </c>
      <c r="L99" s="117" t="str">
        <f t="shared" si="9"/>
        <v/>
      </c>
    </row>
    <row r="100" spans="2:20" x14ac:dyDescent="0.25">
      <c r="B100" s="12"/>
      <c r="C100" s="161" t="str">
        <f>IFERROR(IFERROR(VLOOKUP($B100,#REF!,3,FALSE),IFERROR(VLOOKUP($B100,#REF!,3,FALSE),(VLOOKUP($B100,#REF!,3,FALSE)))),"")</f>
        <v/>
      </c>
      <c r="F100" s="13"/>
      <c r="H100" s="3">
        <f>IFERROR(VLOOKUP($B100,#REF!,11,FALSE),0)</f>
        <v>0</v>
      </c>
      <c r="I100" s="3">
        <f>IFERROR(VLOOKUP($B100,#REF!,11,FALSE),0)</f>
        <v>0</v>
      </c>
      <c r="J100" s="3">
        <f>IFERROR(VLOOKUP($B100,#REF!,11,FALSE),0)</f>
        <v>0</v>
      </c>
      <c r="K100" s="116">
        <f>IFERROR(VLOOKUP($B100,#REF!,10,FALSE),0)</f>
        <v>0</v>
      </c>
      <c r="L100" s="117" t="str">
        <f t="shared" si="9"/>
        <v/>
      </c>
    </row>
    <row r="101" spans="2:20" x14ac:dyDescent="0.25">
      <c r="C101" s="18"/>
      <c r="D101" s="59"/>
      <c r="F101" s="13"/>
      <c r="H101" s="14"/>
      <c r="I101" s="14"/>
      <c r="J101" s="14"/>
      <c r="K101" s="14"/>
      <c r="L101" s="117" t="str">
        <f t="shared" si="9"/>
        <v/>
      </c>
    </row>
    <row r="102" spans="2:20" x14ac:dyDescent="0.25">
      <c r="C102" s="12"/>
      <c r="D102" s="59"/>
      <c r="F102" s="13"/>
      <c r="H102" s="14"/>
      <c r="I102" s="14"/>
      <c r="J102" s="14"/>
      <c r="K102" s="14"/>
      <c r="L102" s="117" t="str">
        <f t="shared" si="9"/>
        <v/>
      </c>
    </row>
    <row r="103" spans="2:20" x14ac:dyDescent="0.25">
      <c r="C103" s="12"/>
      <c r="D103" s="59"/>
      <c r="F103" s="13"/>
      <c r="H103" s="14"/>
      <c r="I103" s="14"/>
      <c r="J103" s="14"/>
      <c r="K103" s="14"/>
      <c r="L103" s="117" t="str">
        <f t="shared" si="9"/>
        <v/>
      </c>
    </row>
    <row r="104" spans="2:20" x14ac:dyDescent="0.25">
      <c r="C104" s="12"/>
      <c r="D104" s="59"/>
      <c r="F104" s="13"/>
      <c r="H104" s="14"/>
      <c r="I104" s="14"/>
      <c r="J104" s="14"/>
      <c r="K104" s="14"/>
      <c r="L104" s="117" t="str">
        <f t="shared" si="9"/>
        <v/>
      </c>
    </row>
    <row r="105" spans="2:20" x14ac:dyDescent="0.25">
      <c r="C105" s="12"/>
      <c r="D105" s="59"/>
      <c r="F105" s="13"/>
      <c r="H105" s="14"/>
      <c r="I105" s="14"/>
      <c r="J105" s="14"/>
      <c r="K105" s="14"/>
      <c r="L105" s="117" t="str">
        <f t="shared" si="9"/>
        <v/>
      </c>
    </row>
    <row r="106" spans="2:20" x14ac:dyDescent="0.25">
      <c r="C106" s="12"/>
      <c r="D106" s="59"/>
      <c r="F106" s="13"/>
      <c r="H106" s="14"/>
      <c r="I106" s="14"/>
      <c r="J106" s="14"/>
      <c r="K106" s="14"/>
      <c r="L106" s="117" t="str">
        <f t="shared" si="9"/>
        <v/>
      </c>
    </row>
    <row r="107" spans="2:20" ht="15.75" thickBot="1" x14ac:dyDescent="0.3">
      <c r="C107" s="12"/>
      <c r="D107" s="59"/>
      <c r="F107" s="13"/>
      <c r="H107" s="14"/>
      <c r="I107" s="14"/>
      <c r="J107" s="14"/>
      <c r="K107" s="14"/>
      <c r="L107" s="117" t="str">
        <f t="shared" si="9"/>
        <v/>
      </c>
    </row>
    <row r="108" spans="2:20" s="40" customFormat="1" ht="15.75" thickBot="1" x14ac:dyDescent="0.3">
      <c r="B108" s="60"/>
      <c r="C108" s="60"/>
      <c r="D108" s="61"/>
      <c r="E108" s="62"/>
      <c r="F108" s="62"/>
      <c r="G108" s="39" t="str">
        <f t="shared" ref="G108" si="10">IF(C108=0,"",IF(C108&lt;=50000,F108-E108,E108-F108))</f>
        <v/>
      </c>
      <c r="L108" s="117" t="str">
        <f t="shared" si="9"/>
        <v/>
      </c>
      <c r="M108" s="61"/>
      <c r="N108" s="61"/>
      <c r="O108" s="62"/>
      <c r="P108" s="62"/>
      <c r="Q108" s="39" t="str">
        <f t="shared" ref="Q108" si="11">IF(M108=0,"",IF(M108&lt;=50000,P108-O108,O108-P108))</f>
        <v/>
      </c>
      <c r="R108" s="62"/>
      <c r="S108" s="39" t="str">
        <f t="shared" ref="S108" si="12">IF(O108=0,"",IF(O108&lt;=50000,R108-Q108,Q108-R108))</f>
        <v/>
      </c>
      <c r="T108" s="40">
        <f>M108*1</f>
        <v>0</v>
      </c>
    </row>
  </sheetData>
  <sheetProtection formatCells="0" formatColumns="0" formatRows="0" autoFilter="0"/>
  <autoFilter ref="B15:K108" xr:uid="{306EAC58-AC80-464D-B983-49BBF3A4EE8D}"/>
  <sortState ref="B16:B54">
    <sortCondition ref="B16:B54"/>
  </sortState>
  <mergeCells count="1">
    <mergeCell ref="K4:K5"/>
  </mergeCells>
  <conditionalFormatting sqref="H62:I88 H90:I100 H16:I23 J16:J100 H26:I60">
    <cfRule type="expression" dxfId="25" priority="83" stopIfTrue="1">
      <formula>$F16="Fixe"</formula>
    </cfRule>
    <cfRule type="expression" dxfId="24" priority="84" stopIfTrue="1">
      <formula>$F16="Variable"</formula>
    </cfRule>
  </conditionalFormatting>
  <conditionalFormatting sqref="H101:K107">
    <cfRule type="expression" dxfId="23" priority="72" stopIfTrue="1">
      <formula>$F101="Variable"</formula>
    </cfRule>
  </conditionalFormatting>
  <conditionalFormatting sqref="K62:K88 K90 K16:K23 K26:K60">
    <cfRule type="expression" dxfId="22" priority="70" stopIfTrue="1">
      <formula>$F16="Fixe"</formula>
    </cfRule>
    <cfRule type="expression" dxfId="21" priority="71" stopIfTrue="1">
      <formula>$F16="Variable"</formula>
    </cfRule>
  </conditionalFormatting>
  <conditionalFormatting sqref="H24:I25">
    <cfRule type="expression" dxfId="20" priority="16" stopIfTrue="1">
      <formula>$F24="Fixe"</formula>
    </cfRule>
    <cfRule type="expression" dxfId="19" priority="17" stopIfTrue="1">
      <formula>$F24="Variable"</formula>
    </cfRule>
  </conditionalFormatting>
  <conditionalFormatting sqref="K24:K25">
    <cfRule type="expression" dxfId="18" priority="14" stopIfTrue="1">
      <formula>$F24="Fixe"</formula>
    </cfRule>
    <cfRule type="expression" dxfId="17" priority="15" stopIfTrue="1">
      <formula>$F24="Variable"</formula>
    </cfRule>
  </conditionalFormatting>
  <conditionalFormatting sqref="H61:I61">
    <cfRule type="expression" dxfId="16" priority="12" stopIfTrue="1">
      <formula>$F61="Fixe"</formula>
    </cfRule>
    <cfRule type="expression" dxfId="15" priority="13" stopIfTrue="1">
      <formula>$F61="Variable"</formula>
    </cfRule>
  </conditionalFormatting>
  <conditionalFormatting sqref="K61">
    <cfRule type="expression" dxfId="14" priority="10" stopIfTrue="1">
      <formula>$F61="Fixe"</formula>
    </cfRule>
    <cfRule type="expression" dxfId="13" priority="11" stopIfTrue="1">
      <formula>$F61="Variable"</formula>
    </cfRule>
  </conditionalFormatting>
  <conditionalFormatting sqref="H89:I89">
    <cfRule type="expression" dxfId="12" priority="8" stopIfTrue="1">
      <formula>$F89="Fixe"</formula>
    </cfRule>
    <cfRule type="expression" dxfId="11" priority="9" stopIfTrue="1">
      <formula>$F89="Variable"</formula>
    </cfRule>
  </conditionalFormatting>
  <conditionalFormatting sqref="K89">
    <cfRule type="expression" dxfId="10" priority="6" stopIfTrue="1">
      <formula>$F89="Fixe"</formula>
    </cfRule>
    <cfRule type="expression" dxfId="9" priority="7" stopIfTrue="1">
      <formula>$F89="Variable"</formula>
    </cfRule>
  </conditionalFormatting>
  <conditionalFormatting sqref="K92:K100">
    <cfRule type="expression" dxfId="8" priority="4" stopIfTrue="1">
      <formula>$F92="Fixe"</formula>
    </cfRule>
    <cfRule type="expression" dxfId="7" priority="5" stopIfTrue="1">
      <formula>$F92="Variable"</formula>
    </cfRule>
  </conditionalFormatting>
  <conditionalFormatting sqref="K91">
    <cfRule type="expression" dxfId="6" priority="2" stopIfTrue="1">
      <formula>$F91="Fixe"</formula>
    </cfRule>
    <cfRule type="expression" dxfId="5" priority="3" stopIfTrue="1">
      <formula>$F91="Variable"</formula>
    </cfRule>
  </conditionalFormatting>
  <dataValidations count="3">
    <dataValidation type="list" allowBlank="1" showInputMessage="1" showErrorMessage="1" sqref="F101:F108" xr:uid="{00000000-0002-0000-0000-000000000000}">
      <formula1>"Fixe,Variable"</formula1>
    </dataValidation>
    <dataValidation type="list" allowBlank="1" showInputMessage="1" showErrorMessage="1" sqref="D16:D92" xr:uid="{8578C9C0-E440-489A-8B06-21549F621C67}">
      <formula1>"1,2,3"</formula1>
    </dataValidation>
    <dataValidation type="list" allowBlank="1" showInputMessage="1" showErrorMessage="1" sqref="F16:F100" xr:uid="{E0C17D5A-8ADC-4991-8B65-594A0D683F83}">
      <formula1>$M$5:$M$10</formula1>
    </dataValidation>
  </dataValidations>
  <pageMargins left="0.7" right="0.7" top="0.75" bottom="0.75" header="0.3" footer="0.3"/>
  <pageSetup orientation="portrait" horizontalDpi="4294967293" verticalDpi="4294967293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EF73835-AC24-42AC-A438-14B1641E2EA7}">
            <x14:iconSet showValue="0" custom="1">
              <x14:cfvo type="percent">
                <xm:f>0</xm:f>
              </x14:cfvo>
              <x14:cfvo type="num">
                <xm:f>-1</xm:f>
              </x14:cfvo>
              <x14:cfvo type="num">
                <xm:f>0</xm:f>
              </x14:cfvo>
              <x14:cfIcon iconSet="NoIcons" iconId="0"/>
              <x14:cfIcon iconSet="3TrafficLights1" iconId="0"/>
              <x14:cfIcon iconSet="3TrafficLights1" iconId="1"/>
            </x14:iconSet>
          </x14:cfRule>
          <xm:sqref>L16:L108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DE012-DF69-4F2E-9DA7-87AF0F132CBA}">
  <sheetPr codeName="Feuil5"/>
  <dimension ref="A2:AT62"/>
  <sheetViews>
    <sheetView workbookViewId="0">
      <pane ySplit="5" topLeftCell="A6" activePane="bottomLeft" state="frozenSplit"/>
      <selection pane="bottomLeft"/>
    </sheetView>
  </sheetViews>
  <sheetFormatPr baseColWidth="10" defaultColWidth="11.5703125" defaultRowHeight="15.75" x14ac:dyDescent="0.25"/>
  <cols>
    <col min="1" max="1" width="11.5703125" style="63"/>
    <col min="2" max="2" width="30.42578125" style="63" customWidth="1"/>
    <col min="3" max="3" width="9.28515625" style="63" customWidth="1"/>
    <col min="4" max="4" width="5.28515625" style="63" customWidth="1"/>
    <col min="5" max="5" width="12" style="63" customWidth="1"/>
    <col min="6" max="7" width="11" style="63" customWidth="1"/>
    <col min="8" max="8" width="12.5703125" style="63" customWidth="1"/>
    <col min="9" max="9" width="11.5703125" style="63"/>
    <col min="10" max="10" width="7.7109375" style="63" customWidth="1"/>
    <col min="11" max="12" width="11.5703125" style="63"/>
    <col min="13" max="13" width="11.5703125" style="63" customWidth="1"/>
    <col min="14" max="14" width="11.5703125" style="63"/>
    <col min="15" max="15" width="4" style="63" customWidth="1"/>
    <col min="16" max="16" width="11.5703125" style="63"/>
    <col min="17" max="17" width="4" style="63" customWidth="1"/>
    <col min="18" max="18" width="11.5703125" style="63"/>
    <col min="19" max="19" width="3.140625" style="63" customWidth="1"/>
    <col min="20" max="24" width="11.5703125" style="63"/>
    <col min="25" max="46" width="11.5703125" style="103"/>
    <col min="47" max="16384" width="11.5703125" style="63"/>
  </cols>
  <sheetData>
    <row r="2" spans="1:46" hidden="1" x14ac:dyDescent="0.25"/>
    <row r="3" spans="1:46" ht="26.45" customHeight="1" x14ac:dyDescent="0.25"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112"/>
      <c r="P3" s="112"/>
      <c r="Q3" s="69"/>
      <c r="R3" s="69"/>
      <c r="S3" s="69"/>
      <c r="T3" s="69"/>
    </row>
    <row r="4" spans="1:46" ht="12.6" customHeight="1" x14ac:dyDescent="0.25">
      <c r="N4" s="164" t="str">
        <f>'Frais fixes'!K4</f>
        <v>Budget</v>
      </c>
      <c r="P4" s="113" t="e">
        <f>#REF!</f>
        <v>#REF!</v>
      </c>
      <c r="R4" s="113" t="e">
        <f>#REF!</f>
        <v>#REF!</v>
      </c>
      <c r="T4" s="113" t="e">
        <f>#REF!</f>
        <v>#REF!</v>
      </c>
    </row>
    <row r="5" spans="1:46" x14ac:dyDescent="0.25">
      <c r="H5" s="37"/>
      <c r="J5" s="37"/>
      <c r="N5" s="164"/>
      <c r="P5" s="37" t="e">
        <f>#REF!</f>
        <v>#REF!</v>
      </c>
      <c r="R5" s="37" t="e">
        <f>'Frais fixes'!I4</f>
        <v>#REF!</v>
      </c>
      <c r="T5" s="37" t="e">
        <f>'Frais fixes'!H4</f>
        <v>#REF!</v>
      </c>
    </row>
    <row r="6" spans="1:46" ht="16.5" thickBot="1" x14ac:dyDescent="0.3">
      <c r="G6" s="37"/>
      <c r="H6" s="37"/>
      <c r="I6" s="37"/>
      <c r="J6" s="37"/>
      <c r="K6" s="37"/>
    </row>
    <row r="7" spans="1:46" s="73" customFormat="1" ht="27.6" customHeight="1" thickTop="1" x14ac:dyDescent="0.25">
      <c r="A7" s="74"/>
      <c r="B7" s="75"/>
      <c r="C7" s="74"/>
      <c r="D7" s="74"/>
      <c r="E7" s="91"/>
      <c r="F7" s="91"/>
      <c r="G7" s="92"/>
      <c r="H7" s="93"/>
      <c r="I7" s="94"/>
      <c r="J7" s="95"/>
      <c r="K7" s="95"/>
      <c r="L7" s="95"/>
      <c r="M7" s="95"/>
      <c r="N7" s="96"/>
      <c r="O7" s="74"/>
      <c r="P7" s="74"/>
      <c r="Q7" s="74"/>
      <c r="R7" s="74"/>
      <c r="S7" s="74"/>
      <c r="T7" s="74"/>
      <c r="U7" s="74"/>
      <c r="V7" s="74"/>
      <c r="W7" s="74"/>
      <c r="X7" s="7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</row>
    <row r="8" spans="1:46" s="73" customFormat="1" ht="27.6" customHeight="1" x14ac:dyDescent="0.25">
      <c r="A8" s="74"/>
      <c r="B8" s="74"/>
      <c r="C8" s="74"/>
      <c r="D8" s="74"/>
      <c r="E8" s="97">
        <v>5210</v>
      </c>
      <c r="F8" s="97">
        <v>5205</v>
      </c>
      <c r="G8" s="98"/>
      <c r="H8" s="99"/>
      <c r="I8" s="100"/>
      <c r="J8" s="101"/>
      <c r="K8" s="101"/>
      <c r="L8" s="101"/>
      <c r="M8" s="101"/>
      <c r="N8" s="102">
        <v>5210</v>
      </c>
      <c r="O8" s="74"/>
      <c r="P8" s="74"/>
      <c r="Q8" s="74"/>
      <c r="R8" s="74"/>
      <c r="S8" s="74"/>
      <c r="T8" s="74"/>
      <c r="U8" s="74"/>
      <c r="V8" s="74"/>
      <c r="W8" s="74"/>
      <c r="X8" s="7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</row>
    <row r="9" spans="1:46" s="73" customFormat="1" ht="12.6" customHeight="1" x14ac:dyDescent="0.25">
      <c r="A9" s="74"/>
      <c r="B9" s="135" t="s">
        <v>1</v>
      </c>
      <c r="C9" s="109" t="s">
        <v>7</v>
      </c>
      <c r="D9" s="74"/>
      <c r="E9" s="136">
        <f>+(H9*8*4)</f>
        <v>928</v>
      </c>
      <c r="F9" s="136">
        <v>3034</v>
      </c>
      <c r="G9" s="137">
        <v>0</v>
      </c>
      <c r="H9" s="138">
        <v>29</v>
      </c>
      <c r="I9" s="139">
        <v>40</v>
      </c>
      <c r="J9" s="140">
        <v>8</v>
      </c>
      <c r="K9" s="141">
        <v>0.08</v>
      </c>
      <c r="L9" s="142">
        <v>52</v>
      </c>
      <c r="M9" s="119">
        <f t="shared" ref="M9:M28" si="0">I9*(L9*(1-K9)-J9/5)</f>
        <v>1849.6000000000001</v>
      </c>
      <c r="N9" s="120">
        <f>H9*I9*L9</f>
        <v>60320</v>
      </c>
      <c r="O9" s="74"/>
      <c r="P9" s="74"/>
      <c r="Q9" s="74"/>
      <c r="R9" s="74"/>
      <c r="S9" s="74"/>
      <c r="T9" s="74"/>
      <c r="U9" s="74"/>
      <c r="V9" s="74"/>
      <c r="W9" s="74"/>
      <c r="X9" s="7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</row>
    <row r="10" spans="1:46" s="73" customFormat="1" ht="12.6" customHeight="1" x14ac:dyDescent="0.25">
      <c r="A10" s="74"/>
      <c r="B10" s="135" t="s">
        <v>2</v>
      </c>
      <c r="C10" s="109" t="s">
        <v>7</v>
      </c>
      <c r="D10" s="74"/>
      <c r="E10" s="136">
        <f>+(H10*8*3)</f>
        <v>648</v>
      </c>
      <c r="F10" s="136">
        <v>3000</v>
      </c>
      <c r="G10" s="137">
        <v>0</v>
      </c>
      <c r="H10" s="138">
        <v>27</v>
      </c>
      <c r="I10" s="139">
        <v>40</v>
      </c>
      <c r="J10" s="140">
        <v>8</v>
      </c>
      <c r="K10" s="141">
        <v>0.06</v>
      </c>
      <c r="L10" s="142">
        <v>52</v>
      </c>
      <c r="M10" s="121">
        <f t="shared" si="0"/>
        <v>1891.1999999999998</v>
      </c>
      <c r="N10" s="122">
        <f t="shared" ref="N10:N28" si="1">H10*I10*L10</f>
        <v>56160</v>
      </c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</row>
    <row r="11" spans="1:46" s="73" customFormat="1" ht="12.6" customHeight="1" x14ac:dyDescent="0.25">
      <c r="A11" s="74"/>
      <c r="B11" s="135" t="s">
        <v>2</v>
      </c>
      <c r="C11" s="109" t="s">
        <v>7</v>
      </c>
      <c r="D11" s="74"/>
      <c r="E11" s="136">
        <f t="shared" ref="E11:E13" si="2">+(H11*8*3)</f>
        <v>648</v>
      </c>
      <c r="F11" s="136">
        <v>3000</v>
      </c>
      <c r="G11" s="137">
        <v>0</v>
      </c>
      <c r="H11" s="138">
        <v>27</v>
      </c>
      <c r="I11" s="139">
        <v>40</v>
      </c>
      <c r="J11" s="140">
        <v>8</v>
      </c>
      <c r="K11" s="141">
        <v>1.06</v>
      </c>
      <c r="L11" s="142">
        <v>53</v>
      </c>
      <c r="M11" s="121">
        <f t="shared" si="0"/>
        <v>-191.2000000000001</v>
      </c>
      <c r="N11" s="122">
        <f t="shared" si="1"/>
        <v>57240</v>
      </c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</row>
    <row r="12" spans="1:46" s="73" customFormat="1" ht="12.6" customHeight="1" x14ac:dyDescent="0.25">
      <c r="A12" s="74"/>
      <c r="B12" s="135"/>
      <c r="C12" s="109" t="s">
        <v>7</v>
      </c>
      <c r="D12" s="74"/>
      <c r="E12" s="136"/>
      <c r="F12" s="136"/>
      <c r="G12" s="137"/>
      <c r="H12" s="138"/>
      <c r="I12" s="139"/>
      <c r="J12" s="140"/>
      <c r="K12" s="141"/>
      <c r="L12" s="142"/>
      <c r="M12" s="121">
        <f t="shared" ref="M12" si="3">I12*(L12*(1-K12)-J12/5)</f>
        <v>0</v>
      </c>
      <c r="N12" s="122">
        <f t="shared" ref="N12" si="4">H12*I12*L12</f>
        <v>0</v>
      </c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</row>
    <row r="13" spans="1:46" s="73" customFormat="1" ht="12.6" customHeight="1" x14ac:dyDescent="0.25">
      <c r="A13" s="74"/>
      <c r="B13" s="135" t="s">
        <v>2</v>
      </c>
      <c r="C13" s="109" t="s">
        <v>7</v>
      </c>
      <c r="D13" s="74"/>
      <c r="E13" s="136">
        <f t="shared" si="2"/>
        <v>648</v>
      </c>
      <c r="F13" s="136">
        <v>3000</v>
      </c>
      <c r="G13" s="137">
        <v>0</v>
      </c>
      <c r="H13" s="138">
        <v>27</v>
      </c>
      <c r="I13" s="139">
        <v>40</v>
      </c>
      <c r="J13" s="140">
        <v>8</v>
      </c>
      <c r="K13" s="141">
        <v>3.06</v>
      </c>
      <c r="L13" s="142">
        <v>55</v>
      </c>
      <c r="M13" s="121">
        <f t="shared" si="0"/>
        <v>-4596</v>
      </c>
      <c r="N13" s="122">
        <f t="shared" si="1"/>
        <v>59400</v>
      </c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</row>
    <row r="14" spans="1:46" s="73" customFormat="1" ht="12.6" customHeight="1" x14ac:dyDescent="0.25">
      <c r="A14" s="74"/>
      <c r="B14" s="135" t="s">
        <v>2</v>
      </c>
      <c r="C14" s="109" t="s">
        <v>7</v>
      </c>
      <c r="D14" s="74"/>
      <c r="E14" s="136">
        <f t="shared" ref="E14:E15" si="5">+(H14*8*3)</f>
        <v>648</v>
      </c>
      <c r="F14" s="136">
        <v>3000</v>
      </c>
      <c r="G14" s="137">
        <v>0</v>
      </c>
      <c r="H14" s="138">
        <v>27</v>
      </c>
      <c r="I14" s="139">
        <v>40</v>
      </c>
      <c r="J14" s="140">
        <v>8</v>
      </c>
      <c r="K14" s="141">
        <v>4.0599999999999996</v>
      </c>
      <c r="L14" s="142">
        <v>56</v>
      </c>
      <c r="M14" s="121">
        <f t="shared" si="0"/>
        <v>-6918.4</v>
      </c>
      <c r="N14" s="122">
        <f t="shared" si="1"/>
        <v>60480</v>
      </c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</row>
    <row r="15" spans="1:46" s="73" customFormat="1" ht="12.6" customHeight="1" x14ac:dyDescent="0.25">
      <c r="A15" s="74"/>
      <c r="B15" s="135" t="s">
        <v>2</v>
      </c>
      <c r="C15" s="109" t="s">
        <v>7</v>
      </c>
      <c r="D15" s="74"/>
      <c r="E15" s="136">
        <f t="shared" si="5"/>
        <v>648</v>
      </c>
      <c r="F15" s="136">
        <v>3000</v>
      </c>
      <c r="G15" s="137">
        <v>0</v>
      </c>
      <c r="H15" s="138">
        <v>27</v>
      </c>
      <c r="I15" s="139">
        <v>40</v>
      </c>
      <c r="J15" s="140">
        <v>8</v>
      </c>
      <c r="K15" s="141">
        <v>5.0599999999999996</v>
      </c>
      <c r="L15" s="142">
        <v>57</v>
      </c>
      <c r="M15" s="121">
        <f t="shared" si="0"/>
        <v>-9320.7999999999993</v>
      </c>
      <c r="N15" s="122">
        <f t="shared" si="1"/>
        <v>61560</v>
      </c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</row>
    <row r="16" spans="1:46" s="73" customFormat="1" ht="12.6" customHeight="1" x14ac:dyDescent="0.25">
      <c r="A16" s="74"/>
      <c r="B16" s="135" t="s">
        <v>4</v>
      </c>
      <c r="C16" s="109" t="s">
        <v>7</v>
      </c>
      <c r="D16" s="74"/>
      <c r="E16" s="136">
        <f t="shared" ref="E16" si="6">+(H16*8*2)</f>
        <v>240</v>
      </c>
      <c r="F16" s="136">
        <v>2717</v>
      </c>
      <c r="G16" s="137">
        <v>0</v>
      </c>
      <c r="H16" s="138">
        <v>15</v>
      </c>
      <c r="I16" s="139">
        <v>40</v>
      </c>
      <c r="J16" s="140">
        <v>8</v>
      </c>
      <c r="K16" s="141">
        <v>0.04</v>
      </c>
      <c r="L16" s="142">
        <v>52</v>
      </c>
      <c r="M16" s="121">
        <f t="shared" si="0"/>
        <v>1932.8</v>
      </c>
      <c r="N16" s="122">
        <f t="shared" si="1"/>
        <v>31200</v>
      </c>
      <c r="O16" s="74"/>
      <c r="P16" s="87"/>
      <c r="Q16" s="74"/>
      <c r="R16" s="87"/>
      <c r="S16" s="74"/>
      <c r="T16" s="74"/>
      <c r="U16" s="74"/>
      <c r="V16" s="74"/>
      <c r="W16" s="74"/>
      <c r="X16" s="7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</row>
    <row r="17" spans="1:46" s="73" customFormat="1" ht="12.6" customHeight="1" x14ac:dyDescent="0.25">
      <c r="A17" s="74"/>
      <c r="B17" s="135" t="s">
        <v>5</v>
      </c>
      <c r="C17" s="109" t="s">
        <v>7</v>
      </c>
      <c r="D17" s="74"/>
      <c r="E17" s="136">
        <v>0</v>
      </c>
      <c r="F17" s="136">
        <v>0</v>
      </c>
      <c r="G17" s="137">
        <v>0</v>
      </c>
      <c r="H17" s="138">
        <v>0</v>
      </c>
      <c r="I17" s="139">
        <v>0</v>
      </c>
      <c r="J17" s="140">
        <v>8</v>
      </c>
      <c r="K17" s="141">
        <v>0</v>
      </c>
      <c r="L17" s="142">
        <v>52</v>
      </c>
      <c r="M17" s="121">
        <f t="shared" si="0"/>
        <v>0</v>
      </c>
      <c r="N17" s="122">
        <f t="shared" si="1"/>
        <v>0</v>
      </c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</row>
    <row r="18" spans="1:46" s="73" customFormat="1" ht="12.6" customHeight="1" x14ac:dyDescent="0.25">
      <c r="A18" s="74"/>
      <c r="B18" s="135" t="s">
        <v>16</v>
      </c>
      <c r="C18" s="109"/>
      <c r="D18" s="74"/>
      <c r="E18" s="136">
        <v>0</v>
      </c>
      <c r="F18" s="136">
        <v>0</v>
      </c>
      <c r="G18" s="137">
        <v>0</v>
      </c>
      <c r="H18" s="138">
        <v>0</v>
      </c>
      <c r="I18" s="139">
        <v>0</v>
      </c>
      <c r="J18" s="140">
        <v>8</v>
      </c>
      <c r="K18" s="141">
        <v>1</v>
      </c>
      <c r="L18" s="142">
        <v>53</v>
      </c>
      <c r="M18" s="121">
        <f t="shared" ref="M18:M20" si="7">I18*(L18*(1-K18)-J18/5)</f>
        <v>0</v>
      </c>
      <c r="N18" s="122">
        <f t="shared" ref="N18:N20" si="8">H18*I18*L18</f>
        <v>0</v>
      </c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</row>
    <row r="19" spans="1:46" s="73" customFormat="1" ht="12.6" customHeight="1" x14ac:dyDescent="0.25">
      <c r="A19" s="74"/>
      <c r="B19" s="135" t="s">
        <v>17</v>
      </c>
      <c r="C19" s="109"/>
      <c r="D19" s="74"/>
      <c r="E19" s="136">
        <v>0</v>
      </c>
      <c r="F19" s="136">
        <v>0</v>
      </c>
      <c r="G19" s="137">
        <v>0</v>
      </c>
      <c r="H19" s="138">
        <v>0</v>
      </c>
      <c r="I19" s="139">
        <v>0</v>
      </c>
      <c r="J19" s="140">
        <v>8</v>
      </c>
      <c r="K19" s="141">
        <v>2</v>
      </c>
      <c r="L19" s="142">
        <v>54</v>
      </c>
      <c r="M19" s="121">
        <f t="shared" si="7"/>
        <v>0</v>
      </c>
      <c r="N19" s="122">
        <f t="shared" si="8"/>
        <v>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</row>
    <row r="20" spans="1:46" s="73" customFormat="1" ht="12.6" customHeight="1" x14ac:dyDescent="0.25">
      <c r="A20" s="74"/>
      <c r="B20" s="135" t="s">
        <v>18</v>
      </c>
      <c r="C20" s="109"/>
      <c r="D20" s="74"/>
      <c r="E20" s="136">
        <v>0</v>
      </c>
      <c r="F20" s="136">
        <v>0</v>
      </c>
      <c r="G20" s="137">
        <v>0</v>
      </c>
      <c r="H20" s="138">
        <v>0</v>
      </c>
      <c r="I20" s="139">
        <v>0</v>
      </c>
      <c r="J20" s="140">
        <v>8</v>
      </c>
      <c r="K20" s="141">
        <v>3</v>
      </c>
      <c r="L20" s="142">
        <v>55</v>
      </c>
      <c r="M20" s="121">
        <f t="shared" si="7"/>
        <v>0</v>
      </c>
      <c r="N20" s="122">
        <f t="shared" si="8"/>
        <v>0</v>
      </c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</row>
    <row r="21" spans="1:46" s="73" customFormat="1" ht="12.6" customHeight="1" x14ac:dyDescent="0.25">
      <c r="A21" s="74"/>
      <c r="B21" s="135" t="s">
        <v>11</v>
      </c>
      <c r="C21" s="109" t="s">
        <v>8</v>
      </c>
      <c r="D21" s="74"/>
      <c r="E21" s="136"/>
      <c r="F21" s="136">
        <v>3072</v>
      </c>
      <c r="G21" s="137"/>
      <c r="H21" s="138">
        <f>63700/52/40</f>
        <v>30.625</v>
      </c>
      <c r="I21" s="139">
        <v>40</v>
      </c>
      <c r="J21" s="140">
        <v>8</v>
      </c>
      <c r="K21" s="141">
        <v>0</v>
      </c>
      <c r="L21" s="142">
        <v>52</v>
      </c>
      <c r="M21" s="121">
        <f t="shared" ref="M21:M26" si="9">I21*(L21*(1-K21)-J21/5)</f>
        <v>2016</v>
      </c>
      <c r="N21" s="122">
        <f t="shared" ref="N21:N26" si="10">H21*I21*L21</f>
        <v>63700</v>
      </c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</row>
    <row r="22" spans="1:46" s="73" customFormat="1" ht="12.6" customHeight="1" x14ac:dyDescent="0.25">
      <c r="A22" s="74"/>
      <c r="B22" s="135" t="s">
        <v>12</v>
      </c>
      <c r="C22" s="109" t="s">
        <v>9</v>
      </c>
      <c r="D22" s="74"/>
      <c r="E22" s="136">
        <f>+(H22*8*2)</f>
        <v>300</v>
      </c>
      <c r="F22" s="136">
        <v>930</v>
      </c>
      <c r="G22" s="137"/>
      <c r="H22" s="138">
        <f>39000/52/40</f>
        <v>18.75</v>
      </c>
      <c r="I22" s="139">
        <v>40</v>
      </c>
      <c r="J22" s="140">
        <v>8</v>
      </c>
      <c r="K22" s="141">
        <v>0.04</v>
      </c>
      <c r="L22" s="142">
        <v>52</v>
      </c>
      <c r="M22" s="121">
        <f t="shared" si="9"/>
        <v>1932.8</v>
      </c>
      <c r="N22" s="122">
        <f t="shared" si="10"/>
        <v>39000</v>
      </c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</row>
    <row r="23" spans="1:46" s="73" customFormat="1" ht="12.6" customHeight="1" x14ac:dyDescent="0.25">
      <c r="A23" s="74"/>
      <c r="B23" s="135" t="s">
        <v>13</v>
      </c>
      <c r="C23" s="109" t="s">
        <v>9</v>
      </c>
      <c r="D23" s="74"/>
      <c r="E23" s="136"/>
      <c r="F23" s="136"/>
      <c r="G23" s="137"/>
      <c r="H23" s="138">
        <f>13</f>
        <v>13</v>
      </c>
      <c r="I23" s="139">
        <v>16</v>
      </c>
      <c r="J23" s="140">
        <v>8</v>
      </c>
      <c r="K23" s="141">
        <v>0.04</v>
      </c>
      <c r="L23" s="142">
        <v>6</v>
      </c>
      <c r="M23" s="121">
        <f t="shared" si="9"/>
        <v>66.56</v>
      </c>
      <c r="N23" s="122">
        <f t="shared" si="10"/>
        <v>1248</v>
      </c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</row>
    <row r="24" spans="1:46" s="73" customFormat="1" ht="12.6" customHeight="1" x14ac:dyDescent="0.25">
      <c r="A24" s="74"/>
      <c r="B24" s="135" t="s">
        <v>3</v>
      </c>
      <c r="C24" s="109" t="s">
        <v>9</v>
      </c>
      <c r="D24" s="74"/>
      <c r="E24" s="136">
        <v>0</v>
      </c>
      <c r="F24" s="136">
        <f>1986*0.3</f>
        <v>595.79999999999995</v>
      </c>
      <c r="G24" s="137">
        <v>0</v>
      </c>
      <c r="H24" s="138">
        <v>32.6</v>
      </c>
      <c r="I24" s="139">
        <f>40*0.3</f>
        <v>12</v>
      </c>
      <c r="J24" s="140">
        <v>8</v>
      </c>
      <c r="K24" s="141">
        <v>0.08</v>
      </c>
      <c r="L24" s="142">
        <v>52</v>
      </c>
      <c r="M24" s="121">
        <f t="shared" si="9"/>
        <v>554.88</v>
      </c>
      <c r="N24" s="122">
        <f t="shared" si="10"/>
        <v>20342.400000000001</v>
      </c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</row>
    <row r="25" spans="1:46" s="73" customFormat="1" ht="12.6" customHeight="1" x14ac:dyDescent="0.25">
      <c r="A25" s="74"/>
      <c r="B25" s="135" t="s">
        <v>3</v>
      </c>
      <c r="C25" s="109"/>
      <c r="D25" s="74"/>
      <c r="E25" s="136">
        <v>1</v>
      </c>
      <c r="F25" s="136">
        <f t="shared" ref="F25:F27" si="11">1986*0.3</f>
        <v>595.79999999999995</v>
      </c>
      <c r="G25" s="137">
        <v>1</v>
      </c>
      <c r="H25" s="138"/>
      <c r="I25" s="139">
        <v>40</v>
      </c>
      <c r="J25" s="140">
        <v>8</v>
      </c>
      <c r="K25" s="141"/>
      <c r="L25" s="142">
        <v>52</v>
      </c>
      <c r="M25" s="121">
        <f t="shared" si="9"/>
        <v>2016</v>
      </c>
      <c r="N25" s="122">
        <f t="shared" si="10"/>
        <v>0</v>
      </c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</row>
    <row r="26" spans="1:46" s="73" customFormat="1" ht="12.6" customHeight="1" x14ac:dyDescent="0.25">
      <c r="A26" s="74"/>
      <c r="B26" s="135" t="s">
        <v>3</v>
      </c>
      <c r="C26" s="109"/>
      <c r="D26" s="74"/>
      <c r="E26" s="136">
        <v>2</v>
      </c>
      <c r="F26" s="136">
        <f t="shared" si="11"/>
        <v>595.79999999999995</v>
      </c>
      <c r="G26" s="137">
        <v>2</v>
      </c>
      <c r="H26" s="138"/>
      <c r="I26" s="139">
        <v>40</v>
      </c>
      <c r="J26" s="140">
        <v>8</v>
      </c>
      <c r="K26" s="141"/>
      <c r="L26" s="142">
        <v>52</v>
      </c>
      <c r="M26" s="121">
        <f t="shared" si="9"/>
        <v>2016</v>
      </c>
      <c r="N26" s="122">
        <f t="shared" si="10"/>
        <v>0</v>
      </c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</row>
    <row r="27" spans="1:46" s="73" customFormat="1" ht="12.6" customHeight="1" x14ac:dyDescent="0.25">
      <c r="A27" s="74"/>
      <c r="B27" s="135" t="s">
        <v>3</v>
      </c>
      <c r="C27" s="109"/>
      <c r="D27" s="74"/>
      <c r="E27" s="136">
        <v>3</v>
      </c>
      <c r="F27" s="136">
        <f t="shared" si="11"/>
        <v>595.79999999999995</v>
      </c>
      <c r="G27" s="137">
        <v>3</v>
      </c>
      <c r="H27" s="138"/>
      <c r="I27" s="139">
        <v>40</v>
      </c>
      <c r="J27" s="140">
        <v>8</v>
      </c>
      <c r="K27" s="141"/>
      <c r="L27" s="142">
        <v>52</v>
      </c>
      <c r="M27" s="121">
        <f t="shared" si="0"/>
        <v>2016</v>
      </c>
      <c r="N27" s="122">
        <f t="shared" si="1"/>
        <v>0</v>
      </c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</row>
    <row r="28" spans="1:46" s="73" customFormat="1" ht="12.6" customHeight="1" thickBot="1" x14ac:dyDescent="0.3">
      <c r="A28" s="74"/>
      <c r="B28" s="135"/>
      <c r="C28" s="109"/>
      <c r="D28" s="74"/>
      <c r="E28" s="143">
        <v>0</v>
      </c>
      <c r="F28" s="143">
        <v>0</v>
      </c>
      <c r="G28" s="144">
        <f>+(H28*40*52*0.02)</f>
        <v>0</v>
      </c>
      <c r="H28" s="145">
        <v>0</v>
      </c>
      <c r="I28" s="146">
        <v>0</v>
      </c>
      <c r="J28" s="147"/>
      <c r="K28" s="148"/>
      <c r="L28" s="149"/>
      <c r="M28" s="123">
        <f t="shared" si="0"/>
        <v>0</v>
      </c>
      <c r="N28" s="124">
        <f t="shared" si="1"/>
        <v>0</v>
      </c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</row>
    <row r="29" spans="1:46" s="73" customFormat="1" ht="16.149999999999999" customHeight="1" thickTop="1" thickBot="1" x14ac:dyDescent="0.3">
      <c r="A29" s="74"/>
      <c r="B29" s="76"/>
      <c r="C29" s="74"/>
      <c r="D29" s="74"/>
      <c r="E29" s="127">
        <f>SUM(E9:E28)</f>
        <v>4714</v>
      </c>
      <c r="F29" s="127">
        <f>SUM(F9:F28)</f>
        <v>27136.199999999997</v>
      </c>
      <c r="G29" s="127">
        <f>SUM(G9:G28)</f>
        <v>6</v>
      </c>
      <c r="H29" s="80"/>
      <c r="I29" s="74"/>
      <c r="J29" s="74"/>
      <c r="K29" s="74"/>
      <c r="L29" s="84"/>
      <c r="M29" s="125">
        <f>SUM(M9:M28)</f>
        <v>-4734.5600000000013</v>
      </c>
      <c r="N29" s="126">
        <f>SUM(N9:N28)</f>
        <v>510650.4</v>
      </c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</row>
    <row r="30" spans="1:46" s="73" customFormat="1" ht="16.149999999999999" customHeight="1" thickTop="1" thickBot="1" x14ac:dyDescent="0.3">
      <c r="A30" s="74"/>
      <c r="B30" s="76"/>
      <c r="C30" s="74"/>
      <c r="D30" s="74"/>
      <c r="E30" s="150">
        <v>1</v>
      </c>
      <c r="F30" s="151">
        <v>0.5</v>
      </c>
      <c r="G30" s="152">
        <v>1</v>
      </c>
      <c r="H30" s="80"/>
      <c r="I30" s="74"/>
      <c r="J30" s="74"/>
      <c r="K30" s="74"/>
      <c r="L30" s="84"/>
      <c r="M30" s="81"/>
      <c r="N30" s="90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</row>
    <row r="31" spans="1:46" s="73" customFormat="1" ht="16.149999999999999" customHeight="1" thickTop="1" thickBot="1" x14ac:dyDescent="0.3">
      <c r="A31" s="74"/>
      <c r="B31" s="76"/>
      <c r="C31" s="74"/>
      <c r="D31" s="74"/>
      <c r="E31" s="127">
        <f>E29*E30</f>
        <v>4714</v>
      </c>
      <c r="F31" s="127">
        <f t="shared" ref="F31:G31" si="12">F29*F30</f>
        <v>13568.099999999999</v>
      </c>
      <c r="G31" s="127">
        <f t="shared" si="12"/>
        <v>6</v>
      </c>
      <c r="H31" s="80"/>
      <c r="I31" s="74"/>
      <c r="J31" s="74"/>
      <c r="K31" s="74"/>
      <c r="L31" s="84"/>
      <c r="M31" s="81"/>
      <c r="N31" s="90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</row>
    <row r="32" spans="1:46" s="73" customFormat="1" ht="16.149999999999999" customHeight="1" thickTop="1" x14ac:dyDescent="0.25">
      <c r="A32" s="74"/>
      <c r="B32" s="75"/>
      <c r="C32" s="74"/>
      <c r="D32" s="74"/>
      <c r="E32" s="79"/>
      <c r="F32" s="79"/>
      <c r="G32" s="79"/>
      <c r="H32" s="80"/>
      <c r="I32" s="74"/>
      <c r="J32" s="74"/>
      <c r="K32" s="74"/>
      <c r="L32" s="115" t="s">
        <v>10</v>
      </c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</row>
    <row r="33" spans="1:46" s="73" customFormat="1" ht="16.149999999999999" customHeight="1" x14ac:dyDescent="0.25">
      <c r="A33" s="74"/>
      <c r="B33" s="77"/>
      <c r="C33" s="78"/>
      <c r="D33" s="74"/>
      <c r="E33" s="79"/>
      <c r="F33" s="79"/>
      <c r="G33" s="79"/>
      <c r="H33" s="80"/>
      <c r="I33" s="74"/>
      <c r="J33" s="74"/>
      <c r="K33" s="74"/>
      <c r="L33" s="111" t="e">
        <f>#REF!</f>
        <v>#REF!</v>
      </c>
      <c r="M33" s="128">
        <f>SUMIFS(M9:M29,$C$9:$C$29,$C33)</f>
        <v>0</v>
      </c>
      <c r="N33" s="129">
        <f>SUMIFS(N9:N29,$C$9:$C$29,$C33)</f>
        <v>0</v>
      </c>
      <c r="O33" s="1"/>
      <c r="P33" s="129" t="e">
        <f>VLOOKUP('Main d''oeuvre'!$L33,#REF!,11,FALSE)</f>
        <v>#REF!</v>
      </c>
      <c r="Q33" s="1"/>
      <c r="R33" s="129" t="e">
        <f>VLOOKUP('Main d''oeuvre'!$L33,#REF!,11,FALSE)</f>
        <v>#REF!</v>
      </c>
      <c r="S33" s="1"/>
      <c r="T33" s="129">
        <f>IFERROR(VLOOKUP('Main d''oeuvre'!L33,#REF!,11,FALSE),0)</f>
        <v>0</v>
      </c>
      <c r="U33" s="74"/>
      <c r="V33" s="74"/>
      <c r="W33" s="74"/>
      <c r="X33" s="7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</row>
    <row r="34" spans="1:46" s="73" customFormat="1" ht="16.149999999999999" customHeight="1" x14ac:dyDescent="0.25">
      <c r="A34" s="74"/>
      <c r="B34" s="77"/>
      <c r="C34" s="78"/>
      <c r="D34" s="74"/>
      <c r="E34" s="79"/>
      <c r="F34" s="79"/>
      <c r="G34" s="79"/>
      <c r="H34" s="80"/>
      <c r="I34" s="74"/>
      <c r="J34" s="74"/>
      <c r="K34" s="74"/>
      <c r="L34" s="111"/>
      <c r="M34" s="128"/>
      <c r="N34" s="129">
        <f>SUMIFS($E$9:$E$29,$C$9:$C$29,$C$33)*E30</f>
        <v>0</v>
      </c>
      <c r="O34" s="1"/>
      <c r="P34" s="1"/>
      <c r="Q34" s="1"/>
      <c r="R34" s="1"/>
      <c r="S34" s="1"/>
      <c r="T34" s="129">
        <f>IFERROR(VLOOKUP('Main d''oeuvre'!L34,#REF!,11,FALSE),0)</f>
        <v>0</v>
      </c>
      <c r="U34" s="74"/>
      <c r="V34" s="74"/>
      <c r="W34" s="74"/>
      <c r="X34" s="7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</row>
    <row r="35" spans="1:46" s="73" customFormat="1" ht="16.149999999999999" customHeight="1" x14ac:dyDescent="0.25">
      <c r="A35" s="74"/>
      <c r="B35" s="77"/>
      <c r="C35" s="74"/>
      <c r="D35" s="74"/>
      <c r="E35" s="74"/>
      <c r="F35" s="82"/>
      <c r="G35" s="80"/>
      <c r="H35" s="80"/>
      <c r="I35" s="83"/>
      <c r="J35" s="83"/>
      <c r="K35" s="74"/>
      <c r="L35" s="111" t="e">
        <f>#REF!</f>
        <v>#REF!</v>
      </c>
      <c r="M35" s="130"/>
      <c r="N35" s="129">
        <f>SUMIFS($F$9:$F$29,$C$9:$C$29,$C$33)*F30</f>
        <v>0</v>
      </c>
      <c r="O35" s="1"/>
      <c r="P35" s="129" t="e">
        <f>VLOOKUP('Main d''oeuvre'!$L35,#REF!,11,FALSE)</f>
        <v>#REF!</v>
      </c>
      <c r="Q35" s="1"/>
      <c r="R35" s="129" t="e">
        <f>VLOOKUP('Main d''oeuvre'!L35,#REF!,11,FALSE)</f>
        <v>#REF!</v>
      </c>
      <c r="S35" s="1"/>
      <c r="T35" s="129">
        <f>IFERROR(VLOOKUP('Main d''oeuvre'!L35,#REF!,11,FALSE),0)</f>
        <v>0</v>
      </c>
      <c r="U35" s="74"/>
      <c r="V35" s="74"/>
      <c r="W35" s="74"/>
      <c r="X35" s="7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</row>
    <row r="36" spans="1:46" s="73" customFormat="1" ht="16.149999999999999" customHeight="1" thickBot="1" x14ac:dyDescent="0.3">
      <c r="A36" s="74"/>
      <c r="B36" s="77"/>
      <c r="C36" s="74"/>
      <c r="D36" s="74"/>
      <c r="E36" s="74"/>
      <c r="F36" s="82"/>
      <c r="G36" s="80"/>
      <c r="H36" s="80"/>
      <c r="I36" s="83"/>
      <c r="J36" s="83"/>
      <c r="K36" s="74"/>
      <c r="L36" s="111"/>
      <c r="M36" s="130"/>
      <c r="N36" s="129">
        <f>SUMIFS($G$9:$G$29,$C$9:$C$29,$C$33)*G30</f>
        <v>0</v>
      </c>
      <c r="O36" s="1"/>
      <c r="P36" s="1"/>
      <c r="Q36" s="1"/>
      <c r="R36" s="1"/>
      <c r="S36" s="1"/>
      <c r="T36" s="129">
        <f>IFERROR(VLOOKUP('Main d''oeuvre'!L36,#REF!,11,FALSE),0)</f>
        <v>0</v>
      </c>
      <c r="U36" s="74"/>
      <c r="V36" s="74"/>
      <c r="W36" s="74"/>
      <c r="X36" s="7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</row>
    <row r="37" spans="1:46" s="73" customFormat="1" ht="16.149999999999999" customHeight="1" thickBot="1" x14ac:dyDescent="0.3">
      <c r="A37" s="74"/>
      <c r="B37" s="76"/>
      <c r="C37" s="74"/>
      <c r="D37" s="74"/>
      <c r="E37" s="153"/>
      <c r="F37" s="82"/>
      <c r="G37" s="80"/>
      <c r="H37" s="80"/>
      <c r="I37" s="83"/>
      <c r="J37" s="83"/>
      <c r="K37" s="74"/>
      <c r="L37" s="111"/>
      <c r="M37" s="130"/>
      <c r="N37" s="131">
        <f>(N$33+N$34)*E37</f>
        <v>0</v>
      </c>
      <c r="O37" s="1"/>
      <c r="P37" s="129" t="e">
        <f>VLOOKUP('Main d''oeuvre'!$L37,#REF!,11,FALSE)</f>
        <v>#REF!</v>
      </c>
      <c r="Q37" s="1"/>
      <c r="R37" s="129" t="e">
        <f>VLOOKUP('Main d''oeuvre'!L37,#REF!,11,FALSE)</f>
        <v>#REF!</v>
      </c>
      <c r="S37" s="1"/>
      <c r="T37" s="129">
        <f>IFERROR(VLOOKUP('Main d''oeuvre'!L37,#REF!,11,FALSE),0)</f>
        <v>0</v>
      </c>
      <c r="U37" s="74"/>
      <c r="V37" s="74"/>
      <c r="W37" s="74"/>
      <c r="X37" s="7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</row>
    <row r="38" spans="1:46" s="73" customFormat="1" ht="16.149999999999999" customHeight="1" thickBot="1" x14ac:dyDescent="0.3">
      <c r="A38" s="74"/>
      <c r="B38" s="76"/>
      <c r="C38" s="74"/>
      <c r="D38" s="74"/>
      <c r="E38" s="153"/>
      <c r="F38" s="74"/>
      <c r="G38" s="74" t="s">
        <v>6</v>
      </c>
      <c r="H38" s="74"/>
      <c r="I38" s="74"/>
      <c r="J38" s="74"/>
      <c r="K38" s="74"/>
      <c r="L38" s="111" t="e">
        <f>#REF!</f>
        <v>#REF!</v>
      </c>
      <c r="M38" s="130"/>
      <c r="N38" s="131">
        <f>(N$33+N$34)*E38</f>
        <v>0</v>
      </c>
      <c r="O38" s="1"/>
      <c r="P38" s="129" t="e">
        <f>VLOOKUP('Main d''oeuvre'!$L38,#REF!,11,FALSE)</f>
        <v>#REF!</v>
      </c>
      <c r="Q38" s="1"/>
      <c r="R38" s="129" t="e">
        <f>VLOOKUP('Main d''oeuvre'!L38,#REF!,11,FALSE)</f>
        <v>#REF!</v>
      </c>
      <c r="S38" s="1"/>
      <c r="T38" s="129">
        <f>IFERROR(VLOOKUP('Main d''oeuvre'!L38,#REF!,11,FALSE),0)</f>
        <v>0</v>
      </c>
      <c r="U38" s="74"/>
      <c r="V38" s="74"/>
      <c r="W38" s="74"/>
      <c r="X38" s="7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</row>
    <row r="39" spans="1:46" s="73" customFormat="1" ht="22.9" customHeight="1" thickBot="1" x14ac:dyDescent="0.3">
      <c r="A39" s="74"/>
      <c r="B39" s="76"/>
      <c r="C39" s="74"/>
      <c r="D39" s="74"/>
      <c r="E39" s="74"/>
      <c r="F39" s="74"/>
      <c r="G39" s="74"/>
      <c r="H39" s="74"/>
      <c r="I39" s="74"/>
      <c r="J39" s="74"/>
      <c r="K39" s="74"/>
      <c r="L39" s="114"/>
      <c r="M39" s="84"/>
      <c r="N39" s="154"/>
      <c r="O39" s="74"/>
      <c r="P39" s="155"/>
      <c r="Q39" s="74"/>
      <c r="R39" s="155"/>
      <c r="S39" s="74"/>
      <c r="T39" s="155"/>
      <c r="U39" s="74"/>
      <c r="V39" s="74"/>
      <c r="W39" s="74"/>
      <c r="X39" s="7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</row>
    <row r="40" spans="1:46" s="73" customFormat="1" ht="21.6" customHeight="1" thickBot="1" x14ac:dyDescent="0.3">
      <c r="A40" s="74"/>
      <c r="B40" s="76"/>
      <c r="C40" s="74"/>
      <c r="D40" s="74"/>
      <c r="E40" s="74"/>
      <c r="F40" s="74"/>
      <c r="G40" s="85"/>
      <c r="H40" s="86"/>
      <c r="I40" s="74"/>
      <c r="J40" s="74"/>
      <c r="K40" s="74"/>
      <c r="L40" s="84"/>
      <c r="M40" s="130"/>
      <c r="N40" s="132">
        <f>SUM(N33:N39)</f>
        <v>0</v>
      </c>
      <c r="O40" s="74"/>
      <c r="P40" s="156" t="e">
        <f>SUM(P33:P39)</f>
        <v>#REF!</v>
      </c>
      <c r="Q40" s="74"/>
      <c r="R40" s="156" t="e">
        <f>SUM(R33:R39)</f>
        <v>#REF!</v>
      </c>
      <c r="S40" s="74"/>
      <c r="T40" s="156">
        <f>SUM(T33:T39)</f>
        <v>0</v>
      </c>
      <c r="U40" s="74"/>
      <c r="V40" s="74"/>
      <c r="W40" s="74"/>
      <c r="X40" s="7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</row>
    <row r="41" spans="1:46" s="73" customFormat="1" ht="21.6" customHeight="1" thickBot="1" x14ac:dyDescent="0.3">
      <c r="A41" s="74"/>
      <c r="B41" s="74"/>
      <c r="C41" s="74"/>
      <c r="D41" s="74"/>
      <c r="E41" s="74"/>
      <c r="F41" s="74"/>
      <c r="G41" s="85"/>
      <c r="H41" s="74"/>
      <c r="I41" s="74"/>
      <c r="J41" s="74"/>
      <c r="K41" s="74"/>
      <c r="L41" s="74"/>
      <c r="M41" s="1"/>
      <c r="N41" s="133" t="e">
        <f>+N40/M33</f>
        <v>#DIV/0!</v>
      </c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</row>
    <row r="42" spans="1:46" s="73" customFormat="1" ht="21.6" customHeight="1" thickTop="1" thickBot="1" x14ac:dyDescent="0.3">
      <c r="A42" s="74"/>
      <c r="B42" s="74"/>
      <c r="C42" s="74"/>
      <c r="D42" s="74"/>
      <c r="E42" s="158"/>
      <c r="F42" s="74"/>
      <c r="G42" s="88"/>
      <c r="H42" s="74"/>
      <c r="I42" s="74"/>
      <c r="J42" s="74"/>
      <c r="K42" s="74"/>
      <c r="L42" s="87"/>
      <c r="M42" s="128">
        <f>E42*M33</f>
        <v>0</v>
      </c>
      <c r="N42" s="1"/>
      <c r="O42" s="74"/>
      <c r="P42" s="159" t="s">
        <v>14</v>
      </c>
      <c r="Q42" s="74"/>
      <c r="R42" s="74"/>
      <c r="S42" s="74"/>
      <c r="T42" s="74"/>
      <c r="U42" s="74"/>
      <c r="V42" s="74"/>
      <c r="W42" s="74"/>
      <c r="X42" s="7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</row>
    <row r="43" spans="1:46" s="73" customFormat="1" ht="21.6" customHeight="1" thickTop="1" thickBot="1" x14ac:dyDescent="0.3">
      <c r="A43" s="74"/>
      <c r="B43" s="74"/>
      <c r="C43" s="74"/>
      <c r="D43" s="74"/>
      <c r="E43" s="74"/>
      <c r="F43" s="74"/>
      <c r="G43" s="88"/>
      <c r="H43" s="74"/>
      <c r="I43" s="74"/>
      <c r="J43" s="74"/>
      <c r="K43" s="74"/>
      <c r="L43" s="87"/>
      <c r="M43" s="134">
        <f>M33-M42</f>
        <v>0</v>
      </c>
      <c r="N43" s="1"/>
      <c r="O43" s="74"/>
      <c r="P43" s="160" t="e">
        <f>#REF!</f>
        <v>#REF!</v>
      </c>
      <c r="Q43" s="74"/>
      <c r="R43" s="157"/>
      <c r="S43" s="74"/>
      <c r="T43" s="157"/>
      <c r="U43" s="74"/>
      <c r="V43" s="74"/>
      <c r="W43" s="74"/>
      <c r="X43" s="7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</row>
    <row r="44" spans="1:46" s="73" customFormat="1" ht="16.5" thickBot="1" x14ac:dyDescent="0.3">
      <c r="A44" s="74"/>
      <c r="B44" s="63"/>
      <c r="C44" s="74"/>
      <c r="D44" s="74"/>
      <c r="E44" s="74"/>
      <c r="F44" s="74"/>
      <c r="G44" s="89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</row>
    <row r="45" spans="1:46" s="73" customFormat="1" ht="21" customHeight="1" thickBot="1" x14ac:dyDescent="0.3">
      <c r="A45" s="74"/>
      <c r="B45" s="74"/>
      <c r="C45" s="74"/>
      <c r="D45" s="74"/>
      <c r="E45" s="74"/>
      <c r="F45" s="74"/>
      <c r="G45" s="85"/>
      <c r="H45" s="74"/>
      <c r="I45" s="74"/>
      <c r="J45" s="74"/>
      <c r="K45" s="74"/>
      <c r="L45" s="74"/>
      <c r="M45" s="74"/>
      <c r="N45" s="110" t="e">
        <f>+N40/M43</f>
        <v>#DIV/0!</v>
      </c>
      <c r="O45" s="74"/>
      <c r="P45" s="110" t="e">
        <f>IF(P43=0,0,P40/P43)</f>
        <v>#REF!</v>
      </c>
      <c r="Q45" s="74"/>
      <c r="R45" s="110">
        <f>IF(R43=0,0,R40/R43)</f>
        <v>0</v>
      </c>
      <c r="S45" s="74"/>
      <c r="T45" s="110">
        <f>IF(T43=0,0,T40/T43)</f>
        <v>0</v>
      </c>
      <c r="U45" s="74"/>
      <c r="V45" s="74"/>
      <c r="W45" s="74"/>
      <c r="X45" s="7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</row>
    <row r="46" spans="1:46" x14ac:dyDescent="0.25">
      <c r="B46" s="75"/>
      <c r="G46" s="37"/>
      <c r="H46" s="37"/>
      <c r="I46" s="37"/>
      <c r="J46" s="37"/>
      <c r="K46" s="37"/>
      <c r="L46" s="84"/>
      <c r="N46" s="74"/>
    </row>
    <row r="47" spans="1:46" x14ac:dyDescent="0.25">
      <c r="B47" s="77"/>
      <c r="C47" s="78"/>
      <c r="D47" s="74"/>
      <c r="E47" s="79"/>
      <c r="F47" s="79"/>
      <c r="G47" s="79"/>
      <c r="H47" s="80"/>
      <c r="I47" s="74"/>
      <c r="J47" s="74"/>
      <c r="K47" s="74"/>
      <c r="L47" s="84"/>
      <c r="M47" s="128">
        <f>SUMIFS(M9:M29,$C$9:$C$29,$C47)</f>
        <v>0</v>
      </c>
      <c r="N47" s="129">
        <f>SUMIFS(N9:N29,$C$9:$C$29,$C47)</f>
        <v>0</v>
      </c>
    </row>
    <row r="48" spans="1:46" x14ac:dyDescent="0.25">
      <c r="B48" s="77"/>
      <c r="C48" s="78"/>
      <c r="D48" s="74"/>
      <c r="E48" s="79"/>
      <c r="F48" s="79"/>
      <c r="G48" s="79"/>
      <c r="H48" s="80"/>
      <c r="I48" s="74"/>
      <c r="J48" s="74"/>
      <c r="K48" s="74"/>
      <c r="L48" s="84"/>
      <c r="M48" s="128"/>
      <c r="N48" s="129">
        <f>SUMIFS($E$9:$E$29,$C$9:$C$29,$C$47)*E43</f>
        <v>0</v>
      </c>
    </row>
    <row r="49" spans="2:14" x14ac:dyDescent="0.25">
      <c r="B49" s="77"/>
      <c r="C49" s="74"/>
      <c r="D49" s="74"/>
      <c r="E49" s="74"/>
      <c r="F49" s="82"/>
      <c r="G49" s="80"/>
      <c r="H49" s="80"/>
      <c r="I49" s="83"/>
      <c r="J49" s="83"/>
      <c r="K49" s="74"/>
      <c r="L49" s="84"/>
      <c r="M49" s="130"/>
      <c r="N49" s="129">
        <f>SUMIFS($F$9:$F$29,$C$9:$C$29,$C$47)*F30</f>
        <v>0</v>
      </c>
    </row>
    <row r="50" spans="2:14" ht="16.5" thickBot="1" x14ac:dyDescent="0.3">
      <c r="B50" s="77"/>
      <c r="C50" s="74"/>
      <c r="D50" s="74"/>
      <c r="E50" s="74"/>
      <c r="F50" s="82"/>
      <c r="G50" s="80"/>
      <c r="H50" s="80"/>
      <c r="I50" s="83"/>
      <c r="J50" s="83"/>
      <c r="K50" s="74"/>
      <c r="L50" s="84"/>
      <c r="M50" s="130"/>
      <c r="N50" s="129">
        <f>SUMIFS($G$9:$G$29,$C$9:$C$29,$C$47)*G30</f>
        <v>0</v>
      </c>
    </row>
    <row r="51" spans="2:14" ht="16.5" thickBot="1" x14ac:dyDescent="0.3">
      <c r="B51" s="77"/>
      <c r="C51" s="74"/>
      <c r="D51" s="74"/>
      <c r="E51" s="153"/>
      <c r="F51" s="82"/>
      <c r="G51" s="80"/>
      <c r="H51" s="80"/>
      <c r="I51" s="83"/>
      <c r="J51" s="83"/>
      <c r="K51" s="74"/>
      <c r="L51" s="84"/>
      <c r="M51" s="130"/>
      <c r="N51" s="131">
        <f>(N$47+N$48)*E51</f>
        <v>0</v>
      </c>
    </row>
    <row r="52" spans="2:14" ht="16.5" thickBot="1" x14ac:dyDescent="0.3">
      <c r="B52" s="77"/>
      <c r="C52" s="74"/>
      <c r="D52" s="74"/>
      <c r="E52" s="153"/>
      <c r="F52" s="74"/>
      <c r="G52" s="74" t="s">
        <v>6</v>
      </c>
      <c r="H52" s="74"/>
      <c r="I52" s="74"/>
      <c r="J52" s="74"/>
      <c r="K52" s="74"/>
      <c r="L52" s="84"/>
      <c r="M52" s="130"/>
      <c r="N52" s="131">
        <f>(N$47+N$48)*E52</f>
        <v>0</v>
      </c>
    </row>
    <row r="53" spans="2:14" x14ac:dyDescent="0.25">
      <c r="B53" s="76"/>
      <c r="C53" s="74"/>
      <c r="D53" s="74"/>
      <c r="E53" s="74"/>
      <c r="F53" s="74"/>
      <c r="G53" s="85"/>
      <c r="H53" s="86"/>
      <c r="I53" s="74"/>
      <c r="J53" s="74"/>
      <c r="K53" s="74"/>
      <c r="L53" s="84"/>
      <c r="M53" s="130"/>
      <c r="N53" s="132">
        <f>SUM(N47:N52)</f>
        <v>0</v>
      </c>
    </row>
    <row r="54" spans="2:14" x14ac:dyDescent="0.25">
      <c r="G54" s="37"/>
      <c r="H54" s="37"/>
      <c r="I54" s="37"/>
      <c r="J54" s="37"/>
      <c r="K54" s="37"/>
    </row>
    <row r="55" spans="2:14" x14ac:dyDescent="0.25">
      <c r="B55" s="75"/>
      <c r="G55" s="37"/>
      <c r="H55" s="37"/>
      <c r="I55" s="37"/>
      <c r="J55" s="37"/>
      <c r="K55" s="37"/>
      <c r="N55" s="1"/>
    </row>
    <row r="56" spans="2:14" x14ac:dyDescent="0.25">
      <c r="B56" s="77"/>
      <c r="C56" s="78"/>
      <c r="D56" s="74"/>
      <c r="E56" s="79"/>
      <c r="F56" s="79"/>
      <c r="G56" s="79"/>
      <c r="H56" s="80"/>
      <c r="I56" s="74"/>
      <c r="J56" s="74"/>
      <c r="K56" s="74"/>
      <c r="L56" s="74"/>
      <c r="M56" s="128">
        <f>SUMIFS(M9:M29,$C$9:$C$29,$C56)</f>
        <v>0</v>
      </c>
      <c r="N56" s="129">
        <f>SUMIFS(N9:N29,$C$9:$C$29,$C56)</f>
        <v>0</v>
      </c>
    </row>
    <row r="57" spans="2:14" x14ac:dyDescent="0.25">
      <c r="B57" s="77"/>
      <c r="C57" s="78"/>
      <c r="D57" s="74"/>
      <c r="E57" s="79"/>
      <c r="F57" s="79"/>
      <c r="G57" s="79"/>
      <c r="H57" s="80"/>
      <c r="I57" s="74"/>
      <c r="J57" s="74"/>
      <c r="K57" s="74"/>
      <c r="L57" s="74"/>
      <c r="M57" s="128"/>
      <c r="N57" s="129">
        <f>SUMIFS($E$9:$E$29,$C$9:$C$29,$C$56)*E30</f>
        <v>0</v>
      </c>
    </row>
    <row r="58" spans="2:14" x14ac:dyDescent="0.25">
      <c r="B58" s="77"/>
      <c r="C58" s="74"/>
      <c r="D58" s="74"/>
      <c r="E58" s="74"/>
      <c r="F58" s="82"/>
      <c r="G58" s="80"/>
      <c r="H58" s="80"/>
      <c r="I58" s="83"/>
      <c r="J58" s="83"/>
      <c r="K58" s="74"/>
      <c r="L58" s="84"/>
      <c r="M58" s="130"/>
      <c r="N58" s="129">
        <f>SUMIFS($F$9:$F$29,$C$9:$C$29,$C$56)*F30</f>
        <v>0</v>
      </c>
    </row>
    <row r="59" spans="2:14" ht="16.5" thickBot="1" x14ac:dyDescent="0.3">
      <c r="B59" s="77"/>
      <c r="C59" s="74"/>
      <c r="D59" s="74"/>
      <c r="E59" s="74"/>
      <c r="F59" s="82"/>
      <c r="G59" s="80"/>
      <c r="H59" s="80"/>
      <c r="I59" s="83"/>
      <c r="J59" s="83"/>
      <c r="K59" s="74"/>
      <c r="L59" s="84"/>
      <c r="M59" s="130"/>
      <c r="N59" s="129">
        <f>SUMIFS($G$9:$G$29,$C$9:$C$29,$C$56)*G30</f>
        <v>0</v>
      </c>
    </row>
    <row r="60" spans="2:14" ht="16.5" thickBot="1" x14ac:dyDescent="0.3">
      <c r="B60" s="77"/>
      <c r="C60" s="74"/>
      <c r="D60" s="74"/>
      <c r="E60" s="153"/>
      <c r="F60" s="82"/>
      <c r="G60" s="80"/>
      <c r="H60" s="80"/>
      <c r="I60" s="83"/>
      <c r="J60" s="83"/>
      <c r="K60" s="74"/>
      <c r="L60" s="84"/>
      <c r="M60" s="130"/>
      <c r="N60" s="131">
        <f>(N$56+N$57)*E60</f>
        <v>0</v>
      </c>
    </row>
    <row r="61" spans="2:14" ht="16.5" thickBot="1" x14ac:dyDescent="0.3">
      <c r="B61" s="77"/>
      <c r="C61" s="74"/>
      <c r="D61" s="74"/>
      <c r="E61" s="153"/>
      <c r="F61" s="74"/>
      <c r="G61" s="74" t="s">
        <v>6</v>
      </c>
      <c r="H61" s="74"/>
      <c r="I61" s="74"/>
      <c r="J61" s="74"/>
      <c r="K61" s="74"/>
      <c r="L61" s="84"/>
      <c r="M61" s="130"/>
      <c r="N61" s="131">
        <f>(N$56+N$57)*E61</f>
        <v>0</v>
      </c>
    </row>
    <row r="62" spans="2:14" x14ac:dyDescent="0.25">
      <c r="B62" s="76"/>
      <c r="C62" s="74"/>
      <c r="D62" s="74"/>
      <c r="E62" s="74"/>
      <c r="F62" s="74"/>
      <c r="G62" s="85"/>
      <c r="H62" s="86"/>
      <c r="I62" s="74"/>
      <c r="J62" s="74"/>
      <c r="K62" s="74"/>
      <c r="L62" s="84"/>
      <c r="M62" s="130"/>
      <c r="N62" s="132">
        <f>SUM(N56:N61)</f>
        <v>0</v>
      </c>
    </row>
  </sheetData>
  <sheetProtection formatCells="0" formatColumns="0" formatRows="0" autoFilter="0"/>
  <mergeCells count="1">
    <mergeCell ref="N4:N5"/>
  </mergeCells>
  <phoneticPr fontId="22" type="noConversion"/>
  <conditionalFormatting sqref="B38:B40 B9:B15">
    <cfRule type="cellIs" dxfId="4" priority="7" operator="equal">
      <formula>1</formula>
    </cfRule>
  </conditionalFormatting>
  <conditionalFormatting sqref="B37">
    <cfRule type="cellIs" dxfId="3" priority="6" operator="equal">
      <formula>1</formula>
    </cfRule>
  </conditionalFormatting>
  <conditionalFormatting sqref="B53">
    <cfRule type="cellIs" dxfId="2" priority="5" operator="equal">
      <formula>1</formula>
    </cfRule>
  </conditionalFormatting>
  <conditionalFormatting sqref="B62">
    <cfRule type="cellIs" dxfId="1" priority="3" operator="equal">
      <formula>1</formula>
    </cfRule>
  </conditionalFormatting>
  <conditionalFormatting sqref="B24:B27">
    <cfRule type="cellIs" dxfId="0" priority="1" operator="equal">
      <formula>1</formula>
    </cfRule>
  </conditionalFormatting>
  <dataValidations disablePrompts="1" count="1">
    <dataValidation type="list" allowBlank="1" showInputMessage="1" showErrorMessage="1" sqref="C9:C28" xr:uid="{A1FACDAD-3761-433E-8963-E8E7AE048C24}">
      <formula1>"Prod,Vente,Adm"</formula1>
    </dataValidation>
  </dataValidations>
  <pageMargins left="0.7" right="0.7" top="0.75" bottom="0.75" header="0.3" footer="0.3"/>
  <pageSetup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7914-3D30-4046-9228-C1536A448403}">
  <sheetPr codeName="Feuil6"/>
  <dimension ref="B2:L13"/>
  <sheetViews>
    <sheetView workbookViewId="0">
      <pane ySplit="2" topLeftCell="A3" activePane="bottomLeft" state="frozen"/>
      <selection pane="bottomLeft"/>
    </sheetView>
  </sheetViews>
  <sheetFormatPr baseColWidth="10" defaultColWidth="11.5703125" defaultRowHeight="15" x14ac:dyDescent="0.25"/>
  <cols>
    <col min="1" max="11" width="11.5703125" style="1"/>
    <col min="12" max="12" width="15.7109375" style="1" bestFit="1" customWidth="1"/>
    <col min="13" max="16384" width="11.5703125" style="1"/>
  </cols>
  <sheetData>
    <row r="2" spans="2:12" s="63" customFormat="1" ht="26.45" customHeight="1" x14ac:dyDescent="0.25">
      <c r="B2" s="165"/>
      <c r="C2" s="166"/>
      <c r="D2" s="166"/>
      <c r="E2" s="166"/>
      <c r="F2" s="166"/>
      <c r="G2" s="166"/>
      <c r="H2" s="166"/>
      <c r="I2" s="166"/>
      <c r="J2" s="166"/>
      <c r="K2" s="166"/>
      <c r="L2" s="166"/>
    </row>
    <row r="3" spans="2:12" s="63" customFormat="1" ht="15.75" x14ac:dyDescent="0.25">
      <c r="H3" s="37"/>
      <c r="I3" s="37"/>
      <c r="J3" s="37"/>
      <c r="K3" s="37"/>
      <c r="L3" s="37"/>
    </row>
    <row r="4" spans="2:12" s="63" customFormat="1" ht="15.75" x14ac:dyDescent="0.25">
      <c r="I4" s="38"/>
      <c r="K4" s="38"/>
    </row>
    <row r="5" spans="2:12" s="63" customFormat="1" ht="17.25" x14ac:dyDescent="0.3">
      <c r="B5" s="64"/>
      <c r="F5" s="66"/>
      <c r="K5" s="38"/>
      <c r="L5" s="68" t="e">
        <f>#REF!</f>
        <v>#REF!</v>
      </c>
    </row>
    <row r="6" spans="2:12" s="63" customFormat="1" ht="15.75" x14ac:dyDescent="0.25">
      <c r="I6" s="38"/>
      <c r="K6" s="38"/>
    </row>
    <row r="7" spans="2:12" s="63" customFormat="1" ht="17.25" x14ac:dyDescent="0.3">
      <c r="B7" s="64"/>
      <c r="I7" s="38"/>
      <c r="K7" s="38"/>
      <c r="L7" s="67">
        <v>0</v>
      </c>
    </row>
    <row r="8" spans="2:12" s="63" customFormat="1" ht="15.75" x14ac:dyDescent="0.25">
      <c r="I8" s="38"/>
      <c r="K8" s="38"/>
    </row>
    <row r="9" spans="2:12" s="63" customFormat="1" ht="17.25" x14ac:dyDescent="0.3">
      <c r="B9" s="64"/>
      <c r="I9" s="38"/>
      <c r="K9" s="38"/>
      <c r="L9" s="68" t="e">
        <f>L5+L7</f>
        <v>#REF!</v>
      </c>
    </row>
    <row r="10" spans="2:12" s="63" customFormat="1" ht="15.75" x14ac:dyDescent="0.25">
      <c r="I10" s="38"/>
      <c r="K10" s="38"/>
    </row>
    <row r="11" spans="2:12" s="63" customFormat="1" ht="17.25" x14ac:dyDescent="0.3">
      <c r="B11" s="64"/>
      <c r="F11" s="66"/>
      <c r="K11" s="38"/>
      <c r="L11" s="58">
        <f>'Main d''oeuvre'!M43</f>
        <v>0</v>
      </c>
    </row>
    <row r="12" spans="2:12" s="63" customFormat="1" ht="15.75" x14ac:dyDescent="0.25"/>
    <row r="13" spans="2:12" s="63" customFormat="1" ht="17.25" x14ac:dyDescent="0.25">
      <c r="B13" s="65"/>
      <c r="K13" s="38"/>
      <c r="L13" s="42" t="e">
        <f>L9/L11</f>
        <v>#REF!</v>
      </c>
    </row>
  </sheetData>
  <sheetProtection formatCells="0" formatColumns="0" formatRows="0" autoFilter="0"/>
  <mergeCells count="1">
    <mergeCell ref="B2:L2"/>
  </mergeCells>
  <pageMargins left="0.7" right="0.7" top="0.75" bottom="0.75" header="0.3" footer="0.3"/>
  <pageSetup orientation="portrait" horizontalDpi="4294967292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9F384-CA81-4F32-A64D-24D39BAE032E}">
  <sheetPr codeName="Feuil2"/>
  <dimension ref="C1:I21"/>
  <sheetViews>
    <sheetView workbookViewId="0">
      <selection activeCell="N7" sqref="N7"/>
    </sheetView>
  </sheetViews>
  <sheetFormatPr baseColWidth="10" defaultColWidth="11.5703125" defaultRowHeight="15" x14ac:dyDescent="0.25"/>
  <cols>
    <col min="1" max="4" width="11.5703125" style="1"/>
    <col min="5" max="5" width="21" style="1" customWidth="1"/>
    <col min="6" max="7" width="11.5703125" style="1"/>
    <col min="8" max="8" width="10.7109375" style="1" customWidth="1"/>
    <col min="9" max="16384" width="11.5703125" style="1"/>
  </cols>
  <sheetData>
    <row r="1" spans="3:9" ht="26.25" customHeight="1" x14ac:dyDescent="0.25"/>
    <row r="5" spans="3:9" x14ac:dyDescent="0.25">
      <c r="F5" s="20"/>
      <c r="G5" s="20"/>
      <c r="H5" s="20"/>
    </row>
    <row r="6" spans="3:9" ht="20.45" customHeight="1" x14ac:dyDescent="0.3">
      <c r="C6" s="5"/>
      <c r="D6" s="5"/>
      <c r="E6" s="5"/>
      <c r="F6" s="16"/>
      <c r="G6" s="19"/>
      <c r="H6" s="25"/>
    </row>
    <row r="7" spans="3:9" ht="20.45" customHeight="1" x14ac:dyDescent="0.3">
      <c r="C7" s="5"/>
    </row>
    <row r="8" spans="3:9" ht="20.45" customHeight="1" x14ac:dyDescent="0.3">
      <c r="C8" s="17"/>
      <c r="F8" s="16"/>
      <c r="G8" s="19"/>
      <c r="H8" s="26"/>
    </row>
    <row r="9" spans="3:9" ht="20.45" customHeight="1" x14ac:dyDescent="0.3">
      <c r="C9" s="17"/>
      <c r="F9" s="16"/>
    </row>
    <row r="10" spans="3:9" ht="20.45" customHeight="1" x14ac:dyDescent="0.3">
      <c r="C10" s="5"/>
      <c r="F10" s="27"/>
      <c r="G10" s="24"/>
    </row>
    <row r="11" spans="3:9" ht="20.45" customHeight="1" x14ac:dyDescent="0.3">
      <c r="C11" s="5"/>
      <c r="D11" s="5"/>
      <c r="E11" s="5"/>
      <c r="F11" s="5"/>
      <c r="G11" s="5"/>
      <c r="H11" s="5"/>
      <c r="I11" s="5"/>
    </row>
    <row r="12" spans="3:9" ht="20.45" customHeight="1" x14ac:dyDescent="0.3">
      <c r="C12" s="5"/>
      <c r="F12" s="15"/>
    </row>
    <row r="13" spans="3:9" ht="20.45" customHeight="1" x14ac:dyDescent="0.3">
      <c r="C13" s="5"/>
      <c r="F13" s="28"/>
    </row>
    <row r="14" spans="3:9" ht="20.45" customHeight="1" x14ac:dyDescent="0.3">
      <c r="C14" s="5"/>
      <c r="F14" s="28"/>
    </row>
    <row r="15" spans="3:9" ht="20.45" customHeight="1" x14ac:dyDescent="0.3">
      <c r="C15" s="5"/>
      <c r="D15" s="5"/>
      <c r="E15" s="5"/>
      <c r="F15" s="5"/>
      <c r="G15" s="5"/>
    </row>
    <row r="16" spans="3:9" ht="28.15" customHeight="1" x14ac:dyDescent="0.3">
      <c r="C16" s="5"/>
      <c r="F16" s="28"/>
      <c r="G16" s="167"/>
    </row>
    <row r="17" spans="3:7" ht="28.15" customHeight="1" x14ac:dyDescent="0.3">
      <c r="C17" s="5"/>
      <c r="F17" s="27"/>
      <c r="G17" s="167"/>
    </row>
    <row r="18" spans="3:7" ht="14.45" customHeight="1" x14ac:dyDescent="0.9">
      <c r="G18" s="23"/>
    </row>
    <row r="21" spans="3:7" ht="22.9" customHeight="1" x14ac:dyDescent="0.3">
      <c r="C21" s="5"/>
      <c r="F21" s="29"/>
    </row>
  </sheetData>
  <sheetProtection formatCells="0" formatColumns="0" formatRows="0" autoFilter="0"/>
  <mergeCells count="1">
    <mergeCell ref="G16:G17"/>
  </mergeCells>
  <conditionalFormatting sqref="G16">
    <cfRule type="iconSet" priority="1">
      <iconSet showValue="0">
        <cfvo type="percent" val="0"/>
        <cfvo type="num" val="0"/>
        <cfvo type="num" val="1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Frais fixes</vt:lpstr>
      <vt:lpstr>Main d'oeuvre</vt:lpstr>
      <vt:lpstr>Profit</vt:lpstr>
      <vt:lpstr>Soumission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Roger Grenier</cp:lastModifiedBy>
  <dcterms:created xsi:type="dcterms:W3CDTF">2018-12-10T19:21:24Z</dcterms:created>
  <dcterms:modified xsi:type="dcterms:W3CDTF">2019-10-31T14:35:05Z</dcterms:modified>
</cp:coreProperties>
</file>