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ate1904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tdeno\Desktop\"/>
    </mc:Choice>
  </mc:AlternateContent>
  <xr:revisionPtr revIDLastSave="0" documentId="13_ncr:1_{3167ED32-1ABA-4349-B9B1-8FF81FC013D6}" xr6:coauthVersionLast="33" xr6:coauthVersionMax="33" xr10:uidLastSave="{00000000-0000-0000-0000-000000000000}"/>
  <bookViews>
    <workbookView xWindow="0" yWindow="0" windowWidth="19200" windowHeight="6380" tabRatio="1000" xr2:uid="{00000000-000D-0000-FFFF-FFFF00000000}"/>
  </bookViews>
  <sheets>
    <sheet name="NOM ET PRÉNOM DU TECHNICIEN" sheetId="15" r:id="rId1"/>
  </sheets>
  <calcPr calcId="179017" concurrentCalc="0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2" i="15" l="1"/>
  <c r="L12" i="15"/>
  <c r="E6" i="15"/>
  <c r="J2" i="15"/>
  <c r="L2" i="15"/>
  <c r="M13" i="15"/>
  <c r="L13" i="15"/>
  <c r="M14" i="15"/>
  <c r="L14" i="15"/>
  <c r="M15" i="15"/>
  <c r="L15" i="15"/>
  <c r="L11" i="15"/>
  <c r="F12" i="15"/>
  <c r="P12" i="15"/>
  <c r="P2" i="15"/>
  <c r="F13" i="15"/>
  <c r="P13" i="15"/>
  <c r="F14" i="15"/>
  <c r="P14" i="15"/>
  <c r="F15" i="15"/>
  <c r="P15" i="15"/>
  <c r="C12" i="15"/>
  <c r="O12" i="15"/>
  <c r="O2" i="15"/>
  <c r="C13" i="15"/>
  <c r="O13" i="15"/>
  <c r="C14" i="15"/>
  <c r="O14" i="15"/>
  <c r="C15" i="15"/>
  <c r="O15" i="15"/>
  <c r="N12" i="15"/>
  <c r="N2" i="15"/>
  <c r="N13" i="15"/>
  <c r="N14" i="15"/>
  <c r="N15" i="15"/>
  <c r="M2" i="15"/>
  <c r="F11" i="15"/>
  <c r="P11" i="15"/>
  <c r="O11" i="15"/>
  <c r="N11" i="15"/>
  <c r="M11" i="15"/>
  <c r="F18" i="15"/>
  <c r="P18" i="15"/>
  <c r="F19" i="15"/>
  <c r="P19" i="15"/>
  <c r="F20" i="15"/>
  <c r="P20" i="15"/>
  <c r="F21" i="15"/>
  <c r="P21" i="15"/>
  <c r="F22" i="15"/>
  <c r="P22" i="15"/>
  <c r="M18" i="15"/>
  <c r="L18" i="15"/>
  <c r="M19" i="15"/>
  <c r="L19" i="15"/>
  <c r="M20" i="15"/>
  <c r="L20" i="15"/>
  <c r="M21" i="15"/>
  <c r="L21" i="15"/>
  <c r="M22" i="15"/>
  <c r="L22" i="15"/>
  <c r="N18" i="15"/>
  <c r="C16" i="15"/>
  <c r="C17" i="15"/>
  <c r="C18" i="15"/>
  <c r="O18" i="15"/>
  <c r="R18" i="15"/>
  <c r="K18" i="15"/>
  <c r="K2" i="15"/>
  <c r="Q18" i="15"/>
  <c r="S18" i="15"/>
  <c r="K19" i="15"/>
  <c r="Q19" i="15"/>
  <c r="N19" i="15"/>
  <c r="C19" i="15"/>
  <c r="O19" i="15"/>
  <c r="R19" i="15"/>
  <c r="S19" i="15"/>
  <c r="K20" i="15"/>
  <c r="Q20" i="15"/>
  <c r="N20" i="15"/>
  <c r="C20" i="15"/>
  <c r="O20" i="15"/>
  <c r="R20" i="15"/>
  <c r="S20" i="15"/>
  <c r="K21" i="15"/>
  <c r="Q21" i="15"/>
  <c r="C21" i="15"/>
  <c r="O21" i="15"/>
  <c r="N21" i="15"/>
  <c r="R21" i="15"/>
  <c r="S21" i="15"/>
  <c r="K22" i="15"/>
  <c r="Q22" i="15"/>
  <c r="C22" i="15"/>
  <c r="O22" i="15"/>
  <c r="N22" i="15"/>
  <c r="R22" i="15"/>
  <c r="S22" i="15"/>
  <c r="E7" i="15"/>
  <c r="J6" i="15"/>
  <c r="M6" i="15"/>
  <c r="R11" i="15"/>
  <c r="R12" i="15"/>
  <c r="R13" i="15"/>
  <c r="R14" i="15"/>
  <c r="R15" i="15"/>
  <c r="K12" i="15"/>
  <c r="Q12" i="15"/>
  <c r="K13" i="15"/>
  <c r="Q13" i="15"/>
  <c r="K14" i="15"/>
  <c r="Q14" i="15"/>
  <c r="K15" i="15"/>
  <c r="Q15" i="15"/>
  <c r="K11" i="15"/>
  <c r="Q11" i="15"/>
  <c r="P6" i="15"/>
  <c r="O6" i="15"/>
  <c r="N6" i="15"/>
  <c r="L51" i="15"/>
  <c r="M51" i="15"/>
  <c r="N51" i="15"/>
  <c r="O51" i="15"/>
  <c r="P51" i="15"/>
  <c r="S12" i="15"/>
  <c r="S13" i="15"/>
  <c r="S14" i="15"/>
  <c r="S15" i="15"/>
  <c r="C23" i="15"/>
  <c r="C24" i="15"/>
  <c r="C25" i="15"/>
  <c r="C26" i="15"/>
  <c r="C27" i="15"/>
  <c r="O27" i="15"/>
  <c r="F51" i="15"/>
  <c r="L6" i="15"/>
  <c r="K6" i="15"/>
  <c r="F8" i="15"/>
  <c r="H8" i="15"/>
  <c r="H9" i="15"/>
  <c r="F9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S11" i="15"/>
  <c r="R51" i="15"/>
  <c r="S51" i="15"/>
  <c r="Q51" i="15"/>
  <c r="K51" i="15"/>
  <c r="J51" i="15"/>
  <c r="I51" i="15"/>
  <c r="H51" i="15"/>
  <c r="G51" i="15"/>
</calcChain>
</file>

<file path=xl/sharedStrings.xml><?xml version="1.0" encoding="utf-8"?>
<sst xmlns="http://schemas.openxmlformats.org/spreadsheetml/2006/main" count="41" uniqueCount="36">
  <si>
    <t>JOUR</t>
  </si>
  <si>
    <t>DATE</t>
  </si>
  <si>
    <t>HORAIRE EFFECTIF</t>
  </si>
  <si>
    <t>TRAJET A</t>
  </si>
  <si>
    <t>TRAJET R</t>
  </si>
  <si>
    <t>TOTAL</t>
  </si>
  <si>
    <t>REPAS</t>
  </si>
  <si>
    <t>NOM</t>
  </si>
  <si>
    <t>Prénom</t>
  </si>
  <si>
    <t>Brut/sem :</t>
  </si>
  <si>
    <t>Effect.</t>
  </si>
  <si>
    <t>Équi.</t>
  </si>
  <si>
    <t>DÉFR.</t>
  </si>
  <si>
    <t>5J :</t>
  </si>
  <si>
    <t>6J :</t>
  </si>
  <si>
    <t>Brut/j :</t>
  </si>
  <si>
    <t>Tarif horaire base 5J</t>
  </si>
  <si>
    <t>Tarif horaire base 6J</t>
  </si>
  <si>
    <t>POSTE :</t>
  </si>
  <si>
    <t>Hrs. hebdo. :</t>
  </si>
  <si>
    <t>Anticipée (+100%)</t>
  </si>
  <si>
    <t>Férié (+100%)</t>
  </si>
  <si>
    <t>FÉRIÉ</t>
  </si>
  <si>
    <t>Hrs jour</t>
  </si>
  <si>
    <t>Base présence hors repas :</t>
  </si>
  <si>
    <t>Base présence dont repas :</t>
  </si>
  <si>
    <t>GRAND TOTAL :</t>
  </si>
  <si>
    <t>TIME SHEET</t>
  </si>
  <si>
    <t>Hrs nuit (150%)</t>
  </si>
  <si>
    <t>Hrs supp. &gt;10ème h (+100%)</t>
  </si>
  <si>
    <t>Hrs nuit supp. (+100%)</t>
  </si>
  <si>
    <t>BRUT HRS JOUR &amp; NUIT</t>
  </si>
  <si>
    <t>BRUT HRS NUIT SUPP., ANTICIPÉES, FÉRIÉS, SUPP.</t>
  </si>
  <si>
    <t>COMPLÉTER UNIQUEMENT LES CASES BLEUES ET DÉCLARER L'HORAIRE EFFECTIF AU FORMAT HH:MM</t>
  </si>
  <si>
    <t>PROJET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</si>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</sst>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ddd"/>
    <numFmt numFmtId="165" formatCode="#,##0.00\ &quot;€&quot;"/>
    <numFmt numFmtId="166" formatCode="h&quot; h &quot;mm;@"/>
    <numFmt numFmtId="167" formatCode="[h]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ck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/>
      <right/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ck">
        <color theme="0" tint="-0.24994659260841701"/>
      </bottom>
      <diagonal/>
    </border>
  </borders>
  <cellStyleXfs count="4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0" borderId="3" xfId="0" applyBorder="1"/>
    <xf numFmtId="2" fontId="0" fillId="0" borderId="0" xfId="0" applyNumberFormat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66" fontId="0" fillId="4" borderId="1" xfId="0" applyNumberFormat="1" applyFont="1" applyFill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165" fontId="0" fillId="4" borderId="1" xfId="0" applyNumberFormat="1" applyFont="1" applyFill="1" applyBorder="1" applyAlignment="1">
      <alignment horizontal="center"/>
    </xf>
    <xf numFmtId="3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165" fontId="3" fillId="4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8" fontId="0" fillId="0" borderId="7" xfId="0" applyNumberForma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165" fontId="3" fillId="4" borderId="11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8" fontId="0" fillId="0" borderId="11" xfId="0" applyNumberForma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0" fillId="0" borderId="42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167" fontId="0" fillId="0" borderId="42" xfId="0" applyNumberFormat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167" fontId="0" fillId="0" borderId="44" xfId="0" applyNumberFormat="1" applyBorder="1" applyAlignment="1">
      <alignment horizontal="center"/>
    </xf>
    <xf numFmtId="165" fontId="0" fillId="0" borderId="43" xfId="0" applyNumberFormat="1" applyBorder="1" applyAlignment="1">
      <alignment horizontal="center"/>
    </xf>
    <xf numFmtId="165" fontId="0" fillId="2" borderId="43" xfId="0" applyNumberFormat="1" applyFill="1" applyBorder="1" applyAlignment="1">
      <alignment horizontal="center"/>
    </xf>
    <xf numFmtId="165" fontId="0" fillId="0" borderId="43" xfId="0" applyNumberFormat="1" applyFont="1" applyBorder="1" applyAlignment="1">
      <alignment horizontal="center"/>
    </xf>
    <xf numFmtId="165" fontId="1" fillId="0" borderId="43" xfId="0" applyNumberFormat="1" applyFont="1" applyBorder="1" applyAlignment="1">
      <alignment vertical="center"/>
    </xf>
    <xf numFmtId="0" fontId="0" fillId="0" borderId="29" xfId="0" applyBorder="1"/>
    <xf numFmtId="166" fontId="3" fillId="0" borderId="42" xfId="0" applyNumberFormat="1" applyFont="1" applyFill="1" applyBorder="1" applyAlignment="1">
      <alignment horizontal="center"/>
    </xf>
    <xf numFmtId="166" fontId="3" fillId="2" borderId="42" xfId="0" applyNumberFormat="1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5" fontId="3" fillId="0" borderId="43" xfId="0" applyNumberFormat="1" applyFont="1" applyBorder="1" applyAlignment="1">
      <alignment horizontal="center"/>
    </xf>
    <xf numFmtId="0" fontId="3" fillId="0" borderId="0" xfId="0" applyFont="1"/>
    <xf numFmtId="0" fontId="1" fillId="0" borderId="45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/>
    </xf>
    <xf numFmtId="165" fontId="1" fillId="0" borderId="43" xfId="0" applyNumberFormat="1" applyFont="1" applyBorder="1" applyAlignment="1">
      <alignment horizontal="center"/>
    </xf>
    <xf numFmtId="165" fontId="14" fillId="0" borderId="43" xfId="0" applyNumberFormat="1" applyFont="1" applyBorder="1" applyAlignment="1">
      <alignment horizontal="center"/>
    </xf>
    <xf numFmtId="165" fontId="1" fillId="2" borderId="43" xfId="0" applyNumberFormat="1" applyFont="1" applyFill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/>
    <xf numFmtId="166" fontId="3" fillId="0" borderId="44" xfId="0" applyNumberFormat="1" applyFont="1" applyFill="1" applyBorder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0" fillId="0" borderId="4" xfId="0" applyFill="1" applyBorder="1"/>
    <xf numFmtId="0" fontId="0" fillId="0" borderId="44" xfId="0" applyFont="1" applyFill="1" applyBorder="1" applyAlignment="1">
      <alignment horizontal="center"/>
    </xf>
    <xf numFmtId="0" fontId="0" fillId="0" borderId="44" xfId="0" applyBorder="1" applyAlignment="1">
      <alignment horizontal="center"/>
    </xf>
    <xf numFmtId="166" fontId="3" fillId="2" borderId="44" xfId="0" applyNumberFormat="1" applyFont="1" applyFill="1" applyBorder="1" applyAlignment="1">
      <alignment horizontal="center"/>
    </xf>
    <xf numFmtId="165" fontId="1" fillId="0" borderId="43" xfId="0" applyNumberFormat="1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39" xfId="0" applyFont="1" applyBorder="1" applyAlignment="1">
      <alignment horizontal="center" vertical="center" textRotation="90" wrapText="1"/>
    </xf>
    <xf numFmtId="0" fontId="12" fillId="0" borderId="40" xfId="0" applyFont="1" applyBorder="1" applyAlignment="1">
      <alignment horizontal="center" vertical="center" textRotation="90" wrapText="1"/>
    </xf>
    <xf numFmtId="0" fontId="12" fillId="0" borderId="41" xfId="0" applyFont="1" applyBorder="1" applyAlignment="1">
      <alignment horizontal="center" vertical="center" textRotation="90" wrapText="1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4" xfId="0" applyBorder="1" applyAlignment="1">
      <alignment horizontal="center"/>
    </xf>
    <xf numFmtId="8" fontId="0" fillId="0" borderId="2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8" fontId="1" fillId="0" borderId="7" xfId="0" applyNumberFormat="1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8" fontId="0" fillId="0" borderId="27" xfId="0" applyNumberFormat="1" applyBorder="1" applyAlignment="1">
      <alignment horizontal="center" vertical="center"/>
    </xf>
    <xf numFmtId="8" fontId="0" fillId="0" borderId="28" xfId="0" applyNumberFormat="1" applyBorder="1" applyAlignment="1">
      <alignment horizontal="center" vertical="center"/>
    </xf>
    <xf numFmtId="8" fontId="0" fillId="0" borderId="29" xfId="0" applyNumberFormat="1" applyBorder="1" applyAlignment="1">
      <alignment horizontal="center" vertical="center"/>
    </xf>
    <xf numFmtId="8" fontId="0" fillId="0" borderId="35" xfId="0" applyNumberFormat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8" fontId="1" fillId="0" borderId="11" xfId="0" applyNumberFormat="1" applyFont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8" fontId="0" fillId="0" borderId="46" xfId="0" applyNumberFormat="1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8" fontId="0" fillId="0" borderId="47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3" fillId="6" borderId="33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horizontal="center" vertical="center" wrapText="1"/>
    </xf>
    <xf numFmtId="8" fontId="0" fillId="0" borderId="44" xfId="0" applyNumberFormat="1" applyBorder="1" applyAlignment="1">
      <alignment horizontal="center" vertical="center"/>
    </xf>
    <xf numFmtId="8" fontId="0" fillId="0" borderId="23" xfId="0" applyNumberFormat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</cellXfs>
  <cellStyles count="46">
    <cellStyle name="Excel Built-in Normal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52"/>
  <sheetViews>
    <sheetView showGridLines="0" tabSelected="1" zoomScale="80" zoomScaleNormal="80" zoomScalePageLayoutView="80" workbookViewId="0">
      <pane ySplit="9" topLeftCell="A10" activePane="bottomLeft" state="frozen"/>
      <selection pane="bottomLeft" activeCell="I18" sqref="I18"/>
    </sheetView>
  </sheetViews>
  <sheetFormatPr baseColWidth="10" defaultRowHeight="14.5" x14ac:dyDescent="0.35"/>
  <cols>
    <col min="1" max="1" width="4.1796875" bestFit="1" customWidth="1"/>
    <col min="2" max="2" width="11.26953125" bestFit="1" customWidth="1"/>
    <col min="3" max="3" width="10.26953125" bestFit="1" customWidth="1"/>
    <col min="4" max="4" width="9.54296875" customWidth="1"/>
    <col min="5" max="5" width="8.7265625" bestFit="1" customWidth="1"/>
    <col min="6" max="6" width="11.81640625" bestFit="1" customWidth="1"/>
    <col min="7" max="8" width="8.7265625" bestFit="1" customWidth="1"/>
    <col min="9" max="9" width="8.81640625" bestFit="1" customWidth="1"/>
    <col min="11" max="16" width="9.54296875" customWidth="1"/>
  </cols>
  <sheetData>
    <row r="1" spans="1:20" ht="42.75" customHeight="1" thickTop="1" thickBot="1" x14ac:dyDescent="0.4">
      <c r="A1" s="133" t="s">
        <v>34</v>
      </c>
      <c r="B1" s="134"/>
      <c r="C1" s="134"/>
      <c r="D1" s="134"/>
      <c r="E1" s="135"/>
      <c r="F1" s="150" t="s">
        <v>33</v>
      </c>
      <c r="G1" s="151"/>
      <c r="H1" s="151"/>
      <c r="I1" s="151"/>
      <c r="J1" s="152"/>
      <c r="K1" s="60" t="s">
        <v>23</v>
      </c>
      <c r="L1" s="90" t="s">
        <v>28</v>
      </c>
      <c r="M1" s="64" t="s">
        <v>30</v>
      </c>
      <c r="N1" s="61" t="s">
        <v>20</v>
      </c>
      <c r="O1" s="61" t="s">
        <v>21</v>
      </c>
      <c r="P1" s="93" t="s">
        <v>29</v>
      </c>
      <c r="Q1" s="105" t="s">
        <v>31</v>
      </c>
      <c r="R1" s="105" t="s">
        <v>32</v>
      </c>
      <c r="S1" s="105" t="s">
        <v>5</v>
      </c>
    </row>
    <row r="2" spans="1:20" ht="14.5" customHeight="1" thickTop="1" thickBot="1" x14ac:dyDescent="0.4">
      <c r="A2" s="126" t="s">
        <v>27</v>
      </c>
      <c r="B2" s="127"/>
      <c r="C2" s="127"/>
      <c r="D2" s="127"/>
      <c r="E2" s="128"/>
      <c r="F2" s="108"/>
      <c r="G2" s="109"/>
      <c r="H2" s="110"/>
      <c r="I2" s="117" t="s">
        <v>16</v>
      </c>
      <c r="J2" s="115">
        <f>E6/(G6/5)</f>
        <v>20.768478260869568</v>
      </c>
      <c r="K2" s="111">
        <f>J2</f>
        <v>20.768478260869568</v>
      </c>
      <c r="L2" s="144">
        <f>J2*150%</f>
        <v>31.15271739130435</v>
      </c>
      <c r="M2" s="122">
        <f>J2*100%</f>
        <v>20.768478260869568</v>
      </c>
      <c r="N2" s="111">
        <f>J2*100%</f>
        <v>20.768478260869568</v>
      </c>
      <c r="O2" s="111">
        <f>J2*100%</f>
        <v>20.768478260869568</v>
      </c>
      <c r="P2" s="153">
        <f>J2*100%</f>
        <v>20.768478260869568</v>
      </c>
      <c r="Q2" s="106"/>
      <c r="R2" s="106"/>
      <c r="S2" s="106"/>
    </row>
    <row r="3" spans="1:20" ht="14.5" customHeight="1" thickTop="1" x14ac:dyDescent="0.35">
      <c r="A3" s="129"/>
      <c r="B3" s="130"/>
      <c r="C3" s="130"/>
      <c r="D3" s="130"/>
      <c r="E3" s="131"/>
      <c r="F3" s="108"/>
      <c r="G3" s="109"/>
      <c r="H3" s="110"/>
      <c r="I3" s="118"/>
      <c r="J3" s="116"/>
      <c r="K3" s="112"/>
      <c r="L3" s="145"/>
      <c r="M3" s="123"/>
      <c r="N3" s="112"/>
      <c r="O3" s="112"/>
      <c r="P3" s="153"/>
      <c r="Q3" s="106"/>
      <c r="R3" s="106"/>
      <c r="S3" s="106"/>
    </row>
    <row r="4" spans="1:20" ht="14.5" customHeight="1" thickBot="1" x14ac:dyDescent="0.4">
      <c r="A4" s="157" t="s">
        <v>7</v>
      </c>
      <c r="B4" s="157"/>
      <c r="C4" s="158"/>
      <c r="D4" s="148" t="s">
        <v>8</v>
      </c>
      <c r="E4" s="149"/>
      <c r="F4" s="108"/>
      <c r="G4" s="109"/>
      <c r="H4" s="110"/>
      <c r="I4" s="118"/>
      <c r="J4" s="116"/>
      <c r="K4" s="112"/>
      <c r="L4" s="145"/>
      <c r="M4" s="123"/>
      <c r="N4" s="112"/>
      <c r="O4" s="112"/>
      <c r="P4" s="153"/>
      <c r="Q4" s="106"/>
      <c r="R4" s="106"/>
      <c r="S4" s="106"/>
    </row>
    <row r="5" spans="1:20" ht="14.5" customHeight="1" thickTop="1" thickBot="1" x14ac:dyDescent="0.4">
      <c r="A5" s="155" t="s">
        <v>18</v>
      </c>
      <c r="B5" s="156"/>
      <c r="C5" s="120" t="s">
        <v>35</v>
      </c>
      <c r="D5" s="120"/>
      <c r="E5" s="121"/>
      <c r="F5" s="62"/>
      <c r="G5" s="55" t="s">
        <v>10</v>
      </c>
      <c r="H5" s="59" t="s">
        <v>11</v>
      </c>
      <c r="I5" s="119"/>
      <c r="J5" s="116"/>
      <c r="K5" s="113"/>
      <c r="L5" s="147"/>
      <c r="M5" s="124"/>
      <c r="N5" s="113"/>
      <c r="O5" s="113"/>
      <c r="P5" s="153"/>
      <c r="Q5" s="106"/>
      <c r="R5" s="106"/>
      <c r="S5" s="106"/>
    </row>
    <row r="6" spans="1:20" ht="14.5" customHeight="1" thickTop="1" x14ac:dyDescent="0.35">
      <c r="A6" s="54" t="s">
        <v>13</v>
      </c>
      <c r="B6" s="46" t="s">
        <v>9</v>
      </c>
      <c r="C6" s="47">
        <v>955.35</v>
      </c>
      <c r="D6" s="48" t="s">
        <v>15</v>
      </c>
      <c r="E6" s="49">
        <f>C6/5</f>
        <v>191.07</v>
      </c>
      <c r="F6" s="101" t="s">
        <v>19</v>
      </c>
      <c r="G6" s="24">
        <v>46</v>
      </c>
      <c r="H6" s="56">
        <v>47</v>
      </c>
      <c r="I6" s="142" t="s">
        <v>17</v>
      </c>
      <c r="J6" s="116">
        <f>E7/(G7/6)</f>
        <v>23.56135714285714</v>
      </c>
      <c r="K6" s="111">
        <f>J6</f>
        <v>23.56135714285714</v>
      </c>
      <c r="L6" s="144">
        <f>J6*150%</f>
        <v>35.342035714285714</v>
      </c>
      <c r="M6" s="122">
        <f>J6*100%</f>
        <v>23.56135714285714</v>
      </c>
      <c r="N6" s="111">
        <f>J6*100%</f>
        <v>23.56135714285714</v>
      </c>
      <c r="O6" s="111">
        <f>J6*100%</f>
        <v>23.56135714285714</v>
      </c>
      <c r="P6" s="153">
        <f>J6*100%</f>
        <v>23.56135714285714</v>
      </c>
      <c r="Q6" s="106"/>
      <c r="R6" s="106"/>
      <c r="S6" s="106"/>
    </row>
    <row r="7" spans="1:20" ht="14.5" customHeight="1" thickBot="1" x14ac:dyDescent="0.4">
      <c r="A7" s="45" t="s">
        <v>14</v>
      </c>
      <c r="B7" s="50" t="s">
        <v>9</v>
      </c>
      <c r="C7" s="51">
        <v>1099.53</v>
      </c>
      <c r="D7" s="52" t="s">
        <v>15</v>
      </c>
      <c r="E7" s="53">
        <f>C7/5</f>
        <v>219.90600000000001</v>
      </c>
      <c r="F7" s="102"/>
      <c r="G7" s="57">
        <v>56</v>
      </c>
      <c r="H7" s="58">
        <v>57</v>
      </c>
      <c r="I7" s="118"/>
      <c r="J7" s="116"/>
      <c r="K7" s="112"/>
      <c r="L7" s="145"/>
      <c r="M7" s="123"/>
      <c r="N7" s="112"/>
      <c r="O7" s="112"/>
      <c r="P7" s="153"/>
      <c r="Q7" s="106"/>
      <c r="R7" s="106"/>
      <c r="S7" s="106"/>
    </row>
    <row r="8" spans="1:20" ht="14.5" customHeight="1" thickTop="1" x14ac:dyDescent="0.35">
      <c r="A8" s="136" t="s">
        <v>24</v>
      </c>
      <c r="B8" s="137"/>
      <c r="C8" s="137"/>
      <c r="D8" s="138"/>
      <c r="E8" s="103" t="s">
        <v>13</v>
      </c>
      <c r="F8" s="41">
        <f>(H6/5)/24</f>
        <v>0.39166666666666666</v>
      </c>
      <c r="G8" s="103" t="s">
        <v>14</v>
      </c>
      <c r="H8" s="42">
        <f>(H7/6)/24</f>
        <v>0.39583333333333331</v>
      </c>
      <c r="I8" s="118"/>
      <c r="J8" s="116"/>
      <c r="K8" s="112"/>
      <c r="L8" s="145"/>
      <c r="M8" s="123"/>
      <c r="N8" s="112"/>
      <c r="O8" s="112"/>
      <c r="P8" s="153"/>
      <c r="Q8" s="106"/>
      <c r="R8" s="106"/>
      <c r="S8" s="106"/>
    </row>
    <row r="9" spans="1:20" ht="15" customHeight="1" thickBot="1" x14ac:dyDescent="0.4">
      <c r="A9" s="139" t="s">
        <v>25</v>
      </c>
      <c r="B9" s="140"/>
      <c r="C9" s="140"/>
      <c r="D9" s="141"/>
      <c r="E9" s="104"/>
      <c r="F9" s="43">
        <f>((H6/5)+1)/24</f>
        <v>0.43333333333333335</v>
      </c>
      <c r="G9" s="104"/>
      <c r="H9" s="44">
        <f>((H7/6)+1)/24</f>
        <v>0.4375</v>
      </c>
      <c r="I9" s="143"/>
      <c r="J9" s="132"/>
      <c r="K9" s="114"/>
      <c r="L9" s="146"/>
      <c r="M9" s="125"/>
      <c r="N9" s="114"/>
      <c r="O9" s="114"/>
      <c r="P9" s="154"/>
      <c r="Q9" s="107"/>
      <c r="R9" s="107"/>
      <c r="S9" s="107"/>
    </row>
    <row r="10" spans="1:20" ht="15" thickTop="1" x14ac:dyDescent="0.35">
      <c r="A10" s="25"/>
      <c r="B10" s="86" t="s">
        <v>0</v>
      </c>
      <c r="C10" s="86" t="s">
        <v>1</v>
      </c>
      <c r="D10" s="100" t="s">
        <v>2</v>
      </c>
      <c r="E10" s="100"/>
      <c r="F10" s="86" t="s">
        <v>5</v>
      </c>
      <c r="G10" s="86" t="s">
        <v>12</v>
      </c>
      <c r="H10" s="86" t="s">
        <v>6</v>
      </c>
      <c r="I10" s="86" t="s">
        <v>3</v>
      </c>
      <c r="J10" s="86" t="s">
        <v>4</v>
      </c>
      <c r="K10" s="63"/>
      <c r="L10" s="91"/>
      <c r="M10" s="76"/>
      <c r="N10" s="25"/>
      <c r="O10" s="25"/>
      <c r="P10" s="91"/>
      <c r="Q10" s="85"/>
      <c r="R10" s="85"/>
      <c r="S10" s="85"/>
    </row>
    <row r="11" spans="1:20" x14ac:dyDescent="0.35">
      <c r="A11" s="3">
        <v>1</v>
      </c>
      <c r="B11" s="4">
        <f>C11</f>
        <v>41849</v>
      </c>
      <c r="C11" s="5">
        <v>41849</v>
      </c>
      <c r="D11" s="6">
        <v>0.83333333333333337</v>
      </c>
      <c r="E11" s="6">
        <v>0.16666666666666666</v>
      </c>
      <c r="F11" s="7">
        <f>E11-D11+IF(D11&gt;E11,1)</f>
        <v>0.33333333333333326</v>
      </c>
      <c r="G11" s="8">
        <v>0</v>
      </c>
      <c r="H11" s="9">
        <v>1</v>
      </c>
      <c r="I11" s="2"/>
      <c r="J11" s="2"/>
      <c r="K11" s="7">
        <f>(F11)-L11</f>
        <v>8.3333333333333259E-2</v>
      </c>
      <c r="L11" s="92">
        <f>MOD(E11-D11,1)-IF(E11&gt;D11,MAX(0,MIN(E11,22/24)-MAX(D11,6/24)),MAX(0,22/24-MAX(D11,6/24))+MAX(0,MIN(E11,22/24)-6/24))</f>
        <v>0.25</v>
      </c>
      <c r="M11" s="77">
        <f>IF((MOD(E11-D11,1)-IF(E11&gt;D11,MAX(0,MIN(E11,22/24)-MAX(D11,6/24)),MAX(0,22/24-MAX(D11,6/24))+MAX(0,MIN(E11,22/24)-6/24))&gt;(8/24)),((MOD(E11-D11,1)-IF(E11&gt;D11,MAX(0,MIN(E11,22/24)-MAX(D11,6/24)),MAX(0,22/24-MAX(D11,6/24))+MAX(0,MIN(E11,22/24)-6/24)))-(8/24)),(0))</f>
        <v>0</v>
      </c>
      <c r="N11" s="7">
        <f>IF(((D12-E11)+IF(E11&gt;D12,1))&lt;(11/24),-(((D12-E11)+IF(E11&gt;D12,1))-(11/24)),0)</f>
        <v>0.24999999999999997</v>
      </c>
      <c r="O11" s="7">
        <f>IF(C11="15-08-2018"*1,F11,0)</f>
        <v>0</v>
      </c>
      <c r="P11" s="7">
        <f>IF(F11&gt;(10/24),(F11-(10/24)),(0))</f>
        <v>0</v>
      </c>
      <c r="Q11" s="72">
        <f>((K11*24)*$K$2)+((L11*24)*$L$2)</f>
        <v>228.45326086956521</v>
      </c>
      <c r="R11" s="72">
        <f>((M11*24)*$M$2)+((N11*24)*$N$2)+((O11*24)*$O$2)+((P11*24)*$P$2)</f>
        <v>124.61086956521739</v>
      </c>
      <c r="S11" s="87">
        <f>Q11+R11</f>
        <v>353.06413043478261</v>
      </c>
    </row>
    <row r="12" spans="1:20" x14ac:dyDescent="0.35">
      <c r="A12" s="3">
        <v>2</v>
      </c>
      <c r="B12" s="10">
        <f>B11+1</f>
        <v>41850</v>
      </c>
      <c r="C12" s="11">
        <f>C11+1</f>
        <v>41850</v>
      </c>
      <c r="D12" s="6">
        <v>0.375</v>
      </c>
      <c r="E12" s="6">
        <v>0.83333333333333337</v>
      </c>
      <c r="F12" s="7">
        <f t="shared" ref="F12:F22" si="0">E12-D12+IF(D12&gt;E12,1)</f>
        <v>0.45833333333333337</v>
      </c>
      <c r="G12" s="8">
        <v>0</v>
      </c>
      <c r="H12" s="9">
        <v>1</v>
      </c>
      <c r="I12" s="2"/>
      <c r="J12" s="2"/>
      <c r="K12" s="7">
        <f>(F12)-L12</f>
        <v>0.45833333333333337</v>
      </c>
      <c r="L12" s="92">
        <f>(MOD(E12-D12,1)-IF(E12&gt;D12,MAX(0,MIN(E12,22/24)-MAX(D12,6/24)),MAX(0,22/24-MAX(D12,6/24))+MAX(0,MIN(E12,22/24)-6/24)))-M12</f>
        <v>0</v>
      </c>
      <c r="M12" s="77">
        <f>IF((MOD(E12-D12,1)-IF(E12&gt;D12,MAX(0,MIN(E12,22/24)-MAX(D12,6/24)),MAX(0,22/24-MAX(D12,6/24))+MAX(0,MIN(E12,22/24)-6/24))&gt;(8/24)),((MOD(E12-D12,1)-IF(E12&gt;D12,MAX(0,MIN(E12,22/24)-MAX(D12,6/24)),MAX(0,22/24-MAX(D12,6/24))+MAX(0,MIN(E12,22/24)-6/24)))-(8/24)),(0))</f>
        <v>0</v>
      </c>
      <c r="N12" s="7">
        <f>IF(((D13-E12)+IF(E12&gt;D13,1))&lt;(11/24),-(((D13-E12)+IF(E12&gt;D13,1))-(11/24)),0)</f>
        <v>0</v>
      </c>
      <c r="O12" s="7">
        <f>IF(C12="15-08-2018"*1,F12,0)</f>
        <v>0</v>
      </c>
      <c r="P12" s="7">
        <f>IF(F12&gt;(10/24),(F12-(10/24)),(0))</f>
        <v>4.1666666666666685E-2</v>
      </c>
      <c r="Q12" s="72">
        <f>((K12*24)*$K$2)+((L12*24)*$L$2)</f>
        <v>228.45326086956524</v>
      </c>
      <c r="R12" s="72">
        <f>((M12*24)*$M$2)+((N12*24)*$N$2)+((O12*24)*$O$2)+((P12*24)*$P$2)</f>
        <v>20.768478260869578</v>
      </c>
      <c r="S12" s="87">
        <f t="shared" ref="S12:S22" si="1">Q12+R12</f>
        <v>249.22173913043483</v>
      </c>
    </row>
    <row r="13" spans="1:20" x14ac:dyDescent="0.35">
      <c r="A13" s="3">
        <v>3</v>
      </c>
      <c r="B13" s="10">
        <f t="shared" ref="B13:C16" si="2">B12+1</f>
        <v>41851</v>
      </c>
      <c r="C13" s="11">
        <f t="shared" si="2"/>
        <v>41851</v>
      </c>
      <c r="D13" s="6">
        <v>0.35416666666666669</v>
      </c>
      <c r="E13" s="6">
        <v>0.67708333333333337</v>
      </c>
      <c r="F13" s="7">
        <f t="shared" si="0"/>
        <v>0.32291666666666669</v>
      </c>
      <c r="G13" s="8">
        <v>0</v>
      </c>
      <c r="H13" s="9">
        <v>1</v>
      </c>
      <c r="I13" s="2"/>
      <c r="J13" s="2"/>
      <c r="K13" s="7">
        <f>(F13)-L13</f>
        <v>0.32291666666666669</v>
      </c>
      <c r="L13" s="92">
        <f>(MOD(E13-D13,1)-IF(E13&gt;D13,MAX(0,MIN(E13,22/24)-MAX(D13,6/24)),MAX(0,22/24-MAX(D13,6/24))+MAX(0,MIN(E13,22/24)-6/24)))-M13</f>
        <v>0</v>
      </c>
      <c r="M13" s="77">
        <f>IF((MOD(E13-D13,1)-IF(E13&gt;D13,MAX(0,MIN(E13,22/24)-MAX(D13,6/24)),MAX(0,22/24-MAX(D13,6/24))+MAX(0,MIN(E13,22/24)-6/24))&gt;(8/24)),((MOD(E13-D13,1)-IF(E13&gt;D13,MAX(0,MIN(E13,22/24)-MAX(D13,6/24)),MAX(0,22/24-MAX(D13,6/24))+MAX(0,MIN(E13,22/24)-6/24)))-(8/24)),(0))</f>
        <v>0</v>
      </c>
      <c r="N13" s="7">
        <f>IF(((D14-E13)+IF(E13&gt;D14,1))&lt;(11/24),-(((D14-E13)+IF(E13&gt;D14,1))-(11/24)),0)</f>
        <v>0</v>
      </c>
      <c r="O13" s="7">
        <f>IF(C13="15-08-2018"*1,F13,0)</f>
        <v>0</v>
      </c>
      <c r="P13" s="7">
        <f>IF(F13&gt;(10/24),(F13-(10/24)),(0))</f>
        <v>0</v>
      </c>
      <c r="Q13" s="72">
        <f>((K13*24)*$K$2)+((L13*24)*$L$2)</f>
        <v>160.95570652173916</v>
      </c>
      <c r="R13" s="72">
        <f>((M13*24)*$M$2)+((N13*24)*$N$2)+((O13*24)*$O$2)+((P13*24)*$P$2)</f>
        <v>0</v>
      </c>
      <c r="S13" s="87">
        <f t="shared" si="1"/>
        <v>160.95570652173916</v>
      </c>
      <c r="T13" s="26"/>
    </row>
    <row r="14" spans="1:20" s="84" customFormat="1" x14ac:dyDescent="0.35">
      <c r="A14" s="27">
        <v>4</v>
      </c>
      <c r="B14" s="28">
        <f t="shared" si="2"/>
        <v>41852</v>
      </c>
      <c r="C14" s="29">
        <f t="shared" si="2"/>
        <v>41852</v>
      </c>
      <c r="D14" s="20">
        <v>0.66666666666666663</v>
      </c>
      <c r="E14" s="20">
        <v>0.33333333333333331</v>
      </c>
      <c r="F14" s="30">
        <f>E14-D14+IF(D14&gt;E14,1)</f>
        <v>0.66666666666666674</v>
      </c>
      <c r="G14" s="81">
        <v>0</v>
      </c>
      <c r="H14" s="82">
        <v>1</v>
      </c>
      <c r="I14" s="31"/>
      <c r="J14" s="31"/>
      <c r="K14" s="30">
        <f>(F14)-L14</f>
        <v>0.33333333333333331</v>
      </c>
      <c r="L14" s="92">
        <f>(MOD(E14-D14,1)-IF(E14&gt;D14,MAX(0,MIN(E14,22/24)-MAX(D14,6/24)),MAX(0,22/24-MAX(D14,6/24))+MAX(0,MIN(E14,22/24)-6/24)))-M14</f>
        <v>0.33333333333333343</v>
      </c>
      <c r="M14" s="77">
        <f>IF((MOD(E14-D14,1)-IF(E14&gt;D14,MAX(0,MIN(E14,22/24)-MAX(D14,6/24)),MAX(0,22/24-MAX(D14,6/24))+MAX(0,MIN(E14,22/24)-6/24))&gt;(8/24)),((MOD(E14-D14,1)-IF(E14&gt;D14,MAX(0,MIN(E14,22/24)-MAX(D14,6/24)),MAX(0,22/24-MAX(D14,6/24))+MAX(0,MIN(E14,22/24)-6/24)))-(8/24)),(0))</f>
        <v>0</v>
      </c>
      <c r="N14" s="30">
        <f>IF(((D15-E14)+IF(E14&gt;D15,1))&lt;(11/24),-(((D15-E14)+IF(E14&gt;D15,1))-(11/24)),0)</f>
        <v>0.40624999999999994</v>
      </c>
      <c r="O14" s="30">
        <f>IF(C14="15-08-2018"*1,F14,0)</f>
        <v>0</v>
      </c>
      <c r="P14" s="7">
        <f>IF(F14&gt;(10/24),(F14-(10/24)),(0))</f>
        <v>0.25000000000000006</v>
      </c>
      <c r="Q14" s="83">
        <f>((K14*24)*$K$2)+((L14*24)*$L$2)</f>
        <v>415.36956521739137</v>
      </c>
      <c r="R14" s="83">
        <f>((M14*24)*$M$2)+((N14*24)*$N$2)+((O14*24)*$O$2)+((P14*24)*$P$2)</f>
        <v>327.10353260869567</v>
      </c>
      <c r="S14" s="88">
        <f t="shared" si="1"/>
        <v>742.47309782608704</v>
      </c>
    </row>
    <row r="15" spans="1:20" x14ac:dyDescent="0.35">
      <c r="A15" s="1">
        <v>5</v>
      </c>
      <c r="B15" s="12">
        <f t="shared" si="2"/>
        <v>41853</v>
      </c>
      <c r="C15" s="13">
        <f t="shared" si="2"/>
        <v>41853</v>
      </c>
      <c r="D15" s="6">
        <v>0.38541666666666669</v>
      </c>
      <c r="E15" s="6">
        <v>0.95833333333333337</v>
      </c>
      <c r="F15" s="7">
        <f t="shared" si="0"/>
        <v>0.57291666666666674</v>
      </c>
      <c r="G15" s="8">
        <v>0</v>
      </c>
      <c r="H15" s="9">
        <v>1</v>
      </c>
      <c r="I15" s="2"/>
      <c r="J15" s="2"/>
      <c r="K15" s="7">
        <f>(F15)-L15</f>
        <v>0.53125</v>
      </c>
      <c r="L15" s="92">
        <f>(MOD(E15-D15,1)-IF(E15&gt;D15,MAX(0,MIN(E15,22/24)-MAX(D15,6/24)),MAX(0,22/24-MAX(D15,6/24))+MAX(0,MIN(E15,22/24)-6/24)))-M15</f>
        <v>4.1666666666666741E-2</v>
      </c>
      <c r="M15" s="77">
        <f>IF((MOD(E15-D15,1)-IF(E15&gt;D15,MAX(0,MIN(E15,22/24)-MAX(D15,6/24)),MAX(0,22/24-MAX(D15,6/24))+MAX(0,MIN(E15,22/24)-6/24))&gt;(8/24)),((MOD(E15-D15,1)-IF(E15&gt;D15,MAX(0,MIN(E15,22/24)-MAX(D15,6/24)),MAX(0,22/24-MAX(D15,6/24))+MAX(0,MIN(E15,22/24)-6/24)))-(8/24)),(0))</f>
        <v>0</v>
      </c>
      <c r="N15" s="80">
        <f>IF(((D16-E15)+IF(E15&gt;D16,1))&lt;(11/24),-(((D16-E15)+IF(E15&gt;D16,1))-(11/24)),0)</f>
        <v>0.41666666666666669</v>
      </c>
      <c r="O15" s="7">
        <f>IF(C15="15-08-2018"*1,F15,0)</f>
        <v>0</v>
      </c>
      <c r="P15" s="7">
        <f>IF(F15&gt;(10/24),(F15-(10/24)),(0))</f>
        <v>0.15625000000000006</v>
      </c>
      <c r="Q15" s="72">
        <f>((K15*24)*$K$2)+((L15*24)*$L$2)</f>
        <v>295.95081521739138</v>
      </c>
      <c r="R15" s="72">
        <f>((M15*24)*$M$2)+((N15*24)*$N$2)+((O15*24)*$O$2)+((P15*24)*$P$2)</f>
        <v>285.56657608695662</v>
      </c>
      <c r="S15" s="87">
        <f t="shared" si="1"/>
        <v>581.51739130434794</v>
      </c>
    </row>
    <row r="16" spans="1:20" x14ac:dyDescent="0.35">
      <c r="A16" s="14"/>
      <c r="B16" s="15">
        <f t="shared" si="2"/>
        <v>41854</v>
      </c>
      <c r="C16" s="16">
        <f t="shared" si="2"/>
        <v>41854</v>
      </c>
      <c r="D16" s="17"/>
      <c r="E16" s="17"/>
      <c r="F16" s="17"/>
      <c r="G16" s="18"/>
      <c r="H16" s="19"/>
      <c r="I16" s="14"/>
      <c r="J16" s="14"/>
      <c r="K16" s="17"/>
      <c r="L16" s="97"/>
      <c r="M16" s="78"/>
      <c r="N16" s="17"/>
      <c r="O16" s="17"/>
      <c r="P16" s="17"/>
      <c r="Q16" s="73"/>
      <c r="R16" s="73"/>
      <c r="S16" s="89"/>
    </row>
    <row r="17" spans="1:20" x14ac:dyDescent="0.35">
      <c r="A17" s="14"/>
      <c r="B17" s="15">
        <f>B16+1</f>
        <v>41855</v>
      </c>
      <c r="C17" s="16">
        <f>C16+1</f>
        <v>41855</v>
      </c>
      <c r="D17" s="17"/>
      <c r="E17" s="17"/>
      <c r="F17" s="17"/>
      <c r="G17" s="18"/>
      <c r="H17" s="19"/>
      <c r="I17" s="14"/>
      <c r="J17" s="14"/>
      <c r="K17" s="17"/>
      <c r="L17" s="97"/>
      <c r="M17" s="78"/>
      <c r="N17" s="17"/>
      <c r="O17" s="17"/>
      <c r="P17" s="17"/>
      <c r="Q17" s="73"/>
      <c r="R17" s="73"/>
      <c r="S17" s="89"/>
    </row>
    <row r="18" spans="1:20" x14ac:dyDescent="0.35">
      <c r="A18" s="1">
        <v>6</v>
      </c>
      <c r="B18" s="12">
        <f t="shared" ref="B18:C18" si="3">B17+1</f>
        <v>41856</v>
      </c>
      <c r="C18" s="13">
        <f t="shared" si="3"/>
        <v>41856</v>
      </c>
      <c r="D18" s="6">
        <v>0.33333333333333331</v>
      </c>
      <c r="E18" s="6">
        <v>0.79166666666666663</v>
      </c>
      <c r="F18" s="7">
        <f t="shared" si="0"/>
        <v>0.45833333333333331</v>
      </c>
      <c r="G18" s="8">
        <v>0</v>
      </c>
      <c r="H18" s="9">
        <v>1</v>
      </c>
      <c r="I18" s="2"/>
      <c r="J18" s="2"/>
      <c r="K18" s="7">
        <f>(F18)-L18</f>
        <v>0.45833333333333331</v>
      </c>
      <c r="L18" s="92">
        <f>(MOD(E18-D18,1)-IF(E18&gt;D18,MAX(0,MIN(E18,22/24)-MAX(D18,6/24)),MAX(0,22/24-MAX(D18,6/24))+MAX(0,MIN(E18,22/24)-6/24)))-M18</f>
        <v>0</v>
      </c>
      <c r="M18" s="77">
        <f>IF((MOD(E18-D18,1)-IF(E18&gt;D18,MAX(0,MIN(E18,22/24)-MAX(D18,6/24)),MAX(0,22/24-MAX(D18,6/24))+MAX(0,MIN(E18,22/24)-6/24))&gt;(8/24)),((MOD(E18-D18,1)-IF(E18&gt;D18,MAX(0,MIN(E18,22/24)-MAX(D18,6/24)),MAX(0,22/24-MAX(D18,6/24))+MAX(0,MIN(E18,22/24)-6/24)))-(8/24)),(0))</f>
        <v>0</v>
      </c>
      <c r="N18" s="7">
        <f>IF(((D19-E18)+IF(E18&gt;D19,1))&lt;(11/24),-(((D19-E18)+IF(E18&gt;D19,1))-(11/24)),0)</f>
        <v>0</v>
      </c>
      <c r="O18" s="7">
        <f>IF(C18="15-08-2018"*1,F18,0)</f>
        <v>0</v>
      </c>
      <c r="P18" s="7">
        <f>IF(F18&gt;(10/24),(F18-(10/24)),(0))</f>
        <v>4.166666666666663E-2</v>
      </c>
      <c r="Q18" s="72">
        <f>((K18*24)*$K$2)+((L18*24)*$L$2)</f>
        <v>228.45326086956524</v>
      </c>
      <c r="R18" s="72">
        <f>((M18*24)*$M$2)+((N18*24)*$N$2)+((O18*24)*$O$2)+((P18*24)*$P$2)</f>
        <v>20.76847826086955</v>
      </c>
      <c r="S18" s="87">
        <f t="shared" si="1"/>
        <v>249.2217391304348</v>
      </c>
    </row>
    <row r="19" spans="1:20" x14ac:dyDescent="0.35">
      <c r="A19" s="3">
        <v>7</v>
      </c>
      <c r="B19" s="10">
        <f t="shared" ref="B19:C24" si="4">B18+1</f>
        <v>41857</v>
      </c>
      <c r="C19" s="11">
        <f t="shared" si="4"/>
        <v>41857</v>
      </c>
      <c r="D19" s="6">
        <v>0.375</v>
      </c>
      <c r="E19" s="20">
        <v>0.72916666666666663</v>
      </c>
      <c r="F19" s="7">
        <f t="shared" si="0"/>
        <v>0.35416666666666663</v>
      </c>
      <c r="G19" s="8">
        <v>0</v>
      </c>
      <c r="H19" s="9">
        <v>1</v>
      </c>
      <c r="I19" s="2"/>
      <c r="J19" s="2"/>
      <c r="K19" s="7">
        <f>(F19)-L19</f>
        <v>0.35416666666666663</v>
      </c>
      <c r="L19" s="92">
        <f>(MOD(E19-D19,1)-IF(E19&gt;D19,MAX(0,MIN(E19,22/24)-MAX(D19,6/24)),MAX(0,22/24-MAX(D19,6/24))+MAX(0,MIN(E19,22/24)-6/24)))-M19</f>
        <v>0</v>
      </c>
      <c r="M19" s="77">
        <f>IF((MOD(E19-D19,1)-IF(E19&gt;D19,MAX(0,MIN(E19,22/24)-MAX(D19,6/24)),MAX(0,22/24-MAX(D19,6/24))+MAX(0,MIN(E19,22/24)-6/24))&gt;(8/24)),((MOD(E19-D19,1)-IF(E19&gt;D19,MAX(0,MIN(E19,22/24)-MAX(D19,6/24)),MAX(0,22/24-MAX(D19,6/24))+MAX(0,MIN(E19,22/24)-6/24)))-(8/24)),(0))</f>
        <v>0</v>
      </c>
      <c r="N19" s="7">
        <f>IF(((D20-E19)+IF(E19&gt;D20,1))&lt;(11/24),-(((D20-E19)+IF(E19&gt;D20,1))-(11/24)),0)</f>
        <v>0</v>
      </c>
      <c r="O19" s="7">
        <f>IF(C19="15-08-2018"*1,F19,0)</f>
        <v>0</v>
      </c>
      <c r="P19" s="7">
        <f>IF(F19&gt;(10/24),(F19-(10/24)),(0))</f>
        <v>0</v>
      </c>
      <c r="Q19" s="72">
        <f>((K19*24)*$K$2)+((L19*24)*$L$2)</f>
        <v>176.53206521739133</v>
      </c>
      <c r="R19" s="72">
        <f>((M19*24)*$M$2)+((N19*24)*$N$2)+((O19*24)*$O$2)+((P19*24)*$P$2)</f>
        <v>0</v>
      </c>
      <c r="S19" s="87">
        <f t="shared" si="1"/>
        <v>176.53206521739133</v>
      </c>
    </row>
    <row r="20" spans="1:20" x14ac:dyDescent="0.35">
      <c r="A20" s="3">
        <v>8</v>
      </c>
      <c r="B20" s="10">
        <f t="shared" si="4"/>
        <v>41858</v>
      </c>
      <c r="C20" s="11">
        <f t="shared" si="4"/>
        <v>41858</v>
      </c>
      <c r="D20" s="6">
        <v>0.38541666666666669</v>
      </c>
      <c r="E20" s="20">
        <v>0.77083333333333337</v>
      </c>
      <c r="F20" s="7">
        <f t="shared" si="0"/>
        <v>0.38541666666666669</v>
      </c>
      <c r="G20" s="8">
        <v>0</v>
      </c>
      <c r="H20" s="9">
        <v>1</v>
      </c>
      <c r="I20" s="2"/>
      <c r="J20" s="2"/>
      <c r="K20" s="7">
        <f>(F20)-L20</f>
        <v>0.38541666666666669</v>
      </c>
      <c r="L20" s="92">
        <f>(MOD(E20-D20,1)-IF(E20&gt;D20,MAX(0,MIN(E20,22/24)-MAX(D20,6/24)),MAX(0,22/24-MAX(D20,6/24))+MAX(0,MIN(E20,22/24)-6/24)))-M20</f>
        <v>0</v>
      </c>
      <c r="M20" s="77">
        <f>IF((MOD(E20-D20,1)-IF(E20&gt;D20,MAX(0,MIN(E20,22/24)-MAX(D20,6/24)),MAX(0,22/24-MAX(D20,6/24))+MAX(0,MIN(E20,22/24)-6/24))&gt;(8/24)),((MOD(E20-D20,1)-IF(E20&gt;D20,MAX(0,MIN(E20,22/24)-MAX(D20,6/24)),MAX(0,22/24-MAX(D20,6/24))+MAX(0,MIN(E20,22/24)-6/24)))-(8/24)),(0))</f>
        <v>0</v>
      </c>
      <c r="N20" s="7">
        <f>IF(((D21-E20)+IF(E20&gt;D21,1))&lt;(11/24),-(((D21-E20)+IF(E20&gt;D21,1))-(11/24)),0)</f>
        <v>0</v>
      </c>
      <c r="O20" s="7">
        <f>IF(C20="15-08-2018"*1,F20,0)</f>
        <v>0</v>
      </c>
      <c r="P20" s="7">
        <f>IF(F20&gt;(10/24),(F20-(10/24)),(0))</f>
        <v>0</v>
      </c>
      <c r="Q20" s="72">
        <f>((K20*24)*$K$2)+((L20*24)*$L$2)</f>
        <v>192.10842391304351</v>
      </c>
      <c r="R20" s="72">
        <f>((M20*24)*$M$2)+((N20*24)*$N$2)+((O20*24)*$O$2)+((P20*24)*$P$2)</f>
        <v>0</v>
      </c>
      <c r="S20" s="87">
        <f t="shared" si="1"/>
        <v>192.10842391304351</v>
      </c>
    </row>
    <row r="21" spans="1:20" x14ac:dyDescent="0.35">
      <c r="A21" s="3">
        <v>9</v>
      </c>
      <c r="B21" s="10">
        <f t="shared" si="4"/>
        <v>41859</v>
      </c>
      <c r="C21" s="11">
        <f t="shared" si="4"/>
        <v>41859</v>
      </c>
      <c r="D21" s="6">
        <v>0.34375</v>
      </c>
      <c r="E21" s="20">
        <v>0.83333333333333337</v>
      </c>
      <c r="F21" s="7">
        <f t="shared" si="0"/>
        <v>0.48958333333333337</v>
      </c>
      <c r="G21" s="8">
        <v>0</v>
      </c>
      <c r="H21" s="9">
        <v>1</v>
      </c>
      <c r="I21" s="2"/>
      <c r="J21" s="2"/>
      <c r="K21" s="7">
        <f>(F21)-L21</f>
        <v>0.48958333333333337</v>
      </c>
      <c r="L21" s="92">
        <f>(MOD(E21-D21,1)-IF(E21&gt;D21,MAX(0,MIN(E21,22/24)-MAX(D21,6/24)),MAX(0,22/24-MAX(D21,6/24))+MAX(0,MIN(E21,22/24)-6/24)))-M21</f>
        <v>0</v>
      </c>
      <c r="M21" s="77">
        <f>IF((MOD(E21-D21,1)-IF(E21&gt;D21,MAX(0,MIN(E21,22/24)-MAX(D21,6/24)),MAX(0,22/24-MAX(D21,6/24))+MAX(0,MIN(E21,22/24)-6/24))&gt;(8/24)),((MOD(E21-D21,1)-IF(E21&gt;D21,MAX(0,MIN(E21,22/24)-MAX(D21,6/24)),MAX(0,22/24-MAX(D21,6/24))+MAX(0,MIN(E21,22/24)-6/24)))-(8/24)),(0))</f>
        <v>0</v>
      </c>
      <c r="N21" s="7">
        <f>IF(((D22-E21)+IF(E21&gt;D22,1))&lt;(11/24),-(((D22-E21)+IF(E21&gt;D22,1))-(11/24)),0)</f>
        <v>0</v>
      </c>
      <c r="O21" s="7">
        <f>IF(C21="15-08-2018"*1,F21,0)</f>
        <v>0</v>
      </c>
      <c r="P21" s="7">
        <f>IF(F21&gt;(10/24),(F21-(10/24)),(0))</f>
        <v>7.2916666666666685E-2</v>
      </c>
      <c r="Q21" s="72">
        <f>((K21*24)*$K$2)+((L21*24)*$L$2)</f>
        <v>244.02961956521742</v>
      </c>
      <c r="R21" s="72">
        <f>((M21*24)*$M$2)+((N21*24)*$N$2)+((O21*24)*$O$2)+((P21*24)*$P$2)</f>
        <v>36.344836956521753</v>
      </c>
      <c r="S21" s="87">
        <f t="shared" si="1"/>
        <v>280.37445652173915</v>
      </c>
    </row>
    <row r="22" spans="1:20" x14ac:dyDescent="0.35">
      <c r="A22" s="3">
        <v>10</v>
      </c>
      <c r="B22" s="10">
        <f t="shared" si="4"/>
        <v>41860</v>
      </c>
      <c r="C22" s="11">
        <f t="shared" si="4"/>
        <v>41860</v>
      </c>
      <c r="D22" s="6">
        <v>0.3576388888888889</v>
      </c>
      <c r="E22" s="20">
        <v>0.82638888888888884</v>
      </c>
      <c r="F22" s="7">
        <f t="shared" si="0"/>
        <v>0.46874999999999994</v>
      </c>
      <c r="G22" s="8">
        <v>0</v>
      </c>
      <c r="H22" s="9">
        <v>1</v>
      </c>
      <c r="I22" s="2"/>
      <c r="J22" s="2"/>
      <c r="K22" s="7">
        <f>(F22)-L22</f>
        <v>0.46874999999999994</v>
      </c>
      <c r="L22" s="92">
        <f>(MOD(E22-D22,1)-IF(E22&gt;D22,MAX(0,MIN(E22,22/24)-MAX(D22,6/24)),MAX(0,22/24-MAX(D22,6/24))+MAX(0,MIN(E22,22/24)-6/24)))-M22</f>
        <v>0</v>
      </c>
      <c r="M22" s="77">
        <f>IF((MOD(E22-D22,1)-IF(E22&gt;D22,MAX(0,MIN(E22,22/24)-MAX(D22,6/24)),MAX(0,22/24-MAX(D22,6/24))+MAX(0,MIN(E22,22/24)-6/24))&gt;(8/24)),((MOD(E22-D22,1)-IF(E22&gt;D22,MAX(0,MIN(E22,22/24)-MAX(D22,6/24)),MAX(0,22/24-MAX(D22,6/24))+MAX(0,MIN(E22,22/24)-6/24)))-(8/24)),(0))</f>
        <v>0</v>
      </c>
      <c r="N22" s="80">
        <f>IF(((D23-E22)+IF(E22&gt;D23,1))&lt;(11/24),-(((D23-E22)+IF(E22&gt;D23,1))-(11/24)),0)</f>
        <v>0.28472222222222215</v>
      </c>
      <c r="O22" s="7">
        <f>IF(C22="15-08-2018"*1,F22,0)</f>
        <v>0</v>
      </c>
      <c r="P22" s="7">
        <f>IF(F22&gt;(10/24),(F22-(10/24)),(0))</f>
        <v>5.2083333333333259E-2</v>
      </c>
      <c r="Q22" s="72">
        <f>((K22*24)*$K$2)+((L22*24)*$L$2)</f>
        <v>233.6453804347826</v>
      </c>
      <c r="R22" s="72">
        <f>((M22*24)*$M$2)+((N22*24)*$N$2)+((O22*24)*$O$2)+((P22*24)*$P$2)</f>
        <v>167.87853260869559</v>
      </c>
      <c r="S22" s="87">
        <f t="shared" si="1"/>
        <v>401.52391304347816</v>
      </c>
    </row>
    <row r="23" spans="1:20" x14ac:dyDescent="0.35">
      <c r="A23" s="14"/>
      <c r="B23" s="15">
        <f t="shared" si="4"/>
        <v>41861</v>
      </c>
      <c r="C23" s="16">
        <f t="shared" si="4"/>
        <v>41861</v>
      </c>
      <c r="D23" s="17"/>
      <c r="E23" s="21"/>
      <c r="F23" s="17"/>
      <c r="G23" s="18"/>
      <c r="H23" s="19"/>
      <c r="I23" s="14"/>
      <c r="J23" s="14"/>
      <c r="K23" s="14"/>
      <c r="L23" s="70"/>
      <c r="M23" s="66"/>
      <c r="N23" s="14"/>
      <c r="O23" s="14"/>
      <c r="P23" s="14"/>
      <c r="Q23" s="73"/>
      <c r="R23" s="73"/>
      <c r="S23" s="89"/>
    </row>
    <row r="24" spans="1:20" x14ac:dyDescent="0.35">
      <c r="A24" s="14"/>
      <c r="B24" s="15">
        <f t="shared" si="4"/>
        <v>41862</v>
      </c>
      <c r="C24" s="16">
        <f t="shared" ref="C24" si="5">C23+1</f>
        <v>41862</v>
      </c>
      <c r="D24" s="17"/>
      <c r="E24" s="21"/>
      <c r="F24" s="17"/>
      <c r="G24" s="18"/>
      <c r="H24" s="19"/>
      <c r="I24" s="14"/>
      <c r="J24" s="14"/>
      <c r="K24" s="14"/>
      <c r="L24" s="70"/>
      <c r="M24" s="66"/>
      <c r="N24" s="14"/>
      <c r="O24" s="14"/>
      <c r="P24" s="14"/>
      <c r="Q24" s="73"/>
      <c r="R24" s="73"/>
      <c r="S24" s="89"/>
    </row>
    <row r="25" spans="1:20" x14ac:dyDescent="0.35">
      <c r="A25" s="3">
        <v>11</v>
      </c>
      <c r="B25" s="10">
        <f t="shared" ref="B25:C25" si="6">B24+1</f>
        <v>41863</v>
      </c>
      <c r="C25" s="11">
        <f t="shared" si="6"/>
        <v>41863</v>
      </c>
      <c r="D25" s="6"/>
      <c r="E25" s="20"/>
      <c r="F25" s="7"/>
      <c r="G25" s="8"/>
      <c r="H25" s="9"/>
      <c r="I25" s="2"/>
      <c r="J25" s="2"/>
      <c r="K25" s="1"/>
      <c r="L25" s="69"/>
      <c r="M25" s="65"/>
      <c r="N25" s="1"/>
      <c r="O25" s="1"/>
      <c r="P25" s="1"/>
      <c r="Q25" s="72"/>
      <c r="R25" s="72"/>
      <c r="S25" s="87"/>
    </row>
    <row r="26" spans="1:20" x14ac:dyDescent="0.35">
      <c r="A26" s="3">
        <v>12</v>
      </c>
      <c r="B26" s="10">
        <f t="shared" ref="B26:C26" si="7">B25+1</f>
        <v>41864</v>
      </c>
      <c r="C26" s="11">
        <f t="shared" si="7"/>
        <v>41864</v>
      </c>
      <c r="D26" s="6"/>
      <c r="E26" s="20"/>
      <c r="F26" s="7"/>
      <c r="G26" s="8"/>
      <c r="H26" s="9"/>
      <c r="I26" s="2"/>
      <c r="J26" s="2"/>
      <c r="K26" s="1"/>
      <c r="L26" s="69"/>
      <c r="M26" s="65"/>
      <c r="N26" s="1"/>
      <c r="O26" s="1"/>
      <c r="P26" s="1"/>
      <c r="Q26" s="72"/>
      <c r="R26" s="72"/>
      <c r="S26" s="87"/>
    </row>
    <row r="27" spans="1:20" x14ac:dyDescent="0.35">
      <c r="A27" s="32">
        <v>13</v>
      </c>
      <c r="B27" s="33">
        <f t="shared" ref="B27:C27" si="8">B26+1</f>
        <v>41865</v>
      </c>
      <c r="C27" s="34">
        <f t="shared" si="8"/>
        <v>41865</v>
      </c>
      <c r="D27" s="35"/>
      <c r="E27" s="35"/>
      <c r="F27" s="36">
        <v>0.58333333333333337</v>
      </c>
      <c r="G27" s="37"/>
      <c r="H27" s="38"/>
      <c r="I27" s="39"/>
      <c r="J27" s="39"/>
      <c r="K27" s="40"/>
      <c r="L27" s="95"/>
      <c r="M27" s="67"/>
      <c r="N27" s="40"/>
      <c r="O27" s="36">
        <f>IF(C27="15-08-2018"*1,F27,0)</f>
        <v>0.58333333333333337</v>
      </c>
      <c r="P27" s="94"/>
      <c r="Q27" s="74"/>
      <c r="R27" s="74"/>
      <c r="S27" s="87"/>
      <c r="T27" t="s">
        <v>22</v>
      </c>
    </row>
    <row r="28" spans="1:20" x14ac:dyDescent="0.35">
      <c r="A28" s="3">
        <v>14</v>
      </c>
      <c r="B28" s="10">
        <f t="shared" ref="B28:C28" si="9">B27+1</f>
        <v>41866</v>
      </c>
      <c r="C28" s="11">
        <f t="shared" si="9"/>
        <v>41866</v>
      </c>
      <c r="D28" s="6"/>
      <c r="E28" s="20"/>
      <c r="F28" s="7"/>
      <c r="G28" s="8"/>
      <c r="H28" s="9"/>
      <c r="I28" s="2"/>
      <c r="J28" s="2"/>
      <c r="K28" s="1"/>
      <c r="L28" s="69"/>
      <c r="M28" s="65"/>
      <c r="N28" s="1"/>
      <c r="O28" s="1"/>
      <c r="P28" s="1"/>
      <c r="Q28" s="72"/>
      <c r="R28" s="72"/>
      <c r="S28" s="87"/>
    </row>
    <row r="29" spans="1:20" x14ac:dyDescent="0.35">
      <c r="A29" s="3">
        <v>15</v>
      </c>
      <c r="B29" s="10">
        <f t="shared" ref="B29:C29" si="10">B28+1</f>
        <v>41867</v>
      </c>
      <c r="C29" s="11">
        <f t="shared" si="10"/>
        <v>41867</v>
      </c>
      <c r="D29" s="6"/>
      <c r="E29" s="20"/>
      <c r="F29" s="7"/>
      <c r="G29" s="8"/>
      <c r="H29" s="9"/>
      <c r="I29" s="2"/>
      <c r="J29" s="2"/>
      <c r="K29" s="1"/>
      <c r="L29" s="69"/>
      <c r="M29" s="65"/>
      <c r="N29" s="1"/>
      <c r="O29" s="1"/>
      <c r="P29" s="1"/>
      <c r="Q29" s="72"/>
      <c r="R29" s="72"/>
      <c r="S29" s="87"/>
    </row>
    <row r="30" spans="1:20" x14ac:dyDescent="0.35">
      <c r="A30" s="14"/>
      <c r="B30" s="15">
        <f t="shared" ref="B30:C30" si="11">B29+1</f>
        <v>41868</v>
      </c>
      <c r="C30" s="16">
        <f t="shared" si="11"/>
        <v>41868</v>
      </c>
      <c r="D30" s="17"/>
      <c r="E30" s="21"/>
      <c r="F30" s="17"/>
      <c r="G30" s="18"/>
      <c r="H30" s="19"/>
      <c r="I30" s="14"/>
      <c r="J30" s="14"/>
      <c r="K30" s="14"/>
      <c r="L30" s="70"/>
      <c r="M30" s="66"/>
      <c r="N30" s="14"/>
      <c r="O30" s="14"/>
      <c r="P30" s="14"/>
      <c r="Q30" s="73"/>
      <c r="R30" s="73"/>
      <c r="S30" s="89"/>
    </row>
    <row r="31" spans="1:20" x14ac:dyDescent="0.35">
      <c r="A31" s="14"/>
      <c r="B31" s="15">
        <f t="shared" ref="B31:C38" si="12">B30+1</f>
        <v>41869</v>
      </c>
      <c r="C31" s="16">
        <f t="shared" si="12"/>
        <v>41869</v>
      </c>
      <c r="D31" s="17"/>
      <c r="E31" s="21"/>
      <c r="F31" s="17"/>
      <c r="G31" s="18"/>
      <c r="H31" s="19"/>
      <c r="I31" s="14"/>
      <c r="J31" s="14"/>
      <c r="K31" s="14"/>
      <c r="L31" s="70"/>
      <c r="M31" s="66"/>
      <c r="N31" s="14"/>
      <c r="O31" s="14"/>
      <c r="P31" s="14"/>
      <c r="Q31" s="73"/>
      <c r="R31" s="73"/>
      <c r="S31" s="89"/>
    </row>
    <row r="32" spans="1:20" x14ac:dyDescent="0.35">
      <c r="A32" s="3">
        <v>16</v>
      </c>
      <c r="B32" s="10">
        <f t="shared" si="12"/>
        <v>41870</v>
      </c>
      <c r="C32" s="11">
        <f t="shared" si="12"/>
        <v>41870</v>
      </c>
      <c r="D32" s="6"/>
      <c r="E32" s="20"/>
      <c r="F32" s="7"/>
      <c r="G32" s="8"/>
      <c r="H32" s="9"/>
      <c r="I32" s="2"/>
      <c r="J32" s="2"/>
      <c r="K32" s="1"/>
      <c r="L32" s="69"/>
      <c r="M32" s="65"/>
      <c r="N32" s="1"/>
      <c r="O32" s="1"/>
      <c r="P32" s="1"/>
      <c r="Q32" s="72"/>
      <c r="R32" s="72"/>
      <c r="S32" s="87"/>
    </row>
    <row r="33" spans="1:19" x14ac:dyDescent="0.35">
      <c r="A33" s="3">
        <v>17</v>
      </c>
      <c r="B33" s="10">
        <f t="shared" si="12"/>
        <v>41871</v>
      </c>
      <c r="C33" s="11">
        <f t="shared" si="12"/>
        <v>41871</v>
      </c>
      <c r="D33" s="6"/>
      <c r="E33" s="20"/>
      <c r="F33" s="7"/>
      <c r="G33" s="8"/>
      <c r="H33" s="9"/>
      <c r="I33" s="2"/>
      <c r="J33" s="2"/>
      <c r="K33" s="1"/>
      <c r="L33" s="69"/>
      <c r="M33" s="65"/>
      <c r="N33" s="1"/>
      <c r="O33" s="1"/>
      <c r="P33" s="1"/>
      <c r="Q33" s="72"/>
      <c r="R33" s="72"/>
      <c r="S33" s="87"/>
    </row>
    <row r="34" spans="1:19" x14ac:dyDescent="0.35">
      <c r="A34" s="3">
        <v>18</v>
      </c>
      <c r="B34" s="10">
        <f t="shared" si="12"/>
        <v>41872</v>
      </c>
      <c r="C34" s="11">
        <f t="shared" si="12"/>
        <v>41872</v>
      </c>
      <c r="D34" s="6"/>
      <c r="E34" s="20"/>
      <c r="F34" s="7"/>
      <c r="G34" s="8"/>
      <c r="H34" s="9"/>
      <c r="I34" s="2"/>
      <c r="J34" s="2"/>
      <c r="K34" s="1"/>
      <c r="L34" s="69"/>
      <c r="M34" s="65"/>
      <c r="N34" s="1"/>
      <c r="O34" s="1"/>
      <c r="P34" s="1"/>
      <c r="Q34" s="72"/>
      <c r="R34" s="72"/>
      <c r="S34" s="87"/>
    </row>
    <row r="35" spans="1:19" x14ac:dyDescent="0.35">
      <c r="A35" s="3">
        <v>19</v>
      </c>
      <c r="B35" s="10">
        <f t="shared" si="12"/>
        <v>41873</v>
      </c>
      <c r="C35" s="11">
        <f t="shared" si="12"/>
        <v>41873</v>
      </c>
      <c r="D35" s="6"/>
      <c r="E35" s="20"/>
      <c r="F35" s="7"/>
      <c r="G35" s="8"/>
      <c r="H35" s="9"/>
      <c r="I35" s="2"/>
      <c r="J35" s="2"/>
      <c r="K35" s="1"/>
      <c r="L35" s="69"/>
      <c r="M35" s="65"/>
      <c r="N35" s="1"/>
      <c r="O35" s="1"/>
      <c r="P35" s="1"/>
      <c r="Q35" s="72"/>
      <c r="R35" s="72"/>
      <c r="S35" s="87"/>
    </row>
    <row r="36" spans="1:19" x14ac:dyDescent="0.35">
      <c r="A36" s="3">
        <v>20</v>
      </c>
      <c r="B36" s="10">
        <f t="shared" si="12"/>
        <v>41874</v>
      </c>
      <c r="C36" s="11">
        <f t="shared" si="12"/>
        <v>41874</v>
      </c>
      <c r="D36" s="6"/>
      <c r="E36" s="20"/>
      <c r="F36" s="7"/>
      <c r="G36" s="8"/>
      <c r="H36" s="9"/>
      <c r="I36" s="2"/>
      <c r="J36" s="2"/>
      <c r="K36" s="1"/>
      <c r="L36" s="69"/>
      <c r="M36" s="65"/>
      <c r="N36" s="1"/>
      <c r="O36" s="1"/>
      <c r="P36" s="1"/>
      <c r="Q36" s="72"/>
      <c r="R36" s="72"/>
      <c r="S36" s="87"/>
    </row>
    <row r="37" spans="1:19" x14ac:dyDescent="0.35">
      <c r="A37" s="14"/>
      <c r="B37" s="15">
        <f t="shared" si="12"/>
        <v>41875</v>
      </c>
      <c r="C37" s="16">
        <f t="shared" si="12"/>
        <v>41875</v>
      </c>
      <c r="D37" s="17"/>
      <c r="E37" s="21"/>
      <c r="F37" s="17"/>
      <c r="G37" s="18"/>
      <c r="H37" s="19"/>
      <c r="I37" s="14"/>
      <c r="J37" s="14"/>
      <c r="K37" s="14"/>
      <c r="L37" s="70"/>
      <c r="M37" s="66"/>
      <c r="N37" s="14"/>
      <c r="O37" s="14"/>
      <c r="P37" s="14"/>
      <c r="Q37" s="73"/>
      <c r="R37" s="73"/>
      <c r="S37" s="89"/>
    </row>
    <row r="38" spans="1:19" x14ac:dyDescent="0.35">
      <c r="A38" s="14"/>
      <c r="B38" s="15">
        <f t="shared" si="12"/>
        <v>41876</v>
      </c>
      <c r="C38" s="16">
        <f t="shared" si="12"/>
        <v>41876</v>
      </c>
      <c r="D38" s="17"/>
      <c r="E38" s="21"/>
      <c r="F38" s="17"/>
      <c r="G38" s="18"/>
      <c r="H38" s="19"/>
      <c r="I38" s="14"/>
      <c r="J38" s="14"/>
      <c r="K38" s="14"/>
      <c r="L38" s="70"/>
      <c r="M38" s="66"/>
      <c r="N38" s="14"/>
      <c r="O38" s="14"/>
      <c r="P38" s="14"/>
      <c r="Q38" s="73"/>
      <c r="R38" s="73"/>
      <c r="S38" s="89"/>
    </row>
    <row r="39" spans="1:19" x14ac:dyDescent="0.35">
      <c r="A39" s="3">
        <v>21</v>
      </c>
      <c r="B39" s="10">
        <f>B38+1</f>
        <v>41877</v>
      </c>
      <c r="C39" s="11">
        <f>C38+1</f>
        <v>41877</v>
      </c>
      <c r="D39" s="6"/>
      <c r="E39" s="20"/>
      <c r="F39" s="7"/>
      <c r="G39" s="8"/>
      <c r="H39" s="9"/>
      <c r="I39" s="2"/>
      <c r="J39" s="2"/>
      <c r="K39" s="1"/>
      <c r="L39" s="69"/>
      <c r="M39" s="65"/>
      <c r="N39" s="1"/>
      <c r="O39" s="1"/>
      <c r="P39" s="1"/>
      <c r="Q39" s="72"/>
      <c r="R39" s="72"/>
      <c r="S39" s="87"/>
    </row>
    <row r="40" spans="1:19" x14ac:dyDescent="0.35">
      <c r="A40" s="3">
        <v>22</v>
      </c>
      <c r="B40" s="10">
        <f t="shared" ref="B40:B50" si="13">B39+1</f>
        <v>41878</v>
      </c>
      <c r="C40" s="11">
        <f t="shared" ref="C40:C50" si="14">C39+1</f>
        <v>41878</v>
      </c>
      <c r="D40" s="6"/>
      <c r="E40" s="20"/>
      <c r="F40" s="7"/>
      <c r="G40" s="8"/>
      <c r="H40" s="9"/>
      <c r="I40" s="2"/>
      <c r="J40" s="2"/>
      <c r="K40" s="1"/>
      <c r="L40" s="69"/>
      <c r="M40" s="65"/>
      <c r="N40" s="1"/>
      <c r="O40" s="1"/>
      <c r="P40" s="1"/>
      <c r="Q40" s="72"/>
      <c r="R40" s="72"/>
      <c r="S40" s="87"/>
    </row>
    <row r="41" spans="1:19" x14ac:dyDescent="0.35">
      <c r="A41" s="3">
        <v>23</v>
      </c>
      <c r="B41" s="10">
        <f t="shared" si="13"/>
        <v>41879</v>
      </c>
      <c r="C41" s="11">
        <f t="shared" si="14"/>
        <v>41879</v>
      </c>
      <c r="D41" s="6"/>
      <c r="E41" s="20"/>
      <c r="F41" s="7"/>
      <c r="G41" s="8"/>
      <c r="H41" s="9"/>
      <c r="I41" s="2"/>
      <c r="J41" s="2"/>
      <c r="K41" s="1"/>
      <c r="L41" s="69"/>
      <c r="M41" s="65"/>
      <c r="N41" s="1"/>
      <c r="O41" s="1"/>
      <c r="P41" s="1"/>
      <c r="Q41" s="72"/>
      <c r="R41" s="72"/>
      <c r="S41" s="87"/>
    </row>
    <row r="42" spans="1:19" x14ac:dyDescent="0.35">
      <c r="A42" s="3">
        <v>24</v>
      </c>
      <c r="B42" s="10">
        <f t="shared" si="13"/>
        <v>41880</v>
      </c>
      <c r="C42" s="11">
        <f t="shared" si="14"/>
        <v>41880</v>
      </c>
      <c r="D42" s="6"/>
      <c r="E42" s="20"/>
      <c r="F42" s="7"/>
      <c r="G42" s="8"/>
      <c r="H42" s="9"/>
      <c r="I42" s="2"/>
      <c r="J42" s="2"/>
      <c r="K42" s="1"/>
      <c r="L42" s="69"/>
      <c r="M42" s="65"/>
      <c r="N42" s="1"/>
      <c r="O42" s="1"/>
      <c r="P42" s="1"/>
      <c r="Q42" s="72"/>
      <c r="R42" s="72"/>
      <c r="S42" s="87"/>
    </row>
    <row r="43" spans="1:19" x14ac:dyDescent="0.35">
      <c r="A43" s="3">
        <v>25</v>
      </c>
      <c r="B43" s="10">
        <f t="shared" si="13"/>
        <v>41881</v>
      </c>
      <c r="C43" s="11">
        <f t="shared" si="14"/>
        <v>41881</v>
      </c>
      <c r="D43" s="6"/>
      <c r="E43" s="20"/>
      <c r="F43" s="7"/>
      <c r="G43" s="8"/>
      <c r="H43" s="9"/>
      <c r="I43" s="2"/>
      <c r="J43" s="2"/>
      <c r="K43" s="1"/>
      <c r="L43" s="69"/>
      <c r="M43" s="65"/>
      <c r="N43" s="1"/>
      <c r="O43" s="1"/>
      <c r="P43" s="1"/>
      <c r="Q43" s="72"/>
      <c r="R43" s="72"/>
      <c r="S43" s="87"/>
    </row>
    <row r="44" spans="1:19" x14ac:dyDescent="0.35">
      <c r="A44" s="14"/>
      <c r="B44" s="15">
        <f t="shared" si="13"/>
        <v>41882</v>
      </c>
      <c r="C44" s="11">
        <f t="shared" si="14"/>
        <v>41882</v>
      </c>
      <c r="D44" s="17"/>
      <c r="E44" s="21"/>
      <c r="F44" s="17"/>
      <c r="G44" s="18"/>
      <c r="H44" s="19"/>
      <c r="I44" s="14"/>
      <c r="J44" s="14"/>
      <c r="K44" s="14"/>
      <c r="L44" s="70"/>
      <c r="M44" s="66"/>
      <c r="N44" s="14"/>
      <c r="O44" s="14"/>
      <c r="P44" s="14"/>
      <c r="Q44" s="73"/>
      <c r="R44" s="73"/>
      <c r="S44" s="89"/>
    </row>
    <row r="45" spans="1:19" x14ac:dyDescent="0.35">
      <c r="A45" s="14"/>
      <c r="B45" s="15">
        <f t="shared" si="13"/>
        <v>41883</v>
      </c>
      <c r="C45" s="11">
        <f t="shared" si="14"/>
        <v>41883</v>
      </c>
      <c r="D45" s="17"/>
      <c r="E45" s="21"/>
      <c r="F45" s="17"/>
      <c r="G45" s="18"/>
      <c r="H45" s="19"/>
      <c r="I45" s="14"/>
      <c r="J45" s="14"/>
      <c r="K45" s="14"/>
      <c r="L45" s="70"/>
      <c r="M45" s="66"/>
      <c r="N45" s="14"/>
      <c r="O45" s="14"/>
      <c r="P45" s="14"/>
      <c r="Q45" s="73"/>
      <c r="R45" s="73"/>
      <c r="S45" s="89"/>
    </row>
    <row r="46" spans="1:19" x14ac:dyDescent="0.35">
      <c r="A46" s="3">
        <v>26</v>
      </c>
      <c r="B46" s="10">
        <f t="shared" si="13"/>
        <v>41884</v>
      </c>
      <c r="C46" s="11">
        <f t="shared" si="14"/>
        <v>41884</v>
      </c>
      <c r="D46" s="6"/>
      <c r="E46" s="20"/>
      <c r="F46" s="7"/>
      <c r="G46" s="8"/>
      <c r="H46" s="9"/>
      <c r="I46" s="2"/>
      <c r="J46" s="2"/>
      <c r="K46" s="1"/>
      <c r="L46" s="69"/>
      <c r="M46" s="65"/>
      <c r="N46" s="1"/>
      <c r="O46" s="1"/>
      <c r="P46" s="1"/>
      <c r="Q46" s="72"/>
      <c r="R46" s="72"/>
      <c r="S46" s="87"/>
    </row>
    <row r="47" spans="1:19" x14ac:dyDescent="0.35">
      <c r="A47" s="3">
        <v>27</v>
      </c>
      <c r="B47" s="10">
        <f t="shared" si="13"/>
        <v>41885</v>
      </c>
      <c r="C47" s="11">
        <f t="shared" si="14"/>
        <v>41885</v>
      </c>
      <c r="D47" s="6"/>
      <c r="E47" s="20"/>
      <c r="F47" s="7"/>
      <c r="G47" s="8"/>
      <c r="H47" s="9"/>
      <c r="I47" s="2"/>
      <c r="J47" s="2"/>
      <c r="K47" s="1"/>
      <c r="L47" s="69"/>
      <c r="M47" s="65"/>
      <c r="N47" s="1"/>
      <c r="O47" s="1"/>
      <c r="P47" s="1"/>
      <c r="Q47" s="72"/>
      <c r="R47" s="72"/>
      <c r="S47" s="87"/>
    </row>
    <row r="48" spans="1:19" x14ac:dyDescent="0.35">
      <c r="A48" s="3">
        <v>28</v>
      </c>
      <c r="B48" s="10">
        <f t="shared" si="13"/>
        <v>41886</v>
      </c>
      <c r="C48" s="11">
        <f t="shared" si="14"/>
        <v>41886</v>
      </c>
      <c r="D48" s="6"/>
      <c r="E48" s="20"/>
      <c r="F48" s="7"/>
      <c r="G48" s="8"/>
      <c r="H48" s="9"/>
      <c r="I48" s="2"/>
      <c r="J48" s="2"/>
      <c r="K48" s="1"/>
      <c r="L48" s="69"/>
      <c r="M48" s="65"/>
      <c r="N48" s="1"/>
      <c r="O48" s="1"/>
      <c r="P48" s="1"/>
      <c r="Q48" s="72"/>
      <c r="R48" s="72"/>
      <c r="S48" s="87"/>
    </row>
    <row r="49" spans="1:19" x14ac:dyDescent="0.35">
      <c r="A49" s="3">
        <v>29</v>
      </c>
      <c r="B49" s="10">
        <f t="shared" si="13"/>
        <v>41887</v>
      </c>
      <c r="C49" s="11">
        <f>C48+1</f>
        <v>41887</v>
      </c>
      <c r="D49" s="6"/>
      <c r="E49" s="20"/>
      <c r="F49" s="7"/>
      <c r="G49" s="8"/>
      <c r="H49" s="9"/>
      <c r="I49" s="2"/>
      <c r="J49" s="2"/>
      <c r="K49" s="1"/>
      <c r="L49" s="69"/>
      <c r="M49" s="65"/>
      <c r="N49" s="1"/>
      <c r="O49" s="1"/>
      <c r="P49" s="1"/>
      <c r="Q49" s="72"/>
      <c r="R49" s="72"/>
      <c r="S49" s="87"/>
    </row>
    <row r="50" spans="1:19" x14ac:dyDescent="0.35">
      <c r="A50" s="3">
        <v>30</v>
      </c>
      <c r="B50" s="10">
        <f t="shared" si="13"/>
        <v>41888</v>
      </c>
      <c r="C50" s="11">
        <f t="shared" si="14"/>
        <v>41888</v>
      </c>
      <c r="D50" s="6"/>
      <c r="E50" s="20"/>
      <c r="F50" s="7"/>
      <c r="G50" s="8"/>
      <c r="H50" s="9"/>
      <c r="I50" s="2"/>
      <c r="J50" s="2"/>
      <c r="K50" s="1"/>
      <c r="L50" s="69"/>
      <c r="M50" s="65"/>
      <c r="N50" s="1"/>
      <c r="O50" s="1"/>
      <c r="P50" s="1"/>
      <c r="Q50" s="72"/>
      <c r="R50" s="72"/>
      <c r="S50" s="87"/>
    </row>
    <row r="51" spans="1:19" x14ac:dyDescent="0.35">
      <c r="A51" s="99" t="s">
        <v>26</v>
      </c>
      <c r="B51" s="99"/>
      <c r="C51" s="99"/>
      <c r="D51" s="99"/>
      <c r="E51" s="99"/>
      <c r="F51" s="22">
        <f>SUM(F11:F50)</f>
        <v>5.09375</v>
      </c>
      <c r="G51" s="22">
        <f t="shared" ref="G51:S51" si="15">SUM(G11:G23)</f>
        <v>0</v>
      </c>
      <c r="H51" s="22">
        <f t="shared" si="15"/>
        <v>10</v>
      </c>
      <c r="I51" s="22">
        <f t="shared" si="15"/>
        <v>0</v>
      </c>
      <c r="J51" s="22">
        <f t="shared" si="15"/>
        <v>0</v>
      </c>
      <c r="K51" s="22">
        <f>SUM(K12:K23)</f>
        <v>3.802083333333333</v>
      </c>
      <c r="L51" s="71">
        <f t="shared" ref="L51:P51" si="16">SUM(L12:L23)</f>
        <v>0.37500000000000017</v>
      </c>
      <c r="M51" s="68">
        <f t="shared" si="16"/>
        <v>0</v>
      </c>
      <c r="N51" s="22">
        <f t="shared" si="16"/>
        <v>1.1076388888888888</v>
      </c>
      <c r="O51" s="22">
        <f t="shared" si="16"/>
        <v>0</v>
      </c>
      <c r="P51" s="22">
        <f t="shared" si="16"/>
        <v>0.61458333333333337</v>
      </c>
      <c r="Q51" s="98">
        <f t="shared" si="15"/>
        <v>2403.9513586956523</v>
      </c>
      <c r="R51" s="75">
        <f t="shared" si="15"/>
        <v>983.0413043478261</v>
      </c>
      <c r="S51" s="98">
        <f t="shared" si="15"/>
        <v>3386.9926630434793</v>
      </c>
    </row>
    <row r="52" spans="1:19" x14ac:dyDescent="0.35">
      <c r="A52" s="99"/>
      <c r="B52" s="99"/>
      <c r="C52" s="99"/>
      <c r="D52" s="99"/>
      <c r="E52" s="99"/>
      <c r="F52" s="3"/>
      <c r="G52" s="3"/>
      <c r="H52" s="3"/>
      <c r="I52" s="3"/>
      <c r="J52" s="3"/>
      <c r="K52" s="3"/>
      <c r="L52" s="96"/>
      <c r="M52" s="79"/>
      <c r="N52" s="23"/>
      <c r="O52" s="23"/>
      <c r="P52" s="23"/>
      <c r="Q52" s="98"/>
      <c r="R52" s="75"/>
      <c r="S52" s="98"/>
    </row>
  </sheetData>
  <mergeCells count="36">
    <mergeCell ref="A1:E1"/>
    <mergeCell ref="A8:D8"/>
    <mergeCell ref="A9:D9"/>
    <mergeCell ref="I6:I9"/>
    <mergeCell ref="L6:L9"/>
    <mergeCell ref="L2:L5"/>
    <mergeCell ref="K2:K5"/>
    <mergeCell ref="K6:K9"/>
    <mergeCell ref="D4:E4"/>
    <mergeCell ref="F1:J1"/>
    <mergeCell ref="P2:P5"/>
    <mergeCell ref="P6:P9"/>
    <mergeCell ref="A5:B5"/>
    <mergeCell ref="A4:C4"/>
    <mergeCell ref="I2:I5"/>
    <mergeCell ref="C5:E5"/>
    <mergeCell ref="M2:M5"/>
    <mergeCell ref="M6:M9"/>
    <mergeCell ref="A2:E3"/>
    <mergeCell ref="J6:J9"/>
    <mergeCell ref="S51:S52"/>
    <mergeCell ref="A51:E52"/>
    <mergeCell ref="Q51:Q52"/>
    <mergeCell ref="D10:E10"/>
    <mergeCell ref="F6:F7"/>
    <mergeCell ref="E8:E9"/>
    <mergeCell ref="G8:G9"/>
    <mergeCell ref="Q1:Q9"/>
    <mergeCell ref="R1:R9"/>
    <mergeCell ref="S1:S9"/>
    <mergeCell ref="F2:H4"/>
    <mergeCell ref="N2:N5"/>
    <mergeCell ref="N6:N9"/>
    <mergeCell ref="O6:O9"/>
    <mergeCell ref="O2:O5"/>
    <mergeCell ref="J2:J5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ET PRÉNOM DU TECHNICIEN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Denoël</dc:creator>
  <cp:lastModifiedBy>Tom Denoël</cp:lastModifiedBy>
  <dcterms:created xsi:type="dcterms:W3CDTF">2017-11-03T11:36:13Z</dcterms:created>
  <dcterms:modified xsi:type="dcterms:W3CDTF">2018-06-19T19:00:09Z</dcterms:modified>
</cp:coreProperties>
</file>