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ate1904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S:\DATA\TOM\TRAVAIL COURANT\SLB\TOURNAGE\TIME SHEET\"/>
    </mc:Choice>
  </mc:AlternateContent>
  <xr:revisionPtr revIDLastSave="0" documentId="13_ncr:1_{8231D9D3-F221-4D4D-BEF7-445298255D4F}" xr6:coauthVersionLast="34" xr6:coauthVersionMax="34" xr10:uidLastSave="{00000000-0000-0000-0000-000000000000}"/>
  <bookViews>
    <workbookView xWindow="0" yWindow="0" windowWidth="28800" windowHeight="11625" tabRatio="1000" xr2:uid="{00000000-000D-0000-FFFF-FFFF00000000}"/>
  </bookViews>
  <sheets>
    <sheet name="NOM ET PRÉNOM DU TECHNICIEN" sheetId="15" r:id="rId1"/>
  </sheets>
  <calcPr calcId="179017" concurrentCalc="0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1" i="15" l="1"/>
  <c r="H12" i="15"/>
  <c r="H13" i="15"/>
  <c r="V43" i="15"/>
  <c r="AA43" i="15"/>
  <c r="Y36" i="15"/>
  <c r="AA36" i="15"/>
  <c r="Y43" i="15"/>
  <c r="W43" i="15"/>
  <c r="L2" i="15"/>
  <c r="W2" i="15"/>
  <c r="X43" i="15"/>
  <c r="X36" i="15"/>
  <c r="L6" i="15"/>
  <c r="W6" i="15"/>
  <c r="X53" i="15"/>
  <c r="AA2" i="15"/>
  <c r="AA6" i="15"/>
  <c r="AB36" i="15"/>
  <c r="AB43" i="15"/>
  <c r="AB53" i="15"/>
  <c r="Y2" i="15"/>
  <c r="Y6" i="15"/>
  <c r="Z36" i="15"/>
  <c r="Z43" i="15"/>
  <c r="Z53" i="15"/>
  <c r="N12" i="15"/>
  <c r="N13" i="15"/>
  <c r="M2" i="15"/>
  <c r="N2" i="15"/>
  <c r="O2" i="15"/>
  <c r="P2" i="15"/>
  <c r="Q2" i="15"/>
  <c r="R2" i="15"/>
  <c r="M6" i="15"/>
  <c r="N6" i="15"/>
  <c r="O6" i="15"/>
  <c r="P6" i="15"/>
  <c r="Q6" i="15"/>
  <c r="R6" i="15"/>
  <c r="S36" i="15"/>
  <c r="T36" i="15"/>
  <c r="U36" i="15"/>
  <c r="S37" i="15"/>
  <c r="T37" i="15"/>
  <c r="U37" i="15"/>
  <c r="S38" i="15"/>
  <c r="T38" i="15"/>
  <c r="U38" i="15"/>
  <c r="S39" i="15"/>
  <c r="T39" i="15"/>
  <c r="U39" i="15"/>
  <c r="S40" i="15"/>
  <c r="T40" i="15"/>
  <c r="U40" i="15"/>
  <c r="AC36" i="15"/>
  <c r="P43" i="15"/>
  <c r="T43" i="15"/>
  <c r="S43" i="15"/>
  <c r="U43" i="15"/>
  <c r="AC43" i="15"/>
  <c r="AC53" i="15"/>
  <c r="C12" i="15"/>
  <c r="C13" i="15"/>
  <c r="C14" i="15"/>
  <c r="C15" i="15"/>
  <c r="C16" i="15"/>
  <c r="C17" i="15"/>
  <c r="C18" i="15"/>
  <c r="C19" i="15"/>
  <c r="H43" i="15"/>
  <c r="H36" i="15"/>
  <c r="H37" i="15"/>
  <c r="H38" i="15"/>
  <c r="H39" i="15"/>
  <c r="H40" i="15"/>
  <c r="V36" i="15"/>
  <c r="W36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Q43" i="15"/>
  <c r="O43" i="15"/>
  <c r="R43" i="15"/>
  <c r="AA53" i="15"/>
  <c r="Y53" i="15"/>
  <c r="W53" i="15"/>
  <c r="O37" i="15"/>
  <c r="O38" i="15"/>
  <c r="O39" i="15"/>
  <c r="O40" i="15"/>
  <c r="O36" i="15"/>
  <c r="N43" i="15"/>
  <c r="N37" i="15"/>
  <c r="N38" i="15"/>
  <c r="N39" i="15"/>
  <c r="N40" i="15"/>
  <c r="N36" i="15"/>
  <c r="P38" i="15"/>
  <c r="V53" i="15"/>
  <c r="M37" i="15"/>
  <c r="Q40" i="15"/>
  <c r="R40" i="15"/>
  <c r="M40" i="15"/>
  <c r="C45" i="15"/>
  <c r="C46" i="15"/>
  <c r="C47" i="15"/>
  <c r="M36" i="15"/>
  <c r="Q36" i="15"/>
  <c r="R36" i="15"/>
  <c r="P36" i="15"/>
  <c r="Q37" i="15"/>
  <c r="R37" i="15"/>
  <c r="P37" i="15"/>
  <c r="M38" i="15"/>
  <c r="Q38" i="15"/>
  <c r="R38" i="15"/>
  <c r="M39" i="15"/>
  <c r="Q39" i="15"/>
  <c r="R39" i="15"/>
  <c r="P39" i="15"/>
  <c r="M43" i="15"/>
  <c r="C48" i="15"/>
  <c r="C49" i="15"/>
  <c r="C50" i="15"/>
  <c r="C51" i="15"/>
  <c r="C52" i="15"/>
  <c r="U53" i="15"/>
  <c r="T53" i="15"/>
  <c r="S53" i="15"/>
  <c r="R53" i="15"/>
  <c r="Q53" i="15"/>
  <c r="P53" i="15"/>
  <c r="O53" i="15"/>
  <c r="N53" i="15"/>
  <c r="M53" i="15"/>
  <c r="L53" i="15"/>
  <c r="K53" i="15"/>
  <c r="J53" i="15"/>
  <c r="I53" i="15"/>
  <c r="H53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</calcChain>
</file>

<file path=xl/sharedStrings.xml><?xml version="1.0" encoding="utf-8"?>
<sst xmlns="http://schemas.openxmlformats.org/spreadsheetml/2006/main" count="45" uniqueCount="44">
  <si>
    <t>JOUR</t>
  </si>
  <si>
    <t>DATE</t>
  </si>
  <si>
    <t>TRAJET A</t>
  </si>
  <si>
    <t>TRAJET R</t>
  </si>
  <si>
    <t>TOTAL</t>
  </si>
  <si>
    <t>REPAS</t>
  </si>
  <si>
    <t>NOM</t>
  </si>
  <si>
    <t>Prénom</t>
  </si>
  <si>
    <t>Effect.</t>
  </si>
  <si>
    <t>DÉFR.</t>
  </si>
  <si>
    <t>5J :</t>
  </si>
  <si>
    <t>6J :</t>
  </si>
  <si>
    <t>Tarif horaire base 5J</t>
  </si>
  <si>
    <t>Tarif horaire base 6J</t>
  </si>
  <si>
    <t>POSTE :</t>
  </si>
  <si>
    <t>Hrs. hebdo. :</t>
  </si>
  <si>
    <t>Anticipée (+100%)</t>
  </si>
  <si>
    <t>Férié (+100%)</t>
  </si>
  <si>
    <t>Hrs jour</t>
  </si>
  <si>
    <t>GRAND TOTAL :</t>
  </si>
  <si>
    <t>TIME SHEET</t>
  </si>
  <si>
    <t>Hrs nuit (150%)</t>
  </si>
  <si>
    <t>Hrs supp. &gt;10ème h (+100%)</t>
  </si>
  <si>
    <t>Hrs nuit supp. (+100%)</t>
  </si>
  <si>
    <t>BRUT HRS JOUR &amp; NUIT</t>
  </si>
  <si>
    <t>COMPLÉTER UNIQUEMENT LES CASES BLEUES ET DÉCLARER L'HORAIRE EFFECTIF AU FORMAT HH:MM</t>
  </si>
  <si>
    <t>férié</t>
  </si>
  <si>
    <t>Payées</t>
  </si>
  <si>
    <t>BRUT HRS NUIT SUPP., ANTICIPÉES, FÉRIÉS, SUPP. JOURNALIER</t>
  </si>
  <si>
    <t>Brut hebdo. :</t>
  </si>
  <si>
    <t>IN</t>
  </si>
  <si>
    <t>OUT</t>
  </si>
  <si>
    <t>REPRISE</t>
  </si>
  <si>
    <t>Supp. hebdo. 36e-43e hr. (+25%)</t>
  </si>
  <si>
    <t>Supp. hebdo. 44e-48e hr. (+50%)</t>
  </si>
  <si>
    <t>Supp. hebdo. &gt;48e hr. (+75%)</t>
  </si>
  <si>
    <t>BRUT SUPP. HEBDO. 36E-46E HR.</t>
  </si>
  <si>
    <t>BRUT SUPP. HEBDO. 44E-48E HR.</t>
  </si>
  <si>
    <t>BRUT SUPP. HEBDO. &gt;48E HR.</t>
  </si>
  <si>
    <t>TOTAL JOURNALIER</t>
  </si>
  <si>
    <t>TOTAL HEBDOMADAIRE</t>
  </si>
  <si>
    <t>TOTAL HORAIRE HEBDOMADAIRE</t>
  </si>
  <si>
    <t>PROJET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</si>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</sst>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ddd"/>
    <numFmt numFmtId="165" formatCode="#,##0.00\ &quot;€&quot;"/>
    <numFmt numFmtId="166" formatCode="h&quot; h &quot;mm;@"/>
    <numFmt numFmtId="167" formatCode="[h]:mm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ck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/>
      <right style="thin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ck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ck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/>
      <right style="thin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ck">
        <color theme="0" tint="-0.24994659260841701"/>
      </right>
      <top/>
      <bottom/>
      <diagonal/>
    </border>
    <border>
      <left style="thin">
        <color theme="0" tint="-0.24994659260841701"/>
      </left>
      <right style="thick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n">
        <color theme="0" tint="-0.24994659260841701"/>
      </top>
      <bottom/>
      <diagonal/>
    </border>
    <border>
      <left style="thick">
        <color theme="0" tint="-0.24994659260841701"/>
      </left>
      <right style="thick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ck">
        <color theme="0" tint="-0.24994659260841701"/>
      </top>
      <bottom/>
      <diagonal/>
    </border>
    <border>
      <left/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/>
      <top/>
      <bottom style="thick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n">
        <color theme="0" tint="-0.24994659260841701"/>
      </bottom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ck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/>
      <top style="thick">
        <color theme="0" tint="-0.24994659260841701"/>
      </top>
      <bottom style="thin">
        <color theme="0" tint="-0.24994659260841701"/>
      </bottom>
      <diagonal/>
    </border>
  </borders>
  <cellStyleXfs count="4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21">
    <xf numFmtId="0" fontId="0" fillId="0" borderId="0" xfId="0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2" borderId="1" xfId="0" applyNumberFormat="1" applyFont="1" applyFill="1" applyBorder="1" applyAlignment="1">
      <alignment horizontal="center"/>
    </xf>
    <xf numFmtId="0" fontId="0" fillId="0" borderId="3" xfId="0" applyBorder="1"/>
    <xf numFmtId="2" fontId="0" fillId="0" borderId="0" xfId="0" applyNumberFormat="1"/>
    <xf numFmtId="164" fontId="0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3" fillId="4" borderId="6" xfId="0" applyNumberFormat="1" applyFont="1" applyFill="1" applyBorder="1" applyAlignment="1">
      <alignment horizontal="center" vertical="center"/>
    </xf>
    <xf numFmtId="165" fontId="3" fillId="4" borderId="9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6" fontId="3" fillId="2" borderId="16" xfId="0" applyNumberFormat="1" applyFont="1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166" fontId="0" fillId="2" borderId="40" xfId="0" applyNumberFormat="1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165" fontId="0" fillId="0" borderId="39" xfId="0" applyNumberFormat="1" applyBorder="1" applyAlignment="1">
      <alignment horizontal="center"/>
    </xf>
    <xf numFmtId="165" fontId="0" fillId="2" borderId="39" xfId="0" applyNumberFormat="1" applyFill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0" fillId="0" borderId="43" xfId="0" applyBorder="1"/>
    <xf numFmtId="0" fontId="0" fillId="0" borderId="25" xfId="0" applyBorder="1"/>
    <xf numFmtId="166" fontId="3" fillId="2" borderId="38" xfId="0" applyNumberFormat="1" applyFont="1" applyFill="1" applyBorder="1" applyAlignment="1">
      <alignment horizontal="center"/>
    </xf>
    <xf numFmtId="0" fontId="3" fillId="0" borderId="0" xfId="0" applyFont="1"/>
    <xf numFmtId="0" fontId="0" fillId="0" borderId="13" xfId="0" applyBorder="1"/>
    <xf numFmtId="0" fontId="1" fillId="0" borderId="45" xfId="0" applyFont="1" applyBorder="1" applyAlignment="1">
      <alignment vertical="center" textRotation="90" wrapText="1"/>
    </xf>
    <xf numFmtId="164" fontId="3" fillId="2" borderId="1" xfId="0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65" fontId="3" fillId="2" borderId="39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166" fontId="6" fillId="4" borderId="1" xfId="0" applyNumberFormat="1" applyFont="1" applyFill="1" applyBorder="1" applyAlignment="1">
      <alignment horizontal="center"/>
    </xf>
    <xf numFmtId="166" fontId="13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3" fontId="6" fillId="4" borderId="1" xfId="0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165" fontId="6" fillId="0" borderId="39" xfId="0" applyNumberFormat="1" applyFont="1" applyBorder="1" applyAlignment="1">
      <alignment horizontal="center"/>
    </xf>
    <xf numFmtId="0" fontId="6" fillId="0" borderId="0" xfId="0" applyFont="1"/>
    <xf numFmtId="0" fontId="0" fillId="0" borderId="7" xfId="0" applyFont="1" applyBorder="1" applyAlignment="1">
      <alignment horizontal="center" vertical="center"/>
    </xf>
    <xf numFmtId="0" fontId="16" fillId="0" borderId="0" xfId="0" applyFont="1"/>
    <xf numFmtId="0" fontId="1" fillId="0" borderId="0" xfId="0" applyFont="1"/>
    <xf numFmtId="167" fontId="0" fillId="0" borderId="1" xfId="0" applyNumberFormat="1" applyFill="1" applyBorder="1" applyAlignment="1">
      <alignment horizontal="center"/>
    </xf>
    <xf numFmtId="167" fontId="3" fillId="0" borderId="16" xfId="0" applyNumberFormat="1" applyFont="1" applyFill="1" applyBorder="1" applyAlignment="1">
      <alignment horizontal="center"/>
    </xf>
    <xf numFmtId="167" fontId="3" fillId="0" borderId="38" xfId="0" applyNumberFormat="1" applyFont="1" applyFill="1" applyBorder="1" applyAlignment="1">
      <alignment horizontal="center"/>
    </xf>
    <xf numFmtId="167" fontId="0" fillId="0" borderId="40" xfId="0" applyNumberFormat="1" applyFill="1" applyBorder="1" applyAlignment="1">
      <alignment horizontal="center"/>
    </xf>
    <xf numFmtId="167" fontId="0" fillId="7" borderId="1" xfId="0" applyNumberFormat="1" applyFill="1" applyBorder="1" applyAlignment="1">
      <alignment horizontal="center"/>
    </xf>
    <xf numFmtId="167" fontId="6" fillId="0" borderId="1" xfId="0" applyNumberFormat="1" applyFont="1" applyFill="1" applyBorder="1" applyAlignment="1">
      <alignment horizontal="center"/>
    </xf>
    <xf numFmtId="167" fontId="6" fillId="0" borderId="40" xfId="0" applyNumberFormat="1" applyFont="1" applyFill="1" applyBorder="1" applyAlignment="1">
      <alignment horizontal="center"/>
    </xf>
    <xf numFmtId="0" fontId="15" fillId="0" borderId="0" xfId="0" applyFont="1"/>
    <xf numFmtId="167" fontId="0" fillId="2" borderId="1" xfId="0" applyNumberForma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3" fillId="4" borderId="19" xfId="0" applyNumberFormat="1" applyFont="1" applyFill="1" applyBorder="1" applyAlignment="1">
      <alignment horizontal="center" vertical="center"/>
    </xf>
    <xf numFmtId="165" fontId="3" fillId="4" borderId="20" xfId="0" applyNumberFormat="1" applyFont="1" applyFill="1" applyBorder="1" applyAlignment="1">
      <alignment horizontal="center" vertical="center"/>
    </xf>
    <xf numFmtId="167" fontId="0" fillId="4" borderId="1" xfId="0" applyNumberFormat="1" applyFont="1" applyFill="1" applyBorder="1" applyAlignment="1">
      <alignment horizontal="center" vertical="center"/>
    </xf>
    <xf numFmtId="167" fontId="0" fillId="4" borderId="16" xfId="0" applyNumberFormat="1" applyFont="1" applyFill="1" applyBorder="1" applyAlignment="1">
      <alignment horizontal="center" vertical="center"/>
    </xf>
    <xf numFmtId="167" fontId="0" fillId="4" borderId="9" xfId="0" applyNumberFormat="1" applyFont="1" applyFill="1" applyBorder="1" applyAlignment="1">
      <alignment horizontal="center" vertical="center"/>
    </xf>
    <xf numFmtId="167" fontId="0" fillId="4" borderId="11" xfId="0" applyNumberFormat="1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 wrapText="1"/>
    </xf>
    <xf numFmtId="0" fontId="1" fillId="0" borderId="53" xfId="0" applyFont="1" applyBorder="1" applyAlignment="1">
      <alignment vertical="center" textRotation="90" wrapText="1"/>
    </xf>
    <xf numFmtId="165" fontId="3" fillId="2" borderId="57" xfId="0" applyNumberFormat="1" applyFont="1" applyFill="1" applyBorder="1" applyAlignment="1">
      <alignment horizontal="center"/>
    </xf>
    <xf numFmtId="165" fontId="0" fillId="2" borderId="57" xfId="0" applyNumberFormat="1" applyFill="1" applyBorder="1" applyAlignment="1">
      <alignment horizontal="center"/>
    </xf>
    <xf numFmtId="0" fontId="1" fillId="0" borderId="7" xfId="0" applyFont="1" applyBorder="1" applyAlignment="1">
      <alignment vertical="center" textRotation="90" wrapText="1"/>
    </xf>
    <xf numFmtId="165" fontId="3" fillId="2" borderId="16" xfId="0" applyNumberFormat="1" applyFont="1" applyFill="1" applyBorder="1" applyAlignment="1">
      <alignment horizontal="center"/>
    </xf>
    <xf numFmtId="165" fontId="0" fillId="2" borderId="16" xfId="0" applyNumberFormat="1" applyFill="1" applyBorder="1" applyAlignment="1">
      <alignment horizontal="center"/>
    </xf>
    <xf numFmtId="165" fontId="0" fillId="0" borderId="46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66" fontId="0" fillId="4" borderId="2" xfId="0" applyNumberForma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165" fontId="0" fillId="4" borderId="2" xfId="0" applyNumberFormat="1" applyFill="1" applyBorder="1" applyAlignment="1">
      <alignment horizontal="center"/>
    </xf>
    <xf numFmtId="3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7" fontId="3" fillId="0" borderId="41" xfId="0" applyNumberFormat="1" applyFont="1" applyFill="1" applyBorder="1" applyAlignment="1">
      <alignment horizontal="center"/>
    </xf>
    <xf numFmtId="167" fontId="3" fillId="0" borderId="23" xfId="0" applyNumberFormat="1" applyFont="1" applyFill="1" applyBorder="1" applyAlignment="1">
      <alignment horizontal="center"/>
    </xf>
    <xf numFmtId="167" fontId="0" fillId="0" borderId="59" xfId="0" applyNumberFormat="1" applyFill="1" applyBorder="1" applyAlignment="1">
      <alignment horizontal="center"/>
    </xf>
    <xf numFmtId="167" fontId="16" fillId="0" borderId="1" xfId="0" applyNumberFormat="1" applyFont="1" applyFill="1" applyBorder="1" applyAlignment="1">
      <alignment horizontal="center"/>
    </xf>
    <xf numFmtId="165" fontId="1" fillId="0" borderId="39" xfId="0" applyNumberFormat="1" applyFont="1" applyBorder="1" applyAlignment="1">
      <alignment horizontal="center"/>
    </xf>
    <xf numFmtId="165" fontId="15" fillId="2" borderId="39" xfId="0" applyNumberFormat="1" applyFont="1" applyFill="1" applyBorder="1" applyAlignment="1">
      <alignment horizontal="center"/>
    </xf>
    <xf numFmtId="165" fontId="1" fillId="2" borderId="39" xfId="0" applyNumberFormat="1" applyFont="1" applyFill="1" applyBorder="1" applyAlignment="1">
      <alignment horizontal="center"/>
    </xf>
    <xf numFmtId="165" fontId="17" fillId="0" borderId="39" xfId="0" applyNumberFormat="1" applyFont="1" applyBorder="1" applyAlignment="1">
      <alignment horizontal="center"/>
    </xf>
    <xf numFmtId="165" fontId="1" fillId="0" borderId="46" xfId="0" applyNumberFormat="1" applyFont="1" applyBorder="1" applyAlignment="1">
      <alignment horizontal="center"/>
    </xf>
    <xf numFmtId="0" fontId="1" fillId="0" borderId="0" xfId="0" applyFont="1" applyFill="1"/>
    <xf numFmtId="165" fontId="14" fillId="0" borderId="58" xfId="0" applyNumberFormat="1" applyFont="1" applyBorder="1" applyAlignment="1">
      <alignment horizontal="center" vertical="center"/>
    </xf>
    <xf numFmtId="165" fontId="14" fillId="0" borderId="43" xfId="0" applyNumberFormat="1" applyFont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 textRotation="90" wrapText="1"/>
    </xf>
    <xf numFmtId="0" fontId="12" fillId="2" borderId="36" xfId="0" applyFont="1" applyFill="1" applyBorder="1" applyAlignment="1">
      <alignment horizontal="center" vertical="center" textRotation="90" wrapText="1"/>
    </xf>
    <xf numFmtId="0" fontId="12" fillId="2" borderId="37" xfId="0" applyFont="1" applyFill="1" applyBorder="1" applyAlignment="1">
      <alignment horizontal="center" vertical="center" textRotation="90" wrapText="1"/>
    </xf>
    <xf numFmtId="165" fontId="1" fillId="0" borderId="46" xfId="0" applyNumberFormat="1" applyFont="1" applyBorder="1" applyAlignment="1">
      <alignment horizontal="center" vertical="center"/>
    </xf>
    <xf numFmtId="165" fontId="1" fillId="0" borderId="36" xfId="0" applyNumberFormat="1" applyFont="1" applyBorder="1" applyAlignment="1">
      <alignment horizontal="center" vertical="center"/>
    </xf>
    <xf numFmtId="165" fontId="1" fillId="0" borderId="47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165" fontId="14" fillId="0" borderId="47" xfId="0" applyNumberFormat="1" applyFon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42" xfId="0" applyNumberFormat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 textRotation="90" wrapText="1"/>
    </xf>
    <xf numFmtId="0" fontId="14" fillId="0" borderId="42" xfId="0" applyFont="1" applyBorder="1" applyAlignment="1">
      <alignment horizontal="center" vertical="center" textRotation="90" wrapText="1"/>
    </xf>
    <xf numFmtId="0" fontId="14" fillId="0" borderId="44" xfId="0" applyFont="1" applyBorder="1" applyAlignment="1">
      <alignment horizontal="center" vertical="center" textRotation="90" wrapText="1"/>
    </xf>
    <xf numFmtId="165" fontId="14" fillId="0" borderId="60" xfId="0" applyNumberFormat="1" applyFont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/>
    </xf>
    <xf numFmtId="0" fontId="14" fillId="0" borderId="60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center" vertical="center"/>
    </xf>
    <xf numFmtId="167" fontId="14" fillId="0" borderId="60" xfId="0" applyNumberFormat="1" applyFont="1" applyBorder="1" applyAlignment="1">
      <alignment horizontal="center" vertical="center"/>
    </xf>
    <xf numFmtId="167" fontId="14" fillId="0" borderId="3" xfId="0" applyNumberFormat="1" applyFont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" fillId="0" borderId="6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67" fontId="14" fillId="0" borderId="58" xfId="0" applyNumberFormat="1" applyFont="1" applyBorder="1" applyAlignment="1">
      <alignment horizontal="center" vertical="center"/>
    </xf>
    <xf numFmtId="167" fontId="14" fillId="0" borderId="43" xfId="0" applyNumberFormat="1" applyFont="1" applyBorder="1" applyAlignment="1">
      <alignment horizontal="center" vertical="center"/>
    </xf>
    <xf numFmtId="167" fontId="14" fillId="0" borderId="26" xfId="0" applyNumberFormat="1" applyFont="1" applyBorder="1" applyAlignment="1">
      <alignment horizontal="center" vertical="center"/>
    </xf>
    <xf numFmtId="167" fontId="14" fillId="0" borderId="25" xfId="0" applyNumberFormat="1" applyFont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52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/>
    </xf>
    <xf numFmtId="0" fontId="1" fillId="4" borderId="51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8" fontId="0" fillId="0" borderId="54" xfId="0" applyNumberFormat="1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165" fontId="14" fillId="0" borderId="45" xfId="0" applyNumberFormat="1" applyFont="1" applyBorder="1" applyAlignment="1">
      <alignment horizontal="center" vertical="center"/>
    </xf>
    <xf numFmtId="165" fontId="14" fillId="0" borderId="39" xfId="0" applyNumberFormat="1" applyFont="1" applyBorder="1" applyAlignment="1">
      <alignment horizontal="center" vertical="center"/>
    </xf>
    <xf numFmtId="167" fontId="0" fillId="0" borderId="46" xfId="0" applyNumberFormat="1" applyBorder="1" applyAlignment="1">
      <alignment horizontal="center" vertical="center"/>
    </xf>
    <xf numFmtId="167" fontId="0" fillId="0" borderId="36" xfId="0" applyNumberFormat="1" applyBorder="1" applyAlignment="1">
      <alignment horizontal="center" vertical="center"/>
    </xf>
    <xf numFmtId="167" fontId="0" fillId="0" borderId="47" xfId="0" applyNumberForma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textRotation="90" wrapText="1"/>
    </xf>
    <xf numFmtId="0" fontId="14" fillId="0" borderId="36" xfId="0" applyFont="1" applyBorder="1" applyAlignment="1">
      <alignment horizontal="center" vertical="center" textRotation="90" wrapText="1"/>
    </xf>
    <xf numFmtId="0" fontId="14" fillId="0" borderId="37" xfId="0" applyFont="1" applyBorder="1" applyAlignment="1">
      <alignment horizontal="center" vertical="center" textRotation="90" wrapText="1"/>
    </xf>
    <xf numFmtId="167" fontId="14" fillId="0" borderId="35" xfId="0" applyNumberFormat="1" applyFont="1" applyBorder="1" applyAlignment="1">
      <alignment horizontal="center" vertical="center"/>
    </xf>
    <xf numFmtId="167" fontId="14" fillId="0" borderId="47" xfId="0" applyNumberFormat="1" applyFont="1" applyBorder="1" applyAlignment="1">
      <alignment horizontal="center" vertical="center"/>
    </xf>
    <xf numFmtId="167" fontId="0" fillId="0" borderId="54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7" fontId="0" fillId="0" borderId="55" xfId="0" applyNumberFormat="1" applyBorder="1" applyAlignment="1">
      <alignment horizontal="center" vertical="center"/>
    </xf>
    <xf numFmtId="165" fontId="12" fillId="0" borderId="45" xfId="0" applyNumberFormat="1" applyFont="1" applyBorder="1" applyAlignment="1">
      <alignment horizontal="center" vertical="center"/>
    </xf>
    <xf numFmtId="165" fontId="12" fillId="0" borderId="39" xfId="0" applyNumberFormat="1" applyFont="1" applyBorder="1" applyAlignment="1">
      <alignment horizontal="center" vertical="center"/>
    </xf>
    <xf numFmtId="8" fontId="0" fillId="0" borderId="2" xfId="0" applyNumberFormat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  <xf numFmtId="8" fontId="0" fillId="0" borderId="10" xfId="0" applyNumberFormat="1" applyBorder="1" applyAlignment="1">
      <alignment horizontal="center" vertical="center"/>
    </xf>
    <xf numFmtId="0" fontId="17" fillId="6" borderId="29" xfId="0" applyFont="1" applyFill="1" applyBorder="1" applyAlignment="1">
      <alignment horizontal="center" vertical="center" wrapText="1"/>
    </xf>
    <xf numFmtId="0" fontId="17" fillId="6" borderId="0" xfId="0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8" fontId="0" fillId="0" borderId="23" xfId="0" applyNumberFormat="1" applyBorder="1" applyAlignment="1">
      <alignment horizontal="center" vertical="center"/>
    </xf>
    <xf numFmtId="8" fontId="0" fillId="0" borderId="24" xfId="0" applyNumberFormat="1" applyBorder="1" applyAlignment="1">
      <alignment horizontal="center" vertical="center"/>
    </xf>
    <xf numFmtId="8" fontId="0" fillId="0" borderId="25" xfId="0" applyNumberFormat="1" applyBorder="1" applyAlignment="1">
      <alignment horizontal="center" vertical="center"/>
    </xf>
    <xf numFmtId="8" fontId="0" fillId="0" borderId="41" xfId="0" applyNumberFormat="1" applyBorder="1" applyAlignment="1">
      <alignment horizontal="center" vertical="center"/>
    </xf>
    <xf numFmtId="8" fontId="0" fillId="0" borderId="42" xfId="0" applyNumberFormat="1" applyBorder="1" applyAlignment="1">
      <alignment horizontal="center" vertical="center"/>
    </xf>
    <xf numFmtId="8" fontId="0" fillId="0" borderId="43" xfId="0" applyNumberFormat="1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167" fontId="14" fillId="0" borderId="27" xfId="0" applyNumberFormat="1" applyFont="1" applyBorder="1" applyAlignment="1">
      <alignment horizontal="center" vertical="center"/>
    </xf>
    <xf numFmtId="167" fontId="14" fillId="0" borderId="55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/>
    </xf>
    <xf numFmtId="8" fontId="15" fillId="0" borderId="6" xfId="0" applyNumberFormat="1" applyFont="1" applyBorder="1" applyAlignment="1">
      <alignment horizontal="center" vertical="center"/>
    </xf>
    <xf numFmtId="8" fontId="15" fillId="0" borderId="1" xfId="0" applyNumberFormat="1" applyFont="1" applyBorder="1" applyAlignment="1">
      <alignment horizontal="center" vertical="center"/>
    </xf>
    <xf numFmtId="8" fontId="15" fillId="0" borderId="2" xfId="0" applyNumberFormat="1" applyFont="1" applyBorder="1" applyAlignment="1">
      <alignment horizontal="center" vertical="center"/>
    </xf>
    <xf numFmtId="8" fontId="0" fillId="0" borderId="16" xfId="0" applyNumberFormat="1" applyBorder="1" applyAlignment="1">
      <alignment horizontal="center" vertical="center"/>
    </xf>
    <xf numFmtId="8" fontId="0" fillId="0" borderId="11" xfId="0" applyNumberFormat="1" applyBorder="1" applyAlignment="1">
      <alignment horizontal="center" vertical="center"/>
    </xf>
    <xf numFmtId="8" fontId="0" fillId="0" borderId="31" xfId="0" applyNumberFormat="1" applyBorder="1" applyAlignment="1">
      <alignment horizontal="center" vertical="center"/>
    </xf>
    <xf numFmtId="8" fontId="15" fillId="0" borderId="9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8" fontId="0" fillId="0" borderId="44" xfId="0" applyNumberFormat="1" applyBorder="1" applyAlignment="1">
      <alignment horizontal="center" vertical="center"/>
    </xf>
  </cellXfs>
  <cellStyles count="46">
    <cellStyle name="Excel Built-in Normal" xfId="1" xr:uid="{00000000-0005-0000-0000-000000000000}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54"/>
  <sheetViews>
    <sheetView showGridLines="0" tabSelected="1" zoomScaleNormal="100" zoomScalePageLayoutView="80" workbookViewId="0">
      <pane ySplit="9" topLeftCell="A10" activePane="bottomLeft" state="frozen"/>
      <selection pane="bottomLeft" activeCell="AB53" sqref="AB53:AB54"/>
    </sheetView>
  </sheetViews>
  <sheetFormatPr baseColWidth="10" defaultRowHeight="15" x14ac:dyDescent="0.25"/>
  <cols>
    <col min="1" max="1" width="4.140625" bestFit="1" customWidth="1"/>
    <col min="2" max="2" width="11.28515625" bestFit="1" customWidth="1"/>
    <col min="3" max="3" width="10.28515625" bestFit="1" customWidth="1"/>
    <col min="4" max="4" width="9.5703125" bestFit="1" customWidth="1"/>
    <col min="5" max="5" width="7.7109375" bestFit="1" customWidth="1"/>
    <col min="6" max="6" width="8.140625" bestFit="1" customWidth="1"/>
    <col min="7" max="7" width="7.7109375" bestFit="1" customWidth="1"/>
    <col min="8" max="8" width="7.28515625" bestFit="1" customWidth="1"/>
    <col min="9" max="9" width="8.85546875" bestFit="1" customWidth="1"/>
    <col min="10" max="10" width="6.5703125" bestFit="1" customWidth="1"/>
    <col min="11" max="11" width="9" bestFit="1" customWidth="1"/>
    <col min="12" max="12" width="11.5703125" bestFit="1" customWidth="1"/>
    <col min="13" max="13" width="7.7109375" bestFit="1" customWidth="1"/>
    <col min="14" max="15" width="7.85546875" bestFit="1" customWidth="1"/>
    <col min="16" max="16" width="9.28515625" bestFit="1" customWidth="1"/>
    <col min="17" max="17" width="7.5703125" bestFit="1" customWidth="1"/>
    <col min="18" max="18" width="9.28515625" bestFit="1" customWidth="1"/>
    <col min="19" max="20" width="11.7109375" customWidth="1"/>
    <col min="21" max="21" width="13.42578125" bestFit="1" customWidth="1"/>
    <col min="22" max="22" width="8.7109375" customWidth="1"/>
    <col min="23" max="23" width="11" bestFit="1" customWidth="1"/>
    <col min="24" max="24" width="11.7109375" customWidth="1"/>
    <col min="25" max="25" width="11" bestFit="1" customWidth="1"/>
    <col min="26" max="26" width="11.7109375" customWidth="1"/>
    <col min="27" max="27" width="11" bestFit="1" customWidth="1"/>
    <col min="28" max="29" width="11.7109375" customWidth="1"/>
  </cols>
  <sheetData>
    <row r="1" spans="1:34" ht="42.75" customHeight="1" thickTop="1" thickBot="1" x14ac:dyDescent="0.3">
      <c r="A1" s="144" t="s">
        <v>42</v>
      </c>
      <c r="B1" s="145"/>
      <c r="C1" s="145"/>
      <c r="D1" s="145"/>
      <c r="E1" s="145"/>
      <c r="F1" s="145"/>
      <c r="G1" s="146"/>
      <c r="H1" s="193" t="s">
        <v>25</v>
      </c>
      <c r="I1" s="194"/>
      <c r="J1" s="194"/>
      <c r="K1" s="194"/>
      <c r="L1" s="195"/>
      <c r="M1" s="34" t="s">
        <v>18</v>
      </c>
      <c r="N1" s="45" t="s">
        <v>21</v>
      </c>
      <c r="O1" s="37" t="s">
        <v>23</v>
      </c>
      <c r="P1" s="35" t="s">
        <v>16</v>
      </c>
      <c r="Q1" s="35" t="s">
        <v>17</v>
      </c>
      <c r="R1" s="36" t="s">
        <v>22</v>
      </c>
      <c r="S1" s="180" t="s">
        <v>24</v>
      </c>
      <c r="T1" s="180" t="s">
        <v>28</v>
      </c>
      <c r="U1" s="116" t="s">
        <v>39</v>
      </c>
      <c r="V1" s="180" t="s">
        <v>41</v>
      </c>
      <c r="W1" s="87" t="s">
        <v>33</v>
      </c>
      <c r="X1" s="127" t="s">
        <v>36</v>
      </c>
      <c r="Y1" s="87" t="s">
        <v>34</v>
      </c>
      <c r="Z1" s="127" t="s">
        <v>37</v>
      </c>
      <c r="AA1" s="87" t="s">
        <v>35</v>
      </c>
      <c r="AB1" s="127" t="s">
        <v>38</v>
      </c>
      <c r="AC1" s="116" t="s">
        <v>40</v>
      </c>
    </row>
    <row r="2" spans="1:34" ht="14.45" customHeight="1" thickTop="1" thickBot="1" x14ac:dyDescent="0.3">
      <c r="A2" s="154" t="s">
        <v>20</v>
      </c>
      <c r="B2" s="155"/>
      <c r="C2" s="155"/>
      <c r="D2" s="155"/>
      <c r="E2" s="155"/>
      <c r="F2" s="155"/>
      <c r="G2" s="156"/>
      <c r="H2" s="208"/>
      <c r="I2" s="209"/>
      <c r="J2" s="210"/>
      <c r="K2" s="196" t="s">
        <v>12</v>
      </c>
      <c r="L2" s="211">
        <f>IF(I8=43,D8/45,IF(I8=42,D8/43.75,IF(I8=39,D8/40,D8/49.5)))</f>
        <v>18.181818181818183</v>
      </c>
      <c r="M2" s="190">
        <f>L2</f>
        <v>18.181818181818183</v>
      </c>
      <c r="N2" s="202">
        <f>L2*150%</f>
        <v>27.272727272727273</v>
      </c>
      <c r="O2" s="199">
        <f>L2*100%</f>
        <v>18.181818181818183</v>
      </c>
      <c r="P2" s="190">
        <f>L2*100%</f>
        <v>18.181818181818183</v>
      </c>
      <c r="Q2" s="190">
        <f>L2*100%</f>
        <v>18.181818181818183</v>
      </c>
      <c r="R2" s="214">
        <f>L2*100%</f>
        <v>18.181818181818183</v>
      </c>
      <c r="S2" s="181"/>
      <c r="T2" s="181"/>
      <c r="U2" s="117"/>
      <c r="V2" s="181"/>
      <c r="W2" s="171">
        <f>L2*25%</f>
        <v>4.5454545454545459</v>
      </c>
      <c r="X2" s="128"/>
      <c r="Y2" s="171">
        <f>L2*50%</f>
        <v>9.0909090909090917</v>
      </c>
      <c r="Z2" s="128"/>
      <c r="AA2" s="171">
        <f>L2*75%</f>
        <v>13.636363636363637</v>
      </c>
      <c r="AB2" s="128"/>
      <c r="AC2" s="117"/>
    </row>
    <row r="3" spans="1:34" ht="14.45" customHeight="1" thickTop="1" x14ac:dyDescent="0.25">
      <c r="A3" s="157"/>
      <c r="B3" s="158"/>
      <c r="C3" s="158"/>
      <c r="D3" s="158"/>
      <c r="E3" s="158"/>
      <c r="F3" s="158"/>
      <c r="G3" s="159"/>
      <c r="H3" s="208"/>
      <c r="I3" s="209"/>
      <c r="J3" s="210"/>
      <c r="K3" s="197"/>
      <c r="L3" s="212"/>
      <c r="M3" s="191"/>
      <c r="N3" s="203"/>
      <c r="O3" s="200"/>
      <c r="P3" s="191"/>
      <c r="Q3" s="191"/>
      <c r="R3" s="214"/>
      <c r="S3" s="181"/>
      <c r="T3" s="181"/>
      <c r="U3" s="117"/>
      <c r="V3" s="181"/>
      <c r="W3" s="172"/>
      <c r="X3" s="128"/>
      <c r="Y3" s="172"/>
      <c r="Z3" s="128"/>
      <c r="AA3" s="172"/>
      <c r="AB3" s="128"/>
      <c r="AC3" s="117"/>
    </row>
    <row r="4" spans="1:34" ht="14.45" customHeight="1" x14ac:dyDescent="0.25">
      <c r="A4" s="149" t="s">
        <v>6</v>
      </c>
      <c r="B4" s="149"/>
      <c r="C4" s="150"/>
      <c r="D4" s="160" t="s">
        <v>7</v>
      </c>
      <c r="E4" s="161"/>
      <c r="F4" s="161"/>
      <c r="G4" s="162"/>
      <c r="H4" s="208"/>
      <c r="I4" s="209"/>
      <c r="J4" s="210"/>
      <c r="K4" s="197"/>
      <c r="L4" s="212"/>
      <c r="M4" s="191"/>
      <c r="N4" s="203"/>
      <c r="O4" s="200"/>
      <c r="P4" s="191"/>
      <c r="Q4" s="191"/>
      <c r="R4" s="214"/>
      <c r="S4" s="181"/>
      <c r="T4" s="181"/>
      <c r="U4" s="117"/>
      <c r="V4" s="181"/>
      <c r="W4" s="172"/>
      <c r="X4" s="128"/>
      <c r="Y4" s="172"/>
      <c r="Z4" s="128"/>
      <c r="AA4" s="172"/>
      <c r="AB4" s="128"/>
      <c r="AC4" s="117"/>
    </row>
    <row r="5" spans="1:34" ht="14.45" customHeight="1" thickBot="1" x14ac:dyDescent="0.3">
      <c r="A5" s="147" t="s">
        <v>14</v>
      </c>
      <c r="B5" s="148"/>
      <c r="C5" s="151" t="s">
        <v>43</v>
      </c>
      <c r="D5" s="151"/>
      <c r="E5" s="152"/>
      <c r="F5" s="152"/>
      <c r="G5" s="153"/>
      <c r="K5" s="198"/>
      <c r="L5" s="213"/>
      <c r="M5" s="205"/>
      <c r="N5" s="204"/>
      <c r="O5" s="201"/>
      <c r="P5" s="205"/>
      <c r="Q5" s="205"/>
      <c r="R5" s="214"/>
      <c r="S5" s="181"/>
      <c r="T5" s="181"/>
      <c r="U5" s="117"/>
      <c r="V5" s="181"/>
      <c r="W5" s="173"/>
      <c r="X5" s="128"/>
      <c r="Y5" s="173"/>
      <c r="Z5" s="128"/>
      <c r="AA5" s="173"/>
      <c r="AB5" s="128"/>
      <c r="AC5" s="117"/>
    </row>
    <row r="6" spans="1:34" ht="14.45" customHeight="1" thickTop="1" thickBot="1" x14ac:dyDescent="0.3">
      <c r="K6" s="218" t="s">
        <v>13</v>
      </c>
      <c r="L6" s="212">
        <f>IF(I9=52,D9/59.5,IF(I9=51,D9/57.75,IF(I9=47,D9/48,D9/66.5)))</f>
        <v>16.541353383458645</v>
      </c>
      <c r="M6" s="190">
        <f>L6</f>
        <v>16.541353383458645</v>
      </c>
      <c r="N6" s="202">
        <f>L6*150%</f>
        <v>24.81203007518797</v>
      </c>
      <c r="O6" s="199">
        <f>L6*100%</f>
        <v>16.541353383458645</v>
      </c>
      <c r="P6" s="190">
        <f>L6*100%</f>
        <v>16.541353383458645</v>
      </c>
      <c r="Q6" s="190">
        <f>L6*100%</f>
        <v>16.541353383458645</v>
      </c>
      <c r="R6" s="214">
        <f>L6*100%</f>
        <v>16.541353383458645</v>
      </c>
      <c r="S6" s="181"/>
      <c r="T6" s="181"/>
      <c r="U6" s="117"/>
      <c r="V6" s="181"/>
      <c r="W6" s="171">
        <f>L6*25%</f>
        <v>4.1353383458646613</v>
      </c>
      <c r="X6" s="128"/>
      <c r="Y6" s="171">
        <f>L6*50%</f>
        <v>8.2706766917293226</v>
      </c>
      <c r="Z6" s="128"/>
      <c r="AA6" s="171">
        <f>L6*75%</f>
        <v>12.406015037593985</v>
      </c>
      <c r="AB6" s="128"/>
      <c r="AC6" s="117"/>
    </row>
    <row r="7" spans="1:34" ht="14.45" customHeight="1" thickTop="1" thickBot="1" x14ac:dyDescent="0.3">
      <c r="I7" s="33" t="s">
        <v>27</v>
      </c>
      <c r="J7" s="68" t="s">
        <v>8</v>
      </c>
      <c r="K7" s="197"/>
      <c r="L7" s="212"/>
      <c r="M7" s="191"/>
      <c r="N7" s="203"/>
      <c r="O7" s="200"/>
      <c r="P7" s="191"/>
      <c r="Q7" s="191"/>
      <c r="R7" s="214"/>
      <c r="S7" s="181"/>
      <c r="T7" s="181"/>
      <c r="U7" s="117"/>
      <c r="V7" s="181"/>
      <c r="W7" s="172"/>
      <c r="X7" s="128"/>
      <c r="Y7" s="172"/>
      <c r="Z7" s="128"/>
      <c r="AA7" s="172"/>
      <c r="AB7" s="128"/>
      <c r="AC7" s="117"/>
    </row>
    <row r="8" spans="1:34" ht="14.45" customHeight="1" thickTop="1" x14ac:dyDescent="0.25">
      <c r="A8" s="32" t="s">
        <v>10</v>
      </c>
      <c r="B8" s="167" t="s">
        <v>29</v>
      </c>
      <c r="C8" s="168"/>
      <c r="D8" s="30">
        <v>900</v>
      </c>
      <c r="E8" s="81"/>
      <c r="F8" s="81"/>
      <c r="G8" s="163" t="s">
        <v>15</v>
      </c>
      <c r="H8" s="164"/>
      <c r="I8" s="83">
        <v>1.9166666666666667</v>
      </c>
      <c r="J8" s="84">
        <v>1.9583333333333333</v>
      </c>
      <c r="K8" s="197"/>
      <c r="L8" s="212"/>
      <c r="M8" s="191"/>
      <c r="N8" s="203"/>
      <c r="O8" s="200"/>
      <c r="P8" s="191"/>
      <c r="Q8" s="191"/>
      <c r="R8" s="214"/>
      <c r="S8" s="181"/>
      <c r="T8" s="181"/>
      <c r="U8" s="117"/>
      <c r="V8" s="181"/>
      <c r="W8" s="172"/>
      <c r="X8" s="128"/>
      <c r="Y8" s="172"/>
      <c r="Z8" s="128"/>
      <c r="AA8" s="172"/>
      <c r="AB8" s="128"/>
      <c r="AC8" s="117"/>
    </row>
    <row r="9" spans="1:34" ht="15" customHeight="1" thickBot="1" x14ac:dyDescent="0.3">
      <c r="A9" s="28" t="s">
        <v>11</v>
      </c>
      <c r="B9" s="169"/>
      <c r="C9" s="170"/>
      <c r="D9" s="31">
        <v>1100</v>
      </c>
      <c r="E9" s="82"/>
      <c r="F9" s="82"/>
      <c r="G9" s="165"/>
      <c r="H9" s="166"/>
      <c r="I9" s="85">
        <v>2.3333333333333335</v>
      </c>
      <c r="J9" s="86">
        <v>2.375</v>
      </c>
      <c r="K9" s="219"/>
      <c r="L9" s="217"/>
      <c r="M9" s="192"/>
      <c r="N9" s="220"/>
      <c r="O9" s="216"/>
      <c r="P9" s="192"/>
      <c r="Q9" s="192"/>
      <c r="R9" s="215"/>
      <c r="S9" s="182"/>
      <c r="T9" s="182"/>
      <c r="U9" s="118"/>
      <c r="V9" s="182"/>
      <c r="W9" s="174"/>
      <c r="X9" s="129"/>
      <c r="Y9" s="174"/>
      <c r="Z9" s="129"/>
      <c r="AA9" s="174"/>
      <c r="AB9" s="129"/>
      <c r="AC9" s="118"/>
    </row>
    <row r="10" spans="1:34" ht="15.75" thickTop="1" x14ac:dyDescent="0.25">
      <c r="A10" s="138" t="s">
        <v>0</v>
      </c>
      <c r="B10" s="139"/>
      <c r="C10" s="26" t="s">
        <v>1</v>
      </c>
      <c r="D10" s="80" t="s">
        <v>30</v>
      </c>
      <c r="E10" s="80" t="s">
        <v>5</v>
      </c>
      <c r="F10" s="80" t="s">
        <v>32</v>
      </c>
      <c r="G10" s="80" t="s">
        <v>31</v>
      </c>
      <c r="H10" s="26" t="s">
        <v>4</v>
      </c>
      <c r="I10" s="27" t="s">
        <v>9</v>
      </c>
      <c r="J10" s="26" t="s">
        <v>5</v>
      </c>
      <c r="K10" s="29" t="s">
        <v>2</v>
      </c>
      <c r="L10" s="29" t="s">
        <v>3</v>
      </c>
      <c r="M10" s="29"/>
      <c r="N10" s="46"/>
      <c r="O10" s="47"/>
      <c r="P10" s="21"/>
      <c r="Q10" s="21"/>
      <c r="R10" s="50"/>
      <c r="S10" s="51"/>
      <c r="T10" s="51"/>
      <c r="U10" s="51"/>
      <c r="V10" s="51"/>
      <c r="W10" s="88"/>
      <c r="X10" s="91"/>
      <c r="Y10" s="88"/>
      <c r="Z10" s="91"/>
      <c r="AA10" s="88"/>
      <c r="AB10" s="91"/>
      <c r="AC10" s="51"/>
    </row>
    <row r="11" spans="1:34" x14ac:dyDescent="0.25">
      <c r="A11" s="3">
        <v>1</v>
      </c>
      <c r="B11" s="4">
        <f>C11</f>
        <v>41845</v>
      </c>
      <c r="C11" s="5">
        <v>41845</v>
      </c>
      <c r="D11" s="6"/>
      <c r="E11" s="6"/>
      <c r="F11" s="6"/>
      <c r="G11" s="6"/>
      <c r="H11" s="71" t="str">
        <f>IF(AND(ISBLANK(D11),ISBLANK(E11),ISBLANK(F11),ISBLANK(G11)),"",IF(OR(OR(OR(AND(NOT(ISBLANK(E11)),ISBLANK(F11)),AND(NOT(ISBLANK(E11)),ISBLANK(D11))),OR(AND(NOT(ISBLANK(F11)),ISBLANK(E11)),AND(NOT(ISBLANK(F11)),ISBLANK(D11)))),OR(AND(NOT(ISBLANK(D11)),ISBLANK(G11)),AND(NOT(ISBLANK(G11)),ISBLANK(D11)))),"",IF(ISBLANK(E11),MOD(G11-D11,1),MOD(E11-D11,1)+MOD(G11-F11,1))))</f>
        <v/>
      </c>
      <c r="I11" s="7"/>
      <c r="J11" s="8"/>
      <c r="K11" s="2"/>
      <c r="L11" s="2"/>
      <c r="M11" s="71"/>
      <c r="N11" s="72"/>
      <c r="O11" s="73"/>
      <c r="P11" s="71"/>
      <c r="Q11" s="71"/>
      <c r="R11" s="74"/>
      <c r="S11" s="43"/>
      <c r="T11" s="43"/>
      <c r="U11" s="108"/>
      <c r="V11" s="177"/>
      <c r="W11" s="185"/>
      <c r="X11" s="124"/>
      <c r="Y11" s="185"/>
      <c r="Z11" s="124"/>
      <c r="AA11" s="185"/>
      <c r="AB11" s="124"/>
      <c r="AC11" s="119"/>
    </row>
    <row r="12" spans="1:34" x14ac:dyDescent="0.25">
      <c r="A12" s="3">
        <v>2</v>
      </c>
      <c r="B12" s="9">
        <f>B11+1</f>
        <v>41846</v>
      </c>
      <c r="C12" s="10">
        <f>C11+1</f>
        <v>41846</v>
      </c>
      <c r="D12" s="6"/>
      <c r="E12" s="6"/>
      <c r="F12" s="6"/>
      <c r="G12" s="6"/>
      <c r="H12" s="71" t="str">
        <f t="shared" ref="H12:H52" si="0">IF(AND(ISBLANK(D12),ISBLANK(E12),ISBLANK(F12),ISBLANK(G12)),"",IF(OR(OR(OR(AND(NOT(ISBLANK(E12)),ISBLANK(F12)),AND(NOT(ISBLANK(E12)),ISBLANK(D12))),OR(AND(NOT(ISBLANK(F12)),ISBLANK(E12)),AND(NOT(ISBLANK(F12)),ISBLANK(D12)))),OR(AND(NOT(ISBLANK(D12)),ISBLANK(G12)),AND(NOT(ISBLANK(G12)),ISBLANK(D12)))),"",IF(ISBLANK(E12),MOD(G12-D12,1),MOD(E12-D12,1)+MOD(G12-F12,1))))</f>
        <v/>
      </c>
      <c r="I12" s="7"/>
      <c r="J12" s="8"/>
      <c r="K12" s="2"/>
      <c r="L12" s="2"/>
      <c r="M12" s="71"/>
      <c r="N12" s="72" t="str">
        <f t="shared" ref="N12:N19" si="1">IF(AND(ISBLANK(D12),ISBLANK(E12),ISBLANK(F12),ISBLANK(G12)),"",IF(ISNUMBER(E12),MOD(E12-D12,1)-IF(E12&gt;=D12,MAX(0,MIN(E12,22/24)-MAX(D12,6/24)),MAX(0,22/24-MAX(D12,6/24))+MAX(0,MIN(E12,22/24)-6/24))+MOD(G12-F12,1)-IF(G12&gt;=F12,MAX(0,MIN(G12,22/24)-MAX(F12,6/24)),MAX(0,22/24-MAX(F12,6/24))+MAX(0,MIN(G12,22/24)-6/24)),MOD(G12-D12,1)-IF(G12&gt;=D12,MAX(0,MIN(G12,22/24)-MAX(D12,6/24)),MAX(0,22/24-MAX(D12,6/24))+MAX(0,MIN(G12,22/24)-6/24))))</f>
        <v/>
      </c>
      <c r="O12" s="73"/>
      <c r="P12" s="71"/>
      <c r="Q12" s="71"/>
      <c r="R12" s="74"/>
      <c r="S12" s="43"/>
      <c r="T12" s="43"/>
      <c r="U12" s="108"/>
      <c r="V12" s="178"/>
      <c r="W12" s="186"/>
      <c r="X12" s="125"/>
      <c r="Y12" s="186"/>
      <c r="Z12" s="125"/>
      <c r="AA12" s="186"/>
      <c r="AB12" s="125"/>
      <c r="AC12" s="120"/>
    </row>
    <row r="13" spans="1:34" x14ac:dyDescent="0.25">
      <c r="A13" s="3">
        <v>3</v>
      </c>
      <c r="B13" s="9">
        <f t="shared" ref="B13:C16" si="2">B12+1</f>
        <v>41847</v>
      </c>
      <c r="C13" s="10">
        <f t="shared" si="2"/>
        <v>41847</v>
      </c>
      <c r="D13" s="6"/>
      <c r="E13" s="6"/>
      <c r="F13" s="6"/>
      <c r="G13" s="6"/>
      <c r="H13" s="71" t="str">
        <f t="shared" si="0"/>
        <v/>
      </c>
      <c r="I13" s="7"/>
      <c r="J13" s="8"/>
      <c r="K13" s="2"/>
      <c r="L13" s="2"/>
      <c r="M13" s="71"/>
      <c r="N13" s="72" t="str">
        <f t="shared" si="1"/>
        <v/>
      </c>
      <c r="O13" s="73"/>
      <c r="P13" s="75"/>
      <c r="Q13" s="71"/>
      <c r="R13" s="74"/>
      <c r="S13" s="43"/>
      <c r="T13" s="43"/>
      <c r="U13" s="108"/>
      <c r="V13" s="179"/>
      <c r="W13" s="187"/>
      <c r="X13" s="126"/>
      <c r="Y13" s="187"/>
      <c r="Z13" s="126"/>
      <c r="AA13" s="187"/>
      <c r="AB13" s="126"/>
      <c r="AC13" s="121"/>
      <c r="AD13" s="22"/>
      <c r="AE13" s="69"/>
      <c r="AG13" s="113"/>
      <c r="AH13" s="70"/>
    </row>
    <row r="14" spans="1:34" s="49" customFormat="1" x14ac:dyDescent="0.25">
      <c r="A14" s="13"/>
      <c r="B14" s="52">
        <f t="shared" si="2"/>
        <v>41848</v>
      </c>
      <c r="C14" s="53">
        <f t="shared" si="2"/>
        <v>41848</v>
      </c>
      <c r="D14" s="20"/>
      <c r="E14" s="20"/>
      <c r="F14" s="20"/>
      <c r="G14" s="20"/>
      <c r="H14" s="79"/>
      <c r="I14" s="54"/>
      <c r="J14" s="55"/>
      <c r="K14" s="56"/>
      <c r="L14" s="56"/>
      <c r="M14" s="20"/>
      <c r="N14" s="38"/>
      <c r="O14" s="48"/>
      <c r="P14" s="20"/>
      <c r="Q14" s="20"/>
      <c r="R14" s="41"/>
      <c r="S14" s="57"/>
      <c r="T14" s="57"/>
      <c r="U14" s="109"/>
      <c r="V14" s="57"/>
      <c r="W14" s="89"/>
      <c r="X14" s="92"/>
      <c r="Y14" s="89"/>
      <c r="Z14" s="92"/>
      <c r="AA14" s="89"/>
      <c r="AB14" s="92"/>
      <c r="AC14" s="109"/>
      <c r="AE14" s="78"/>
    </row>
    <row r="15" spans="1:34" x14ac:dyDescent="0.25">
      <c r="A15" s="3">
        <v>4</v>
      </c>
      <c r="B15" s="11">
        <f t="shared" si="2"/>
        <v>41849</v>
      </c>
      <c r="C15" s="12">
        <f t="shared" si="2"/>
        <v>41849</v>
      </c>
      <c r="D15" s="6"/>
      <c r="E15" s="6"/>
      <c r="F15" s="6"/>
      <c r="G15" s="6"/>
      <c r="H15" s="71"/>
      <c r="I15" s="7"/>
      <c r="J15" s="8"/>
      <c r="K15" s="2"/>
      <c r="L15" s="2"/>
      <c r="M15" s="71"/>
      <c r="N15" s="72"/>
      <c r="O15" s="73"/>
      <c r="P15" s="71"/>
      <c r="Q15" s="71"/>
      <c r="R15" s="74"/>
      <c r="S15" s="43"/>
      <c r="T15" s="43"/>
      <c r="U15" s="108"/>
      <c r="V15" s="177"/>
      <c r="W15" s="185"/>
      <c r="X15" s="124"/>
      <c r="Y15" s="185"/>
      <c r="Z15" s="124"/>
      <c r="AA15" s="185"/>
      <c r="AB15" s="124"/>
      <c r="AC15" s="119"/>
    </row>
    <row r="16" spans="1:34" x14ac:dyDescent="0.25">
      <c r="A16" s="3">
        <v>5</v>
      </c>
      <c r="B16" s="11">
        <f t="shared" si="2"/>
        <v>41850</v>
      </c>
      <c r="C16" s="12">
        <f t="shared" si="2"/>
        <v>41850</v>
      </c>
      <c r="D16" s="6"/>
      <c r="E16" s="6"/>
      <c r="F16" s="6"/>
      <c r="G16" s="6"/>
      <c r="H16" s="71"/>
      <c r="I16" s="7"/>
      <c r="J16" s="8"/>
      <c r="K16" s="2"/>
      <c r="L16" s="2"/>
      <c r="M16" s="71"/>
      <c r="N16" s="72"/>
      <c r="O16" s="73"/>
      <c r="P16" s="71"/>
      <c r="Q16" s="71"/>
      <c r="R16" s="74"/>
      <c r="S16" s="43"/>
      <c r="T16" s="43"/>
      <c r="U16" s="108"/>
      <c r="V16" s="178"/>
      <c r="W16" s="186"/>
      <c r="X16" s="125"/>
      <c r="Y16" s="186"/>
      <c r="Z16" s="125"/>
      <c r="AA16" s="186"/>
      <c r="AB16" s="125"/>
      <c r="AC16" s="120"/>
    </row>
    <row r="17" spans="1:30" x14ac:dyDescent="0.25">
      <c r="A17" s="3">
        <v>6</v>
      </c>
      <c r="B17" s="11">
        <f>B16+1</f>
        <v>41851</v>
      </c>
      <c r="C17" s="12">
        <f>C16+1</f>
        <v>41851</v>
      </c>
      <c r="D17" s="6"/>
      <c r="E17" s="6"/>
      <c r="F17" s="6"/>
      <c r="G17" s="6"/>
      <c r="H17" s="71"/>
      <c r="I17" s="7"/>
      <c r="J17" s="8"/>
      <c r="K17" s="2"/>
      <c r="L17" s="2"/>
      <c r="M17" s="71"/>
      <c r="N17" s="72"/>
      <c r="O17" s="73"/>
      <c r="P17" s="71"/>
      <c r="Q17" s="71"/>
      <c r="R17" s="74"/>
      <c r="S17" s="43"/>
      <c r="T17" s="43"/>
      <c r="U17" s="108"/>
      <c r="V17" s="178"/>
      <c r="W17" s="186"/>
      <c r="X17" s="125"/>
      <c r="Y17" s="186"/>
      <c r="Z17" s="125"/>
      <c r="AA17" s="186"/>
      <c r="AB17" s="125"/>
      <c r="AC17" s="120"/>
    </row>
    <row r="18" spans="1:30" x14ac:dyDescent="0.25">
      <c r="A18" s="3">
        <v>7</v>
      </c>
      <c r="B18" s="11">
        <f t="shared" ref="B18:C18" si="3">B17+1</f>
        <v>41852</v>
      </c>
      <c r="C18" s="12">
        <f t="shared" si="3"/>
        <v>41852</v>
      </c>
      <c r="D18" s="6"/>
      <c r="E18" s="6"/>
      <c r="F18" s="6"/>
      <c r="G18" s="6"/>
      <c r="H18" s="71"/>
      <c r="I18" s="7"/>
      <c r="J18" s="8"/>
      <c r="K18" s="2"/>
      <c r="L18" s="2"/>
      <c r="M18" s="71"/>
      <c r="N18" s="72"/>
      <c r="O18" s="73"/>
      <c r="P18" s="71"/>
      <c r="Q18" s="71"/>
      <c r="R18" s="74"/>
      <c r="S18" s="43"/>
      <c r="T18" s="43"/>
      <c r="U18" s="108"/>
      <c r="V18" s="178"/>
      <c r="W18" s="186"/>
      <c r="X18" s="125"/>
      <c r="Y18" s="186"/>
      <c r="Z18" s="125"/>
      <c r="AA18" s="186"/>
      <c r="AB18" s="125"/>
      <c r="AC18" s="120"/>
    </row>
    <row r="19" spans="1:30" x14ac:dyDescent="0.25">
      <c r="A19" s="3">
        <v>8</v>
      </c>
      <c r="B19" s="9">
        <f t="shared" ref="B19:C24" si="4">B18+1</f>
        <v>41853</v>
      </c>
      <c r="C19" s="10">
        <f t="shared" si="4"/>
        <v>41853</v>
      </c>
      <c r="D19" s="6"/>
      <c r="E19" s="6"/>
      <c r="F19" s="6"/>
      <c r="G19" s="19"/>
      <c r="H19" s="71"/>
      <c r="I19" s="7"/>
      <c r="J19" s="8"/>
      <c r="K19" s="2"/>
      <c r="L19" s="2"/>
      <c r="M19" s="71"/>
      <c r="N19" s="72"/>
      <c r="O19" s="73"/>
      <c r="P19" s="75"/>
      <c r="Q19" s="71"/>
      <c r="R19" s="74"/>
      <c r="S19" s="43"/>
      <c r="T19" s="43"/>
      <c r="U19" s="108"/>
      <c r="V19" s="179"/>
      <c r="W19" s="187"/>
      <c r="X19" s="126"/>
      <c r="Y19" s="187"/>
      <c r="Z19" s="126"/>
      <c r="AA19" s="187"/>
      <c r="AB19" s="126"/>
      <c r="AC19" s="121"/>
    </row>
    <row r="20" spans="1:30" x14ac:dyDescent="0.25">
      <c r="A20" s="13"/>
      <c r="B20" s="14">
        <f t="shared" si="4"/>
        <v>41854</v>
      </c>
      <c r="C20" s="15">
        <f t="shared" si="4"/>
        <v>41854</v>
      </c>
      <c r="D20" s="16"/>
      <c r="E20" s="16"/>
      <c r="F20" s="16"/>
      <c r="G20" s="20"/>
      <c r="H20" s="79"/>
      <c r="I20" s="17"/>
      <c r="J20" s="18"/>
      <c r="K20" s="13"/>
      <c r="L20" s="13"/>
      <c r="M20" s="16"/>
      <c r="N20" s="38"/>
      <c r="O20" s="48"/>
      <c r="P20" s="16"/>
      <c r="Q20" s="16"/>
      <c r="R20" s="41"/>
      <c r="S20" s="44"/>
      <c r="T20" s="44"/>
      <c r="U20" s="110"/>
      <c r="V20" s="44"/>
      <c r="W20" s="90"/>
      <c r="X20" s="93"/>
      <c r="Y20" s="90"/>
      <c r="Z20" s="93"/>
      <c r="AA20" s="90"/>
      <c r="AB20" s="93"/>
      <c r="AC20" s="110"/>
    </row>
    <row r="21" spans="1:30" x14ac:dyDescent="0.25">
      <c r="A21" s="13"/>
      <c r="B21" s="14">
        <f t="shared" si="4"/>
        <v>41855</v>
      </c>
      <c r="C21" s="15">
        <f t="shared" si="4"/>
        <v>41855</v>
      </c>
      <c r="D21" s="16"/>
      <c r="E21" s="16"/>
      <c r="F21" s="16"/>
      <c r="G21" s="20"/>
      <c r="H21" s="79"/>
      <c r="I21" s="17"/>
      <c r="J21" s="18"/>
      <c r="K21" s="13"/>
      <c r="L21" s="13"/>
      <c r="M21" s="16"/>
      <c r="N21" s="38"/>
      <c r="O21" s="48"/>
      <c r="P21" s="16"/>
      <c r="Q21" s="16"/>
      <c r="R21" s="41"/>
      <c r="S21" s="44"/>
      <c r="T21" s="44"/>
      <c r="U21" s="110"/>
      <c r="V21" s="44"/>
      <c r="W21" s="90"/>
      <c r="X21" s="93"/>
      <c r="Y21" s="90"/>
      <c r="Z21" s="93"/>
      <c r="AA21" s="90"/>
      <c r="AB21" s="93"/>
      <c r="AC21" s="110"/>
    </row>
    <row r="22" spans="1:30" x14ac:dyDescent="0.25">
      <c r="A22" s="3">
        <v>9</v>
      </c>
      <c r="B22" s="9">
        <f t="shared" si="4"/>
        <v>41856</v>
      </c>
      <c r="C22" s="10">
        <f t="shared" si="4"/>
        <v>41856</v>
      </c>
      <c r="D22" s="6"/>
      <c r="E22" s="6"/>
      <c r="F22" s="6"/>
      <c r="G22" s="19"/>
      <c r="H22" s="71"/>
      <c r="I22" s="7"/>
      <c r="J22" s="8"/>
      <c r="K22" s="2"/>
      <c r="L22" s="2"/>
      <c r="M22" s="71"/>
      <c r="N22" s="72"/>
      <c r="O22" s="73"/>
      <c r="P22" s="71"/>
      <c r="Q22" s="71"/>
      <c r="R22" s="74"/>
      <c r="S22" s="43"/>
      <c r="T22" s="43"/>
      <c r="U22" s="108"/>
      <c r="V22" s="177"/>
      <c r="W22" s="185"/>
      <c r="X22" s="124"/>
      <c r="Y22" s="185"/>
      <c r="Z22" s="124"/>
      <c r="AA22" s="185"/>
      <c r="AB22" s="124"/>
      <c r="AC22" s="119"/>
    </row>
    <row r="23" spans="1:30" x14ac:dyDescent="0.25">
      <c r="A23" s="3">
        <v>10</v>
      </c>
      <c r="B23" s="11">
        <f t="shared" si="4"/>
        <v>41857</v>
      </c>
      <c r="C23" s="12">
        <f t="shared" si="4"/>
        <v>41857</v>
      </c>
      <c r="D23" s="6"/>
      <c r="E23" s="6"/>
      <c r="F23" s="6"/>
      <c r="G23" s="19"/>
      <c r="H23" s="71"/>
      <c r="I23" s="7"/>
      <c r="J23" s="8"/>
      <c r="K23" s="2"/>
      <c r="L23" s="2"/>
      <c r="M23" s="71"/>
      <c r="N23" s="72"/>
      <c r="O23" s="73"/>
      <c r="P23" s="71"/>
      <c r="Q23" s="71"/>
      <c r="R23" s="74"/>
      <c r="S23" s="43"/>
      <c r="T23" s="43"/>
      <c r="U23" s="108"/>
      <c r="V23" s="178"/>
      <c r="W23" s="186"/>
      <c r="X23" s="125"/>
      <c r="Y23" s="186"/>
      <c r="Z23" s="125"/>
      <c r="AA23" s="186"/>
      <c r="AB23" s="125"/>
      <c r="AC23" s="120"/>
    </row>
    <row r="24" spans="1:30" x14ac:dyDescent="0.25">
      <c r="A24" s="3">
        <v>11</v>
      </c>
      <c r="B24" s="11">
        <f t="shared" si="4"/>
        <v>41858</v>
      </c>
      <c r="C24" s="12">
        <f t="shared" ref="C24" si="5">C23+1</f>
        <v>41858</v>
      </c>
      <c r="D24" s="6"/>
      <c r="E24" s="6"/>
      <c r="F24" s="6"/>
      <c r="G24" s="19"/>
      <c r="H24" s="71"/>
      <c r="I24" s="7"/>
      <c r="J24" s="8"/>
      <c r="K24" s="2"/>
      <c r="L24" s="2"/>
      <c r="M24" s="71"/>
      <c r="N24" s="72"/>
      <c r="O24" s="73"/>
      <c r="P24" s="71"/>
      <c r="Q24" s="71"/>
      <c r="R24" s="74"/>
      <c r="S24" s="43"/>
      <c r="T24" s="43"/>
      <c r="U24" s="108"/>
      <c r="V24" s="178"/>
      <c r="W24" s="186"/>
      <c r="X24" s="125"/>
      <c r="Y24" s="186"/>
      <c r="Z24" s="125"/>
      <c r="AA24" s="186"/>
      <c r="AB24" s="125"/>
      <c r="AC24" s="120"/>
    </row>
    <row r="25" spans="1:30" x14ac:dyDescent="0.25">
      <c r="A25" s="3">
        <v>12</v>
      </c>
      <c r="B25" s="9">
        <f t="shared" ref="B25:C25" si="6">B24+1</f>
        <v>41859</v>
      </c>
      <c r="C25" s="10">
        <f t="shared" si="6"/>
        <v>41859</v>
      </c>
      <c r="D25" s="6"/>
      <c r="E25" s="6"/>
      <c r="F25" s="6"/>
      <c r="G25" s="19"/>
      <c r="H25" s="71"/>
      <c r="I25" s="7"/>
      <c r="J25" s="8"/>
      <c r="K25" s="2"/>
      <c r="L25" s="2"/>
      <c r="M25" s="71"/>
      <c r="N25" s="72"/>
      <c r="O25" s="73"/>
      <c r="P25" s="71"/>
      <c r="Q25" s="71"/>
      <c r="R25" s="74"/>
      <c r="S25" s="43"/>
      <c r="T25" s="43"/>
      <c r="U25" s="108"/>
      <c r="V25" s="178"/>
      <c r="W25" s="186"/>
      <c r="X25" s="125"/>
      <c r="Y25" s="186"/>
      <c r="Z25" s="125"/>
      <c r="AA25" s="186"/>
      <c r="AB25" s="125"/>
      <c r="AC25" s="120"/>
    </row>
    <row r="26" spans="1:30" x14ac:dyDescent="0.25">
      <c r="A26" s="3">
        <v>13</v>
      </c>
      <c r="B26" s="9">
        <f t="shared" ref="B26:C26" si="7">B25+1</f>
        <v>41860</v>
      </c>
      <c r="C26" s="10">
        <f t="shared" si="7"/>
        <v>41860</v>
      </c>
      <c r="D26" s="6"/>
      <c r="E26" s="6"/>
      <c r="F26" s="6"/>
      <c r="G26" s="19"/>
      <c r="H26" s="71"/>
      <c r="I26" s="7"/>
      <c r="J26" s="8"/>
      <c r="K26" s="2"/>
      <c r="L26" s="2"/>
      <c r="M26" s="71"/>
      <c r="N26" s="72"/>
      <c r="O26" s="73"/>
      <c r="P26" s="71"/>
      <c r="Q26" s="71"/>
      <c r="R26" s="74"/>
      <c r="S26" s="43"/>
      <c r="T26" s="43"/>
      <c r="U26" s="108"/>
      <c r="V26" s="178"/>
      <c r="W26" s="186"/>
      <c r="X26" s="125"/>
      <c r="Y26" s="186"/>
      <c r="Z26" s="125"/>
      <c r="AA26" s="186"/>
      <c r="AB26" s="125"/>
      <c r="AC26" s="120"/>
    </row>
    <row r="27" spans="1:30" x14ac:dyDescent="0.25">
      <c r="A27" s="3">
        <v>14</v>
      </c>
      <c r="B27" s="23">
        <f t="shared" ref="B27:C27" si="8">B26+1</f>
        <v>41861</v>
      </c>
      <c r="C27" s="24">
        <f t="shared" si="8"/>
        <v>41861</v>
      </c>
      <c r="D27" s="6"/>
      <c r="E27" s="6"/>
      <c r="F27" s="6"/>
      <c r="G27" s="19"/>
      <c r="H27" s="71"/>
      <c r="I27" s="7"/>
      <c r="J27" s="8"/>
      <c r="K27" s="25"/>
      <c r="L27" s="25"/>
      <c r="M27" s="71"/>
      <c r="N27" s="72"/>
      <c r="O27" s="73"/>
      <c r="P27" s="75"/>
      <c r="Q27" s="71"/>
      <c r="R27" s="74"/>
      <c r="S27" s="43"/>
      <c r="T27" s="43"/>
      <c r="U27" s="108"/>
      <c r="V27" s="179"/>
      <c r="W27" s="187"/>
      <c r="X27" s="126"/>
      <c r="Y27" s="187"/>
      <c r="Z27" s="126"/>
      <c r="AA27" s="187"/>
      <c r="AB27" s="126"/>
      <c r="AC27" s="121"/>
    </row>
    <row r="28" spans="1:30" x14ac:dyDescent="0.25">
      <c r="A28" s="13"/>
      <c r="B28" s="14">
        <f t="shared" ref="B28:C28" si="9">B27+1</f>
        <v>41862</v>
      </c>
      <c r="C28" s="15">
        <f t="shared" si="9"/>
        <v>41862</v>
      </c>
      <c r="D28" s="16"/>
      <c r="E28" s="16"/>
      <c r="F28" s="16"/>
      <c r="G28" s="20"/>
      <c r="H28" s="79"/>
      <c r="I28" s="17"/>
      <c r="J28" s="18"/>
      <c r="K28" s="13"/>
      <c r="L28" s="13"/>
      <c r="M28" s="13"/>
      <c r="N28" s="39"/>
      <c r="O28" s="40"/>
      <c r="P28" s="13"/>
      <c r="Q28" s="13"/>
      <c r="R28" s="42"/>
      <c r="S28" s="44"/>
      <c r="T28" s="44"/>
      <c r="U28" s="110"/>
      <c r="V28" s="44"/>
      <c r="W28" s="90"/>
      <c r="X28" s="93"/>
      <c r="Y28" s="90"/>
      <c r="Z28" s="93"/>
      <c r="AA28" s="90"/>
      <c r="AB28" s="93"/>
      <c r="AC28" s="110"/>
    </row>
    <row r="29" spans="1:30" x14ac:dyDescent="0.25">
      <c r="A29" s="3">
        <v>15</v>
      </c>
      <c r="B29" s="9">
        <f t="shared" ref="B29:C29" si="10">B28+1</f>
        <v>41863</v>
      </c>
      <c r="C29" s="10">
        <f t="shared" si="10"/>
        <v>41863</v>
      </c>
      <c r="D29" s="6"/>
      <c r="E29" s="6"/>
      <c r="F29" s="6"/>
      <c r="G29" s="19"/>
      <c r="H29" s="71"/>
      <c r="I29" s="7"/>
      <c r="J29" s="8"/>
      <c r="K29" s="2"/>
      <c r="L29" s="2"/>
      <c r="M29" s="71"/>
      <c r="N29" s="72"/>
      <c r="O29" s="73"/>
      <c r="P29" s="71"/>
      <c r="Q29" s="71"/>
      <c r="R29" s="74"/>
      <c r="S29" s="43"/>
      <c r="T29" s="43"/>
      <c r="U29" s="108"/>
      <c r="V29" s="177"/>
      <c r="W29" s="185"/>
      <c r="X29" s="124"/>
      <c r="Y29" s="185"/>
      <c r="Z29" s="124"/>
      <c r="AA29" s="185"/>
      <c r="AB29" s="124"/>
      <c r="AC29" s="119"/>
    </row>
    <row r="30" spans="1:30" x14ac:dyDescent="0.25">
      <c r="A30" s="3">
        <v>16</v>
      </c>
      <c r="B30" s="11">
        <f t="shared" ref="B30:C30" si="11">B29+1</f>
        <v>41864</v>
      </c>
      <c r="C30" s="12">
        <f t="shared" si="11"/>
        <v>41864</v>
      </c>
      <c r="D30" s="6"/>
      <c r="E30" s="6"/>
      <c r="F30" s="6"/>
      <c r="G30" s="19"/>
      <c r="H30" s="71"/>
      <c r="I30" s="7"/>
      <c r="J30" s="8"/>
      <c r="K30" s="2"/>
      <c r="L30" s="2"/>
      <c r="M30" s="71"/>
      <c r="N30" s="72"/>
      <c r="O30" s="73"/>
      <c r="P30" s="71"/>
      <c r="Q30" s="71"/>
      <c r="R30" s="74"/>
      <c r="S30" s="43"/>
      <c r="T30" s="43"/>
      <c r="U30" s="108"/>
      <c r="V30" s="178"/>
      <c r="W30" s="186"/>
      <c r="X30" s="125"/>
      <c r="Y30" s="186"/>
      <c r="Z30" s="125"/>
      <c r="AA30" s="186"/>
      <c r="AB30" s="125"/>
      <c r="AC30" s="120"/>
    </row>
    <row r="31" spans="1:30" x14ac:dyDescent="0.25">
      <c r="A31" s="58">
        <v>17</v>
      </c>
      <c r="B31" s="59">
        <f t="shared" ref="B31:C38" si="12">B30+1</f>
        <v>41865</v>
      </c>
      <c r="C31" s="60">
        <f t="shared" si="12"/>
        <v>41865</v>
      </c>
      <c r="D31" s="61"/>
      <c r="E31" s="61"/>
      <c r="F31" s="61"/>
      <c r="G31" s="62"/>
      <c r="H31" s="71"/>
      <c r="I31" s="63"/>
      <c r="J31" s="64"/>
      <c r="K31" s="65"/>
      <c r="L31" s="65"/>
      <c r="M31" s="76"/>
      <c r="N31" s="72"/>
      <c r="O31" s="73"/>
      <c r="P31" s="76"/>
      <c r="Q31" s="76"/>
      <c r="R31" s="77"/>
      <c r="S31" s="66"/>
      <c r="T31" s="66"/>
      <c r="U31" s="111"/>
      <c r="V31" s="178"/>
      <c r="W31" s="186"/>
      <c r="X31" s="125"/>
      <c r="Y31" s="186"/>
      <c r="Z31" s="125"/>
      <c r="AA31" s="186"/>
      <c r="AB31" s="125"/>
      <c r="AC31" s="120"/>
      <c r="AD31" s="67" t="s">
        <v>26</v>
      </c>
    </row>
    <row r="32" spans="1:30" x14ac:dyDescent="0.25">
      <c r="A32" s="3">
        <v>18</v>
      </c>
      <c r="B32" s="9">
        <f t="shared" si="12"/>
        <v>41866</v>
      </c>
      <c r="C32" s="10">
        <f t="shared" si="12"/>
        <v>41866</v>
      </c>
      <c r="D32" s="6"/>
      <c r="E32" s="6"/>
      <c r="F32" s="6"/>
      <c r="G32" s="19"/>
      <c r="H32" s="71"/>
      <c r="I32" s="7"/>
      <c r="J32" s="8"/>
      <c r="K32" s="2"/>
      <c r="L32" s="2"/>
      <c r="M32" s="71"/>
      <c r="N32" s="72"/>
      <c r="O32" s="73"/>
      <c r="P32" s="71"/>
      <c r="Q32" s="71"/>
      <c r="R32" s="74"/>
      <c r="S32" s="43"/>
      <c r="T32" s="43"/>
      <c r="U32" s="108"/>
      <c r="V32" s="178"/>
      <c r="W32" s="186"/>
      <c r="X32" s="125"/>
      <c r="Y32" s="186"/>
      <c r="Z32" s="125"/>
      <c r="AA32" s="186"/>
      <c r="AB32" s="125"/>
      <c r="AC32" s="120"/>
    </row>
    <row r="33" spans="1:29" x14ac:dyDescent="0.25">
      <c r="A33" s="3">
        <v>19</v>
      </c>
      <c r="B33" s="9">
        <f t="shared" si="12"/>
        <v>41867</v>
      </c>
      <c r="C33" s="10">
        <f t="shared" si="12"/>
        <v>41867</v>
      </c>
      <c r="D33" s="6"/>
      <c r="E33" s="6"/>
      <c r="F33" s="6"/>
      <c r="G33" s="19"/>
      <c r="H33" s="71"/>
      <c r="I33" s="7"/>
      <c r="J33" s="8"/>
      <c r="K33" s="2"/>
      <c r="L33" s="2"/>
      <c r="M33" s="71"/>
      <c r="N33" s="72"/>
      <c r="O33" s="73"/>
      <c r="P33" s="71"/>
      <c r="Q33" s="71"/>
      <c r="R33" s="74"/>
      <c r="S33" s="43"/>
      <c r="T33" s="43"/>
      <c r="U33" s="108"/>
      <c r="V33" s="178"/>
      <c r="W33" s="186"/>
      <c r="X33" s="125"/>
      <c r="Y33" s="186"/>
      <c r="Z33" s="125"/>
      <c r="AA33" s="186"/>
      <c r="AB33" s="125"/>
      <c r="AC33" s="120"/>
    </row>
    <row r="34" spans="1:29" x14ac:dyDescent="0.25">
      <c r="A34" s="3">
        <v>20</v>
      </c>
      <c r="B34" s="9">
        <f t="shared" si="12"/>
        <v>41868</v>
      </c>
      <c r="C34" s="10">
        <f t="shared" si="12"/>
        <v>41868</v>
      </c>
      <c r="D34" s="6"/>
      <c r="E34" s="6"/>
      <c r="F34" s="6"/>
      <c r="G34" s="19"/>
      <c r="H34" s="71"/>
      <c r="I34" s="7"/>
      <c r="J34" s="8"/>
      <c r="K34" s="2"/>
      <c r="L34" s="2"/>
      <c r="M34" s="71"/>
      <c r="N34" s="72"/>
      <c r="O34" s="73"/>
      <c r="P34" s="75"/>
      <c r="Q34" s="71"/>
      <c r="R34" s="74"/>
      <c r="S34" s="43"/>
      <c r="T34" s="43"/>
      <c r="U34" s="108"/>
      <c r="V34" s="179"/>
      <c r="W34" s="187"/>
      <c r="X34" s="126"/>
      <c r="Y34" s="187"/>
      <c r="Z34" s="126"/>
      <c r="AA34" s="187"/>
      <c r="AB34" s="126"/>
      <c r="AC34" s="121"/>
    </row>
    <row r="35" spans="1:29" x14ac:dyDescent="0.25">
      <c r="A35" s="13"/>
      <c r="B35" s="14">
        <f t="shared" si="12"/>
        <v>41869</v>
      </c>
      <c r="C35" s="15">
        <f t="shared" si="12"/>
        <v>41869</v>
      </c>
      <c r="D35" s="16"/>
      <c r="E35" s="16"/>
      <c r="F35" s="16"/>
      <c r="G35" s="20"/>
      <c r="H35" s="79"/>
      <c r="I35" s="17"/>
      <c r="J35" s="18"/>
      <c r="K35" s="13"/>
      <c r="L35" s="13"/>
      <c r="M35" s="13"/>
      <c r="N35" s="39"/>
      <c r="O35" s="40"/>
      <c r="P35" s="13"/>
      <c r="Q35" s="13"/>
      <c r="R35" s="42"/>
      <c r="S35" s="44"/>
      <c r="T35" s="44"/>
      <c r="U35" s="110"/>
      <c r="V35" s="44"/>
      <c r="W35" s="90"/>
      <c r="X35" s="93"/>
      <c r="Y35" s="90"/>
      <c r="Z35" s="93"/>
      <c r="AA35" s="90"/>
      <c r="AB35" s="93"/>
      <c r="AC35" s="110"/>
    </row>
    <row r="36" spans="1:29" x14ac:dyDescent="0.25">
      <c r="A36" s="3">
        <v>21</v>
      </c>
      <c r="B36" s="9">
        <f t="shared" si="12"/>
        <v>41870</v>
      </c>
      <c r="C36" s="10">
        <f t="shared" si="12"/>
        <v>41870</v>
      </c>
      <c r="D36" s="6">
        <v>0.375</v>
      </c>
      <c r="E36" s="6">
        <v>0.5</v>
      </c>
      <c r="F36" s="6">
        <v>0.54166666666666663</v>
      </c>
      <c r="G36" s="19">
        <v>0.75</v>
      </c>
      <c r="H36" s="71">
        <f t="shared" si="0"/>
        <v>0.33333333333333337</v>
      </c>
      <c r="I36" s="7">
        <v>18.100000000000001</v>
      </c>
      <c r="J36" s="8">
        <v>1</v>
      </c>
      <c r="K36" s="2"/>
      <c r="L36" s="2"/>
      <c r="M36" s="71">
        <f t="shared" ref="M12:M40" si="13">(H36)-N36</f>
        <v>0.33333333333333337</v>
      </c>
      <c r="N36" s="72">
        <f t="shared" ref="N36:N40" si="14">IF(AND(ISBLANK(D36),ISBLANK(E36),ISBLANK(F36),ISBLANK(G36)),"",IF(ISNUMBER(E36),MOD(E36-D36,1)-IF(E36&gt;=D36,MAX(0,MIN(E36,22/24)-MAX(D36,6/24)),MAX(0,22/24-MAX(D36,6/24))+MAX(0,MIN(E36,22/24)-6/24))+MOD(G36-F36,1)-IF(G36&gt;=F36,MAX(0,MIN(G36,22/24)-MAX(F36,6/24)),MAX(0,22/24-MAX(F36,6/24))+MAX(0,MIN(G36,22/24)-6/24)),MOD(G36-D36,1)-IF(G36&gt;=D36,MAX(0,MIN(G36,22/24)-MAX(D36,6/24)),MAX(0,22/24-MAX(D36,6/24))+MAX(0,MIN(G36,22/24)-6/24))))</f>
        <v>0</v>
      </c>
      <c r="O36" s="73">
        <f>IF((IF(AND(ISBLANK(D36),ISBLANK(E36),ISBLANK(F36),ISBLANK(G36)),"",IF(ISNUMBER(E36),MOD(E36-D36,1)-IF(E36&gt;=D36,MAX(0,MIN(E36,22/24)-MAX(D36,6/24)),MAX(0,22/24-MAX(D36,6/24))+MAX(0,MIN(E36,22/24)-6/24))+MOD(G36-F36,1)-IF(G36&gt;=F36,MAX(0,MIN(G36,22/24)-MAX(F36,6/24)),MAX(0,22/24-MAX(F36,6/24))+MAX(0,MIN(G36,22/24)-6/24)),MOD(G36-D36,1)-IF(G36&gt;=D36,MAX(0,MIN(G36,22/24)-MAX(D36,6/24)),MAX(0,22/24-MAX(D36,6/24))+MAX(0,MIN(G36,22/24)-6/24))))&gt;(8/24)),((IF(AND(ISBLANK(D36),ISBLANK(E36),ISBLANK(F36),ISBLANK(G36)),"",IF(ISNUMBER(E36),MOD(E36-D36,1)-IF(E36&gt;=D36,MAX(0,MIN(E36,22/24)-MAX(D36,6/24)),MAX(0,22/24-MAX(D36,6/24))+MAX(0,MIN(E36,22/24)-6/24))+MOD(G36-F36,1)-IF(G36&gt;=F36,MAX(0,MIN(G36,22/24)-MAX(F36,6/24)),MAX(0,22/24-MAX(F36,6/24))+MAX(0,MIN(G36,22/24)-6/24)),MOD(G36-D36,1)-IF(G36&gt;=D36,MAX(0,MIN(G36,22/24)-MAX(D36,6/24)),MAX(0,22/24-MAX(D36,6/24))+MAX(0,MIN(G36,22/24)-6/24)))))-(8/24)),(0))</f>
        <v>0</v>
      </c>
      <c r="P36" s="71">
        <f t="shared" ref="P23:P39" si="15">IF(((D37-G36)+IF(G36&gt;D37,1))&lt;(11/24),-(((D37-G36)+IF(G36&gt;D37,1))-(11/24)),0)</f>
        <v>0</v>
      </c>
      <c r="Q36" s="71">
        <f t="shared" ref="Q18:Q40" si="16">IF(C36="15-08-2018"*1,H36,0)</f>
        <v>0</v>
      </c>
      <c r="R36" s="74">
        <f t="shared" ref="R12:R40" si="17">IF(H36&gt;(10/24),(H36-(10/24)),(0))</f>
        <v>0</v>
      </c>
      <c r="S36" s="43">
        <f t="shared" ref="S12:S40" si="18">((M36*24)*$M$2)+((N36*24)*$N$2)</f>
        <v>145.45454545454547</v>
      </c>
      <c r="T36" s="43">
        <f t="shared" ref="T12:T40" si="19">((O36*24)*$O$2)+((P36*24)*$P$2)+((Q36*24)*$Q$2)+((R36*24)*$R$2)</f>
        <v>0</v>
      </c>
      <c r="U36" s="108">
        <f>S36+T36</f>
        <v>145.45454545454547</v>
      </c>
      <c r="V36" s="177">
        <f>SUM(H36:H40)</f>
        <v>1.7083333333333337</v>
      </c>
      <c r="W36" s="185">
        <f>IF(V36&gt;35/24,MIN(44/24,V36)-35/24,0)</f>
        <v>0.25000000000000044</v>
      </c>
      <c r="X36" s="124">
        <f>(W36*24)*W2</f>
        <v>27.272727272727323</v>
      </c>
      <c r="Y36" s="185">
        <f>IF(V36&gt;44/24,MIN(49/24,V36)-44/24,0)</f>
        <v>0</v>
      </c>
      <c r="Z36" s="124">
        <f>(Y36*24)*Y2</f>
        <v>0</v>
      </c>
      <c r="AA36" s="185">
        <f>IF(V36&gt;49/24,V36-49/24,0)</f>
        <v>0</v>
      </c>
      <c r="AB36" s="124">
        <f>(AA36*24)*AA2</f>
        <v>0</v>
      </c>
      <c r="AC36" s="119">
        <f>U36+U37+U38+U39+U40+X36+Z36+AB36</f>
        <v>1031.818181818182</v>
      </c>
    </row>
    <row r="37" spans="1:29" x14ac:dyDescent="0.25">
      <c r="A37" s="3">
        <v>22</v>
      </c>
      <c r="B37" s="11">
        <f t="shared" si="12"/>
        <v>41871</v>
      </c>
      <c r="C37" s="12">
        <f t="shared" si="12"/>
        <v>41871</v>
      </c>
      <c r="D37" s="6">
        <v>0.375</v>
      </c>
      <c r="E37" s="6">
        <v>0.5</v>
      </c>
      <c r="F37" s="6">
        <v>0.54166666666666663</v>
      </c>
      <c r="G37" s="19">
        <v>0.77083333333333337</v>
      </c>
      <c r="H37" s="71">
        <f t="shared" si="0"/>
        <v>0.35416666666666674</v>
      </c>
      <c r="I37" s="7">
        <v>18.100000000000001</v>
      </c>
      <c r="J37" s="8">
        <v>1</v>
      </c>
      <c r="K37" s="2"/>
      <c r="L37" s="2"/>
      <c r="M37" s="71">
        <f t="shared" si="13"/>
        <v>0.35416666666666674</v>
      </c>
      <c r="N37" s="72">
        <f t="shared" si="14"/>
        <v>0</v>
      </c>
      <c r="O37" s="73">
        <f t="shared" ref="O37:O40" si="20">IF((IF(AND(ISBLANK(D37),ISBLANK(E37),ISBLANK(F37),ISBLANK(G37)),"",IF(ISNUMBER(E37),MOD(E37-D37,1)-IF(E37&gt;=D37,MAX(0,MIN(E37,22/24)-MAX(D37,6/24)),MAX(0,22/24-MAX(D37,6/24))+MAX(0,MIN(E37,22/24)-6/24))+MOD(G37-F37,1)-IF(G37&gt;=F37,MAX(0,MIN(G37,22/24)-MAX(F37,6/24)),MAX(0,22/24-MAX(F37,6/24))+MAX(0,MIN(G37,22/24)-6/24)),MOD(G37-D37,1)-IF(G37&gt;=D37,MAX(0,MIN(G37,22/24)-MAX(D37,6/24)),MAX(0,22/24-MAX(D37,6/24))+MAX(0,MIN(G37,22/24)-6/24))))&gt;(8/24)),((IF(AND(ISBLANK(D37),ISBLANK(E37),ISBLANK(F37),ISBLANK(G37)),"",IF(ISNUMBER(E37),MOD(E37-D37,1)-IF(E37&gt;=D37,MAX(0,MIN(E37,22/24)-MAX(D37,6/24)),MAX(0,22/24-MAX(D37,6/24))+MAX(0,MIN(E37,22/24)-6/24))+MOD(G37-F37,1)-IF(G37&gt;=F37,MAX(0,MIN(G37,22/24)-MAX(F37,6/24)),MAX(0,22/24-MAX(F37,6/24))+MAX(0,MIN(G37,22/24)-6/24)),MOD(G37-D37,1)-IF(G37&gt;=D37,MAX(0,MIN(G37,22/24)-MAX(D37,6/24)),MAX(0,22/24-MAX(D37,6/24))+MAX(0,MIN(G37,22/24)-6/24)))))-(8/24)),(0))</f>
        <v>0</v>
      </c>
      <c r="P37" s="71">
        <f t="shared" si="15"/>
        <v>0</v>
      </c>
      <c r="Q37" s="71">
        <f t="shared" si="16"/>
        <v>0</v>
      </c>
      <c r="R37" s="74">
        <f t="shared" si="17"/>
        <v>0</v>
      </c>
      <c r="S37" s="43">
        <f>((M37*24)*$M$2)+((N37*24)*$N$2)</f>
        <v>154.54545454545459</v>
      </c>
      <c r="T37" s="43">
        <f t="shared" si="19"/>
        <v>0</v>
      </c>
      <c r="U37" s="108">
        <f>S37+T37</f>
        <v>154.54545454545459</v>
      </c>
      <c r="V37" s="178"/>
      <c r="W37" s="186"/>
      <c r="X37" s="125"/>
      <c r="Y37" s="186"/>
      <c r="Z37" s="125"/>
      <c r="AA37" s="186"/>
      <c r="AB37" s="125"/>
      <c r="AC37" s="120"/>
    </row>
    <row r="38" spans="1:29" x14ac:dyDescent="0.25">
      <c r="A38" s="3">
        <v>23</v>
      </c>
      <c r="B38" s="11">
        <f t="shared" si="12"/>
        <v>41872</v>
      </c>
      <c r="C38" s="12">
        <f t="shared" si="12"/>
        <v>41872</v>
      </c>
      <c r="D38" s="6">
        <v>0.375</v>
      </c>
      <c r="E38" s="6">
        <v>0.5</v>
      </c>
      <c r="F38" s="6">
        <v>0.54166666666666663</v>
      </c>
      <c r="G38" s="19">
        <v>0.77083333333333337</v>
      </c>
      <c r="H38" s="71">
        <f t="shared" si="0"/>
        <v>0.35416666666666674</v>
      </c>
      <c r="I38" s="7">
        <v>18.100000000000001</v>
      </c>
      <c r="J38" s="8">
        <v>1</v>
      </c>
      <c r="K38" s="2"/>
      <c r="L38" s="2"/>
      <c r="M38" s="71">
        <f t="shared" si="13"/>
        <v>0.35416666666666674</v>
      </c>
      <c r="N38" s="72">
        <f t="shared" si="14"/>
        <v>0</v>
      </c>
      <c r="O38" s="73">
        <f t="shared" si="20"/>
        <v>0</v>
      </c>
      <c r="P38" s="107">
        <f>IF(((D39-G38)+IF(G38&gt;D39,1))&lt;(11/24),-(((D39-G38)+IF(G38&gt;D39,1))-(11/24)),0)</f>
        <v>0.41666666666666669</v>
      </c>
      <c r="Q38" s="71">
        <f t="shared" si="16"/>
        <v>0</v>
      </c>
      <c r="R38" s="74">
        <f t="shared" si="17"/>
        <v>0</v>
      </c>
      <c r="S38" s="43">
        <f t="shared" si="18"/>
        <v>154.54545454545459</v>
      </c>
      <c r="T38" s="43">
        <f t="shared" si="19"/>
        <v>181.81818181818184</v>
      </c>
      <c r="U38" s="108">
        <f>S38+T38</f>
        <v>336.36363636363643</v>
      </c>
      <c r="V38" s="178"/>
      <c r="W38" s="186"/>
      <c r="X38" s="125"/>
      <c r="Y38" s="186"/>
      <c r="Z38" s="125"/>
      <c r="AA38" s="186"/>
      <c r="AB38" s="125"/>
      <c r="AC38" s="120"/>
    </row>
    <row r="39" spans="1:29" x14ac:dyDescent="0.25">
      <c r="A39" s="3">
        <v>24</v>
      </c>
      <c r="B39" s="9">
        <f>B38+1</f>
        <v>41873</v>
      </c>
      <c r="C39" s="10">
        <f>C38+1</f>
        <v>41873</v>
      </c>
      <c r="D39" s="6">
        <v>0.8125</v>
      </c>
      <c r="E39" s="6">
        <v>0.95833333333333337</v>
      </c>
      <c r="F39" s="6">
        <v>0</v>
      </c>
      <c r="G39" s="19">
        <v>0.1875</v>
      </c>
      <c r="H39" s="71">
        <f t="shared" si="0"/>
        <v>0.33333333333333337</v>
      </c>
      <c r="I39" s="7">
        <v>18.100000000000001</v>
      </c>
      <c r="J39" s="8">
        <v>1</v>
      </c>
      <c r="K39" s="2"/>
      <c r="L39" s="2"/>
      <c r="M39" s="71">
        <f t="shared" si="13"/>
        <v>0.10416666666666663</v>
      </c>
      <c r="N39" s="72">
        <f t="shared" si="14"/>
        <v>0.22916666666666674</v>
      </c>
      <c r="O39" s="73">
        <f t="shared" si="20"/>
        <v>0</v>
      </c>
      <c r="P39" s="71">
        <f t="shared" si="15"/>
        <v>0</v>
      </c>
      <c r="Q39" s="71">
        <f t="shared" si="16"/>
        <v>0</v>
      </c>
      <c r="R39" s="74">
        <f t="shared" si="17"/>
        <v>0</v>
      </c>
      <c r="S39" s="43">
        <f t="shared" si="18"/>
        <v>195.4545454545455</v>
      </c>
      <c r="T39" s="43">
        <f t="shared" si="19"/>
        <v>0</v>
      </c>
      <c r="U39" s="108">
        <f>S39+T39</f>
        <v>195.4545454545455</v>
      </c>
      <c r="V39" s="178"/>
      <c r="W39" s="186"/>
      <c r="X39" s="125"/>
      <c r="Y39" s="186"/>
      <c r="Z39" s="125"/>
      <c r="AA39" s="186"/>
      <c r="AB39" s="125"/>
      <c r="AC39" s="120"/>
    </row>
    <row r="40" spans="1:29" x14ac:dyDescent="0.25">
      <c r="A40" s="3">
        <v>25</v>
      </c>
      <c r="B40" s="9">
        <f t="shared" ref="B40:C52" si="21">B39+1</f>
        <v>41874</v>
      </c>
      <c r="C40" s="10">
        <f t="shared" ref="C40:C48" si="22">C39+1</f>
        <v>41874</v>
      </c>
      <c r="D40" s="6">
        <v>0.70833333333333337</v>
      </c>
      <c r="E40" s="6">
        <v>0.91666666666666663</v>
      </c>
      <c r="F40" s="6">
        <v>0.95833333333333337</v>
      </c>
      <c r="G40" s="19">
        <v>8.3333333333333329E-2</v>
      </c>
      <c r="H40" s="71">
        <f t="shared" si="0"/>
        <v>0.33333333333333326</v>
      </c>
      <c r="I40" s="7">
        <v>18.100000000000001</v>
      </c>
      <c r="J40" s="8">
        <v>1</v>
      </c>
      <c r="K40" s="2"/>
      <c r="L40" s="2"/>
      <c r="M40" s="71">
        <f t="shared" si="13"/>
        <v>0.20833333333333326</v>
      </c>
      <c r="N40" s="72">
        <f t="shared" si="14"/>
        <v>0.125</v>
      </c>
      <c r="O40" s="73">
        <f t="shared" si="20"/>
        <v>0</v>
      </c>
      <c r="P40" s="75"/>
      <c r="Q40" s="71">
        <f t="shared" si="16"/>
        <v>0</v>
      </c>
      <c r="R40" s="74">
        <f t="shared" si="17"/>
        <v>0</v>
      </c>
      <c r="S40" s="43">
        <f t="shared" si="18"/>
        <v>172.72727272727269</v>
      </c>
      <c r="T40" s="43">
        <f t="shared" si="19"/>
        <v>0</v>
      </c>
      <c r="U40" s="108">
        <f>S40+T40</f>
        <v>172.72727272727269</v>
      </c>
      <c r="V40" s="178"/>
      <c r="W40" s="187"/>
      <c r="X40" s="126"/>
      <c r="Y40" s="187"/>
      <c r="Z40" s="126"/>
      <c r="AA40" s="187"/>
      <c r="AB40" s="126"/>
      <c r="AC40" s="121"/>
    </row>
    <row r="41" spans="1:29" x14ac:dyDescent="0.25">
      <c r="A41" s="13"/>
      <c r="B41" s="14">
        <f t="shared" si="21"/>
        <v>41875</v>
      </c>
      <c r="C41" s="15">
        <f t="shared" si="22"/>
        <v>41875</v>
      </c>
      <c r="D41" s="16"/>
      <c r="E41" s="16"/>
      <c r="F41" s="16"/>
      <c r="G41" s="20"/>
      <c r="H41" s="79"/>
      <c r="I41" s="17"/>
      <c r="J41" s="18"/>
      <c r="K41" s="13"/>
      <c r="L41" s="13"/>
      <c r="M41" s="13"/>
      <c r="N41" s="39"/>
      <c r="O41" s="40"/>
      <c r="P41" s="13"/>
      <c r="Q41" s="13"/>
      <c r="R41" s="42"/>
      <c r="S41" s="44"/>
      <c r="T41" s="44"/>
      <c r="U41" s="110"/>
      <c r="V41" s="44"/>
      <c r="W41" s="90"/>
      <c r="X41" s="93"/>
      <c r="Y41" s="90"/>
      <c r="Z41" s="93"/>
      <c r="AA41" s="90"/>
      <c r="AB41" s="93"/>
      <c r="AC41" s="110"/>
    </row>
    <row r="42" spans="1:29" x14ac:dyDescent="0.25">
      <c r="A42" s="13"/>
      <c r="B42" s="14">
        <f t="shared" si="21"/>
        <v>41876</v>
      </c>
      <c r="C42" s="15">
        <f t="shared" si="22"/>
        <v>41876</v>
      </c>
      <c r="D42" s="16"/>
      <c r="E42" s="16"/>
      <c r="F42" s="16"/>
      <c r="G42" s="20"/>
      <c r="H42" s="79"/>
      <c r="I42" s="17"/>
      <c r="J42" s="18"/>
      <c r="K42" s="13"/>
      <c r="L42" s="13"/>
      <c r="M42" s="13"/>
      <c r="N42" s="39"/>
      <c r="O42" s="40"/>
      <c r="P42" s="13"/>
      <c r="Q42" s="13"/>
      <c r="R42" s="42"/>
      <c r="S42" s="44"/>
      <c r="T42" s="44"/>
      <c r="U42" s="110"/>
      <c r="V42" s="44"/>
      <c r="W42" s="90"/>
      <c r="X42" s="93"/>
      <c r="Y42" s="90"/>
      <c r="Z42" s="93"/>
      <c r="AA42" s="90"/>
      <c r="AB42" s="93"/>
      <c r="AC42" s="110"/>
    </row>
    <row r="43" spans="1:29" x14ac:dyDescent="0.25">
      <c r="A43" s="3">
        <v>26</v>
      </c>
      <c r="B43" s="9">
        <f t="shared" si="21"/>
        <v>41877</v>
      </c>
      <c r="C43" s="10">
        <f t="shared" si="22"/>
        <v>41877</v>
      </c>
      <c r="D43" s="6">
        <v>0.60416666666666663</v>
      </c>
      <c r="E43" s="6">
        <v>0.79166666666666663</v>
      </c>
      <c r="F43" s="6">
        <v>0.83333333333333337</v>
      </c>
      <c r="G43" s="19">
        <v>0.97916666666666663</v>
      </c>
      <c r="H43" s="71">
        <f t="shared" si="0"/>
        <v>0.33333333333333326</v>
      </c>
      <c r="I43" s="7">
        <v>18.100000000000001</v>
      </c>
      <c r="J43" s="8">
        <v>1</v>
      </c>
      <c r="K43" s="2"/>
      <c r="L43" s="2"/>
      <c r="M43" s="71">
        <f t="shared" ref="M43:M47" si="23">(H43)-N43</f>
        <v>0.27083333333333326</v>
      </c>
      <c r="N43" s="72">
        <f t="shared" ref="N43:N47" si="24">IF(AND(ISBLANK(D43),ISBLANK(E43),ISBLANK(F43),ISBLANK(G43)),"",IF(ISNUMBER(E43),MOD(E43-D43,1)-IF(E43&gt;=D43,MAX(0,MIN(E43,22/24)-MAX(D43,6/24)),MAX(0,22/24-MAX(D43,6/24))+MAX(0,MIN(E43,22/24)-6/24))+MOD(G43-F43,1)-IF(G43&gt;=F43,MAX(0,MIN(G43,22/24)-MAX(F43,6/24)),MAX(0,22/24-MAX(F43,6/24))+MAX(0,MIN(G43,22/24)-6/24)),MOD(G43-D43,1)-IF(G43&gt;=D43,MAX(0,MIN(G43,22/24)-MAX(D43,6/24)),MAX(0,22/24-MAX(D43,6/24))+MAX(0,MIN(G43,22/24)-6/24))))</f>
        <v>6.25E-2</v>
      </c>
      <c r="O43" s="73">
        <f>IF((IF(AND(ISBLANK(D43),ISBLANK(E43),ISBLANK(F43),ISBLANK(G43)),"",IF(ISNUMBER(E43),MOD(E43-D43,1)-IF(E43&gt;=D43,MAX(0,MIN(E43,22/24)-MAX(D43,6/24)),MAX(0,22/24-MAX(D43,6/24))+MAX(0,MIN(E43,22/24)-6/24))+MOD(G43-F43,1)-IF(G43&gt;=F43,MAX(0,MIN(G43,22/24)-MAX(F43,6/24)),MAX(0,22/24-MAX(F43,6/24))+MAX(0,MIN(G43,22/24)-6/24)),MOD(G43-D43,1)-IF(G43&gt;=D43,MAX(0,MIN(G43,22/24)-MAX(D43,6/24)),MAX(0,22/24-MAX(D43,6/24))+MAX(0,MIN(G43,22/24)-6/24))))&gt;(8/24)),((IF(AND(ISBLANK(D43),ISBLANK(E43),ISBLANK(F43),ISBLANK(G43)),"",IF(ISNUMBER(E43),MOD(E43-D43,1)-IF(E43&gt;=D43,MAX(0,MIN(E43,22/24)-MAX(D43,6/24)),MAX(0,22/24-MAX(D43,6/24))+MAX(0,MIN(E43,22/24)-6/24))+MOD(G43-F43,1)-IF(G43&gt;=F43,MAX(0,MIN(G43,22/24)-MAX(F43,6/24)),MAX(0,22/24-MAX(F43,6/24))+MAX(0,MIN(G43,22/24)-6/24)),MOD(G43-D43,1)-IF(G43&gt;=D43,MAX(0,MIN(G43,22/24)-MAX(D43,6/24)),MAX(0,22/24-MAX(D43,6/24))+MAX(0,MIN(G43,22/24)-6/24)))))-(8/24)),(0))</f>
        <v>0</v>
      </c>
      <c r="P43" s="71">
        <f t="shared" ref="P43:P46" si="25">IF(((D44-G43)+IF(G43&gt;D44,1))&lt;(11/24),-(((D44-G43)+IF(G43&gt;D44,1))-(11/24)),0)</f>
        <v>0.43749999999999994</v>
      </c>
      <c r="Q43" s="71">
        <f t="shared" ref="Q43:Q47" si="26">IF(C43="15-08-2018"*1,H43,0)</f>
        <v>0</v>
      </c>
      <c r="R43" s="74">
        <f t="shared" ref="R43:R47" si="27">IF(H43&gt;(10/24),(H43-(10/24)),(0))</f>
        <v>0</v>
      </c>
      <c r="S43" s="43">
        <f t="shared" ref="S43:S47" si="28">((M43*24)*$M$2)+((N43*24)*$N$2)</f>
        <v>159.09090909090907</v>
      </c>
      <c r="T43" s="43">
        <f>((O43*24)*$O$2)+((P43*24)*$P$2)+((Q43*24)*$Q$2)+((R43*24)*$R$2)</f>
        <v>190.90909090909091</v>
      </c>
      <c r="U43" s="108">
        <f>S43+T43</f>
        <v>350</v>
      </c>
      <c r="V43" s="177">
        <f>SUM(H43:H47)</f>
        <v>0.33333333333333326</v>
      </c>
      <c r="W43" s="185">
        <f>IF(V43&gt;35/24,MIN(44/24,V43)-35/24,0)</f>
        <v>0</v>
      </c>
      <c r="X43" s="124">
        <f>(W43*24)*W2</f>
        <v>0</v>
      </c>
      <c r="Y43" s="185">
        <f>IF(V43&gt;44/24,MIN(49/24,V43)-44/24,0)</f>
        <v>0</v>
      </c>
      <c r="Z43" s="124">
        <f>(Y43*24)*Y2</f>
        <v>0</v>
      </c>
      <c r="AA43" s="185">
        <f>IF(V43&gt;49/24,V43-49/24,0)</f>
        <v>0</v>
      </c>
      <c r="AB43" s="124">
        <f>(AA43*24)*AA2</f>
        <v>0</v>
      </c>
      <c r="AC43" s="119">
        <f>U43+U44+U45+U46+U47+X43+Z43+AB43</f>
        <v>350</v>
      </c>
    </row>
    <row r="44" spans="1:29" x14ac:dyDescent="0.25">
      <c r="A44" s="3">
        <v>27</v>
      </c>
      <c r="B44" s="11">
        <f t="shared" si="21"/>
        <v>41878</v>
      </c>
      <c r="C44" s="12">
        <f t="shared" si="22"/>
        <v>41878</v>
      </c>
      <c r="D44" s="6"/>
      <c r="E44" s="6"/>
      <c r="F44" s="6"/>
      <c r="G44" s="19"/>
      <c r="H44" s="71"/>
      <c r="I44" s="7"/>
      <c r="J44" s="8"/>
      <c r="K44" s="2"/>
      <c r="L44" s="2"/>
      <c r="M44" s="71"/>
      <c r="N44" s="72"/>
      <c r="O44" s="73"/>
      <c r="P44" s="71"/>
      <c r="Q44" s="71"/>
      <c r="R44" s="74"/>
      <c r="S44" s="43"/>
      <c r="T44" s="43"/>
      <c r="U44" s="108"/>
      <c r="V44" s="178"/>
      <c r="W44" s="186"/>
      <c r="X44" s="125"/>
      <c r="Y44" s="186"/>
      <c r="Z44" s="125"/>
      <c r="AA44" s="186"/>
      <c r="AB44" s="125"/>
      <c r="AC44" s="120"/>
    </row>
    <row r="45" spans="1:29" x14ac:dyDescent="0.25">
      <c r="A45" s="3">
        <v>28</v>
      </c>
      <c r="B45" s="11">
        <f t="shared" si="21"/>
        <v>41879</v>
      </c>
      <c r="C45" s="12">
        <f t="shared" si="22"/>
        <v>41879</v>
      </c>
      <c r="D45" s="6"/>
      <c r="E45" s="6"/>
      <c r="F45" s="6"/>
      <c r="G45" s="19"/>
      <c r="H45" s="71"/>
      <c r="I45" s="7"/>
      <c r="J45" s="8"/>
      <c r="K45" s="2"/>
      <c r="L45" s="2"/>
      <c r="M45" s="71"/>
      <c r="N45" s="72"/>
      <c r="O45" s="73"/>
      <c r="P45" s="71"/>
      <c r="Q45" s="71"/>
      <c r="R45" s="74"/>
      <c r="S45" s="43"/>
      <c r="T45" s="43"/>
      <c r="U45" s="108"/>
      <c r="V45" s="178"/>
      <c r="W45" s="186"/>
      <c r="X45" s="125"/>
      <c r="Y45" s="186"/>
      <c r="Z45" s="125"/>
      <c r="AA45" s="186"/>
      <c r="AB45" s="125"/>
      <c r="AC45" s="120"/>
    </row>
    <row r="46" spans="1:29" x14ac:dyDescent="0.25">
      <c r="A46" s="3">
        <v>29</v>
      </c>
      <c r="B46" s="9">
        <f t="shared" si="21"/>
        <v>41880</v>
      </c>
      <c r="C46" s="10">
        <f t="shared" si="22"/>
        <v>41880</v>
      </c>
      <c r="D46" s="6"/>
      <c r="E46" s="6"/>
      <c r="F46" s="6"/>
      <c r="G46" s="19"/>
      <c r="H46" s="71"/>
      <c r="I46" s="7"/>
      <c r="J46" s="8"/>
      <c r="K46" s="2"/>
      <c r="L46" s="2"/>
      <c r="M46" s="71"/>
      <c r="N46" s="72"/>
      <c r="O46" s="73"/>
      <c r="P46" s="71"/>
      <c r="Q46" s="71"/>
      <c r="R46" s="74"/>
      <c r="S46" s="43"/>
      <c r="T46" s="43"/>
      <c r="U46" s="108"/>
      <c r="V46" s="178"/>
      <c r="W46" s="186"/>
      <c r="X46" s="125"/>
      <c r="Y46" s="186"/>
      <c r="Z46" s="125"/>
      <c r="AA46" s="186"/>
      <c r="AB46" s="125"/>
      <c r="AC46" s="120"/>
    </row>
    <row r="47" spans="1:29" x14ac:dyDescent="0.25">
      <c r="A47" s="3">
        <v>30</v>
      </c>
      <c r="B47" s="9">
        <f t="shared" si="21"/>
        <v>41881</v>
      </c>
      <c r="C47" s="10">
        <f t="shared" si="22"/>
        <v>41881</v>
      </c>
      <c r="D47" s="6"/>
      <c r="E47" s="6"/>
      <c r="F47" s="6"/>
      <c r="G47" s="19"/>
      <c r="H47" s="71"/>
      <c r="I47" s="7"/>
      <c r="J47" s="8"/>
      <c r="K47" s="2"/>
      <c r="L47" s="2"/>
      <c r="M47" s="71"/>
      <c r="N47" s="72"/>
      <c r="O47" s="73"/>
      <c r="P47" s="75"/>
      <c r="Q47" s="71"/>
      <c r="R47" s="74"/>
      <c r="S47" s="43"/>
      <c r="T47" s="43"/>
      <c r="U47" s="108"/>
      <c r="V47" s="178"/>
      <c r="W47" s="187"/>
      <c r="X47" s="126"/>
      <c r="Y47" s="187"/>
      <c r="Z47" s="126"/>
      <c r="AA47" s="187"/>
      <c r="AB47" s="126"/>
      <c r="AC47" s="121"/>
    </row>
    <row r="48" spans="1:29" x14ac:dyDescent="0.25">
      <c r="A48" s="13"/>
      <c r="B48" s="14">
        <f t="shared" si="21"/>
        <v>41882</v>
      </c>
      <c r="C48" s="15">
        <f t="shared" si="22"/>
        <v>41882</v>
      </c>
      <c r="D48" s="16"/>
      <c r="E48" s="16"/>
      <c r="F48" s="16"/>
      <c r="G48" s="20"/>
      <c r="H48" s="79"/>
      <c r="I48" s="17"/>
      <c r="J48" s="18"/>
      <c r="K48" s="13"/>
      <c r="L48" s="13"/>
      <c r="M48" s="13"/>
      <c r="N48" s="39"/>
      <c r="O48" s="40"/>
      <c r="P48" s="13"/>
      <c r="Q48" s="13"/>
      <c r="R48" s="42"/>
      <c r="S48" s="44"/>
      <c r="T48" s="44"/>
      <c r="U48" s="110"/>
      <c r="V48" s="44"/>
      <c r="W48" s="90"/>
      <c r="X48" s="93"/>
      <c r="Y48" s="90"/>
      <c r="Z48" s="93"/>
      <c r="AA48" s="90"/>
      <c r="AB48" s="93"/>
      <c r="AC48" s="110"/>
    </row>
    <row r="49" spans="1:29" x14ac:dyDescent="0.25">
      <c r="A49" s="13"/>
      <c r="B49" s="14">
        <f t="shared" si="21"/>
        <v>41883</v>
      </c>
      <c r="C49" s="15">
        <f>C48+1</f>
        <v>41883</v>
      </c>
      <c r="D49" s="16"/>
      <c r="E49" s="16"/>
      <c r="F49" s="16"/>
      <c r="G49" s="20"/>
      <c r="H49" s="79"/>
      <c r="I49" s="17"/>
      <c r="J49" s="18"/>
      <c r="K49" s="13"/>
      <c r="L49" s="13"/>
      <c r="M49" s="13"/>
      <c r="N49" s="39"/>
      <c r="O49" s="40"/>
      <c r="P49" s="13"/>
      <c r="Q49" s="13"/>
      <c r="R49" s="42"/>
      <c r="S49" s="44"/>
      <c r="T49" s="44"/>
      <c r="U49" s="110"/>
      <c r="V49" s="44"/>
      <c r="W49" s="90"/>
      <c r="X49" s="93"/>
      <c r="Y49" s="90"/>
      <c r="Z49" s="93"/>
      <c r="AA49" s="90"/>
      <c r="AB49" s="93"/>
      <c r="AC49" s="110"/>
    </row>
    <row r="50" spans="1:29" x14ac:dyDescent="0.25">
      <c r="A50" s="1">
        <v>31</v>
      </c>
      <c r="B50" s="11">
        <f t="shared" si="21"/>
        <v>41884</v>
      </c>
      <c r="C50" s="12">
        <f t="shared" si="21"/>
        <v>41884</v>
      </c>
      <c r="D50" s="6"/>
      <c r="E50" s="6"/>
      <c r="F50" s="6"/>
      <c r="G50" s="19"/>
      <c r="H50" s="71"/>
      <c r="I50" s="7"/>
      <c r="J50" s="8"/>
      <c r="K50" s="2"/>
      <c r="L50" s="2"/>
      <c r="M50" s="71"/>
      <c r="N50" s="72"/>
      <c r="O50" s="73"/>
      <c r="P50" s="71"/>
      <c r="Q50" s="71"/>
      <c r="R50" s="74"/>
      <c r="S50" s="43"/>
      <c r="T50" s="43"/>
      <c r="U50" s="108"/>
      <c r="V50" s="177"/>
      <c r="W50" s="185"/>
      <c r="X50" s="124"/>
      <c r="Y50" s="185"/>
      <c r="Z50" s="124"/>
      <c r="AA50" s="185"/>
      <c r="AB50" s="124"/>
      <c r="AC50" s="119"/>
    </row>
    <row r="51" spans="1:29" x14ac:dyDescent="0.25">
      <c r="A51" s="1">
        <v>32</v>
      </c>
      <c r="B51" s="11">
        <f t="shared" si="21"/>
        <v>41885</v>
      </c>
      <c r="C51" s="12">
        <f t="shared" si="21"/>
        <v>41885</v>
      </c>
      <c r="D51" s="6"/>
      <c r="E51" s="6"/>
      <c r="F51" s="6"/>
      <c r="G51" s="19"/>
      <c r="H51" s="71"/>
      <c r="I51" s="7"/>
      <c r="J51" s="8"/>
      <c r="K51" s="2"/>
      <c r="L51" s="2"/>
      <c r="M51" s="71"/>
      <c r="N51" s="72"/>
      <c r="O51" s="73"/>
      <c r="P51" s="71"/>
      <c r="Q51" s="71"/>
      <c r="R51" s="74"/>
      <c r="S51" s="43"/>
      <c r="T51" s="43"/>
      <c r="U51" s="108"/>
      <c r="V51" s="178"/>
      <c r="W51" s="186"/>
      <c r="X51" s="125"/>
      <c r="Y51" s="186"/>
      <c r="Z51" s="125"/>
      <c r="AA51" s="186"/>
      <c r="AB51" s="125"/>
      <c r="AC51" s="120"/>
    </row>
    <row r="52" spans="1:29" ht="15.75" thickBot="1" x14ac:dyDescent="0.3">
      <c r="A52" s="95">
        <v>33</v>
      </c>
      <c r="B52" s="96">
        <f t="shared" si="21"/>
        <v>41886</v>
      </c>
      <c r="C52" s="97">
        <f t="shared" si="21"/>
        <v>41886</v>
      </c>
      <c r="D52" s="98"/>
      <c r="E52" s="98"/>
      <c r="F52" s="98"/>
      <c r="G52" s="99"/>
      <c r="H52" s="100"/>
      <c r="I52" s="101"/>
      <c r="J52" s="102"/>
      <c r="K52" s="103"/>
      <c r="L52" s="103"/>
      <c r="M52" s="100"/>
      <c r="N52" s="104"/>
      <c r="O52" s="105"/>
      <c r="P52" s="100"/>
      <c r="Q52" s="100"/>
      <c r="R52" s="106"/>
      <c r="S52" s="94"/>
      <c r="T52" s="94"/>
      <c r="U52" s="112"/>
      <c r="V52" s="178"/>
      <c r="W52" s="186"/>
      <c r="X52" s="125"/>
      <c r="Y52" s="186"/>
      <c r="Z52" s="125"/>
      <c r="AA52" s="186"/>
      <c r="AB52" s="125"/>
      <c r="AC52" s="120"/>
    </row>
    <row r="53" spans="1:29" ht="15.6" customHeight="1" thickTop="1" x14ac:dyDescent="0.25">
      <c r="A53" s="136" t="s">
        <v>19</v>
      </c>
      <c r="B53" s="136"/>
      <c r="C53" s="136"/>
      <c r="D53" s="136"/>
      <c r="E53" s="136"/>
      <c r="F53" s="136"/>
      <c r="G53" s="136"/>
      <c r="H53" s="134">
        <f t="shared" ref="H53:T53" si="29">SUM(H11:H52)</f>
        <v>2.041666666666667</v>
      </c>
      <c r="I53" s="130">
        <f t="shared" si="29"/>
        <v>108.6</v>
      </c>
      <c r="J53" s="132">
        <f t="shared" si="29"/>
        <v>6</v>
      </c>
      <c r="K53" s="134">
        <f t="shared" si="29"/>
        <v>0</v>
      </c>
      <c r="L53" s="134">
        <f t="shared" si="29"/>
        <v>0</v>
      </c>
      <c r="M53" s="134">
        <f t="shared" si="29"/>
        <v>1.625</v>
      </c>
      <c r="N53" s="140">
        <f t="shared" si="29"/>
        <v>0.41666666666666674</v>
      </c>
      <c r="O53" s="142">
        <f t="shared" si="29"/>
        <v>0</v>
      </c>
      <c r="P53" s="134">
        <f t="shared" si="29"/>
        <v>0.85416666666666663</v>
      </c>
      <c r="Q53" s="134">
        <f t="shared" si="29"/>
        <v>0</v>
      </c>
      <c r="R53" s="140">
        <f t="shared" si="29"/>
        <v>0</v>
      </c>
      <c r="S53" s="175">
        <f t="shared" si="29"/>
        <v>981.81818181818176</v>
      </c>
      <c r="T53" s="122">
        <f t="shared" si="29"/>
        <v>372.72727272727275</v>
      </c>
      <c r="U53" s="188">
        <f>SUM(U11:U52)</f>
        <v>1354.5454545454547</v>
      </c>
      <c r="V53" s="183">
        <f t="shared" ref="V53:AC53" si="30">V11+V15+V22+V29+V36+V43+V50</f>
        <v>2.041666666666667</v>
      </c>
      <c r="W53" s="206">
        <f t="shared" si="30"/>
        <v>0.25000000000000044</v>
      </c>
      <c r="X53" s="114">
        <f t="shared" si="30"/>
        <v>27.272727272727323</v>
      </c>
      <c r="Y53" s="206">
        <f t="shared" si="30"/>
        <v>0</v>
      </c>
      <c r="Z53" s="114">
        <f t="shared" si="30"/>
        <v>0</v>
      </c>
      <c r="AA53" s="206">
        <f t="shared" si="30"/>
        <v>0</v>
      </c>
      <c r="AB53" s="114">
        <f t="shared" si="30"/>
        <v>0</v>
      </c>
      <c r="AC53" s="122">
        <f t="shared" si="30"/>
        <v>1381.818181818182</v>
      </c>
    </row>
    <row r="54" spans="1:29" ht="15.6" customHeight="1" x14ac:dyDescent="0.25">
      <c r="A54" s="137"/>
      <c r="B54" s="137"/>
      <c r="C54" s="137"/>
      <c r="D54" s="137"/>
      <c r="E54" s="137"/>
      <c r="F54" s="137"/>
      <c r="G54" s="137"/>
      <c r="H54" s="135"/>
      <c r="I54" s="131"/>
      <c r="J54" s="133"/>
      <c r="K54" s="135"/>
      <c r="L54" s="135"/>
      <c r="M54" s="135"/>
      <c r="N54" s="141"/>
      <c r="O54" s="143"/>
      <c r="P54" s="135"/>
      <c r="Q54" s="135"/>
      <c r="R54" s="141"/>
      <c r="S54" s="176"/>
      <c r="T54" s="123"/>
      <c r="U54" s="189"/>
      <c r="V54" s="184"/>
      <c r="W54" s="207"/>
      <c r="X54" s="115"/>
      <c r="Y54" s="207"/>
      <c r="Z54" s="115"/>
      <c r="AA54" s="207"/>
      <c r="AB54" s="115"/>
      <c r="AC54" s="123"/>
    </row>
  </sheetData>
  <mergeCells count="120">
    <mergeCell ref="L2:L5"/>
    <mergeCell ref="R2:R5"/>
    <mergeCell ref="R6:R9"/>
    <mergeCell ref="O6:O9"/>
    <mergeCell ref="L6:L9"/>
    <mergeCell ref="K6:K9"/>
    <mergeCell ref="N6:N9"/>
    <mergeCell ref="V29:V34"/>
    <mergeCell ref="V36:V40"/>
    <mergeCell ref="AB43:AB47"/>
    <mergeCell ref="AB50:AB52"/>
    <mergeCell ref="M6:M9"/>
    <mergeCell ref="H1:L1"/>
    <mergeCell ref="K2:K5"/>
    <mergeCell ref="W29:W34"/>
    <mergeCell ref="Y29:Y34"/>
    <mergeCell ref="W15:W19"/>
    <mergeCell ref="Y15:Y19"/>
    <mergeCell ref="W2:W5"/>
    <mergeCell ref="W6:W9"/>
    <mergeCell ref="Y2:Y5"/>
    <mergeCell ref="Y6:Y9"/>
    <mergeCell ref="O2:O5"/>
    <mergeCell ref="N2:N5"/>
    <mergeCell ref="M2:M5"/>
    <mergeCell ref="U1:U9"/>
    <mergeCell ref="H2:J4"/>
    <mergeCell ref="P2:P5"/>
    <mergeCell ref="P6:P9"/>
    <mergeCell ref="Q6:Q9"/>
    <mergeCell ref="Q2:Q5"/>
    <mergeCell ref="T53:T54"/>
    <mergeCell ref="U53:U54"/>
    <mergeCell ref="W36:W40"/>
    <mergeCell ref="W43:W47"/>
    <mergeCell ref="W50:W52"/>
    <mergeCell ref="Y36:Y40"/>
    <mergeCell ref="AA36:AA40"/>
    <mergeCell ref="Y43:Y47"/>
    <mergeCell ref="AA43:AA47"/>
    <mergeCell ref="Y50:Y52"/>
    <mergeCell ref="AA50:AA52"/>
    <mergeCell ref="W53:W54"/>
    <mergeCell ref="Y53:Y54"/>
    <mergeCell ref="AA53:AA54"/>
    <mergeCell ref="G8:H9"/>
    <mergeCell ref="B8:C9"/>
    <mergeCell ref="AA2:AA5"/>
    <mergeCell ref="AA6:AA9"/>
    <mergeCell ref="S53:S54"/>
    <mergeCell ref="V22:V27"/>
    <mergeCell ref="S1:S9"/>
    <mergeCell ref="T1:T9"/>
    <mergeCell ref="V43:V47"/>
    <mergeCell ref="V50:V52"/>
    <mergeCell ref="V53:V54"/>
    <mergeCell ref="V1:V9"/>
    <mergeCell ref="V11:V13"/>
    <mergeCell ref="V15:V19"/>
    <mergeCell ref="Z1:Z9"/>
    <mergeCell ref="Z22:Z27"/>
    <mergeCell ref="Z43:Z47"/>
    <mergeCell ref="Z50:Z52"/>
    <mergeCell ref="AA15:AA19"/>
    <mergeCell ref="W22:W27"/>
    <mergeCell ref="Y22:Y27"/>
    <mergeCell ref="AA22:AA27"/>
    <mergeCell ref="W11:W13"/>
    <mergeCell ref="Y11:Y13"/>
    <mergeCell ref="I53:I54"/>
    <mergeCell ref="J53:J54"/>
    <mergeCell ref="K53:K54"/>
    <mergeCell ref="A53:G54"/>
    <mergeCell ref="X1:X9"/>
    <mergeCell ref="X22:X27"/>
    <mergeCell ref="X43:X47"/>
    <mergeCell ref="X50:X52"/>
    <mergeCell ref="X53:X54"/>
    <mergeCell ref="A10:B10"/>
    <mergeCell ref="L53:L54"/>
    <mergeCell ref="R53:R54"/>
    <mergeCell ref="M53:M54"/>
    <mergeCell ref="N53:N54"/>
    <mergeCell ref="O53:O54"/>
    <mergeCell ref="P53:P54"/>
    <mergeCell ref="Q53:Q54"/>
    <mergeCell ref="H53:H54"/>
    <mergeCell ref="A1:G1"/>
    <mergeCell ref="A5:B5"/>
    <mergeCell ref="A4:C4"/>
    <mergeCell ref="C5:G5"/>
    <mergeCell ref="A2:G3"/>
    <mergeCell ref="D4:G4"/>
    <mergeCell ref="X29:X34"/>
    <mergeCell ref="Z29:Z34"/>
    <mergeCell ref="AB29:AB34"/>
    <mergeCell ref="X36:X40"/>
    <mergeCell ref="Z36:Z40"/>
    <mergeCell ref="AB36:AB40"/>
    <mergeCell ref="AB1:AB9"/>
    <mergeCell ref="X11:X13"/>
    <mergeCell ref="Z11:Z13"/>
    <mergeCell ref="AB11:AB13"/>
    <mergeCell ref="X15:X19"/>
    <mergeCell ref="Z15:Z19"/>
    <mergeCell ref="AB15:AB19"/>
    <mergeCell ref="AA11:AA13"/>
    <mergeCell ref="AA29:AA34"/>
    <mergeCell ref="Z53:Z54"/>
    <mergeCell ref="AB53:AB54"/>
    <mergeCell ref="AC1:AC9"/>
    <mergeCell ref="AC11:AC13"/>
    <mergeCell ref="AC15:AC19"/>
    <mergeCell ref="AC22:AC27"/>
    <mergeCell ref="AC29:AC34"/>
    <mergeCell ref="AC36:AC40"/>
    <mergeCell ref="AC43:AC47"/>
    <mergeCell ref="AC50:AC52"/>
    <mergeCell ref="AC53:AC54"/>
    <mergeCell ref="AB22:AB27"/>
  </mergeCells>
  <pageMargins left="0.7" right="0.7" top="0.75" bottom="0.75" header="0.3" footer="0.3"/>
  <pageSetup paperSize="9" orientation="portrait" r:id="rId1"/>
  <ignoredErrors>
    <ignoredError sqref="Y43 Y36 AA36 AA43" formula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ET PRÉNOM DU TECHNICIEN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Denoël</dc:creator>
  <cp:lastModifiedBy>Tom Denoël</cp:lastModifiedBy>
  <cp:lastPrinted>2018-07-02T15:18:38Z</cp:lastPrinted>
  <dcterms:created xsi:type="dcterms:W3CDTF">2017-11-03T11:36:13Z</dcterms:created>
  <dcterms:modified xsi:type="dcterms:W3CDTF">2018-07-09T16:50:06Z</dcterms:modified>
</cp:coreProperties>
</file>