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drawings/drawing8.xml" ContentType="application/vnd.openxmlformats-officedocument.drawing+xml"/>
  <Override PartName="/xl/tables/table7.xml" ContentType="application/vnd.openxmlformats-officedocument.spreadsheetml.table+xml"/>
  <Override PartName="/xl/drawings/drawing9.xml" ContentType="application/vnd.openxmlformats-officedocument.drawing+xml"/>
  <Override PartName="/xl/tables/table8.xml" ContentType="application/vnd.openxmlformats-officedocument.spreadsheetml.table+xml"/>
  <Override PartName="/xl/drawings/drawing10.xml" ContentType="application/vnd.openxmlformats-officedocument.drawing+xml"/>
  <Override PartName="/xl/tables/table9.xml" ContentType="application/vnd.openxmlformats-officedocument.spreadsheetml.table+xml"/>
  <Override PartName="/xl/drawings/drawing11.xml" ContentType="application/vnd.openxmlformats-officedocument.drawing+xml"/>
  <Override PartName="/xl/tables/table10.xml" ContentType="application/vnd.openxmlformats-officedocument.spreadsheetml.table+xml"/>
  <Override PartName="/xl/drawings/drawing12.xml" ContentType="application/vnd.openxmlformats-officedocument.drawing+xml"/>
  <Override PartName="/xl/tables/table11.xml" ContentType="application/vnd.openxmlformats-officedocument.spreadsheetml.table+xml"/>
  <Override PartName="/xl/drawings/drawing13.xml" ContentType="application/vnd.openxmlformats-officedocument.drawing+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9" codeName="{3D1A710C-6663-3D7B-7F91-EC182F24A4BC}"/>
  <workbookPr showInkAnnotation="0" codeName="ThisWorkbook"/>
  <mc:AlternateContent xmlns:mc="http://schemas.openxmlformats.org/markup-compatibility/2006">
    <mc:Choice Requires="x15">
      <x15ac:absPath xmlns:x15ac="http://schemas.microsoft.com/office/spreadsheetml/2010/11/ac" url="C:\Users\sam\Downloads\"/>
    </mc:Choice>
  </mc:AlternateContent>
  <xr:revisionPtr revIDLastSave="0" documentId="13_ncr:1_{E502F496-1ABE-4917-8CBE-D9FD65702D1F}" xr6:coauthVersionLast="36" xr6:coauthVersionMax="36" xr10:uidLastSave="{00000000-0000-0000-0000-000000000000}"/>
  <workbookProtection workbookAlgorithmName="SHA-512" workbookHashValue="1y0Z65eHKW6RvhOSLRH9WeI9viTmAO+G+SumTcRtk/2TF0f2aE3ntP51rJ40doKXy5vS3UrYWd+k2fZnoQUo1w==" workbookSaltValue="fBcGaz6Xuo8kGuQQsNcIrw==" workbookSpinCount="100000" lockStructure="1"/>
  <bookViews>
    <workbookView xWindow="0" yWindow="0" windowWidth="28800" windowHeight="11625" tabRatio="686" firstSheet="1" activeTab="15" xr2:uid="{00000000-000D-0000-FFFF-FFFF00000000}"/>
  </bookViews>
  <sheets>
    <sheet name="Règlement" sheetId="29" r:id="rId1"/>
    <sheet name="Janvier" sheetId="4" r:id="rId2"/>
    <sheet name="Février" sheetId="5" r:id="rId3"/>
    <sheet name="Mars" sheetId="17" r:id="rId4"/>
    <sheet name="Avril" sheetId="18" r:id="rId5"/>
    <sheet name="Mai" sheetId="19" r:id="rId6"/>
    <sheet name="Juin" sheetId="20" r:id="rId7"/>
    <sheet name="Juillet" sheetId="21" r:id="rId8"/>
    <sheet name="Août" sheetId="22" r:id="rId9"/>
    <sheet name="Septembre" sheetId="23" r:id="rId10"/>
    <sheet name="Octobre" sheetId="24" r:id="rId11"/>
    <sheet name="Novembre" sheetId="25" r:id="rId12"/>
    <sheet name="Décembre" sheetId="15" r:id="rId13"/>
    <sheet name="Planning des congés" sheetId="27" r:id="rId14"/>
    <sheet name="Noms " sheetId="16" r:id="rId15"/>
    <sheet name="réglage" sheetId="28" r:id="rId16"/>
  </sheets>
  <definedNames>
    <definedName name="An">réglage!$A$4</definedName>
    <definedName name="AnnéeCalendrier">Janvier!$AI$4</definedName>
    <definedName name="Avril">Avril1[#All]</definedName>
    <definedName name="CléCongé">Janvier!$D$2</definedName>
    <definedName name="CléMaladie">#REF!</definedName>
    <definedName name="CléPersonnalisée1">#REF!</definedName>
    <definedName name="CléPersonnel">Janvier!$G$2</definedName>
    <definedName name="ÉtiquetteCléCongé">Janvier!$E$2</definedName>
    <definedName name="ÉtiquetteCléMaladie">#REF!</definedName>
    <definedName name="ÉtiquetteCléPersonnalisée1">#REF!</definedName>
    <definedName name="ÉtiquetteCléPersonnalisée2">#REF!</definedName>
    <definedName name="ÉtiquetteCléPersonnel">Janvier!$H$2</definedName>
    <definedName name="feries">réglage!$D$1:$E$11</definedName>
    <definedName name="fériés">Tableau4feries[#All]</definedName>
    <definedName name="_xlnm.Print_Titles" localSheetId="8">Août!$4:$7</definedName>
    <definedName name="_xlnm.Print_Titles" localSheetId="4">Avril!$4:$7</definedName>
    <definedName name="_xlnm.Print_Titles" localSheetId="12">Décembre!$4:$7</definedName>
    <definedName name="_xlnm.Print_Titles" localSheetId="2">Février!$5:$7</definedName>
    <definedName name="_xlnm.Print_Titles" localSheetId="1">Janvier!$4:$7</definedName>
    <definedName name="_xlnm.Print_Titles" localSheetId="7">Juillet!$4:$7</definedName>
    <definedName name="_xlnm.Print_Titles" localSheetId="6">Juin!$4:$7</definedName>
    <definedName name="_xlnm.Print_Titles" localSheetId="5">Mai!$4:$7</definedName>
    <definedName name="_xlnm.Print_Titles" localSheetId="3">Mars!$4:$7</definedName>
    <definedName name="_xlnm.Print_Titles" localSheetId="11">Novembre!$4:$7</definedName>
    <definedName name="_xlnm.Print_Titles" localSheetId="10">Octobre!$4:$7</definedName>
    <definedName name="_xlnm.Print_Titles" localSheetId="9">Septembre!$4:$7</definedName>
    <definedName name="Nom_clé">Janvier!$B$2</definedName>
    <definedName name="NomMois" localSheetId="8">Août!$B$4</definedName>
    <definedName name="NomMois" localSheetId="4">Avril!$B$4</definedName>
    <definedName name="NomMois" localSheetId="12">Décembre!$B$4</definedName>
    <definedName name="NomMois" localSheetId="2">Février!$B$5</definedName>
    <definedName name="NomMois" localSheetId="1">Janvier!$B$4</definedName>
    <definedName name="NomMois" localSheetId="7">Juillet!$B$4</definedName>
    <definedName name="NomMois" localSheetId="6">Juin!$B$4</definedName>
    <definedName name="NomMois" localSheetId="5">Mai!$B$4</definedName>
    <definedName name="NomMois" localSheetId="3">Mars!$B$4</definedName>
    <definedName name="NomMois" localSheetId="11">Novembre!$B$4</definedName>
    <definedName name="NomMois" localSheetId="10">Octobre!$B$4</definedName>
    <definedName name="NomMois" localSheetId="13">'Planning des congés'!#REF!</definedName>
    <definedName name="NomMois" localSheetId="9">Septembre!$B$4</definedName>
    <definedName name="Premier_mois">réglage!$A$2</definedName>
    <definedName name="Titre_Absence_Employé">Janvier!$H$1</definedName>
    <definedName name="Titre1">Janvier[[#Headers],[Nom :]]</definedName>
    <definedName name="Titre10">#REF!</definedName>
    <definedName name="Titre11">#REF!</definedName>
    <definedName name="Titre12">#REF!</definedName>
    <definedName name="Titre2">#REF!</definedName>
    <definedName name="Titre3">#REF!</definedName>
    <definedName name="Titre4">#REF!</definedName>
    <definedName name="Titre5">#REF!</definedName>
    <definedName name="Titre6">#REF!</definedName>
    <definedName name="Titre7">#REF!</definedName>
    <definedName name="Titre8">#REF!</definedName>
    <definedName name="Titre9">#REF!</definedName>
    <definedName name="TitreColonne13">Nom[[#Headers],[Noms ]]</definedName>
  </definedNames>
  <calcPr calcId="191029"/>
</workbook>
</file>

<file path=xl/calcChain.xml><?xml version="1.0" encoding="utf-8"?>
<calcChain xmlns="http://schemas.openxmlformats.org/spreadsheetml/2006/main">
  <c r="D10" i="28" l="1"/>
  <c r="B41" i="4" l="1"/>
  <c r="AI9" i="4"/>
  <c r="AI10" i="4"/>
  <c r="AI11" i="4"/>
  <c r="AI12" i="4"/>
  <c r="AI13" i="4"/>
  <c r="AI14" i="4"/>
  <c r="AI15" i="4"/>
  <c r="AI16" i="4"/>
  <c r="AI17" i="4"/>
  <c r="AI18" i="4"/>
  <c r="AI19" i="4"/>
  <c r="AI20" i="4"/>
  <c r="AI21" i="4"/>
  <c r="AI22" i="4"/>
  <c r="AI23" i="4"/>
  <c r="AI24" i="4"/>
  <c r="AI25" i="4"/>
  <c r="AI26" i="4"/>
  <c r="AI27" i="4"/>
  <c r="AI28" i="4"/>
  <c r="AI29" i="4"/>
  <c r="AI30" i="4"/>
  <c r="AI31" i="4"/>
  <c r="AI32" i="4"/>
  <c r="AI33" i="4"/>
  <c r="AI34" i="4"/>
  <c r="AI35" i="4"/>
  <c r="AI36" i="4"/>
  <c r="AI37" i="4"/>
  <c r="AI38" i="4"/>
  <c r="AI39" i="4"/>
  <c r="AI40" i="4"/>
  <c r="AI41" i="4"/>
  <c r="AI42" i="4"/>
  <c r="AI43" i="4"/>
  <c r="AI44" i="4"/>
  <c r="AI45" i="4"/>
  <c r="AI46" i="4"/>
  <c r="AI47" i="4"/>
  <c r="AI48" i="4"/>
  <c r="AI49" i="4"/>
  <c r="AI50" i="4"/>
  <c r="AI51" i="4"/>
  <c r="AI52" i="4"/>
  <c r="AI53" i="4"/>
  <c r="AI54" i="4"/>
  <c r="AI55" i="4"/>
  <c r="AI56" i="4"/>
  <c r="AI57" i="4"/>
  <c r="AI58" i="4"/>
  <c r="AI59" i="4"/>
  <c r="AI60" i="4"/>
  <c r="AI61" i="4"/>
  <c r="AI62" i="4"/>
  <c r="AI63" i="4"/>
  <c r="AI64" i="4"/>
  <c r="AI65" i="4"/>
  <c r="AI66" i="4"/>
  <c r="AI67" i="4"/>
  <c r="AI68" i="4"/>
  <c r="AI69" i="4"/>
  <c r="AI70" i="4"/>
  <c r="AI71" i="4"/>
  <c r="AI8" i="4"/>
  <c r="AH9" i="18" l="1"/>
  <c r="AH10" i="18"/>
  <c r="AH11" i="18"/>
  <c r="AH12" i="18"/>
  <c r="AH13" i="18"/>
  <c r="AH14" i="18"/>
  <c r="AH15" i="18"/>
  <c r="AH16" i="18"/>
  <c r="AH17" i="18"/>
  <c r="AH18" i="18"/>
  <c r="AH19" i="18"/>
  <c r="AH20" i="18"/>
  <c r="AH21" i="18"/>
  <c r="AH22" i="18"/>
  <c r="AH23" i="18"/>
  <c r="AH24" i="18"/>
  <c r="AH25" i="18"/>
  <c r="AH26" i="18"/>
  <c r="AH27" i="18"/>
  <c r="AH28" i="18"/>
  <c r="AH29" i="18"/>
  <c r="AH30" i="18"/>
  <c r="AH31" i="18"/>
  <c r="AH32" i="18"/>
  <c r="AH33" i="18"/>
  <c r="AH34" i="18"/>
  <c r="AH35" i="18"/>
  <c r="AH36" i="18"/>
  <c r="AH37" i="18"/>
  <c r="AH38" i="18"/>
  <c r="AH39" i="18"/>
  <c r="AH40" i="18"/>
  <c r="AH41" i="18"/>
  <c r="AH42" i="18"/>
  <c r="AH43" i="18"/>
  <c r="AH44" i="18"/>
  <c r="AH45" i="18"/>
  <c r="AH46" i="18"/>
  <c r="AH47" i="18"/>
  <c r="AH48" i="18"/>
  <c r="AH49" i="18"/>
  <c r="AH50" i="18"/>
  <c r="AH51" i="18"/>
  <c r="AH52" i="18"/>
  <c r="AH53" i="18"/>
  <c r="AH54" i="18"/>
  <c r="AH55" i="18"/>
  <c r="AH56" i="18"/>
  <c r="AH57" i="18"/>
  <c r="AH58" i="18"/>
  <c r="AH59" i="18"/>
  <c r="AH60" i="18"/>
  <c r="AH61" i="18"/>
  <c r="AH62" i="18"/>
  <c r="AH63" i="18"/>
  <c r="AH64" i="18"/>
  <c r="AH65" i="18"/>
  <c r="AH66" i="18"/>
  <c r="AH67" i="18"/>
  <c r="AH68" i="18"/>
  <c r="AH69" i="18"/>
  <c r="AH70" i="18"/>
  <c r="AH71"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C42" i="18"/>
  <c r="C43" i="18"/>
  <c r="C44" i="18"/>
  <c r="C45" i="18"/>
  <c r="C46" i="18"/>
  <c r="C47" i="18"/>
  <c r="C48" i="18"/>
  <c r="C49" i="18"/>
  <c r="C50" i="18"/>
  <c r="C51" i="18"/>
  <c r="C52" i="18"/>
  <c r="C53" i="18"/>
  <c r="C54" i="18"/>
  <c r="C55" i="18"/>
  <c r="C56" i="18"/>
  <c r="C57" i="18"/>
  <c r="C58" i="18"/>
  <c r="C59" i="18"/>
  <c r="C60" i="18"/>
  <c r="C61" i="18"/>
  <c r="C62" i="18"/>
  <c r="C63" i="18"/>
  <c r="C64" i="18"/>
  <c r="C65" i="18"/>
  <c r="C66" i="18"/>
  <c r="C67" i="18"/>
  <c r="C68" i="18"/>
  <c r="C69" i="18"/>
  <c r="C70" i="18"/>
  <c r="C71" i="18"/>
  <c r="C8" i="18"/>
  <c r="AH8" i="18"/>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37" i="19"/>
  <c r="C38" i="19"/>
  <c r="C39" i="19"/>
  <c r="C40" i="19"/>
  <c r="C41" i="19"/>
  <c r="C42" i="19"/>
  <c r="C43" i="19"/>
  <c r="C44" i="19"/>
  <c r="C45" i="19"/>
  <c r="C46" i="19"/>
  <c r="C47" i="19"/>
  <c r="C48" i="19"/>
  <c r="C49" i="19"/>
  <c r="C50" i="19"/>
  <c r="C51" i="19"/>
  <c r="C52" i="19"/>
  <c r="C53" i="19"/>
  <c r="C54" i="19"/>
  <c r="C55" i="19"/>
  <c r="C56" i="19"/>
  <c r="C57" i="19"/>
  <c r="C58" i="19"/>
  <c r="C59" i="19"/>
  <c r="C60" i="19"/>
  <c r="C61" i="19"/>
  <c r="C62" i="19"/>
  <c r="C63" i="19"/>
  <c r="C64" i="19"/>
  <c r="C65" i="19"/>
  <c r="C66" i="19"/>
  <c r="C67" i="19"/>
  <c r="C68" i="19"/>
  <c r="C69" i="19"/>
  <c r="C70" i="19"/>
  <c r="C71" i="19"/>
  <c r="AI9" i="19"/>
  <c r="AI10" i="19"/>
  <c r="AI11" i="19"/>
  <c r="AI12" i="19"/>
  <c r="AI13" i="19"/>
  <c r="AI14" i="19"/>
  <c r="AI15" i="19"/>
  <c r="AI16" i="19"/>
  <c r="AI17" i="19"/>
  <c r="AI18" i="19"/>
  <c r="AI19" i="19"/>
  <c r="AI20" i="19"/>
  <c r="AI21" i="19"/>
  <c r="AI22" i="19"/>
  <c r="AI23" i="19"/>
  <c r="AI24" i="19"/>
  <c r="AI25" i="19"/>
  <c r="AI26" i="19"/>
  <c r="AI27" i="19"/>
  <c r="AI28" i="19"/>
  <c r="AI29" i="19"/>
  <c r="AI30" i="19"/>
  <c r="AI31" i="19"/>
  <c r="AI32" i="19"/>
  <c r="AI33" i="19"/>
  <c r="AI34" i="19"/>
  <c r="AI35" i="19"/>
  <c r="AI36" i="19"/>
  <c r="AI37" i="19"/>
  <c r="AI38" i="19"/>
  <c r="AI39" i="19"/>
  <c r="AI40" i="19"/>
  <c r="AI41" i="19"/>
  <c r="AI42" i="19"/>
  <c r="AI43" i="19"/>
  <c r="AI44" i="19"/>
  <c r="AI45" i="19"/>
  <c r="AI46" i="19"/>
  <c r="AI47" i="19"/>
  <c r="AI48" i="19"/>
  <c r="AI49" i="19"/>
  <c r="AI50" i="19"/>
  <c r="AI51" i="19"/>
  <c r="AI52" i="19"/>
  <c r="AI53" i="19"/>
  <c r="AI54" i="19"/>
  <c r="AI55" i="19"/>
  <c r="AI56" i="19"/>
  <c r="AI57" i="19"/>
  <c r="AI58" i="19"/>
  <c r="AI59" i="19"/>
  <c r="AI60" i="19"/>
  <c r="AI61" i="19"/>
  <c r="AI62" i="19"/>
  <c r="AI63" i="19"/>
  <c r="AI64" i="19"/>
  <c r="AI65" i="19"/>
  <c r="AI66" i="19"/>
  <c r="AI67" i="19"/>
  <c r="AI68" i="19"/>
  <c r="AI69" i="19"/>
  <c r="AI70" i="19"/>
  <c r="AI71" i="19"/>
  <c r="C8" i="19"/>
  <c r="AI8" i="19"/>
  <c r="C9" i="20"/>
  <c r="C10" i="20"/>
  <c r="C11" i="20"/>
  <c r="C12" i="20"/>
  <c r="C13" i="20"/>
  <c r="C14" i="20"/>
  <c r="C15" i="20"/>
  <c r="C16" i="20"/>
  <c r="C17" i="20"/>
  <c r="C18" i="20"/>
  <c r="C19" i="20"/>
  <c r="C20" i="20"/>
  <c r="C21" i="20"/>
  <c r="C22" i="20"/>
  <c r="C23" i="20"/>
  <c r="C24" i="20"/>
  <c r="C25" i="20"/>
  <c r="C26" i="20"/>
  <c r="C27" i="20"/>
  <c r="C28" i="20"/>
  <c r="C29" i="20"/>
  <c r="C30" i="20"/>
  <c r="C31" i="20"/>
  <c r="C32" i="20"/>
  <c r="C33" i="20"/>
  <c r="C34" i="20"/>
  <c r="C35" i="20"/>
  <c r="C36" i="20"/>
  <c r="C37" i="20"/>
  <c r="C38" i="20"/>
  <c r="C39" i="20"/>
  <c r="C40" i="20"/>
  <c r="C41" i="20"/>
  <c r="C42" i="20"/>
  <c r="C43" i="20"/>
  <c r="C44" i="20"/>
  <c r="C45" i="20"/>
  <c r="C46" i="20"/>
  <c r="C47" i="20"/>
  <c r="C48" i="20"/>
  <c r="C49" i="20"/>
  <c r="C50" i="20"/>
  <c r="C51" i="20"/>
  <c r="C52" i="20"/>
  <c r="C53" i="20"/>
  <c r="C54" i="20"/>
  <c r="C55" i="20"/>
  <c r="C56" i="20"/>
  <c r="C57" i="20"/>
  <c r="C58" i="20"/>
  <c r="C59" i="20"/>
  <c r="C60" i="20"/>
  <c r="C61" i="20"/>
  <c r="C62" i="20"/>
  <c r="C63" i="20"/>
  <c r="C64" i="20"/>
  <c r="C65" i="20"/>
  <c r="C66" i="20"/>
  <c r="C67" i="20"/>
  <c r="C68" i="20"/>
  <c r="C69" i="20"/>
  <c r="C70" i="20"/>
  <c r="C71" i="20"/>
  <c r="C8" i="20"/>
  <c r="AH8" i="20"/>
  <c r="C9" i="21"/>
  <c r="C10" i="21"/>
  <c r="C11" i="21"/>
  <c r="C12" i="21"/>
  <c r="C13" i="21"/>
  <c r="C14" i="21"/>
  <c r="C15" i="21"/>
  <c r="C16" i="21"/>
  <c r="C17" i="21"/>
  <c r="C18" i="21"/>
  <c r="C19" i="21"/>
  <c r="C20" i="21"/>
  <c r="C21" i="21"/>
  <c r="C22" i="21"/>
  <c r="C23" i="21"/>
  <c r="C24" i="21"/>
  <c r="C25" i="21"/>
  <c r="C26" i="21"/>
  <c r="C27" i="21"/>
  <c r="C28" i="21"/>
  <c r="C29" i="21"/>
  <c r="C30" i="21"/>
  <c r="C31" i="21"/>
  <c r="C32" i="21"/>
  <c r="C33" i="21"/>
  <c r="C34" i="21"/>
  <c r="C35" i="21"/>
  <c r="C36" i="21"/>
  <c r="C37" i="21"/>
  <c r="C38" i="21"/>
  <c r="C39" i="21"/>
  <c r="C40" i="21"/>
  <c r="C41" i="21"/>
  <c r="C42" i="21"/>
  <c r="C43" i="21"/>
  <c r="C44" i="21"/>
  <c r="C45" i="21"/>
  <c r="C46" i="21"/>
  <c r="C47" i="21"/>
  <c r="C48" i="21"/>
  <c r="C49" i="21"/>
  <c r="C50" i="21"/>
  <c r="C51" i="21"/>
  <c r="C52" i="21"/>
  <c r="C53" i="21"/>
  <c r="C54" i="21"/>
  <c r="C55" i="21"/>
  <c r="C56" i="21"/>
  <c r="C57" i="21"/>
  <c r="C58" i="21"/>
  <c r="C59" i="21"/>
  <c r="C60" i="21"/>
  <c r="C61" i="21"/>
  <c r="C62" i="21"/>
  <c r="C63" i="21"/>
  <c r="C64" i="21"/>
  <c r="C65" i="21"/>
  <c r="C66" i="21"/>
  <c r="C67" i="21"/>
  <c r="C68" i="21"/>
  <c r="C69" i="21"/>
  <c r="C70" i="21"/>
  <c r="C71" i="21"/>
  <c r="AI9" i="21"/>
  <c r="AI10" i="21"/>
  <c r="AI11" i="21"/>
  <c r="AI12" i="21"/>
  <c r="AI13" i="21"/>
  <c r="AI14" i="21"/>
  <c r="AI15" i="21"/>
  <c r="AI16" i="21"/>
  <c r="AI17" i="21"/>
  <c r="AI18" i="21"/>
  <c r="AI19" i="21"/>
  <c r="AI20" i="21"/>
  <c r="AI21" i="21"/>
  <c r="AI22" i="21"/>
  <c r="AI23" i="21"/>
  <c r="AI24" i="21"/>
  <c r="AI25" i="21"/>
  <c r="AI26" i="21"/>
  <c r="AI27" i="21"/>
  <c r="AI28" i="21"/>
  <c r="AI29" i="21"/>
  <c r="AI30" i="21"/>
  <c r="AI31" i="21"/>
  <c r="AI32" i="21"/>
  <c r="AI33" i="21"/>
  <c r="AI34" i="21"/>
  <c r="AI35" i="21"/>
  <c r="AI36" i="21"/>
  <c r="AI37" i="21"/>
  <c r="AI38" i="21"/>
  <c r="AI39" i="21"/>
  <c r="AI40" i="21"/>
  <c r="AI41" i="21"/>
  <c r="AI42" i="21"/>
  <c r="AI43" i="21"/>
  <c r="AI44" i="21"/>
  <c r="AI45" i="21"/>
  <c r="AI46" i="21"/>
  <c r="AI47" i="21"/>
  <c r="AI48" i="21"/>
  <c r="AI49" i="21"/>
  <c r="AI50" i="21"/>
  <c r="AI51" i="21"/>
  <c r="AI52" i="21"/>
  <c r="AI53" i="21"/>
  <c r="AI54" i="21"/>
  <c r="AI55" i="21"/>
  <c r="AI56" i="21"/>
  <c r="AI57" i="21"/>
  <c r="AI58" i="21"/>
  <c r="AI59" i="21"/>
  <c r="AI60" i="21"/>
  <c r="AI61" i="21"/>
  <c r="AI62" i="21"/>
  <c r="AI63" i="21"/>
  <c r="AI64" i="21"/>
  <c r="AI65" i="21"/>
  <c r="AI66" i="21"/>
  <c r="AI67" i="21"/>
  <c r="AI68" i="21"/>
  <c r="AI69" i="21"/>
  <c r="AI70" i="21"/>
  <c r="AI71" i="21"/>
  <c r="C8" i="21"/>
  <c r="AI8" i="21"/>
  <c r="C9" i="22"/>
  <c r="C10" i="22"/>
  <c r="C11" i="22"/>
  <c r="C12" i="22"/>
  <c r="C13" i="22"/>
  <c r="C14" i="22"/>
  <c r="C15" i="22"/>
  <c r="C16" i="22"/>
  <c r="C17" i="22"/>
  <c r="C18" i="22"/>
  <c r="C19" i="22"/>
  <c r="C20" i="22"/>
  <c r="C21" i="22"/>
  <c r="C22" i="22"/>
  <c r="C23" i="22"/>
  <c r="C24" i="22"/>
  <c r="C25" i="22"/>
  <c r="C26" i="22"/>
  <c r="C27" i="22"/>
  <c r="C28" i="22"/>
  <c r="C29" i="22"/>
  <c r="C30" i="22"/>
  <c r="C31" i="22"/>
  <c r="C32" i="22"/>
  <c r="C33" i="22"/>
  <c r="C34" i="22"/>
  <c r="C35" i="22"/>
  <c r="C36" i="22"/>
  <c r="C37" i="22"/>
  <c r="C38" i="22"/>
  <c r="C39" i="22"/>
  <c r="C40" i="22"/>
  <c r="C41" i="22"/>
  <c r="C42" i="22"/>
  <c r="C43" i="22"/>
  <c r="C44" i="22"/>
  <c r="C45" i="22"/>
  <c r="C46" i="22"/>
  <c r="C47" i="22"/>
  <c r="C48" i="22"/>
  <c r="C49" i="22"/>
  <c r="C50" i="22"/>
  <c r="C51" i="22"/>
  <c r="C52" i="22"/>
  <c r="C53" i="22"/>
  <c r="C54" i="22"/>
  <c r="C55" i="22"/>
  <c r="C56" i="22"/>
  <c r="C57" i="22"/>
  <c r="C58" i="22"/>
  <c r="C59" i="22"/>
  <c r="C60" i="22"/>
  <c r="C61" i="22"/>
  <c r="C62" i="22"/>
  <c r="C63" i="22"/>
  <c r="C64" i="22"/>
  <c r="C65" i="22"/>
  <c r="C66" i="22"/>
  <c r="C67" i="22"/>
  <c r="C68" i="22"/>
  <c r="C69" i="22"/>
  <c r="C70" i="22"/>
  <c r="C71" i="22"/>
  <c r="C8" i="22"/>
  <c r="AI9" i="22"/>
  <c r="AI10" i="22"/>
  <c r="AI11" i="22"/>
  <c r="AI12" i="22"/>
  <c r="AI13" i="22"/>
  <c r="AI14" i="22"/>
  <c r="AI15" i="22"/>
  <c r="AI16" i="22"/>
  <c r="AI17" i="22"/>
  <c r="AI18" i="22"/>
  <c r="AI19" i="22"/>
  <c r="AI20" i="22"/>
  <c r="AI21" i="22"/>
  <c r="AI22" i="22"/>
  <c r="AI23" i="22"/>
  <c r="AI24" i="22"/>
  <c r="AI25" i="22"/>
  <c r="AI26" i="22"/>
  <c r="AI27" i="22"/>
  <c r="AI28" i="22"/>
  <c r="AI29" i="22"/>
  <c r="AI30" i="22"/>
  <c r="AI31" i="22"/>
  <c r="AI32" i="22"/>
  <c r="AI33" i="22"/>
  <c r="AI34" i="22"/>
  <c r="AI35" i="22"/>
  <c r="AI36" i="22"/>
  <c r="AI37" i="22"/>
  <c r="AI38" i="22"/>
  <c r="AI39" i="22"/>
  <c r="AI40" i="22"/>
  <c r="AI41" i="22"/>
  <c r="AI42" i="22"/>
  <c r="AI43" i="22"/>
  <c r="AI44" i="22"/>
  <c r="AI45" i="22"/>
  <c r="AI46" i="22"/>
  <c r="AI47" i="22"/>
  <c r="AI48" i="22"/>
  <c r="AI49" i="22"/>
  <c r="AI50" i="22"/>
  <c r="AI51" i="22"/>
  <c r="AI52" i="22"/>
  <c r="AI53" i="22"/>
  <c r="AI54" i="22"/>
  <c r="AI55" i="22"/>
  <c r="AI56" i="22"/>
  <c r="AI57" i="22"/>
  <c r="AI58" i="22"/>
  <c r="AI59" i="22"/>
  <c r="AI60" i="22"/>
  <c r="AI61" i="22"/>
  <c r="AI62" i="22"/>
  <c r="AI63" i="22"/>
  <c r="AI64" i="22"/>
  <c r="AI65" i="22"/>
  <c r="AI66" i="22"/>
  <c r="AI67" i="22"/>
  <c r="AI68" i="22"/>
  <c r="AI69" i="22"/>
  <c r="AI70" i="22"/>
  <c r="AI71" i="22"/>
  <c r="AI8" i="22"/>
  <c r="C9" i="23"/>
  <c r="C10" i="23"/>
  <c r="C11" i="23"/>
  <c r="C12" i="23"/>
  <c r="C13" i="23"/>
  <c r="C14" i="23"/>
  <c r="C15" i="23"/>
  <c r="C16" i="23"/>
  <c r="C17" i="23"/>
  <c r="C18" i="23"/>
  <c r="C19" i="23"/>
  <c r="C20" i="23"/>
  <c r="C21" i="23"/>
  <c r="C22" i="23"/>
  <c r="C23" i="23"/>
  <c r="C24" i="23"/>
  <c r="C25" i="23"/>
  <c r="C26" i="23"/>
  <c r="C27" i="23"/>
  <c r="C28" i="23"/>
  <c r="C29" i="23"/>
  <c r="C30" i="23"/>
  <c r="C31" i="23"/>
  <c r="C32" i="23"/>
  <c r="C33" i="23"/>
  <c r="C34" i="23"/>
  <c r="C35" i="23"/>
  <c r="C36" i="23"/>
  <c r="C37" i="23"/>
  <c r="C38" i="23"/>
  <c r="C39" i="23"/>
  <c r="C40" i="23"/>
  <c r="C41" i="23"/>
  <c r="C42" i="23"/>
  <c r="C43" i="23"/>
  <c r="C44" i="23"/>
  <c r="C45" i="23"/>
  <c r="C46" i="23"/>
  <c r="C47" i="23"/>
  <c r="C48" i="23"/>
  <c r="C49" i="23"/>
  <c r="C50" i="23"/>
  <c r="C51" i="23"/>
  <c r="C52" i="23"/>
  <c r="C53" i="23"/>
  <c r="C54" i="23"/>
  <c r="C55" i="23"/>
  <c r="C56" i="23"/>
  <c r="C57" i="23"/>
  <c r="C58" i="23"/>
  <c r="C59" i="23"/>
  <c r="C60" i="23"/>
  <c r="C61" i="23"/>
  <c r="C62" i="23"/>
  <c r="C63" i="23"/>
  <c r="C64" i="23"/>
  <c r="C65" i="23"/>
  <c r="C66" i="23"/>
  <c r="C67" i="23"/>
  <c r="C68" i="23"/>
  <c r="C69" i="23"/>
  <c r="C70" i="23"/>
  <c r="C71" i="23"/>
  <c r="C8" i="23"/>
  <c r="AH9" i="23"/>
  <c r="AH10" i="23"/>
  <c r="AH11" i="23"/>
  <c r="AH12" i="23"/>
  <c r="AH13" i="23"/>
  <c r="AH14" i="23"/>
  <c r="AH15" i="23"/>
  <c r="AH16" i="23"/>
  <c r="AH17" i="23"/>
  <c r="AH18" i="23"/>
  <c r="AH19" i="23"/>
  <c r="AH20" i="23"/>
  <c r="AH21" i="23"/>
  <c r="AH22" i="23"/>
  <c r="AH23" i="23"/>
  <c r="AH24" i="23"/>
  <c r="AH25" i="23"/>
  <c r="AH26" i="23"/>
  <c r="AH27" i="23"/>
  <c r="AH28" i="23"/>
  <c r="AH29" i="23"/>
  <c r="AH30" i="23"/>
  <c r="AH31" i="23"/>
  <c r="AH32" i="23"/>
  <c r="AH33" i="23"/>
  <c r="AH34" i="23"/>
  <c r="AH35" i="23"/>
  <c r="AH36" i="23"/>
  <c r="AH37" i="23"/>
  <c r="AH38" i="23"/>
  <c r="AH39" i="23"/>
  <c r="AH40" i="23"/>
  <c r="AH41" i="23"/>
  <c r="AH42" i="23"/>
  <c r="AH43" i="23"/>
  <c r="AH44" i="23"/>
  <c r="AH45" i="23"/>
  <c r="AH46" i="23"/>
  <c r="AH47" i="23"/>
  <c r="AH48" i="23"/>
  <c r="AH49" i="23"/>
  <c r="AH50" i="23"/>
  <c r="AH51" i="23"/>
  <c r="AH52" i="23"/>
  <c r="AH53" i="23"/>
  <c r="AH54" i="23"/>
  <c r="AH55" i="23"/>
  <c r="AH56" i="23"/>
  <c r="AH57" i="23"/>
  <c r="AH58" i="23"/>
  <c r="AH59" i="23"/>
  <c r="AH60" i="23"/>
  <c r="AH61" i="23"/>
  <c r="AH62" i="23"/>
  <c r="AH63" i="23"/>
  <c r="AH64" i="23"/>
  <c r="AH65" i="23"/>
  <c r="AH66" i="23"/>
  <c r="AH67" i="23"/>
  <c r="AH68" i="23"/>
  <c r="AH69" i="23"/>
  <c r="AH70" i="23"/>
  <c r="AH71" i="23"/>
  <c r="AH8" i="23"/>
  <c r="C9" i="24"/>
  <c r="C10" i="24"/>
  <c r="C11" i="24"/>
  <c r="C12" i="24"/>
  <c r="C13" i="24"/>
  <c r="C14" i="24"/>
  <c r="C15" i="24"/>
  <c r="C16" i="24"/>
  <c r="C17" i="24"/>
  <c r="C18" i="24"/>
  <c r="C19" i="24"/>
  <c r="C20" i="24"/>
  <c r="C21" i="24"/>
  <c r="C22" i="24"/>
  <c r="C23" i="24"/>
  <c r="C24" i="24"/>
  <c r="C25" i="24"/>
  <c r="C26" i="24"/>
  <c r="C27" i="24"/>
  <c r="C28" i="24"/>
  <c r="C29" i="24"/>
  <c r="C30" i="24"/>
  <c r="C31" i="24"/>
  <c r="C32" i="24"/>
  <c r="C33" i="24"/>
  <c r="C34" i="24"/>
  <c r="C35" i="24"/>
  <c r="C36" i="24"/>
  <c r="C37" i="24"/>
  <c r="C38" i="24"/>
  <c r="C39" i="24"/>
  <c r="C40" i="24"/>
  <c r="C41" i="24"/>
  <c r="C42" i="24"/>
  <c r="C43" i="24"/>
  <c r="C44" i="24"/>
  <c r="C45" i="24"/>
  <c r="C46" i="24"/>
  <c r="C47" i="24"/>
  <c r="C48" i="24"/>
  <c r="C49" i="24"/>
  <c r="C50" i="24"/>
  <c r="C51" i="24"/>
  <c r="C52" i="24"/>
  <c r="C53" i="24"/>
  <c r="C54" i="24"/>
  <c r="C55" i="24"/>
  <c r="C56" i="24"/>
  <c r="C57" i="24"/>
  <c r="C58" i="24"/>
  <c r="C59" i="24"/>
  <c r="C60" i="24"/>
  <c r="C61" i="24"/>
  <c r="C62" i="24"/>
  <c r="C63" i="24"/>
  <c r="C64" i="24"/>
  <c r="C65" i="24"/>
  <c r="C66" i="24"/>
  <c r="C67" i="24"/>
  <c r="C68" i="24"/>
  <c r="C69" i="24"/>
  <c r="C70" i="24"/>
  <c r="C71" i="24"/>
  <c r="C8" i="24"/>
  <c r="AI9" i="24"/>
  <c r="AI10" i="24"/>
  <c r="AI11" i="24"/>
  <c r="AI12" i="24"/>
  <c r="AI13" i="24"/>
  <c r="AI14" i="24"/>
  <c r="AI15" i="24"/>
  <c r="AI16" i="24"/>
  <c r="AI17" i="24"/>
  <c r="AI18" i="24"/>
  <c r="AI19" i="24"/>
  <c r="AI20" i="24"/>
  <c r="AI21" i="24"/>
  <c r="AI22" i="24"/>
  <c r="AI23" i="24"/>
  <c r="AI24" i="24"/>
  <c r="AI25" i="24"/>
  <c r="AI26" i="24"/>
  <c r="AI27" i="24"/>
  <c r="AI28" i="24"/>
  <c r="AI29" i="24"/>
  <c r="AI30" i="24"/>
  <c r="AI31" i="24"/>
  <c r="AI32" i="24"/>
  <c r="AI33" i="24"/>
  <c r="AI34" i="24"/>
  <c r="AI35" i="24"/>
  <c r="AI36" i="24"/>
  <c r="AI37" i="24"/>
  <c r="AI38" i="24"/>
  <c r="AI39" i="24"/>
  <c r="AI40" i="24"/>
  <c r="AI41" i="24"/>
  <c r="AI42" i="24"/>
  <c r="AI43" i="24"/>
  <c r="AI44" i="24"/>
  <c r="AI45" i="24"/>
  <c r="AI46" i="24"/>
  <c r="AI47" i="24"/>
  <c r="AI48" i="24"/>
  <c r="AI49" i="24"/>
  <c r="AI50" i="24"/>
  <c r="AI51" i="24"/>
  <c r="AI52" i="24"/>
  <c r="AI53" i="24"/>
  <c r="AI54" i="24"/>
  <c r="AI55" i="24"/>
  <c r="AI56" i="24"/>
  <c r="AI57" i="24"/>
  <c r="AI58" i="24"/>
  <c r="AI59" i="24"/>
  <c r="AI60" i="24"/>
  <c r="AI61" i="24"/>
  <c r="AI62" i="24"/>
  <c r="AI63" i="24"/>
  <c r="AI64" i="24"/>
  <c r="AI65" i="24"/>
  <c r="AI66" i="24"/>
  <c r="AI67" i="24"/>
  <c r="AI68" i="24"/>
  <c r="AI69" i="24"/>
  <c r="AI70" i="24"/>
  <c r="AI71" i="24"/>
  <c r="AI8" i="24"/>
  <c r="C9" i="25"/>
  <c r="C10" i="25"/>
  <c r="C11" i="25"/>
  <c r="C12" i="25"/>
  <c r="C13" i="25"/>
  <c r="C14" i="25"/>
  <c r="C15" i="25"/>
  <c r="C16" i="25"/>
  <c r="C17" i="25"/>
  <c r="C18" i="25"/>
  <c r="C19" i="25"/>
  <c r="C20" i="25"/>
  <c r="C21" i="25"/>
  <c r="C22" i="25"/>
  <c r="C23" i="25"/>
  <c r="C24" i="25"/>
  <c r="C25" i="25"/>
  <c r="C26" i="25"/>
  <c r="C27" i="25"/>
  <c r="C28" i="25"/>
  <c r="C29" i="25"/>
  <c r="C30" i="25"/>
  <c r="C31" i="25"/>
  <c r="C32" i="25"/>
  <c r="C33" i="25"/>
  <c r="C34" i="25"/>
  <c r="C35" i="25"/>
  <c r="C36" i="25"/>
  <c r="C37" i="25"/>
  <c r="C38" i="25"/>
  <c r="C39" i="25"/>
  <c r="C40" i="25"/>
  <c r="C41" i="25"/>
  <c r="C42" i="25"/>
  <c r="C43" i="25"/>
  <c r="C44" i="25"/>
  <c r="C45" i="25"/>
  <c r="C46" i="25"/>
  <c r="C47" i="25"/>
  <c r="C48" i="25"/>
  <c r="C49" i="25"/>
  <c r="C50" i="25"/>
  <c r="C51" i="25"/>
  <c r="C52" i="25"/>
  <c r="C53" i="25"/>
  <c r="C54" i="25"/>
  <c r="C55" i="25"/>
  <c r="C56" i="25"/>
  <c r="C57" i="25"/>
  <c r="C58" i="25"/>
  <c r="C59" i="25"/>
  <c r="C60" i="25"/>
  <c r="C61" i="25"/>
  <c r="C62" i="25"/>
  <c r="C63" i="25"/>
  <c r="C64" i="25"/>
  <c r="C65" i="25"/>
  <c r="C66" i="25"/>
  <c r="C67" i="25"/>
  <c r="C68" i="25"/>
  <c r="C69" i="25"/>
  <c r="C70" i="25"/>
  <c r="C71" i="25"/>
  <c r="C8" i="25"/>
  <c r="AH9" i="25"/>
  <c r="AH10" i="25"/>
  <c r="AH11" i="25"/>
  <c r="AH12" i="25"/>
  <c r="AH13" i="25"/>
  <c r="AH14" i="25"/>
  <c r="AH15" i="25"/>
  <c r="AH16" i="25"/>
  <c r="AH17" i="25"/>
  <c r="AH18" i="25"/>
  <c r="AH19" i="25"/>
  <c r="AH20" i="25"/>
  <c r="AH21" i="25"/>
  <c r="AH22" i="25"/>
  <c r="AH23" i="25"/>
  <c r="AH24" i="25"/>
  <c r="AH25" i="25"/>
  <c r="AH26" i="25"/>
  <c r="AH27" i="25"/>
  <c r="AH28" i="25"/>
  <c r="AH29" i="25"/>
  <c r="AH30" i="25"/>
  <c r="AH31" i="25"/>
  <c r="AH32" i="25"/>
  <c r="AH33" i="25"/>
  <c r="AH34" i="25"/>
  <c r="AH35" i="25"/>
  <c r="AH36" i="25"/>
  <c r="AH37" i="25"/>
  <c r="AH38" i="25"/>
  <c r="AH39" i="25"/>
  <c r="AH40" i="25"/>
  <c r="AH41" i="25"/>
  <c r="AH42" i="25"/>
  <c r="AH43" i="25"/>
  <c r="AH44" i="25"/>
  <c r="AH45" i="25"/>
  <c r="AH46" i="25"/>
  <c r="AH47" i="25"/>
  <c r="AH48" i="25"/>
  <c r="AH49" i="25"/>
  <c r="AH50" i="25"/>
  <c r="AH51" i="25"/>
  <c r="AH52" i="25"/>
  <c r="AH53" i="25"/>
  <c r="AH54" i="25"/>
  <c r="AH55" i="25"/>
  <c r="AH56" i="25"/>
  <c r="AH57" i="25"/>
  <c r="AH58" i="25"/>
  <c r="AH59" i="25"/>
  <c r="AH60" i="25"/>
  <c r="AH61" i="25"/>
  <c r="AH62" i="25"/>
  <c r="AH63" i="25"/>
  <c r="AH64" i="25"/>
  <c r="AH65" i="25"/>
  <c r="AH66" i="25"/>
  <c r="AH67" i="25"/>
  <c r="AH68" i="25"/>
  <c r="AH69" i="25"/>
  <c r="AH70" i="25"/>
  <c r="AH71" i="25"/>
  <c r="AH8" i="25"/>
  <c r="AI9" i="15"/>
  <c r="AI10" i="15"/>
  <c r="AI11" i="15"/>
  <c r="AI12" i="15"/>
  <c r="AI13" i="15"/>
  <c r="AI14" i="15"/>
  <c r="AI15" i="15"/>
  <c r="AI16" i="15"/>
  <c r="AI17" i="15"/>
  <c r="AI18" i="15"/>
  <c r="AI19" i="15"/>
  <c r="AI20" i="15"/>
  <c r="AI21" i="15"/>
  <c r="AI22" i="15"/>
  <c r="AI23" i="15"/>
  <c r="AI24" i="15"/>
  <c r="AI25" i="15"/>
  <c r="AI26" i="15"/>
  <c r="AI27" i="15"/>
  <c r="AI28" i="15"/>
  <c r="AI29" i="15"/>
  <c r="AI30" i="15"/>
  <c r="AI31" i="15"/>
  <c r="AI32" i="15"/>
  <c r="AI33" i="15"/>
  <c r="AI34" i="15"/>
  <c r="AI35" i="15"/>
  <c r="AI36" i="15"/>
  <c r="AI37" i="15"/>
  <c r="AI38" i="15"/>
  <c r="AI39" i="15"/>
  <c r="AI40" i="15"/>
  <c r="AI41" i="15"/>
  <c r="AI42" i="15"/>
  <c r="AI43" i="15"/>
  <c r="AI44" i="15"/>
  <c r="AI45" i="15"/>
  <c r="AI46" i="15"/>
  <c r="AI47" i="15"/>
  <c r="AI48" i="15"/>
  <c r="AI49" i="15"/>
  <c r="AI50" i="15"/>
  <c r="AI51" i="15"/>
  <c r="AI52" i="15"/>
  <c r="AI53" i="15"/>
  <c r="AI54" i="15"/>
  <c r="AI55" i="15"/>
  <c r="AI56" i="15"/>
  <c r="AI57" i="15"/>
  <c r="AI58" i="15"/>
  <c r="AI59" i="15"/>
  <c r="AI60" i="15"/>
  <c r="AI61" i="15"/>
  <c r="AI62" i="15"/>
  <c r="AI63" i="15"/>
  <c r="AI64" i="15"/>
  <c r="AI65" i="15"/>
  <c r="AI66" i="15"/>
  <c r="AI67" i="15"/>
  <c r="AI68" i="15"/>
  <c r="AI69" i="15"/>
  <c r="AI70" i="15"/>
  <c r="AI71" i="15"/>
  <c r="AI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8" i="15"/>
  <c r="E72" i="15"/>
  <c r="F72" i="15"/>
  <c r="G72" i="15"/>
  <c r="H72" i="15"/>
  <c r="I72" i="15"/>
  <c r="J72" i="15"/>
  <c r="K72" i="15"/>
  <c r="L72" i="15"/>
  <c r="M72" i="15"/>
  <c r="N72" i="15"/>
  <c r="O72" i="15"/>
  <c r="P72" i="15"/>
  <c r="Q72" i="15"/>
  <c r="R72" i="15"/>
  <c r="S72" i="15"/>
  <c r="T72" i="15"/>
  <c r="U72" i="15"/>
  <c r="V72" i="15"/>
  <c r="W72" i="15"/>
  <c r="X72" i="15"/>
  <c r="Y72" i="15"/>
  <c r="Z72" i="15"/>
  <c r="AA72" i="15"/>
  <c r="AB72" i="15"/>
  <c r="AC72" i="15"/>
  <c r="AD72" i="15"/>
  <c r="AE72" i="15"/>
  <c r="AF72" i="15"/>
  <c r="AG72" i="15"/>
  <c r="AH72" i="15"/>
  <c r="E73" i="15"/>
  <c r="F73" i="15"/>
  <c r="G73" i="15"/>
  <c r="H73" i="15"/>
  <c r="I73" i="15"/>
  <c r="J73" i="15"/>
  <c r="K73" i="15"/>
  <c r="L73" i="15"/>
  <c r="M73" i="15"/>
  <c r="N73" i="15"/>
  <c r="O73" i="15"/>
  <c r="P73" i="15"/>
  <c r="Q73" i="15"/>
  <c r="R73" i="15"/>
  <c r="S73" i="15"/>
  <c r="T73" i="15"/>
  <c r="U73" i="15"/>
  <c r="V73" i="15"/>
  <c r="W73" i="15"/>
  <c r="X73" i="15"/>
  <c r="Y73" i="15"/>
  <c r="Z73" i="15"/>
  <c r="AA73" i="15"/>
  <c r="AB73" i="15"/>
  <c r="AC73" i="15"/>
  <c r="AD73" i="15"/>
  <c r="AE73" i="15"/>
  <c r="AF73" i="15"/>
  <c r="AG73" i="15"/>
  <c r="AH73" i="15"/>
  <c r="D73" i="15"/>
  <c r="D72" i="15"/>
  <c r="E72" i="25"/>
  <c r="F72" i="25"/>
  <c r="G72" i="25"/>
  <c r="H72" i="25"/>
  <c r="I72" i="25"/>
  <c r="J72" i="25"/>
  <c r="K72" i="25"/>
  <c r="L72" i="25"/>
  <c r="M72" i="25"/>
  <c r="N72" i="25"/>
  <c r="O72" i="25"/>
  <c r="P72" i="25"/>
  <c r="Q72" i="25"/>
  <c r="R72" i="25"/>
  <c r="S72" i="25"/>
  <c r="T72" i="25"/>
  <c r="U72" i="25"/>
  <c r="V72" i="25"/>
  <c r="W72" i="25"/>
  <c r="X72" i="25"/>
  <c r="Y72" i="25"/>
  <c r="Z72" i="25"/>
  <c r="AA72" i="25"/>
  <c r="AB72" i="25"/>
  <c r="AC72" i="25"/>
  <c r="AD72" i="25"/>
  <c r="AE72" i="25"/>
  <c r="AF72" i="25"/>
  <c r="AG72" i="25"/>
  <c r="E73" i="25"/>
  <c r="F73" i="25"/>
  <c r="G73" i="25"/>
  <c r="H73" i="25"/>
  <c r="I73" i="25"/>
  <c r="J73" i="25"/>
  <c r="K73" i="25"/>
  <c r="L73" i="25"/>
  <c r="M73" i="25"/>
  <c r="N73" i="25"/>
  <c r="O73" i="25"/>
  <c r="P73" i="25"/>
  <c r="Q73" i="25"/>
  <c r="R73" i="25"/>
  <c r="S73" i="25"/>
  <c r="T73" i="25"/>
  <c r="U73" i="25"/>
  <c r="V73" i="25"/>
  <c r="W73" i="25"/>
  <c r="X73" i="25"/>
  <c r="Y73" i="25"/>
  <c r="Z73" i="25"/>
  <c r="AA73" i="25"/>
  <c r="AB73" i="25"/>
  <c r="AC73" i="25"/>
  <c r="AD73" i="25"/>
  <c r="AE73" i="25"/>
  <c r="AF73" i="25"/>
  <c r="AG73" i="25"/>
  <c r="D73" i="25"/>
  <c r="D72" i="25"/>
  <c r="E72" i="24"/>
  <c r="F72" i="24"/>
  <c r="G72" i="24"/>
  <c r="H72" i="24"/>
  <c r="I72" i="24"/>
  <c r="J72" i="24"/>
  <c r="K72" i="24"/>
  <c r="L72" i="24"/>
  <c r="M72" i="24"/>
  <c r="N72" i="24"/>
  <c r="O72" i="24"/>
  <c r="P72" i="24"/>
  <c r="Q72" i="24"/>
  <c r="R72" i="24"/>
  <c r="S72" i="24"/>
  <c r="T72" i="24"/>
  <c r="U72" i="24"/>
  <c r="V72" i="24"/>
  <c r="W72" i="24"/>
  <c r="X72" i="24"/>
  <c r="Y72" i="24"/>
  <c r="Z72" i="24"/>
  <c r="AA72" i="24"/>
  <c r="AB72" i="24"/>
  <c r="AC72" i="24"/>
  <c r="AD72" i="24"/>
  <c r="AE72" i="24"/>
  <c r="AF72" i="24"/>
  <c r="AG72" i="24"/>
  <c r="AH72" i="24"/>
  <c r="E73" i="24"/>
  <c r="F73" i="24"/>
  <c r="G73" i="24"/>
  <c r="H73" i="24"/>
  <c r="I73" i="24"/>
  <c r="J73" i="24"/>
  <c r="K73" i="24"/>
  <c r="L73" i="24"/>
  <c r="M73" i="24"/>
  <c r="N73" i="24"/>
  <c r="O73" i="24"/>
  <c r="P73" i="24"/>
  <c r="Q73" i="24"/>
  <c r="R73" i="24"/>
  <c r="S73" i="24"/>
  <c r="T73" i="24"/>
  <c r="U73" i="24"/>
  <c r="V73" i="24"/>
  <c r="W73" i="24"/>
  <c r="X73" i="24"/>
  <c r="Y73" i="24"/>
  <c r="Z73" i="24"/>
  <c r="AA73" i="24"/>
  <c r="AB73" i="24"/>
  <c r="AC73" i="24"/>
  <c r="AD73" i="24"/>
  <c r="AE73" i="24"/>
  <c r="AF73" i="24"/>
  <c r="AG73" i="24"/>
  <c r="AH73" i="24"/>
  <c r="D73" i="24"/>
  <c r="D72" i="24"/>
  <c r="E72" i="23"/>
  <c r="F72" i="23"/>
  <c r="G72" i="23"/>
  <c r="H72" i="23"/>
  <c r="I72" i="23"/>
  <c r="J72" i="23"/>
  <c r="K72" i="23"/>
  <c r="L72" i="23"/>
  <c r="M72" i="23"/>
  <c r="N72" i="23"/>
  <c r="O72" i="23"/>
  <c r="P72" i="23"/>
  <c r="Q72" i="23"/>
  <c r="R72" i="23"/>
  <c r="S72" i="23"/>
  <c r="T72" i="23"/>
  <c r="U72" i="23"/>
  <c r="V72" i="23"/>
  <c r="W72" i="23"/>
  <c r="X72" i="23"/>
  <c r="Y72" i="23"/>
  <c r="Z72" i="23"/>
  <c r="AA72" i="23"/>
  <c r="AB72" i="23"/>
  <c r="AC72" i="23"/>
  <c r="AD72" i="23"/>
  <c r="AE72" i="23"/>
  <c r="AF72" i="23"/>
  <c r="AG72" i="23"/>
  <c r="E73" i="23"/>
  <c r="F73" i="23"/>
  <c r="G73" i="23"/>
  <c r="H73" i="23"/>
  <c r="I73" i="23"/>
  <c r="J73" i="23"/>
  <c r="K73" i="23"/>
  <c r="L73" i="23"/>
  <c r="M73" i="23"/>
  <c r="N73" i="23"/>
  <c r="O73" i="23"/>
  <c r="P73" i="23"/>
  <c r="Q73" i="23"/>
  <c r="R73" i="23"/>
  <c r="S73" i="23"/>
  <c r="T73" i="23"/>
  <c r="U73" i="23"/>
  <c r="V73" i="23"/>
  <c r="W73" i="23"/>
  <c r="X73" i="23"/>
  <c r="Y73" i="23"/>
  <c r="Z73" i="23"/>
  <c r="AA73" i="23"/>
  <c r="AB73" i="23"/>
  <c r="AC73" i="23"/>
  <c r="AD73" i="23"/>
  <c r="AE73" i="23"/>
  <c r="AF73" i="23"/>
  <c r="AG73" i="23"/>
  <c r="D73" i="23"/>
  <c r="D72" i="23"/>
  <c r="E72" i="22"/>
  <c r="F72" i="22"/>
  <c r="G72" i="22"/>
  <c r="H72" i="22"/>
  <c r="I72" i="22"/>
  <c r="J72" i="22"/>
  <c r="K72" i="22"/>
  <c r="L72" i="22"/>
  <c r="M72" i="22"/>
  <c r="N72" i="22"/>
  <c r="O72" i="22"/>
  <c r="P72" i="22"/>
  <c r="Q72" i="22"/>
  <c r="R72" i="22"/>
  <c r="S72" i="22"/>
  <c r="T72" i="22"/>
  <c r="U72" i="22"/>
  <c r="V72" i="22"/>
  <c r="W72" i="22"/>
  <c r="X72" i="22"/>
  <c r="Y72" i="22"/>
  <c r="Z72" i="22"/>
  <c r="AA72" i="22"/>
  <c r="AB72" i="22"/>
  <c r="AC72" i="22"/>
  <c r="AD72" i="22"/>
  <c r="AE72" i="22"/>
  <c r="AF72" i="22"/>
  <c r="AG72" i="22"/>
  <c r="AH72" i="22"/>
  <c r="E73" i="22"/>
  <c r="F73" i="22"/>
  <c r="G73" i="22"/>
  <c r="H73" i="22"/>
  <c r="I73" i="22"/>
  <c r="J73" i="22"/>
  <c r="K73" i="22"/>
  <c r="L73" i="22"/>
  <c r="M73" i="22"/>
  <c r="N73" i="22"/>
  <c r="O73" i="22"/>
  <c r="P73" i="22"/>
  <c r="Q73" i="22"/>
  <c r="R73" i="22"/>
  <c r="S73" i="22"/>
  <c r="T73" i="22"/>
  <c r="U73" i="22"/>
  <c r="V73" i="22"/>
  <c r="W73" i="22"/>
  <c r="X73" i="22"/>
  <c r="Y73" i="22"/>
  <c r="Z73" i="22"/>
  <c r="AA73" i="22"/>
  <c r="AB73" i="22"/>
  <c r="AC73" i="22"/>
  <c r="AD73" i="22"/>
  <c r="AE73" i="22"/>
  <c r="AF73" i="22"/>
  <c r="AG73" i="22"/>
  <c r="AH73" i="22"/>
  <c r="D73" i="22"/>
  <c r="D72" i="22"/>
  <c r="E72" i="21"/>
  <c r="F72" i="21"/>
  <c r="G72" i="21"/>
  <c r="H72" i="21"/>
  <c r="I72" i="21"/>
  <c r="J72" i="21"/>
  <c r="K72" i="21"/>
  <c r="L72" i="21"/>
  <c r="M72" i="21"/>
  <c r="N72" i="21"/>
  <c r="O72" i="21"/>
  <c r="P72" i="21"/>
  <c r="Q72" i="21"/>
  <c r="R72" i="21"/>
  <c r="S72" i="21"/>
  <c r="T72" i="21"/>
  <c r="U72" i="21"/>
  <c r="V72" i="21"/>
  <c r="W72" i="21"/>
  <c r="X72" i="21"/>
  <c r="Y72" i="21"/>
  <c r="Z72" i="21"/>
  <c r="AA72" i="21"/>
  <c r="AB72" i="21"/>
  <c r="AC72" i="21"/>
  <c r="AD72" i="21"/>
  <c r="AE72" i="21"/>
  <c r="AF72" i="21"/>
  <c r="AG72" i="21"/>
  <c r="AH72" i="21"/>
  <c r="E73" i="21"/>
  <c r="F73" i="21"/>
  <c r="G73" i="21"/>
  <c r="H73" i="21"/>
  <c r="I73" i="21"/>
  <c r="J73" i="21"/>
  <c r="K73" i="21"/>
  <c r="L73" i="21"/>
  <c r="M73" i="21"/>
  <c r="N73" i="21"/>
  <c r="O73" i="21"/>
  <c r="P73" i="21"/>
  <c r="Q73" i="21"/>
  <c r="R73" i="21"/>
  <c r="S73" i="21"/>
  <c r="T73" i="21"/>
  <c r="U73" i="21"/>
  <c r="V73" i="21"/>
  <c r="W73" i="21"/>
  <c r="X73" i="21"/>
  <c r="Y73" i="21"/>
  <c r="Z73" i="21"/>
  <c r="AA73" i="21"/>
  <c r="AB73" i="21"/>
  <c r="AC73" i="21"/>
  <c r="AD73" i="21"/>
  <c r="AE73" i="21"/>
  <c r="AF73" i="21"/>
  <c r="AG73" i="21"/>
  <c r="AH73" i="21"/>
  <c r="D73" i="21"/>
  <c r="D72" i="21"/>
  <c r="E72" i="20"/>
  <c r="F72" i="20"/>
  <c r="G72" i="20"/>
  <c r="H72" i="20"/>
  <c r="I72" i="20"/>
  <c r="J72" i="20"/>
  <c r="K72" i="20"/>
  <c r="L72" i="20"/>
  <c r="M72" i="20"/>
  <c r="N72" i="20"/>
  <c r="O72" i="20"/>
  <c r="P72" i="20"/>
  <c r="Q72" i="20"/>
  <c r="R72" i="20"/>
  <c r="S72" i="20"/>
  <c r="T72" i="20"/>
  <c r="U72" i="20"/>
  <c r="V72" i="20"/>
  <c r="W72" i="20"/>
  <c r="X72" i="20"/>
  <c r="Y72" i="20"/>
  <c r="Z72" i="20"/>
  <c r="AA72" i="20"/>
  <c r="AB72" i="20"/>
  <c r="AC72" i="20"/>
  <c r="AD72" i="20"/>
  <c r="AE72" i="20"/>
  <c r="AF72" i="20"/>
  <c r="AG72" i="20"/>
  <c r="E73" i="20"/>
  <c r="F73" i="20"/>
  <c r="G73" i="20"/>
  <c r="H73" i="20"/>
  <c r="I73" i="20"/>
  <c r="J73" i="20"/>
  <c r="K73" i="20"/>
  <c r="L73" i="20"/>
  <c r="M73" i="20"/>
  <c r="N73" i="20"/>
  <c r="O73" i="20"/>
  <c r="P73" i="20"/>
  <c r="Q73" i="20"/>
  <c r="R73" i="20"/>
  <c r="S73" i="20"/>
  <c r="T73" i="20"/>
  <c r="U73" i="20"/>
  <c r="V73" i="20"/>
  <c r="W73" i="20"/>
  <c r="X73" i="20"/>
  <c r="Y73" i="20"/>
  <c r="Z73" i="20"/>
  <c r="AA73" i="20"/>
  <c r="AB73" i="20"/>
  <c r="AC73" i="20"/>
  <c r="AD73" i="20"/>
  <c r="AE73" i="20"/>
  <c r="AF73" i="20"/>
  <c r="AG73" i="20"/>
  <c r="D73" i="20"/>
  <c r="D72" i="20"/>
  <c r="E72" i="19"/>
  <c r="F72" i="19"/>
  <c r="G72" i="19"/>
  <c r="H72" i="19"/>
  <c r="I72" i="19"/>
  <c r="J72" i="19"/>
  <c r="K72" i="19"/>
  <c r="L72" i="19"/>
  <c r="M72" i="19"/>
  <c r="N72" i="19"/>
  <c r="O72" i="19"/>
  <c r="P72" i="19"/>
  <c r="Q72" i="19"/>
  <c r="R72" i="19"/>
  <c r="S72" i="19"/>
  <c r="T72" i="19"/>
  <c r="U72" i="19"/>
  <c r="V72" i="19"/>
  <c r="W72" i="19"/>
  <c r="X72" i="19"/>
  <c r="Y72" i="19"/>
  <c r="Z72" i="19"/>
  <c r="AA72" i="19"/>
  <c r="AB72" i="19"/>
  <c r="AC72" i="19"/>
  <c r="AD72" i="19"/>
  <c r="AE72" i="19"/>
  <c r="AF72" i="19"/>
  <c r="AG72" i="19"/>
  <c r="AH72" i="19"/>
  <c r="E73" i="19"/>
  <c r="F73" i="19"/>
  <c r="G73" i="19"/>
  <c r="H73" i="19"/>
  <c r="I73" i="19"/>
  <c r="J73" i="19"/>
  <c r="K73" i="19"/>
  <c r="L73" i="19"/>
  <c r="M73" i="19"/>
  <c r="N73" i="19"/>
  <c r="O73" i="19"/>
  <c r="P73" i="19"/>
  <c r="Q73" i="19"/>
  <c r="R73" i="19"/>
  <c r="S73" i="19"/>
  <c r="T73" i="19"/>
  <c r="U73" i="19"/>
  <c r="V73" i="19"/>
  <c r="W73" i="19"/>
  <c r="X73" i="19"/>
  <c r="Y73" i="19"/>
  <c r="Z73" i="19"/>
  <c r="AA73" i="19"/>
  <c r="AB73" i="19"/>
  <c r="AC73" i="19"/>
  <c r="AD73" i="19"/>
  <c r="AE73" i="19"/>
  <c r="AF73" i="19"/>
  <c r="AG73" i="19"/>
  <c r="AH73" i="19"/>
  <c r="D73" i="19"/>
  <c r="D72" i="19"/>
  <c r="E72" i="18"/>
  <c r="F72" i="18"/>
  <c r="G72" i="18"/>
  <c r="H72" i="18"/>
  <c r="I72" i="18"/>
  <c r="J72" i="18"/>
  <c r="K72" i="18"/>
  <c r="L72" i="18"/>
  <c r="M72" i="18"/>
  <c r="N72" i="18"/>
  <c r="O72" i="18"/>
  <c r="P72" i="18"/>
  <c r="Q72" i="18"/>
  <c r="R72" i="18"/>
  <c r="S72" i="18"/>
  <c r="T72" i="18"/>
  <c r="U72" i="18"/>
  <c r="V72" i="18"/>
  <c r="W72" i="18"/>
  <c r="X72" i="18"/>
  <c r="Y72" i="18"/>
  <c r="Z72" i="18"/>
  <c r="AA72" i="18"/>
  <c r="AB72" i="18"/>
  <c r="AC72" i="18"/>
  <c r="AD72" i="18"/>
  <c r="AE72" i="18"/>
  <c r="AF72" i="18"/>
  <c r="AG72" i="18"/>
  <c r="E73" i="18"/>
  <c r="F73" i="18"/>
  <c r="G73" i="18"/>
  <c r="H73" i="18"/>
  <c r="I73" i="18"/>
  <c r="J73" i="18"/>
  <c r="K73" i="18"/>
  <c r="L73" i="18"/>
  <c r="M73" i="18"/>
  <c r="N73" i="18"/>
  <c r="O73" i="18"/>
  <c r="P73" i="18"/>
  <c r="Q73" i="18"/>
  <c r="R73" i="18"/>
  <c r="S73" i="18"/>
  <c r="T73" i="18"/>
  <c r="U73" i="18"/>
  <c r="V73" i="18"/>
  <c r="W73" i="18"/>
  <c r="X73" i="18"/>
  <c r="Y73" i="18"/>
  <c r="Z73" i="18"/>
  <c r="AA73" i="18"/>
  <c r="AB73" i="18"/>
  <c r="AC73" i="18"/>
  <c r="AD73" i="18"/>
  <c r="AE73" i="18"/>
  <c r="AF73" i="18"/>
  <c r="AG73" i="18"/>
  <c r="D73" i="18"/>
  <c r="D72" i="18"/>
  <c r="E72" i="17"/>
  <c r="F72" i="17"/>
  <c r="G72" i="17"/>
  <c r="H72" i="17"/>
  <c r="I72" i="17"/>
  <c r="J72" i="17"/>
  <c r="K72" i="17"/>
  <c r="L72" i="17"/>
  <c r="M72" i="17"/>
  <c r="N72" i="17"/>
  <c r="O72" i="17"/>
  <c r="P72" i="17"/>
  <c r="Q72" i="17"/>
  <c r="R72" i="17"/>
  <c r="S72" i="17"/>
  <c r="T72" i="17"/>
  <c r="U72" i="17"/>
  <c r="V72" i="17"/>
  <c r="W72" i="17"/>
  <c r="X72" i="17"/>
  <c r="Y72" i="17"/>
  <c r="Z72" i="17"/>
  <c r="AA72" i="17"/>
  <c r="AB72" i="17"/>
  <c r="AC72" i="17"/>
  <c r="AD72" i="17"/>
  <c r="AE72" i="17"/>
  <c r="AF72" i="17"/>
  <c r="AG72" i="17"/>
  <c r="AH72" i="17"/>
  <c r="E73" i="17"/>
  <c r="F73" i="17"/>
  <c r="G73" i="17"/>
  <c r="H73" i="17"/>
  <c r="I73" i="17"/>
  <c r="J73" i="17"/>
  <c r="K73" i="17"/>
  <c r="L73" i="17"/>
  <c r="M73" i="17"/>
  <c r="N73" i="17"/>
  <c r="O73" i="17"/>
  <c r="P73" i="17"/>
  <c r="Q73" i="17"/>
  <c r="R73" i="17"/>
  <c r="S73" i="17"/>
  <c r="T73" i="17"/>
  <c r="U73" i="17"/>
  <c r="V73" i="17"/>
  <c r="W73" i="17"/>
  <c r="X73" i="17"/>
  <c r="Y73" i="17"/>
  <c r="Z73" i="17"/>
  <c r="AA73" i="17"/>
  <c r="AB73" i="17"/>
  <c r="AC73" i="17"/>
  <c r="AD73" i="17"/>
  <c r="AE73" i="17"/>
  <c r="AF73" i="17"/>
  <c r="AG73" i="17"/>
  <c r="AH73" i="17"/>
  <c r="D73" i="17"/>
  <c r="D72"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8" i="17"/>
  <c r="AI9" i="17"/>
  <c r="AI10" i="17"/>
  <c r="AI11" i="17"/>
  <c r="AI12" i="17"/>
  <c r="AI13" i="17"/>
  <c r="AI14" i="17"/>
  <c r="AI15" i="17"/>
  <c r="AI16" i="17"/>
  <c r="AI17" i="17"/>
  <c r="AI18" i="17"/>
  <c r="AI19" i="17"/>
  <c r="AI20" i="17"/>
  <c r="AI21" i="17"/>
  <c r="AI22" i="17"/>
  <c r="AI23" i="17"/>
  <c r="AI24" i="17"/>
  <c r="AI25" i="17"/>
  <c r="AI26" i="17"/>
  <c r="AI27" i="17"/>
  <c r="AI28" i="17"/>
  <c r="AI29" i="17"/>
  <c r="AI30" i="17"/>
  <c r="AI31" i="17"/>
  <c r="AI32" i="17"/>
  <c r="AI33" i="17"/>
  <c r="AI34" i="17"/>
  <c r="AI35" i="17"/>
  <c r="AI36" i="17"/>
  <c r="AI37" i="17"/>
  <c r="AI38" i="17"/>
  <c r="AI39" i="17"/>
  <c r="AI40" i="17"/>
  <c r="AI41" i="17"/>
  <c r="AI42" i="17"/>
  <c r="AI43" i="17"/>
  <c r="AI44" i="17"/>
  <c r="AI45" i="17"/>
  <c r="AI46" i="17"/>
  <c r="AI47" i="17"/>
  <c r="AI48" i="17"/>
  <c r="AI49" i="17"/>
  <c r="AI50" i="17"/>
  <c r="AI51" i="17"/>
  <c r="AI52" i="17"/>
  <c r="AI53" i="17"/>
  <c r="AI54" i="17"/>
  <c r="AI55" i="17"/>
  <c r="AI56" i="17"/>
  <c r="AI57" i="17"/>
  <c r="AI58" i="17"/>
  <c r="AI59" i="17"/>
  <c r="AI60" i="17"/>
  <c r="AI61" i="17"/>
  <c r="AI62" i="17"/>
  <c r="AI63" i="17"/>
  <c r="AI64" i="17"/>
  <c r="AI65" i="17"/>
  <c r="AI66" i="17"/>
  <c r="AI67" i="17"/>
  <c r="AI68" i="17"/>
  <c r="AI69" i="17"/>
  <c r="AI70" i="17"/>
  <c r="AI71" i="17"/>
  <c r="AI8" i="17"/>
  <c r="E72" i="5"/>
  <c r="F72" i="5"/>
  <c r="G72" i="5"/>
  <c r="H72" i="5"/>
  <c r="I72" i="5"/>
  <c r="J72" i="5"/>
  <c r="K72" i="5"/>
  <c r="L72" i="5"/>
  <c r="M72" i="5"/>
  <c r="N72" i="5"/>
  <c r="O72" i="5"/>
  <c r="P72" i="5"/>
  <c r="Q72" i="5"/>
  <c r="R72" i="5"/>
  <c r="S72" i="5"/>
  <c r="T72" i="5"/>
  <c r="U72" i="5"/>
  <c r="V72" i="5"/>
  <c r="W72" i="5"/>
  <c r="X72" i="5"/>
  <c r="Y72" i="5"/>
  <c r="Z72" i="5"/>
  <c r="AA72" i="5"/>
  <c r="AB72" i="5"/>
  <c r="AC72" i="5"/>
  <c r="AD72" i="5"/>
  <c r="AE72" i="5"/>
  <c r="AF72" i="5"/>
  <c r="E73" i="5"/>
  <c r="F73" i="5"/>
  <c r="G73" i="5"/>
  <c r="H73" i="5"/>
  <c r="I73" i="5"/>
  <c r="J73" i="5"/>
  <c r="K73" i="5"/>
  <c r="L73" i="5"/>
  <c r="M73" i="5"/>
  <c r="N73" i="5"/>
  <c r="O73" i="5"/>
  <c r="P73" i="5"/>
  <c r="Q73" i="5"/>
  <c r="R73" i="5"/>
  <c r="S73" i="5"/>
  <c r="T73" i="5"/>
  <c r="U73" i="5"/>
  <c r="V73" i="5"/>
  <c r="W73" i="5"/>
  <c r="X73" i="5"/>
  <c r="Y73" i="5"/>
  <c r="Z73" i="5"/>
  <c r="AA73" i="5"/>
  <c r="AB73" i="5"/>
  <c r="AC73" i="5"/>
  <c r="AD73" i="5"/>
  <c r="AE73" i="5"/>
  <c r="AF73" i="5"/>
  <c r="D73" i="5"/>
  <c r="G73" i="4"/>
  <c r="H73" i="4"/>
  <c r="I73" i="4"/>
  <c r="J73" i="4"/>
  <c r="K73" i="4"/>
  <c r="L73" i="4"/>
  <c r="M73" i="4"/>
  <c r="N73" i="4"/>
  <c r="O73" i="4"/>
  <c r="P73" i="4"/>
  <c r="Q73" i="4"/>
  <c r="R73" i="4"/>
  <c r="S73" i="4"/>
  <c r="T73" i="4"/>
  <c r="U73" i="4"/>
  <c r="V73" i="4"/>
  <c r="W73" i="4"/>
  <c r="X73" i="4"/>
  <c r="Y73" i="4"/>
  <c r="Z73" i="4"/>
  <c r="AA73" i="4"/>
  <c r="AB73" i="4"/>
  <c r="AC73" i="4"/>
  <c r="AD73" i="4"/>
  <c r="AE73" i="4"/>
  <c r="AF73" i="4"/>
  <c r="AG73" i="4"/>
  <c r="AH73" i="4"/>
  <c r="D73" i="4"/>
  <c r="E73" i="4"/>
  <c r="D72" i="5"/>
  <c r="F73" i="4"/>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8" i="5"/>
  <c r="AG9" i="5"/>
  <c r="AG10" i="5"/>
  <c r="AG11" i="5"/>
  <c r="AG12" i="5"/>
  <c r="AG13" i="5"/>
  <c r="AG14" i="5"/>
  <c r="AG15" i="5"/>
  <c r="AG16" i="5"/>
  <c r="AG17" i="5"/>
  <c r="AG18" i="5"/>
  <c r="AG19" i="5"/>
  <c r="AG20" i="5"/>
  <c r="AG21" i="5"/>
  <c r="AG22" i="5"/>
  <c r="AG23" i="5"/>
  <c r="AG24" i="5"/>
  <c r="AG25" i="5"/>
  <c r="AG26" i="5"/>
  <c r="AG27" i="5"/>
  <c r="AG28" i="5"/>
  <c r="AG29" i="5"/>
  <c r="AG30" i="5"/>
  <c r="AG31" i="5"/>
  <c r="AG32" i="5"/>
  <c r="AG33" i="5"/>
  <c r="AG34" i="5"/>
  <c r="AG35" i="5"/>
  <c r="AG36" i="5"/>
  <c r="AG37" i="5"/>
  <c r="AG38" i="5"/>
  <c r="AG39" i="5"/>
  <c r="AG40" i="5"/>
  <c r="AG41" i="5"/>
  <c r="AG42" i="5"/>
  <c r="AG43" i="5"/>
  <c r="AG44" i="5"/>
  <c r="AG45" i="5"/>
  <c r="AG46" i="5"/>
  <c r="AG47" i="5"/>
  <c r="AG48" i="5"/>
  <c r="AG49" i="5"/>
  <c r="AG50" i="5"/>
  <c r="AG51" i="5"/>
  <c r="AG52" i="5"/>
  <c r="AG53" i="5"/>
  <c r="AG54" i="5"/>
  <c r="AG55" i="5"/>
  <c r="AG56" i="5"/>
  <c r="AG57" i="5"/>
  <c r="AG58" i="5"/>
  <c r="AG59" i="5"/>
  <c r="AG60" i="5"/>
  <c r="AG61" i="5"/>
  <c r="AG62" i="5"/>
  <c r="AG63" i="5"/>
  <c r="AG64" i="5"/>
  <c r="AG65" i="5"/>
  <c r="AG66" i="5"/>
  <c r="AG67" i="5"/>
  <c r="AG68" i="5"/>
  <c r="AG69" i="5"/>
  <c r="AG70" i="5"/>
  <c r="AG71" i="5"/>
  <c r="AG8" i="5"/>
  <c r="B1" i="27"/>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C9" i="4"/>
  <c r="C10" i="4"/>
  <c r="C11" i="4"/>
  <c r="C12" i="4"/>
  <c r="C13" i="4"/>
  <c r="C14" i="4"/>
  <c r="C15"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8" i="4"/>
  <c r="C14" i="27"/>
  <c r="C15" i="27"/>
  <c r="C16" i="27"/>
  <c r="C17" i="27"/>
  <c r="C18" i="27"/>
  <c r="C19" i="27"/>
  <c r="C20" i="27"/>
  <c r="C21" i="27"/>
  <c r="C22" i="27"/>
  <c r="C23" i="27"/>
  <c r="C24" i="27"/>
  <c r="C25" i="27"/>
  <c r="C26" i="27"/>
  <c r="C27" i="27"/>
  <c r="C28" i="27"/>
  <c r="C29" i="27"/>
  <c r="C30" i="27"/>
  <c r="C31" i="27"/>
  <c r="C32" i="27"/>
  <c r="C33" i="27"/>
  <c r="C34" i="27"/>
  <c r="C35" i="27"/>
  <c r="C36" i="27"/>
  <c r="C37" i="27"/>
  <c r="C38" i="27"/>
  <c r="C39" i="27"/>
  <c r="C40" i="27"/>
  <c r="C41" i="27"/>
  <c r="C42" i="27"/>
  <c r="C43" i="27"/>
  <c r="C44" i="27"/>
  <c r="C45" i="27"/>
  <c r="C46" i="27"/>
  <c r="C47" i="27"/>
  <c r="C48" i="27"/>
  <c r="C49" i="27"/>
  <c r="C50" i="27"/>
  <c r="C51" i="27"/>
  <c r="C52" i="27"/>
  <c r="C53" i="27"/>
  <c r="C54" i="27"/>
  <c r="C55" i="27"/>
  <c r="C56" i="27"/>
  <c r="C57" i="27"/>
  <c r="C58" i="27"/>
  <c r="C59" i="27"/>
  <c r="C60" i="27"/>
  <c r="C61" i="27"/>
  <c r="C62" i="27"/>
  <c r="C63" i="27"/>
  <c r="C64" i="27"/>
  <c r="C65" i="27"/>
  <c r="C66" i="27"/>
  <c r="C67" i="27"/>
  <c r="C68" i="27"/>
  <c r="C69" i="27"/>
  <c r="C70" i="27"/>
  <c r="C71" i="27"/>
  <c r="C72" i="27"/>
  <c r="C8" i="27"/>
  <c r="C9" i="27"/>
  <c r="C10" i="27"/>
  <c r="C11" i="27"/>
  <c r="C12" i="27"/>
  <c r="C13" i="27"/>
  <c r="C76" i="16"/>
  <c r="C75" i="16"/>
  <c r="B8" i="27" l="1"/>
  <c r="B9" i="27"/>
  <c r="B10" i="27"/>
  <c r="B11" i="27"/>
  <c r="B12" i="27"/>
  <c r="B13" i="27"/>
  <c r="B14" i="27"/>
  <c r="B15" i="27"/>
  <c r="B16" i="27"/>
  <c r="B17" i="27"/>
  <c r="B18" i="27"/>
  <c r="B19" i="27"/>
  <c r="B20" i="27"/>
  <c r="B21" i="27"/>
  <c r="B22" i="27"/>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B55" i="27"/>
  <c r="B56" i="27"/>
  <c r="B57" i="27"/>
  <c r="B58" i="27"/>
  <c r="B59" i="27"/>
  <c r="B60" i="27"/>
  <c r="B61" i="27"/>
  <c r="B62" i="27"/>
  <c r="B63" i="27"/>
  <c r="B64" i="27"/>
  <c r="B65" i="27"/>
  <c r="B66" i="27"/>
  <c r="B67" i="27"/>
  <c r="B68" i="27"/>
  <c r="B69" i="27"/>
  <c r="B70" i="27"/>
  <c r="B71" i="27"/>
  <c r="B72" i="27"/>
  <c r="C7" i="27"/>
  <c r="C75" i="27" s="1"/>
  <c r="C74" i="27" l="1"/>
  <c r="B8" i="15" l="1"/>
  <c r="B71" i="15"/>
  <c r="B70" i="15"/>
  <c r="B69" i="15"/>
  <c r="B68" i="15"/>
  <c r="B67" i="15"/>
  <c r="B66" i="15"/>
  <c r="B65" i="15"/>
  <c r="B64" i="15"/>
  <c r="B63" i="15"/>
  <c r="B62" i="15"/>
  <c r="B61" i="15"/>
  <c r="B60" i="15"/>
  <c r="B59" i="15"/>
  <c r="B58" i="15"/>
  <c r="B57" i="15"/>
  <c r="B56" i="15"/>
  <c r="B55" i="15"/>
  <c r="B54" i="15"/>
  <c r="B53" i="15"/>
  <c r="B52" i="15"/>
  <c r="B51" i="15"/>
  <c r="B50" i="15"/>
  <c r="B49" i="15"/>
  <c r="B48" i="15"/>
  <c r="B47" i="15"/>
  <c r="B46" i="15"/>
  <c r="B45" i="15"/>
  <c r="B44" i="15"/>
  <c r="B43" i="15"/>
  <c r="B42" i="15"/>
  <c r="B41" i="15"/>
  <c r="B40" i="15"/>
  <c r="B39" i="15"/>
  <c r="B38" i="15"/>
  <c r="B37" i="15"/>
  <c r="B36" i="15"/>
  <c r="B35" i="15"/>
  <c r="B34" i="15"/>
  <c r="B33" i="15"/>
  <c r="B32" i="15"/>
  <c r="B31" i="15"/>
  <c r="B30" i="15"/>
  <c r="B29" i="15"/>
  <c r="B28" i="15"/>
  <c r="B27" i="15"/>
  <c r="B26" i="15"/>
  <c r="B25" i="15"/>
  <c r="B24" i="15"/>
  <c r="B23" i="15"/>
  <c r="B22" i="15"/>
  <c r="B21" i="15"/>
  <c r="B20" i="15"/>
  <c r="B19" i="15"/>
  <c r="B18" i="15"/>
  <c r="B17" i="15"/>
  <c r="B16" i="15"/>
  <c r="B15" i="15"/>
  <c r="B14" i="15"/>
  <c r="B13" i="15"/>
  <c r="B12" i="15"/>
  <c r="B11" i="15"/>
  <c r="B10" i="15"/>
  <c r="B9" i="15"/>
  <c r="AI4" i="15"/>
  <c r="AC1" i="15"/>
  <c r="C1" i="15"/>
  <c r="B71" i="25"/>
  <c r="B70" i="25"/>
  <c r="B69" i="25"/>
  <c r="B68" i="25"/>
  <c r="B67" i="25"/>
  <c r="B66" i="25"/>
  <c r="B65" i="25"/>
  <c r="B64" i="25"/>
  <c r="B63" i="25"/>
  <c r="B62" i="25"/>
  <c r="B61" i="25"/>
  <c r="B60" i="25"/>
  <c r="B59" i="25"/>
  <c r="B58" i="25"/>
  <c r="B57" i="25"/>
  <c r="B56" i="25"/>
  <c r="B55" i="25"/>
  <c r="B54" i="25"/>
  <c r="B53" i="25"/>
  <c r="B52" i="25"/>
  <c r="B51" i="25"/>
  <c r="B50" i="25"/>
  <c r="B49" i="25"/>
  <c r="B48" i="25"/>
  <c r="B47" i="25"/>
  <c r="B46" i="25"/>
  <c r="B45" i="25"/>
  <c r="B44" i="25"/>
  <c r="B43" i="25"/>
  <c r="B42" i="25"/>
  <c r="B41" i="25"/>
  <c r="B40" i="25"/>
  <c r="B39" i="25"/>
  <c r="B38" i="25"/>
  <c r="B37" i="25"/>
  <c r="B36" i="25"/>
  <c r="B35" i="25"/>
  <c r="B34" i="25"/>
  <c r="B33" i="25"/>
  <c r="B32" i="25"/>
  <c r="B31" i="25"/>
  <c r="B30" i="25"/>
  <c r="B29" i="25"/>
  <c r="B28" i="25"/>
  <c r="B27" i="25"/>
  <c r="B26" i="25"/>
  <c r="B25" i="25"/>
  <c r="B24" i="25"/>
  <c r="B23" i="25"/>
  <c r="B22" i="25"/>
  <c r="B21" i="25"/>
  <c r="B20" i="25"/>
  <c r="B19" i="25"/>
  <c r="B18" i="25"/>
  <c r="B17" i="25"/>
  <c r="B16" i="25"/>
  <c r="B15" i="25"/>
  <c r="B14" i="25"/>
  <c r="B13" i="25"/>
  <c r="B12" i="25"/>
  <c r="B11" i="25"/>
  <c r="B10" i="25"/>
  <c r="B9" i="25"/>
  <c r="B8" i="25"/>
  <c r="AH4" i="25"/>
  <c r="AC1" i="25"/>
  <c r="C1" i="25"/>
  <c r="B71" i="24"/>
  <c r="B70" i="24"/>
  <c r="B69" i="24"/>
  <c r="B68" i="24"/>
  <c r="B67" i="24"/>
  <c r="B66" i="24"/>
  <c r="B65" i="24"/>
  <c r="B64" i="24"/>
  <c r="B63" i="24"/>
  <c r="B62" i="24"/>
  <c r="B61" i="24"/>
  <c r="B60" i="24"/>
  <c r="B59" i="24"/>
  <c r="B58" i="24"/>
  <c r="B57" i="24"/>
  <c r="B56" i="24"/>
  <c r="B55" i="24"/>
  <c r="B54" i="24"/>
  <c r="B53" i="24"/>
  <c r="B52" i="24"/>
  <c r="B51" i="24"/>
  <c r="B50" i="24"/>
  <c r="B49" i="24"/>
  <c r="B48" i="24"/>
  <c r="B47" i="24"/>
  <c r="B46" i="24"/>
  <c r="B45" i="24"/>
  <c r="B44" i="24"/>
  <c r="B43" i="24"/>
  <c r="B42" i="24"/>
  <c r="B41" i="24"/>
  <c r="B40" i="24"/>
  <c r="B39" i="24"/>
  <c r="B38" i="24"/>
  <c r="B37" i="24"/>
  <c r="B36" i="24"/>
  <c r="B35" i="24"/>
  <c r="B34" i="24"/>
  <c r="B33" i="24"/>
  <c r="B32" i="24"/>
  <c r="B31" i="24"/>
  <c r="B30" i="24"/>
  <c r="B29" i="24"/>
  <c r="B28" i="24"/>
  <c r="B27" i="24"/>
  <c r="B26" i="24"/>
  <c r="B25" i="24"/>
  <c r="B24" i="24"/>
  <c r="B23" i="24"/>
  <c r="B22" i="24"/>
  <c r="B21" i="24"/>
  <c r="B20" i="24"/>
  <c r="B19" i="24"/>
  <c r="B18" i="24"/>
  <c r="B17" i="24"/>
  <c r="B16" i="24"/>
  <c r="B15" i="24"/>
  <c r="B14" i="24"/>
  <c r="B13" i="24"/>
  <c r="B12" i="24"/>
  <c r="B11" i="24"/>
  <c r="B10" i="24"/>
  <c r="B9" i="24"/>
  <c r="B8" i="24"/>
  <c r="AI4" i="24"/>
  <c r="AC1" i="24"/>
  <c r="C1" i="24"/>
  <c r="B71" i="23"/>
  <c r="B70" i="23"/>
  <c r="B69" i="23"/>
  <c r="B68" i="23"/>
  <c r="B67" i="23"/>
  <c r="B66" i="23"/>
  <c r="B65" i="23"/>
  <c r="B64" i="23"/>
  <c r="B63" i="23"/>
  <c r="B62" i="23"/>
  <c r="B61" i="23"/>
  <c r="B60" i="23"/>
  <c r="B59" i="23"/>
  <c r="B58" i="23"/>
  <c r="B57" i="23"/>
  <c r="B56" i="23"/>
  <c r="B55" i="23"/>
  <c r="B54" i="23"/>
  <c r="B53" i="23"/>
  <c r="B52" i="23"/>
  <c r="B51" i="23"/>
  <c r="B50" i="23"/>
  <c r="B49" i="23"/>
  <c r="B48" i="23"/>
  <c r="B47" i="23"/>
  <c r="B46" i="23"/>
  <c r="B45" i="23"/>
  <c r="B44" i="23"/>
  <c r="B43" i="23"/>
  <c r="B42" i="23"/>
  <c r="B41" i="23"/>
  <c r="B40" i="23"/>
  <c r="B39" i="23"/>
  <c r="B38" i="23"/>
  <c r="B37" i="23"/>
  <c r="B36" i="23"/>
  <c r="B35" i="23"/>
  <c r="B34" i="23"/>
  <c r="B33" i="23"/>
  <c r="B32" i="23"/>
  <c r="B31" i="23"/>
  <c r="B30" i="23"/>
  <c r="B29" i="23"/>
  <c r="B28" i="23"/>
  <c r="B27" i="23"/>
  <c r="B26" i="23"/>
  <c r="B25" i="23"/>
  <c r="B24" i="23"/>
  <c r="B23" i="23"/>
  <c r="B22" i="23"/>
  <c r="B21" i="23"/>
  <c r="B20" i="23"/>
  <c r="B19" i="23"/>
  <c r="B18" i="23"/>
  <c r="B17" i="23"/>
  <c r="B16" i="23"/>
  <c r="B15" i="23"/>
  <c r="B14" i="23"/>
  <c r="B13" i="23"/>
  <c r="B12" i="23"/>
  <c r="B11" i="23"/>
  <c r="B10" i="23"/>
  <c r="B9" i="23"/>
  <c r="B8" i="23"/>
  <c r="AH4" i="23"/>
  <c r="AC1" i="23"/>
  <c r="C1" i="23"/>
  <c r="B71" i="22"/>
  <c r="B70" i="22"/>
  <c r="B69" i="22"/>
  <c r="B68" i="22"/>
  <c r="B67" i="22"/>
  <c r="B66" i="22"/>
  <c r="B65" i="22"/>
  <c r="B64" i="22"/>
  <c r="B63" i="22"/>
  <c r="B62" i="22"/>
  <c r="B61" i="22"/>
  <c r="B60" i="22"/>
  <c r="B59" i="22"/>
  <c r="B58" i="22"/>
  <c r="B57" i="22"/>
  <c r="B56" i="22"/>
  <c r="B55" i="22"/>
  <c r="B54" i="22"/>
  <c r="B53" i="22"/>
  <c r="B52" i="22"/>
  <c r="B51" i="22"/>
  <c r="B50" i="22"/>
  <c r="B49" i="22"/>
  <c r="B48" i="22"/>
  <c r="B47" i="22"/>
  <c r="B46" i="22"/>
  <c r="B45" i="22"/>
  <c r="B44" i="22"/>
  <c r="B43" i="22"/>
  <c r="B42" i="22"/>
  <c r="B41" i="22"/>
  <c r="B40" i="22"/>
  <c r="B39" i="22"/>
  <c r="B38" i="22"/>
  <c r="B37" i="22"/>
  <c r="B36" i="22"/>
  <c r="B35" i="22"/>
  <c r="B34" i="22"/>
  <c r="B33" i="22"/>
  <c r="B32" i="22"/>
  <c r="B31" i="22"/>
  <c r="B30" i="22"/>
  <c r="B29" i="22"/>
  <c r="B28" i="22"/>
  <c r="B27" i="22"/>
  <c r="B26" i="22"/>
  <c r="B25" i="22"/>
  <c r="B24" i="22"/>
  <c r="B23" i="22"/>
  <c r="B22" i="22"/>
  <c r="B21" i="22"/>
  <c r="B20" i="22"/>
  <c r="B19" i="22"/>
  <c r="B18" i="22"/>
  <c r="B17" i="22"/>
  <c r="B16" i="22"/>
  <c r="B15" i="22"/>
  <c r="B14" i="22"/>
  <c r="B13" i="22"/>
  <c r="B12" i="22"/>
  <c r="B11" i="22"/>
  <c r="B10" i="22"/>
  <c r="B9" i="22"/>
  <c r="B8" i="22"/>
  <c r="AI4" i="22"/>
  <c r="AC1" i="22"/>
  <c r="C1" i="22"/>
  <c r="AH73" i="20" l="1"/>
  <c r="B71" i="21" l="1"/>
  <c r="B70" i="21"/>
  <c r="B69" i="21"/>
  <c r="B68" i="21"/>
  <c r="B67" i="21"/>
  <c r="B66" i="21"/>
  <c r="B65" i="21"/>
  <c r="B64" i="21"/>
  <c r="B63" i="21"/>
  <c r="B62" i="21"/>
  <c r="B61" i="21"/>
  <c r="B60" i="21"/>
  <c r="B59" i="21"/>
  <c r="B58" i="21"/>
  <c r="B57" i="21"/>
  <c r="B56" i="21"/>
  <c r="B55" i="21"/>
  <c r="B54" i="21"/>
  <c r="B53" i="21"/>
  <c r="B52" i="21"/>
  <c r="B51" i="21"/>
  <c r="B50" i="21"/>
  <c r="B49" i="21"/>
  <c r="B48" i="21"/>
  <c r="B47" i="21"/>
  <c r="B46" i="21"/>
  <c r="B45" i="21"/>
  <c r="B44" i="21"/>
  <c r="B43" i="21"/>
  <c r="B42" i="21"/>
  <c r="B41" i="21"/>
  <c r="B40" i="21"/>
  <c r="B39" i="21"/>
  <c r="B38"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B9" i="21"/>
  <c r="B8" i="21"/>
  <c r="AI4" i="21"/>
  <c r="AC1" i="21"/>
  <c r="C1" i="21"/>
  <c r="AH71" i="20"/>
  <c r="B71" i="20"/>
  <c r="AH70" i="20"/>
  <c r="B70" i="20"/>
  <c r="AH69" i="20"/>
  <c r="B69" i="20"/>
  <c r="AH68" i="20"/>
  <c r="B68" i="20"/>
  <c r="AH67" i="20"/>
  <c r="B67" i="20"/>
  <c r="AH66" i="20"/>
  <c r="B66" i="20"/>
  <c r="AH65" i="20"/>
  <c r="B65" i="20"/>
  <c r="AH64" i="20"/>
  <c r="B64" i="20"/>
  <c r="AH63" i="20"/>
  <c r="B63" i="20"/>
  <c r="AH62" i="20"/>
  <c r="B62" i="20"/>
  <c r="AH61" i="20"/>
  <c r="B61" i="20"/>
  <c r="AH60" i="20"/>
  <c r="B60" i="20"/>
  <c r="AH59" i="20"/>
  <c r="B59" i="20"/>
  <c r="AH58" i="20"/>
  <c r="B58" i="20"/>
  <c r="AH57" i="20"/>
  <c r="B57" i="20"/>
  <c r="AH56" i="20"/>
  <c r="B56" i="20"/>
  <c r="AH55" i="20"/>
  <c r="B55" i="20"/>
  <c r="AH54" i="20"/>
  <c r="B54" i="20"/>
  <c r="AH53" i="20"/>
  <c r="B53" i="20"/>
  <c r="AH52" i="20"/>
  <c r="B52" i="20"/>
  <c r="AH51" i="20"/>
  <c r="B51" i="20"/>
  <c r="AH50" i="20"/>
  <c r="B50" i="20"/>
  <c r="AH49" i="20"/>
  <c r="B49" i="20"/>
  <c r="AH48" i="20"/>
  <c r="B48" i="20"/>
  <c r="AH47" i="20"/>
  <c r="B47" i="20"/>
  <c r="AH46" i="20"/>
  <c r="B46" i="20"/>
  <c r="AH45" i="20"/>
  <c r="B45" i="20"/>
  <c r="AH44" i="20"/>
  <c r="B44" i="20"/>
  <c r="AH43" i="20"/>
  <c r="B43" i="20"/>
  <c r="AH42" i="20"/>
  <c r="B42" i="20"/>
  <c r="AH41" i="20"/>
  <c r="B41" i="20"/>
  <c r="AH40" i="20"/>
  <c r="B40" i="20"/>
  <c r="AH39" i="20"/>
  <c r="B39" i="20"/>
  <c r="AH38" i="20"/>
  <c r="B38" i="20"/>
  <c r="AH37" i="20"/>
  <c r="B37" i="20"/>
  <c r="AH36" i="20"/>
  <c r="B36" i="20"/>
  <c r="AH35" i="20"/>
  <c r="B35" i="20"/>
  <c r="AH34" i="20"/>
  <c r="B34" i="20"/>
  <c r="AH33" i="20"/>
  <c r="B33" i="20"/>
  <c r="AH32" i="20"/>
  <c r="B32" i="20"/>
  <c r="AH31" i="20"/>
  <c r="B31" i="20"/>
  <c r="AH30" i="20"/>
  <c r="B30" i="20"/>
  <c r="AH29" i="20"/>
  <c r="B29" i="20"/>
  <c r="AH28" i="20"/>
  <c r="B28" i="20"/>
  <c r="AH27" i="20"/>
  <c r="B27" i="20"/>
  <c r="AH26" i="20"/>
  <c r="B26" i="20"/>
  <c r="AH25" i="20"/>
  <c r="B25" i="20"/>
  <c r="AH24" i="20"/>
  <c r="B24" i="20"/>
  <c r="AH23" i="20"/>
  <c r="B23" i="20"/>
  <c r="AH22" i="20"/>
  <c r="B22" i="20"/>
  <c r="AH21" i="20"/>
  <c r="B21" i="20"/>
  <c r="AH20" i="20"/>
  <c r="B20" i="20"/>
  <c r="AH19" i="20"/>
  <c r="B19" i="20"/>
  <c r="AH18" i="20"/>
  <c r="B18" i="20"/>
  <c r="AH17" i="20"/>
  <c r="B17" i="20"/>
  <c r="AH16" i="20"/>
  <c r="B16" i="20"/>
  <c r="AH15" i="20"/>
  <c r="B15" i="20"/>
  <c r="AH14" i="20"/>
  <c r="B14" i="20"/>
  <c r="AH13" i="20"/>
  <c r="B13" i="20"/>
  <c r="AH12" i="20"/>
  <c r="B12" i="20"/>
  <c r="AH11" i="20"/>
  <c r="B11" i="20"/>
  <c r="AH10" i="20"/>
  <c r="B10" i="20"/>
  <c r="AH9" i="20"/>
  <c r="B9" i="20"/>
  <c r="B8" i="20"/>
  <c r="AH4" i="20"/>
  <c r="AC1" i="20"/>
  <c r="C1" i="20"/>
  <c r="B71" i="19"/>
  <c r="B70" i="19"/>
  <c r="B69" i="19"/>
  <c r="B68" i="19"/>
  <c r="B67" i="19"/>
  <c r="B66" i="19"/>
  <c r="B65" i="19"/>
  <c r="B64" i="19"/>
  <c r="B63" i="19"/>
  <c r="B62" i="19"/>
  <c r="B61" i="19"/>
  <c r="B60" i="19"/>
  <c r="B59" i="19"/>
  <c r="B58" i="19"/>
  <c r="B57" i="19"/>
  <c r="B56" i="19"/>
  <c r="B55" i="19"/>
  <c r="B54" i="19"/>
  <c r="B53" i="19"/>
  <c r="B52" i="19"/>
  <c r="B51" i="19"/>
  <c r="B50" i="19"/>
  <c r="B49" i="19"/>
  <c r="B48" i="19"/>
  <c r="B47" i="19"/>
  <c r="B46" i="19"/>
  <c r="B45" i="19"/>
  <c r="B44" i="19"/>
  <c r="B43" i="19"/>
  <c r="B42" i="19"/>
  <c r="B41" i="19"/>
  <c r="B40" i="19"/>
  <c r="B39" i="19"/>
  <c r="B38" i="19"/>
  <c r="B37" i="19"/>
  <c r="B36" i="19"/>
  <c r="B35" i="19"/>
  <c r="B34" i="19"/>
  <c r="B33" i="19"/>
  <c r="B32" i="19"/>
  <c r="B31" i="19"/>
  <c r="B30" i="19"/>
  <c r="B29" i="19"/>
  <c r="B28" i="19"/>
  <c r="B27" i="19"/>
  <c r="B26" i="19"/>
  <c r="B25" i="19"/>
  <c r="B24" i="19"/>
  <c r="B23" i="19"/>
  <c r="B22" i="19"/>
  <c r="B21" i="19"/>
  <c r="B20" i="19"/>
  <c r="B19" i="19"/>
  <c r="B18" i="19"/>
  <c r="B17" i="19"/>
  <c r="B16" i="19"/>
  <c r="B15" i="19"/>
  <c r="B14" i="19"/>
  <c r="B13" i="19"/>
  <c r="B12" i="19"/>
  <c r="B11" i="19"/>
  <c r="B10" i="19"/>
  <c r="B9" i="19"/>
  <c r="B8" i="19"/>
  <c r="AI4" i="19"/>
  <c r="AC1" i="19"/>
  <c r="C1" i="19"/>
  <c r="AH72" i="20" l="1"/>
  <c r="B71" i="17" l="1"/>
  <c r="B70" i="17"/>
  <c r="B69" i="17"/>
  <c r="B68" i="17"/>
  <c r="B67" i="17"/>
  <c r="B66" i="17"/>
  <c r="B65" i="17"/>
  <c r="B64" i="17"/>
  <c r="B63" i="17"/>
  <c r="B62" i="17"/>
  <c r="B61" i="17"/>
  <c r="B60" i="17"/>
  <c r="B59" i="17"/>
  <c r="B58" i="17"/>
  <c r="B57" i="17"/>
  <c r="B56" i="17"/>
  <c r="B55" i="17"/>
  <c r="B54" i="17"/>
  <c r="B53" i="17"/>
  <c r="B52" i="17"/>
  <c r="B51" i="17"/>
  <c r="B50" i="17"/>
  <c r="B49" i="17"/>
  <c r="B48" i="17"/>
  <c r="B47" i="17"/>
  <c r="B46" i="17"/>
  <c r="B45" i="17"/>
  <c r="B44" i="17"/>
  <c r="B43" i="17"/>
  <c r="B42" i="17"/>
  <c r="B41" i="17"/>
  <c r="B40" i="17"/>
  <c r="B39" i="17"/>
  <c r="B38" i="17"/>
  <c r="B37" i="17"/>
  <c r="B36" i="17"/>
  <c r="B35" i="17"/>
  <c r="B34" i="17"/>
  <c r="B33" i="17"/>
  <c r="B32" i="17"/>
  <c r="B31" i="17"/>
  <c r="B30" i="17"/>
  <c r="B29" i="17"/>
  <c r="B28" i="17"/>
  <c r="B27" i="17"/>
  <c r="B26" i="17"/>
  <c r="B25" i="17"/>
  <c r="B24" i="17"/>
  <c r="B23" i="17"/>
  <c r="B22" i="17"/>
  <c r="B21" i="17"/>
  <c r="B20" i="17"/>
  <c r="B19" i="17"/>
  <c r="B18" i="17"/>
  <c r="B17" i="17"/>
  <c r="B16" i="17"/>
  <c r="B15" i="17"/>
  <c r="B14" i="17"/>
  <c r="B13" i="17"/>
  <c r="B12" i="17"/>
  <c r="B11" i="17"/>
  <c r="B10" i="17"/>
  <c r="B9" i="17"/>
  <c r="B8" i="17"/>
  <c r="AI4" i="17"/>
  <c r="AC1" i="17"/>
  <c r="C1" i="17"/>
  <c r="BE73" i="27"/>
  <c r="B71" i="18" l="1"/>
  <c r="B70" i="18"/>
  <c r="B69" i="18"/>
  <c r="B68" i="18"/>
  <c r="B67" i="18"/>
  <c r="B66" i="18"/>
  <c r="B65" i="18"/>
  <c r="B64" i="18"/>
  <c r="B63" i="18"/>
  <c r="B62" i="18"/>
  <c r="B61" i="18"/>
  <c r="B60" i="18"/>
  <c r="B59" i="18"/>
  <c r="B58" i="18"/>
  <c r="B57" i="18"/>
  <c r="B56" i="18"/>
  <c r="B55" i="18"/>
  <c r="B54" i="18"/>
  <c r="B53" i="18"/>
  <c r="B52" i="18"/>
  <c r="B51" i="18"/>
  <c r="B50" i="18"/>
  <c r="B49" i="18"/>
  <c r="B48" i="18"/>
  <c r="B47" i="18"/>
  <c r="B46" i="18"/>
  <c r="B45" i="18"/>
  <c r="B44" i="18"/>
  <c r="B43" i="18"/>
  <c r="B42" i="18"/>
  <c r="B41" i="18"/>
  <c r="B40" i="18"/>
  <c r="B39" i="18"/>
  <c r="B38" i="18"/>
  <c r="B37" i="18"/>
  <c r="B36" i="18"/>
  <c r="B35" i="18"/>
  <c r="B34" i="18"/>
  <c r="B33" i="18"/>
  <c r="B32" i="18"/>
  <c r="B31" i="18"/>
  <c r="B30" i="18"/>
  <c r="B29" i="18"/>
  <c r="B28" i="18"/>
  <c r="B27" i="18"/>
  <c r="B26" i="18"/>
  <c r="B25" i="18"/>
  <c r="B24" i="18"/>
  <c r="B23" i="18"/>
  <c r="B22" i="18"/>
  <c r="B21" i="18"/>
  <c r="B20" i="18"/>
  <c r="B19" i="18"/>
  <c r="B18" i="18"/>
  <c r="B17" i="18"/>
  <c r="B16" i="18"/>
  <c r="B15" i="18"/>
  <c r="B14" i="18"/>
  <c r="B13" i="18"/>
  <c r="B12" i="18"/>
  <c r="B11" i="18"/>
  <c r="B10" i="18"/>
  <c r="B9" i="18"/>
  <c r="B8" i="18"/>
  <c r="AH4" i="18"/>
  <c r="AC1" i="18"/>
  <c r="C1" i="18"/>
  <c r="C1" i="4"/>
  <c r="C1" i="5"/>
  <c r="B71" i="5"/>
  <c r="B70" i="5"/>
  <c r="B69" i="5"/>
  <c r="B68" i="5"/>
  <c r="B67" i="5"/>
  <c r="B66" i="5"/>
  <c r="B65" i="5"/>
  <c r="B64" i="5"/>
  <c r="B63" i="5"/>
  <c r="B62" i="5"/>
  <c r="B61" i="5"/>
  <c r="B60" i="5"/>
  <c r="B59" i="5"/>
  <c r="B58" i="5"/>
  <c r="B57" i="5"/>
  <c r="B56" i="5"/>
  <c r="B55" i="5"/>
  <c r="B54" i="5"/>
  <c r="B53" i="5"/>
  <c r="B52" i="5"/>
  <c r="B51" i="5"/>
  <c r="B50" i="5"/>
  <c r="B49" i="5"/>
  <c r="B48" i="5"/>
  <c r="B47" i="5"/>
  <c r="B46" i="5"/>
  <c r="B45" i="5"/>
  <c r="B44" i="5"/>
  <c r="B43" i="5"/>
  <c r="B42" i="5"/>
  <c r="B41" i="5"/>
  <c r="B40" i="5"/>
  <c r="B39" i="5"/>
  <c r="B38" i="5"/>
  <c r="B37" i="5"/>
  <c r="B36" i="5"/>
  <c r="B35" i="5"/>
  <c r="B34" i="5"/>
  <c r="B33" i="5"/>
  <c r="B32" i="5"/>
  <c r="B31" i="5"/>
  <c r="B30" i="5"/>
  <c r="B29" i="5"/>
  <c r="B28" i="5"/>
  <c r="B27" i="5"/>
  <c r="B26" i="5"/>
  <c r="B25" i="5"/>
  <c r="B24" i="5"/>
  <c r="B23" i="5"/>
  <c r="B22" i="5"/>
  <c r="B21" i="5"/>
  <c r="B20" i="5"/>
  <c r="B19" i="5"/>
  <c r="B18" i="5"/>
  <c r="B17" i="5"/>
  <c r="B16" i="5"/>
  <c r="B15" i="5"/>
  <c r="B14" i="5"/>
  <c r="B13" i="5"/>
  <c r="B12" i="5"/>
  <c r="B11" i="5"/>
  <c r="B10" i="5"/>
  <c r="B9" i="5"/>
  <c r="B8" i="5"/>
  <c r="AG4" i="5"/>
  <c r="AC1" i="5"/>
  <c r="E72" i="4"/>
  <c r="F72" i="4"/>
  <c r="G72" i="4"/>
  <c r="H72" i="4"/>
  <c r="I72" i="4"/>
  <c r="J72" i="4"/>
  <c r="K72" i="4"/>
  <c r="L72" i="4"/>
  <c r="M72" i="4"/>
  <c r="N72" i="4"/>
  <c r="O72" i="4"/>
  <c r="P72" i="4"/>
  <c r="Q72" i="4"/>
  <c r="R72" i="4"/>
  <c r="S72" i="4"/>
  <c r="T72" i="4"/>
  <c r="U72" i="4"/>
  <c r="V72" i="4"/>
  <c r="W72" i="4"/>
  <c r="X72" i="4"/>
  <c r="Y72" i="4"/>
  <c r="Z72" i="4"/>
  <c r="AA72" i="4"/>
  <c r="AB72" i="4"/>
  <c r="AC72" i="4"/>
  <c r="AD72" i="4"/>
  <c r="AE72" i="4"/>
  <c r="AF72" i="4"/>
  <c r="AG72" i="4"/>
  <c r="AH72" i="4"/>
  <c r="D72" i="4"/>
  <c r="D3" i="27" l="1"/>
  <c r="E3" i="27" s="1"/>
  <c r="F3" i="27" s="1"/>
  <c r="G3" i="27" s="1"/>
  <c r="H3" i="27" s="1"/>
  <c r="I3" i="27" s="1"/>
  <c r="J3" i="27" s="1"/>
  <c r="K3" i="27" s="1"/>
  <c r="L3" i="27" s="1"/>
  <c r="M3" i="27" s="1"/>
  <c r="N3" i="27" s="1"/>
  <c r="O3" i="27" s="1"/>
  <c r="P3" i="27" s="1"/>
  <c r="Q3" i="27" s="1"/>
  <c r="R3" i="27" s="1"/>
  <c r="S3" i="27" s="1"/>
  <c r="T3" i="27" s="1"/>
  <c r="U3" i="27" s="1"/>
  <c r="V3" i="27" s="1"/>
  <c r="W3" i="27" s="1"/>
  <c r="X3" i="27" s="1"/>
  <c r="Y3" i="27" s="1"/>
  <c r="Z3" i="27" s="1"/>
  <c r="AA3" i="27" s="1"/>
  <c r="AB3" i="27" s="1"/>
  <c r="AC3" i="27" s="1"/>
  <c r="AD3" i="27" s="1"/>
  <c r="AE3" i="27" s="1"/>
  <c r="AF3" i="27" s="1"/>
  <c r="AG3" i="27" s="1"/>
  <c r="AH3" i="27" s="1"/>
  <c r="AI3" i="27" s="1"/>
  <c r="AJ3" i="27" s="1"/>
  <c r="AK3" i="27" s="1"/>
  <c r="AL3" i="27" s="1"/>
  <c r="AM3" i="27" s="1"/>
  <c r="AN3" i="27" s="1"/>
  <c r="AO3" i="27" s="1"/>
  <c r="AP3" i="27" s="1"/>
  <c r="AQ3" i="27" s="1"/>
  <c r="AR3" i="27" s="1"/>
  <c r="AS3" i="27" s="1"/>
  <c r="AT3" i="27" s="1"/>
  <c r="AU3" i="27" s="1"/>
  <c r="AV3" i="27" s="1"/>
  <c r="AW3" i="27" s="1"/>
  <c r="AX3" i="27" s="1"/>
  <c r="AY3" i="27" s="1"/>
  <c r="AZ3" i="27" s="1"/>
  <c r="BA3" i="27" s="1"/>
  <c r="BB3" i="27" s="1"/>
  <c r="BC3" i="27" s="1"/>
  <c r="BD3" i="27" s="1"/>
  <c r="AC1" i="4"/>
  <c r="I3" i="28" s="1"/>
  <c r="AI4" i="4" l="1"/>
  <c r="AH5" i="15" l="1"/>
  <c r="AH6" i="15" s="1"/>
  <c r="Z5" i="15"/>
  <c r="Z6" i="15" s="1"/>
  <c r="R5" i="15"/>
  <c r="R6" i="15" s="1"/>
  <c r="J5" i="15"/>
  <c r="J6" i="15" s="1"/>
  <c r="AA5" i="25"/>
  <c r="AA6" i="25" s="1"/>
  <c r="S5" i="25"/>
  <c r="S6" i="25" s="1"/>
  <c r="K5" i="25"/>
  <c r="K6" i="25" s="1"/>
  <c r="AE5" i="24"/>
  <c r="AE6" i="24" s="1"/>
  <c r="W5" i="24"/>
  <c r="W6" i="24" s="1"/>
  <c r="O5" i="24"/>
  <c r="O6" i="24" s="1"/>
  <c r="G5" i="24"/>
  <c r="G6" i="24" s="1"/>
  <c r="AC5" i="23"/>
  <c r="AC6" i="23" s="1"/>
  <c r="U5" i="23"/>
  <c r="U6" i="23" s="1"/>
  <c r="M5" i="23"/>
  <c r="M6" i="23" s="1"/>
  <c r="E5" i="23"/>
  <c r="E6" i="23" s="1"/>
  <c r="AG5" i="22"/>
  <c r="AG6" i="22" s="1"/>
  <c r="Y5" i="22"/>
  <c r="Y6" i="22" s="1"/>
  <c r="Q5" i="22"/>
  <c r="Q6" i="22" s="1"/>
  <c r="I5" i="22"/>
  <c r="I6" i="22" s="1"/>
  <c r="AF5" i="24"/>
  <c r="AF6" i="24" s="1"/>
  <c r="AH5" i="22"/>
  <c r="AH6" i="22" s="1"/>
  <c r="AG5" i="15"/>
  <c r="AG6" i="15" s="1"/>
  <c r="Y5" i="15"/>
  <c r="Y6" i="15" s="1"/>
  <c r="Q5" i="15"/>
  <c r="Q6" i="15" s="1"/>
  <c r="I5" i="15"/>
  <c r="I6" i="15" s="1"/>
  <c r="Z5" i="25"/>
  <c r="Z6" i="25" s="1"/>
  <c r="R5" i="25"/>
  <c r="R6" i="25" s="1"/>
  <c r="J5" i="25"/>
  <c r="J6" i="25" s="1"/>
  <c r="AD5" i="24"/>
  <c r="AD6" i="24" s="1"/>
  <c r="V5" i="24"/>
  <c r="V6" i="24" s="1"/>
  <c r="N5" i="24"/>
  <c r="N6" i="24" s="1"/>
  <c r="F5" i="24"/>
  <c r="F6" i="24" s="1"/>
  <c r="AB5" i="23"/>
  <c r="AB6" i="23" s="1"/>
  <c r="T5" i="23"/>
  <c r="T6" i="23" s="1"/>
  <c r="L5" i="23"/>
  <c r="L6" i="23" s="1"/>
  <c r="D5" i="23"/>
  <c r="D6" i="23" s="1"/>
  <c r="AF5" i="22"/>
  <c r="AF6" i="22" s="1"/>
  <c r="X5" i="22"/>
  <c r="X6" i="22" s="1"/>
  <c r="P5" i="22"/>
  <c r="P6" i="22" s="1"/>
  <c r="H5" i="22"/>
  <c r="H6" i="22" s="1"/>
  <c r="N5" i="22"/>
  <c r="N6" i="22" s="1"/>
  <c r="S5" i="15"/>
  <c r="S6" i="15" s="1"/>
  <c r="AF5" i="15"/>
  <c r="AF6" i="15" s="1"/>
  <c r="X5" i="15"/>
  <c r="X6" i="15" s="1"/>
  <c r="P5" i="15"/>
  <c r="P6" i="15" s="1"/>
  <c r="H5" i="15"/>
  <c r="H6" i="15" s="1"/>
  <c r="AG5" i="25"/>
  <c r="AG6" i="25" s="1"/>
  <c r="Y5" i="25"/>
  <c r="Y6" i="25" s="1"/>
  <c r="Q5" i="25"/>
  <c r="Q6" i="25" s="1"/>
  <c r="I5" i="25"/>
  <c r="I6" i="25" s="1"/>
  <c r="AC5" i="24"/>
  <c r="AC6" i="24" s="1"/>
  <c r="U5" i="24"/>
  <c r="U6" i="24" s="1"/>
  <c r="M5" i="24"/>
  <c r="M6" i="24" s="1"/>
  <c r="E5" i="24"/>
  <c r="E6" i="24" s="1"/>
  <c r="AA5" i="23"/>
  <c r="AA6" i="23" s="1"/>
  <c r="S5" i="23"/>
  <c r="S6" i="23" s="1"/>
  <c r="K5" i="23"/>
  <c r="K6" i="23" s="1"/>
  <c r="AE5" i="22"/>
  <c r="AE6" i="22" s="1"/>
  <c r="W5" i="22"/>
  <c r="W6" i="22" s="1"/>
  <c r="O5" i="22"/>
  <c r="O6" i="22" s="1"/>
  <c r="G5" i="22"/>
  <c r="G6" i="22" s="1"/>
  <c r="V5" i="22"/>
  <c r="V6" i="22" s="1"/>
  <c r="K5" i="15"/>
  <c r="K6" i="15" s="1"/>
  <c r="T5" i="25"/>
  <c r="T6" i="25" s="1"/>
  <c r="F5" i="23"/>
  <c r="F6" i="23" s="1"/>
  <c r="AE5" i="15"/>
  <c r="AE6" i="15" s="1"/>
  <c r="W5" i="15"/>
  <c r="W6" i="15" s="1"/>
  <c r="O5" i="15"/>
  <c r="O6" i="15" s="1"/>
  <c r="G5" i="15"/>
  <c r="G6" i="15" s="1"/>
  <c r="AF5" i="25"/>
  <c r="AF6" i="25" s="1"/>
  <c r="X5" i="25"/>
  <c r="X6" i="25" s="1"/>
  <c r="P5" i="25"/>
  <c r="P6" i="25" s="1"/>
  <c r="H5" i="25"/>
  <c r="H6" i="25" s="1"/>
  <c r="AB5" i="24"/>
  <c r="AB6" i="24" s="1"/>
  <c r="T5" i="24"/>
  <c r="T6" i="24" s="1"/>
  <c r="L5" i="24"/>
  <c r="L6" i="24" s="1"/>
  <c r="D5" i="24"/>
  <c r="D6" i="24" s="1"/>
  <c r="Z5" i="23"/>
  <c r="Z6" i="23" s="1"/>
  <c r="R5" i="23"/>
  <c r="R6" i="23" s="1"/>
  <c r="J5" i="23"/>
  <c r="J6" i="23" s="1"/>
  <c r="AD5" i="22"/>
  <c r="AD6" i="22" s="1"/>
  <c r="F5" i="22"/>
  <c r="F6" i="22" s="1"/>
  <c r="D5" i="25"/>
  <c r="D6" i="25" s="1"/>
  <c r="X5" i="24"/>
  <c r="X6" i="24" s="1"/>
  <c r="N5" i="23"/>
  <c r="N6" i="23" s="1"/>
  <c r="R5" i="22"/>
  <c r="R6" i="22" s="1"/>
  <c r="AD5" i="15"/>
  <c r="AD6" i="15" s="1"/>
  <c r="V5" i="15"/>
  <c r="V6" i="15" s="1"/>
  <c r="N5" i="15"/>
  <c r="N6" i="15" s="1"/>
  <c r="F5" i="15"/>
  <c r="F6" i="15" s="1"/>
  <c r="AE5" i="25"/>
  <c r="AE6" i="25" s="1"/>
  <c r="W5" i="25"/>
  <c r="W6" i="25" s="1"/>
  <c r="O5" i="25"/>
  <c r="O6" i="25" s="1"/>
  <c r="G5" i="25"/>
  <c r="G6" i="25" s="1"/>
  <c r="AA5" i="24"/>
  <c r="AA6" i="24" s="1"/>
  <c r="S5" i="24"/>
  <c r="S6" i="24" s="1"/>
  <c r="K5" i="24"/>
  <c r="K6" i="24" s="1"/>
  <c r="AG5" i="23"/>
  <c r="AG6" i="23" s="1"/>
  <c r="Y5" i="23"/>
  <c r="Y6" i="23" s="1"/>
  <c r="Q5" i="23"/>
  <c r="Q6" i="23" s="1"/>
  <c r="I5" i="23"/>
  <c r="I6" i="23" s="1"/>
  <c r="AC5" i="22"/>
  <c r="AC6" i="22" s="1"/>
  <c r="U5" i="22"/>
  <c r="U6" i="22" s="1"/>
  <c r="M5" i="22"/>
  <c r="M6" i="22" s="1"/>
  <c r="E5" i="22"/>
  <c r="E6" i="22" s="1"/>
  <c r="AF5" i="23"/>
  <c r="AF6" i="23" s="1"/>
  <c r="P5" i="23"/>
  <c r="P6" i="23" s="1"/>
  <c r="AB5" i="22"/>
  <c r="AB6" i="22" s="1"/>
  <c r="T5" i="22"/>
  <c r="T6" i="22" s="1"/>
  <c r="D5" i="22"/>
  <c r="D6" i="22" s="1"/>
  <c r="AB5" i="25"/>
  <c r="AB6" i="25" s="1"/>
  <c r="H5" i="24"/>
  <c r="H6" i="24" s="1"/>
  <c r="J5" i="22"/>
  <c r="J6" i="22" s="1"/>
  <c r="AC5" i="15"/>
  <c r="AC6" i="15" s="1"/>
  <c r="U5" i="15"/>
  <c r="U6" i="15" s="1"/>
  <c r="M5" i="15"/>
  <c r="M6" i="15" s="1"/>
  <c r="E5" i="15"/>
  <c r="E6" i="15" s="1"/>
  <c r="AD5" i="25"/>
  <c r="AD6" i="25" s="1"/>
  <c r="V5" i="25"/>
  <c r="V6" i="25" s="1"/>
  <c r="N5" i="25"/>
  <c r="N6" i="25" s="1"/>
  <c r="F5" i="25"/>
  <c r="F6" i="25" s="1"/>
  <c r="AH5" i="24"/>
  <c r="AH6" i="24" s="1"/>
  <c r="Z5" i="24"/>
  <c r="Z6" i="24" s="1"/>
  <c r="R5" i="24"/>
  <c r="R6" i="24" s="1"/>
  <c r="J5" i="24"/>
  <c r="J6" i="24" s="1"/>
  <c r="X5" i="23"/>
  <c r="X6" i="23" s="1"/>
  <c r="H5" i="23"/>
  <c r="H6" i="23" s="1"/>
  <c r="L5" i="22"/>
  <c r="L6" i="22" s="1"/>
  <c r="L5" i="25"/>
  <c r="L6" i="25" s="1"/>
  <c r="P5" i="24"/>
  <c r="P6" i="24" s="1"/>
  <c r="AD5" i="23"/>
  <c r="AD6" i="23" s="1"/>
  <c r="Z5" i="22"/>
  <c r="Z6" i="22" s="1"/>
  <c r="AB5" i="15"/>
  <c r="AB6" i="15" s="1"/>
  <c r="T5" i="15"/>
  <c r="T6" i="15" s="1"/>
  <c r="L5" i="15"/>
  <c r="L6" i="15" s="1"/>
  <c r="D5" i="15"/>
  <c r="D6" i="15" s="1"/>
  <c r="AC5" i="25"/>
  <c r="AC6" i="25" s="1"/>
  <c r="U5" i="25"/>
  <c r="U6" i="25" s="1"/>
  <c r="M5" i="25"/>
  <c r="M6" i="25" s="1"/>
  <c r="E5" i="25"/>
  <c r="E6" i="25" s="1"/>
  <c r="AG5" i="24"/>
  <c r="AG6" i="24" s="1"/>
  <c r="Y5" i="24"/>
  <c r="Y6" i="24" s="1"/>
  <c r="Q5" i="24"/>
  <c r="Q6" i="24" s="1"/>
  <c r="I5" i="24"/>
  <c r="I6" i="24" s="1"/>
  <c r="AE5" i="23"/>
  <c r="AE6" i="23" s="1"/>
  <c r="W5" i="23"/>
  <c r="W6" i="23" s="1"/>
  <c r="O5" i="23"/>
  <c r="O6" i="23" s="1"/>
  <c r="G5" i="23"/>
  <c r="G6" i="23" s="1"/>
  <c r="AA5" i="22"/>
  <c r="AA6" i="22" s="1"/>
  <c r="S5" i="22"/>
  <c r="S6" i="22" s="1"/>
  <c r="K5" i="22"/>
  <c r="K6" i="22" s="1"/>
  <c r="AA5" i="15"/>
  <c r="AA6" i="15" s="1"/>
  <c r="V5" i="23"/>
  <c r="V6" i="23" s="1"/>
  <c r="AH5" i="21"/>
  <c r="AH6" i="21" s="1"/>
  <c r="AD5" i="21"/>
  <c r="AD6" i="21" s="1"/>
  <c r="Z5" i="21"/>
  <c r="Z6" i="21" s="1"/>
  <c r="V5" i="21"/>
  <c r="V6" i="21" s="1"/>
  <c r="R5" i="21"/>
  <c r="R6" i="21" s="1"/>
  <c r="N5" i="21"/>
  <c r="N6" i="21" s="1"/>
  <c r="J5" i="21"/>
  <c r="J6" i="21" s="1"/>
  <c r="F5" i="21"/>
  <c r="F6" i="21" s="1"/>
  <c r="AE5" i="20"/>
  <c r="AE6" i="20" s="1"/>
  <c r="AA5" i="20"/>
  <c r="AA6" i="20" s="1"/>
  <c r="W5" i="20"/>
  <c r="W6" i="20" s="1"/>
  <c r="S5" i="20"/>
  <c r="S6" i="20" s="1"/>
  <c r="O5" i="20"/>
  <c r="O6" i="20" s="1"/>
  <c r="K5" i="20"/>
  <c r="K6" i="20" s="1"/>
  <c r="G5" i="20"/>
  <c r="G6" i="20" s="1"/>
  <c r="AG5" i="21"/>
  <c r="AG6" i="21" s="1"/>
  <c r="AC5" i="21"/>
  <c r="AC6" i="21" s="1"/>
  <c r="Y5" i="21"/>
  <c r="Y6" i="21" s="1"/>
  <c r="U5" i="21"/>
  <c r="U6" i="21" s="1"/>
  <c r="Q5" i="21"/>
  <c r="Q6" i="21" s="1"/>
  <c r="M5" i="21"/>
  <c r="M6" i="21" s="1"/>
  <c r="I5" i="21"/>
  <c r="I6" i="21" s="1"/>
  <c r="E5" i="21"/>
  <c r="E6" i="21" s="1"/>
  <c r="AD5" i="20"/>
  <c r="AD6" i="20" s="1"/>
  <c r="Z5" i="20"/>
  <c r="Z6" i="20" s="1"/>
  <c r="V5" i="20"/>
  <c r="V6" i="20" s="1"/>
  <c r="R5" i="20"/>
  <c r="R6" i="20" s="1"/>
  <c r="N5" i="20"/>
  <c r="N6" i="20" s="1"/>
  <c r="J5" i="20"/>
  <c r="J6" i="20" s="1"/>
  <c r="F5" i="20"/>
  <c r="F6" i="20" s="1"/>
  <c r="AF5" i="21"/>
  <c r="AF6" i="21" s="1"/>
  <c r="AB5" i="21"/>
  <c r="AB6" i="21" s="1"/>
  <c r="X5" i="21"/>
  <c r="X6" i="21" s="1"/>
  <c r="T5" i="21"/>
  <c r="T6" i="21" s="1"/>
  <c r="P5" i="21"/>
  <c r="P6" i="21" s="1"/>
  <c r="L5" i="21"/>
  <c r="L6" i="21" s="1"/>
  <c r="H5" i="21"/>
  <c r="H6" i="21" s="1"/>
  <c r="D5" i="21"/>
  <c r="D6" i="21" s="1"/>
  <c r="AG5" i="20"/>
  <c r="AG6" i="20" s="1"/>
  <c r="AC5" i="20"/>
  <c r="AC6" i="20" s="1"/>
  <c r="Y5" i="20"/>
  <c r="Y6" i="20" s="1"/>
  <c r="U5" i="20"/>
  <c r="U6" i="20" s="1"/>
  <c r="Q5" i="20"/>
  <c r="Q6" i="20" s="1"/>
  <c r="M5" i="20"/>
  <c r="M6" i="20" s="1"/>
  <c r="I5" i="20"/>
  <c r="I6" i="20" s="1"/>
  <c r="E5" i="20"/>
  <c r="E6" i="20" s="1"/>
  <c r="AF5" i="19"/>
  <c r="AF6" i="19" s="1"/>
  <c r="AB5" i="19"/>
  <c r="AB6" i="19" s="1"/>
  <c r="X5" i="19"/>
  <c r="X6" i="19" s="1"/>
  <c r="T5" i="19"/>
  <c r="T6" i="19" s="1"/>
  <c r="S5" i="21"/>
  <c r="S6" i="21" s="1"/>
  <c r="T5" i="20"/>
  <c r="T6" i="20" s="1"/>
  <c r="D5" i="20"/>
  <c r="D6" i="20" s="1"/>
  <c r="AG5" i="19"/>
  <c r="AG6" i="19" s="1"/>
  <c r="AA5" i="19"/>
  <c r="AA6" i="19" s="1"/>
  <c r="V5" i="19"/>
  <c r="V6" i="19" s="1"/>
  <c r="Q5" i="19"/>
  <c r="Q6" i="19" s="1"/>
  <c r="M5" i="19"/>
  <c r="M6" i="19" s="1"/>
  <c r="I5" i="19"/>
  <c r="I6" i="19" s="1"/>
  <c r="E5" i="19"/>
  <c r="E6" i="19" s="1"/>
  <c r="D5" i="5"/>
  <c r="D6" i="5" s="1"/>
  <c r="AC5" i="19"/>
  <c r="AC6" i="19" s="1"/>
  <c r="J5" i="19"/>
  <c r="J6" i="19" s="1"/>
  <c r="AE5" i="21"/>
  <c r="AE6" i="21" s="1"/>
  <c r="O5" i="21"/>
  <c r="O6" i="21" s="1"/>
  <c r="AF5" i="20"/>
  <c r="AF6" i="20" s="1"/>
  <c r="P5" i="20"/>
  <c r="P6" i="20" s="1"/>
  <c r="AE5" i="19"/>
  <c r="AE6" i="19" s="1"/>
  <c r="Z5" i="19"/>
  <c r="Z6" i="19" s="1"/>
  <c r="U5" i="19"/>
  <c r="U6" i="19" s="1"/>
  <c r="P5" i="19"/>
  <c r="P6" i="19" s="1"/>
  <c r="L5" i="19"/>
  <c r="L6" i="19" s="1"/>
  <c r="H5" i="19"/>
  <c r="H6" i="19" s="1"/>
  <c r="D5" i="19"/>
  <c r="D6" i="19" s="1"/>
  <c r="W5" i="21"/>
  <c r="W6" i="21" s="1"/>
  <c r="H5" i="20"/>
  <c r="H6" i="20" s="1"/>
  <c r="W5" i="19"/>
  <c r="W6" i="19" s="1"/>
  <c r="N5" i="19"/>
  <c r="N6" i="19" s="1"/>
  <c r="AA5" i="21"/>
  <c r="AA6" i="21" s="1"/>
  <c r="K5" i="21"/>
  <c r="K6" i="21" s="1"/>
  <c r="AB5" i="20"/>
  <c r="AB6" i="20" s="1"/>
  <c r="L5" i="20"/>
  <c r="L6" i="20" s="1"/>
  <c r="AD5" i="19"/>
  <c r="AD6" i="19" s="1"/>
  <c r="Y5" i="19"/>
  <c r="Y6" i="19" s="1"/>
  <c r="S5" i="19"/>
  <c r="S6" i="19" s="1"/>
  <c r="O5" i="19"/>
  <c r="O6" i="19" s="1"/>
  <c r="K5" i="19"/>
  <c r="K6" i="19" s="1"/>
  <c r="G5" i="19"/>
  <c r="G6" i="19" s="1"/>
  <c r="G5" i="21"/>
  <c r="G6" i="21" s="1"/>
  <c r="X5" i="20"/>
  <c r="X6" i="20" s="1"/>
  <c r="AH5" i="19"/>
  <c r="AH6" i="19" s="1"/>
  <c r="R5" i="19"/>
  <c r="R6" i="19" s="1"/>
  <c r="F5" i="19"/>
  <c r="F6" i="19" s="1"/>
  <c r="AG5" i="17"/>
  <c r="AG6" i="17" s="1"/>
  <c r="AE5" i="17"/>
  <c r="AE6" i="17" s="1"/>
  <c r="AA5" i="17"/>
  <c r="AA6" i="17" s="1"/>
  <c r="W5" i="17"/>
  <c r="W6" i="17" s="1"/>
  <c r="S5" i="17"/>
  <c r="S6" i="17" s="1"/>
  <c r="O5" i="17"/>
  <c r="O6" i="17" s="1"/>
  <c r="K5" i="17"/>
  <c r="K6" i="17" s="1"/>
  <c r="G5" i="17"/>
  <c r="G6" i="17" s="1"/>
  <c r="Y5" i="17"/>
  <c r="Y6" i="17" s="1"/>
  <c r="Q5" i="17"/>
  <c r="Q6" i="17" s="1"/>
  <c r="I5" i="17"/>
  <c r="I6" i="17" s="1"/>
  <c r="AH5" i="17"/>
  <c r="AH6" i="17" s="1"/>
  <c r="AD5" i="17"/>
  <c r="AD6" i="17" s="1"/>
  <c r="Z5" i="17"/>
  <c r="Z6" i="17" s="1"/>
  <c r="V5" i="17"/>
  <c r="V6" i="17" s="1"/>
  <c r="R5" i="17"/>
  <c r="R6" i="17" s="1"/>
  <c r="N5" i="17"/>
  <c r="N6" i="17" s="1"/>
  <c r="J5" i="17"/>
  <c r="J6" i="17" s="1"/>
  <c r="F5" i="17"/>
  <c r="F6" i="17" s="1"/>
  <c r="AC5" i="17"/>
  <c r="AC6" i="17" s="1"/>
  <c r="U5" i="17"/>
  <c r="U6" i="17" s="1"/>
  <c r="M5" i="17"/>
  <c r="M6" i="17" s="1"/>
  <c r="E5" i="17"/>
  <c r="E6" i="17" s="1"/>
  <c r="AF5" i="17"/>
  <c r="AF6" i="17" s="1"/>
  <c r="AB5" i="17"/>
  <c r="AB6" i="17" s="1"/>
  <c r="X5" i="17"/>
  <c r="X6" i="17" s="1"/>
  <c r="T5" i="17"/>
  <c r="T6" i="17" s="1"/>
  <c r="P5" i="17"/>
  <c r="P6" i="17" s="1"/>
  <c r="L5" i="17"/>
  <c r="L6" i="17" s="1"/>
  <c r="H5" i="17"/>
  <c r="H6" i="17" s="1"/>
  <c r="D5" i="17"/>
  <c r="D6" i="17" s="1"/>
  <c r="AD5" i="18"/>
  <c r="AD6" i="18" s="1"/>
  <c r="Z5" i="18"/>
  <c r="Z6" i="18" s="1"/>
  <c r="V5" i="18"/>
  <c r="V6" i="18" s="1"/>
  <c r="R5" i="18"/>
  <c r="R6" i="18" s="1"/>
  <c r="N5" i="18"/>
  <c r="N6" i="18" s="1"/>
  <c r="J5" i="18"/>
  <c r="J6" i="18" s="1"/>
  <c r="F5" i="18"/>
  <c r="F6" i="18" s="1"/>
  <c r="AA5" i="18"/>
  <c r="AA6" i="18" s="1"/>
  <c r="K5" i="18"/>
  <c r="K6" i="18" s="1"/>
  <c r="G5" i="18"/>
  <c r="G6" i="18" s="1"/>
  <c r="AG5" i="18"/>
  <c r="AG6" i="18" s="1"/>
  <c r="AC5" i="18"/>
  <c r="AC6" i="18" s="1"/>
  <c r="Y5" i="18"/>
  <c r="Y6" i="18" s="1"/>
  <c r="U5" i="18"/>
  <c r="U6" i="18" s="1"/>
  <c r="Q5" i="18"/>
  <c r="Q6" i="18" s="1"/>
  <c r="M5" i="18"/>
  <c r="M6" i="18" s="1"/>
  <c r="I5" i="18"/>
  <c r="I6" i="18" s="1"/>
  <c r="E5" i="18"/>
  <c r="E6" i="18" s="1"/>
  <c r="W5" i="18"/>
  <c r="W6" i="18" s="1"/>
  <c r="O5" i="18"/>
  <c r="O6" i="18" s="1"/>
  <c r="AF5" i="18"/>
  <c r="AF6" i="18" s="1"/>
  <c r="AB5" i="18"/>
  <c r="AB6" i="18" s="1"/>
  <c r="X5" i="18"/>
  <c r="X6" i="18" s="1"/>
  <c r="T5" i="18"/>
  <c r="T6" i="18" s="1"/>
  <c r="P5" i="18"/>
  <c r="P6" i="18" s="1"/>
  <c r="L5" i="18"/>
  <c r="L6" i="18" s="1"/>
  <c r="H5" i="18"/>
  <c r="H6" i="18" s="1"/>
  <c r="D5" i="18"/>
  <c r="D6" i="18" s="1"/>
  <c r="AE5" i="18"/>
  <c r="AE6" i="18" s="1"/>
  <c r="S5" i="18"/>
  <c r="S6" i="18" s="1"/>
  <c r="G5" i="5"/>
  <c r="G6" i="5" s="1"/>
  <c r="K5" i="5"/>
  <c r="K6" i="5" s="1"/>
  <c r="O5" i="5"/>
  <c r="O6" i="5" s="1"/>
  <c r="S5" i="5"/>
  <c r="S6" i="5" s="1"/>
  <c r="W5" i="5"/>
  <c r="W6" i="5" s="1"/>
  <c r="AA5" i="5"/>
  <c r="AA6" i="5" s="1"/>
  <c r="AE5" i="5"/>
  <c r="AE6" i="5" s="1"/>
  <c r="H5" i="5"/>
  <c r="H6" i="5" s="1"/>
  <c r="L5" i="5"/>
  <c r="L6" i="5" s="1"/>
  <c r="P5" i="5"/>
  <c r="P6" i="5" s="1"/>
  <c r="T5" i="5"/>
  <c r="T6" i="5" s="1"/>
  <c r="X5" i="5"/>
  <c r="X6" i="5" s="1"/>
  <c r="AB5" i="5"/>
  <c r="AB6" i="5" s="1"/>
  <c r="J5" i="5"/>
  <c r="J6" i="5" s="1"/>
  <c r="V5" i="5"/>
  <c r="V6" i="5" s="1"/>
  <c r="AD5" i="5"/>
  <c r="AD6" i="5" s="1"/>
  <c r="E5" i="5"/>
  <c r="E6" i="5" s="1"/>
  <c r="I5" i="5"/>
  <c r="I6" i="5" s="1"/>
  <c r="M5" i="5"/>
  <c r="M6" i="5" s="1"/>
  <c r="Q5" i="5"/>
  <c r="Q6" i="5" s="1"/>
  <c r="U5" i="5"/>
  <c r="U6" i="5" s="1"/>
  <c r="Y5" i="5"/>
  <c r="Y6" i="5" s="1"/>
  <c r="AC5" i="5"/>
  <c r="AC6" i="5" s="1"/>
  <c r="F5" i="5"/>
  <c r="F6" i="5" s="1"/>
  <c r="N5" i="5"/>
  <c r="N6" i="5" s="1"/>
  <c r="R5" i="5"/>
  <c r="R6" i="5" s="1"/>
  <c r="Z5" i="5"/>
  <c r="Z6" i="5" s="1"/>
  <c r="D5" i="4"/>
  <c r="D6" i="4" s="1"/>
  <c r="L5" i="4"/>
  <c r="L6" i="4" s="1"/>
  <c r="W5" i="4"/>
  <c r="W6" i="4" s="1"/>
  <c r="I5" i="4"/>
  <c r="I6" i="4" s="1"/>
  <c r="R5" i="4"/>
  <c r="R6" i="4" s="1"/>
  <c r="AB5" i="4"/>
  <c r="AB6" i="4" s="1"/>
  <c r="AH5" i="4"/>
  <c r="AH6" i="4" s="1"/>
  <c r="H5" i="4"/>
  <c r="H6" i="4" s="1"/>
  <c r="AA5" i="4"/>
  <c r="AA6" i="4" s="1"/>
  <c r="K5" i="4"/>
  <c r="K6" i="4" s="1"/>
  <c r="Z5" i="4"/>
  <c r="Z6" i="4" s="1"/>
  <c r="O5" i="4"/>
  <c r="O6" i="4" s="1"/>
  <c r="J5" i="4"/>
  <c r="J6" i="4" s="1"/>
  <c r="AF5" i="4"/>
  <c r="AF6" i="4" s="1"/>
  <c r="V5" i="4"/>
  <c r="V6" i="4" s="1"/>
  <c r="P5" i="4"/>
  <c r="P6" i="4" s="1"/>
  <c r="F5" i="4"/>
  <c r="F6" i="4" s="1"/>
  <c r="AE5" i="4"/>
  <c r="AE6" i="4" s="1"/>
  <c r="T5" i="4"/>
  <c r="T6" i="4" s="1"/>
  <c r="E5" i="4"/>
  <c r="E6" i="4" s="1"/>
  <c r="AD5" i="4"/>
  <c r="AD6" i="4" s="1"/>
  <c r="X5" i="4"/>
  <c r="X6" i="4" s="1"/>
  <c r="S5" i="4"/>
  <c r="S6" i="4" s="1"/>
  <c r="N5" i="4"/>
  <c r="N6" i="4" s="1"/>
  <c r="G5" i="4"/>
  <c r="G6" i="4" s="1"/>
  <c r="AG5" i="4"/>
  <c r="AG6" i="4" s="1"/>
  <c r="AC5" i="4"/>
  <c r="AC6" i="4" s="1"/>
  <c r="Y5" i="4"/>
  <c r="Y6" i="4" s="1"/>
  <c r="U5" i="4"/>
  <c r="U6" i="4" s="1"/>
  <c r="Q5" i="4"/>
  <c r="Q6" i="4" s="1"/>
  <c r="M5" i="4"/>
  <c r="M6" i="4" s="1"/>
  <c r="D21" i="28" l="1"/>
  <c r="D11" i="28"/>
  <c r="C11" i="28"/>
  <c r="E20" i="28" s="1"/>
  <c r="C10" i="28"/>
  <c r="D9" i="28" s="1"/>
  <c r="C9" i="28"/>
  <c r="D18" i="28" s="1"/>
  <c r="B9" i="28"/>
  <c r="C8" i="28"/>
  <c r="D7" i="28" s="1"/>
  <c r="B8" i="28"/>
  <c r="C7" i="28"/>
  <c r="D16" i="28" s="1"/>
  <c r="B7" i="28"/>
  <c r="C6" i="28"/>
  <c r="B6" i="28"/>
  <c r="A6" i="28"/>
  <c r="C5" i="28"/>
  <c r="D15" i="28" s="1"/>
  <c r="B5" i="28"/>
  <c r="C4" i="28"/>
  <c r="D14" i="28" s="1"/>
  <c r="B4" i="28"/>
  <c r="C3" i="28"/>
  <c r="D13" i="28" s="1"/>
  <c r="B3" i="28"/>
  <c r="C2" i="28"/>
  <c r="D12" i="28" s="1"/>
  <c r="B2" i="28"/>
  <c r="AF6" i="5" l="1"/>
  <c r="AF7" i="5"/>
  <c r="D17" i="28"/>
  <c r="D4" i="28"/>
  <c r="D19" i="28"/>
  <c r="D8" i="28"/>
  <c r="E10" i="28"/>
  <c r="D20" i="28"/>
  <c r="E12" i="28"/>
  <c r="D2" i="28"/>
  <c r="D3" i="28"/>
  <c r="D6" i="28"/>
  <c r="E2" i="28"/>
  <c r="D5" i="28"/>
  <c r="AF5" i="5" l="1"/>
  <c r="B73" i="27"/>
  <c r="B7" i="27"/>
  <c r="BE2" i="27"/>
  <c r="D5" i="27"/>
  <c r="D4" i="27"/>
  <c r="D6" i="27" s="1"/>
  <c r="D10" i="27" l="1"/>
  <c r="D11" i="27"/>
  <c r="D12" i="27"/>
  <c r="D13" i="27"/>
  <c r="D21" i="27"/>
  <c r="D22" i="27"/>
  <c r="D14" i="27"/>
  <c r="D25" i="27"/>
  <c r="D26" i="27"/>
  <c r="D31" i="27"/>
  <c r="D32" i="27"/>
  <c r="D37" i="27"/>
  <c r="D38" i="27"/>
  <c r="D15" i="27"/>
  <c r="D18" i="27"/>
  <c r="D9" i="27"/>
  <c r="D16" i="27"/>
  <c r="D40" i="27"/>
  <c r="D46" i="27"/>
  <c r="D51" i="27"/>
  <c r="D52" i="27"/>
  <c r="D59" i="27"/>
  <c r="D60" i="27"/>
  <c r="D65" i="27"/>
  <c r="D69" i="27"/>
  <c r="D28" i="27"/>
  <c r="D30" i="27"/>
  <c r="D33" i="27"/>
  <c r="D35" i="27"/>
  <c r="D20" i="27"/>
  <c r="D36" i="27"/>
  <c r="D24" i="27"/>
  <c r="D61" i="27"/>
  <c r="D19" i="27"/>
  <c r="D23" i="27"/>
  <c r="D34" i="27"/>
  <c r="D41" i="27"/>
  <c r="D44" i="27"/>
  <c r="D45" i="27"/>
  <c r="D8" i="27"/>
  <c r="D27" i="27"/>
  <c r="D29" i="27"/>
  <c r="D39" i="27"/>
  <c r="D43" i="27"/>
  <c r="D47" i="27"/>
  <c r="D50" i="27"/>
  <c r="D53" i="27"/>
  <c r="D56" i="27"/>
  <c r="D64" i="27"/>
  <c r="D66" i="27"/>
  <c r="D17" i="27"/>
  <c r="D54" i="27"/>
  <c r="D62" i="27"/>
  <c r="D68" i="27"/>
  <c r="D49" i="27"/>
  <c r="D57" i="27"/>
  <c r="D67" i="27"/>
  <c r="D48" i="27"/>
  <c r="D70" i="27"/>
  <c r="D42" i="27"/>
  <c r="D55" i="27"/>
  <c r="D58" i="27"/>
  <c r="D63" i="27"/>
  <c r="D72" i="27"/>
  <c r="D71" i="27"/>
  <c r="D7" i="27"/>
  <c r="E4" i="27"/>
  <c r="E5" i="27" s="1"/>
  <c r="F4" i="27" s="1"/>
  <c r="B77" i="27"/>
  <c r="D74" i="27" l="1"/>
  <c r="D75" i="27"/>
  <c r="F6" i="27"/>
  <c r="F5" i="27"/>
  <c r="G4" i="27" s="1"/>
  <c r="E6" i="27"/>
  <c r="E13" i="27" l="1"/>
  <c r="E19" i="27"/>
  <c r="E20" i="27"/>
  <c r="E9" i="27"/>
  <c r="E10" i="27"/>
  <c r="E15" i="27"/>
  <c r="E18" i="27"/>
  <c r="E23" i="27"/>
  <c r="E24" i="27"/>
  <c r="E30" i="27"/>
  <c r="E35" i="27"/>
  <c r="E36" i="27"/>
  <c r="E8" i="27"/>
  <c r="E11" i="27"/>
  <c r="E21" i="27"/>
  <c r="E34" i="27"/>
  <c r="E45" i="27"/>
  <c r="E50" i="27"/>
  <c r="E57" i="27"/>
  <c r="E58" i="27"/>
  <c r="E63" i="27"/>
  <c r="E64" i="27"/>
  <c r="E67" i="27"/>
  <c r="E68" i="27"/>
  <c r="E16" i="27"/>
  <c r="E27" i="27"/>
  <c r="E38" i="27"/>
  <c r="E25" i="27"/>
  <c r="E28" i="27"/>
  <c r="E33" i="27"/>
  <c r="E17" i="27"/>
  <c r="E29" i="27"/>
  <c r="E66" i="27"/>
  <c r="E14" i="27"/>
  <c r="E22" i="27"/>
  <c r="E42" i="27"/>
  <c r="E43" i="27"/>
  <c r="E46" i="27"/>
  <c r="E32" i="27"/>
  <c r="E37" i="27"/>
  <c r="E48" i="27"/>
  <c r="E26" i="27"/>
  <c r="E31" i="27"/>
  <c r="E39" i="27"/>
  <c r="E55" i="27"/>
  <c r="E61" i="27"/>
  <c r="E44" i="27"/>
  <c r="E47" i="27"/>
  <c r="E53" i="27"/>
  <c r="E56" i="27"/>
  <c r="E59" i="27"/>
  <c r="E69" i="27"/>
  <c r="E40" i="27"/>
  <c r="E51" i="27"/>
  <c r="E54" i="27"/>
  <c r="E60" i="27"/>
  <c r="E62" i="27"/>
  <c r="E65" i="27"/>
  <c r="E41" i="27"/>
  <c r="E49" i="27"/>
  <c r="E52" i="27"/>
  <c r="E70" i="27"/>
  <c r="E12" i="27"/>
  <c r="E72" i="27"/>
  <c r="E71" i="27"/>
  <c r="F8" i="27"/>
  <c r="F9" i="27"/>
  <c r="F10" i="27"/>
  <c r="F18" i="27"/>
  <c r="F13" i="27"/>
  <c r="F16" i="27"/>
  <c r="F19" i="27"/>
  <c r="F22" i="27"/>
  <c r="F29" i="27"/>
  <c r="F34" i="27"/>
  <c r="F14" i="27"/>
  <c r="F17" i="27"/>
  <c r="F20" i="27"/>
  <c r="F11" i="27"/>
  <c r="F15" i="27"/>
  <c r="F23" i="27"/>
  <c r="F26" i="27"/>
  <c r="F27" i="27"/>
  <c r="F30" i="27"/>
  <c r="F31" i="27"/>
  <c r="F35" i="27"/>
  <c r="F38" i="27"/>
  <c r="F39" i="27"/>
  <c r="F43" i="27"/>
  <c r="F44" i="27"/>
  <c r="F49" i="27"/>
  <c r="F55" i="27"/>
  <c r="F56" i="27"/>
  <c r="F62" i="27"/>
  <c r="F66" i="27"/>
  <c r="F24" i="27"/>
  <c r="F32" i="27"/>
  <c r="F37" i="27"/>
  <c r="F21" i="27"/>
  <c r="F12" i="27"/>
  <c r="F42" i="27"/>
  <c r="F46" i="27"/>
  <c r="F47" i="27"/>
  <c r="F50" i="27"/>
  <c r="F51" i="27"/>
  <c r="F54" i="27"/>
  <c r="F28" i="27"/>
  <c r="F33" i="27"/>
  <c r="F40" i="27"/>
  <c r="F41" i="27"/>
  <c r="F36" i="27"/>
  <c r="F48" i="27"/>
  <c r="F52" i="27"/>
  <c r="F58" i="27"/>
  <c r="F63" i="27"/>
  <c r="F70" i="27"/>
  <c r="F61" i="27"/>
  <c r="F64" i="27"/>
  <c r="F25" i="27"/>
  <c r="F45" i="27"/>
  <c r="F53" i="27"/>
  <c r="F59" i="27"/>
  <c r="F68" i="27"/>
  <c r="F57" i="27"/>
  <c r="F60" i="27"/>
  <c r="F65" i="27"/>
  <c r="F67" i="27"/>
  <c r="F69" i="27"/>
  <c r="F71" i="27"/>
  <c r="F72" i="27"/>
  <c r="F7" i="27"/>
  <c r="E7" i="27"/>
  <c r="G5" i="27"/>
  <c r="H4" i="27" s="1"/>
  <c r="G6" i="27"/>
  <c r="E75" i="27" l="1"/>
  <c r="G8" i="27"/>
  <c r="G11" i="27"/>
  <c r="G14" i="27"/>
  <c r="G15" i="27"/>
  <c r="G16" i="27"/>
  <c r="G17" i="27"/>
  <c r="G12" i="27"/>
  <c r="G20" i="27"/>
  <c r="G21" i="27"/>
  <c r="G27" i="27"/>
  <c r="G28" i="27"/>
  <c r="G33" i="27"/>
  <c r="G39" i="27"/>
  <c r="G13" i="27"/>
  <c r="G18" i="27"/>
  <c r="G24" i="27"/>
  <c r="G25" i="27"/>
  <c r="G32" i="27"/>
  <c r="G36" i="27"/>
  <c r="G37" i="27"/>
  <c r="G41" i="27"/>
  <c r="G42" i="27"/>
  <c r="G47" i="27"/>
  <c r="G48" i="27"/>
  <c r="G53" i="27"/>
  <c r="G54" i="27"/>
  <c r="G61" i="27"/>
  <c r="G70" i="27"/>
  <c r="G22" i="27"/>
  <c r="G29" i="27"/>
  <c r="G10" i="27"/>
  <c r="G30" i="27"/>
  <c r="G35" i="27"/>
  <c r="G26" i="27"/>
  <c r="G31" i="27"/>
  <c r="G40" i="27"/>
  <c r="G43" i="27"/>
  <c r="G52" i="27"/>
  <c r="G55" i="27"/>
  <c r="G58" i="27"/>
  <c r="G59" i="27"/>
  <c r="G62" i="27"/>
  <c r="G63" i="27"/>
  <c r="G38" i="27"/>
  <c r="G46" i="27"/>
  <c r="G19" i="27"/>
  <c r="G23" i="27"/>
  <c r="G44" i="27"/>
  <c r="G45" i="27"/>
  <c r="G34" i="27"/>
  <c r="G49" i="27"/>
  <c r="G57" i="27"/>
  <c r="G60" i="27"/>
  <c r="G65" i="27"/>
  <c r="G67" i="27"/>
  <c r="G50" i="27"/>
  <c r="G66" i="27"/>
  <c r="G9" i="27"/>
  <c r="G56" i="27"/>
  <c r="G64" i="27"/>
  <c r="G51" i="27"/>
  <c r="G68" i="27"/>
  <c r="G69" i="27"/>
  <c r="G71" i="27"/>
  <c r="G72" i="27"/>
  <c r="G7" i="27"/>
  <c r="E74" i="27"/>
  <c r="F74" i="27"/>
  <c r="F75" i="27"/>
  <c r="H5" i="27"/>
  <c r="I4" i="27" s="1"/>
  <c r="H6" i="27"/>
  <c r="H10" i="27" l="1"/>
  <c r="H11" i="27"/>
  <c r="H12" i="27"/>
  <c r="H13" i="27"/>
  <c r="H9" i="27"/>
  <c r="H21" i="27"/>
  <c r="H22" i="27"/>
  <c r="H8" i="27"/>
  <c r="H17" i="27"/>
  <c r="H25" i="27"/>
  <c r="H26" i="27"/>
  <c r="H31" i="27"/>
  <c r="H32" i="27"/>
  <c r="H37" i="27"/>
  <c r="H38" i="27"/>
  <c r="H19" i="27"/>
  <c r="H14" i="27"/>
  <c r="H20" i="27"/>
  <c r="H28" i="27"/>
  <c r="H29" i="27"/>
  <c r="H33" i="27"/>
  <c r="H40" i="27"/>
  <c r="H46" i="27"/>
  <c r="H51" i="27"/>
  <c r="H52" i="27"/>
  <c r="H59" i="27"/>
  <c r="H60" i="27"/>
  <c r="H65" i="27"/>
  <c r="H69" i="27"/>
  <c r="H18" i="27"/>
  <c r="H23" i="27"/>
  <c r="H34" i="27"/>
  <c r="H16" i="27"/>
  <c r="H24" i="27"/>
  <c r="H27" i="27"/>
  <c r="H72" i="27"/>
  <c r="H36" i="27"/>
  <c r="H39" i="27"/>
  <c r="H41" i="27"/>
  <c r="H44" i="27"/>
  <c r="H45" i="27"/>
  <c r="H48" i="27"/>
  <c r="H49" i="27"/>
  <c r="H53" i="27"/>
  <c r="H56" i="27"/>
  <c r="H57" i="27"/>
  <c r="H64" i="27"/>
  <c r="H15" i="27"/>
  <c r="H30" i="27"/>
  <c r="H35" i="27"/>
  <c r="H42" i="27"/>
  <c r="H43" i="27"/>
  <c r="H47" i="27"/>
  <c r="H68" i="27"/>
  <c r="H55" i="27"/>
  <c r="H58" i="27"/>
  <c r="H63" i="27"/>
  <c r="H67" i="27"/>
  <c r="H50" i="27"/>
  <c r="H61" i="27"/>
  <c r="H66" i="27"/>
  <c r="H62" i="27"/>
  <c r="H54" i="27"/>
  <c r="H70" i="27"/>
  <c r="H71" i="27"/>
  <c r="H7" i="27"/>
  <c r="G74" i="27"/>
  <c r="G75" i="27"/>
  <c r="I5" i="27"/>
  <c r="J4" i="27" s="1"/>
  <c r="I6" i="27"/>
  <c r="I12" i="27" l="1"/>
  <c r="I19" i="27"/>
  <c r="I20" i="27"/>
  <c r="I14" i="27"/>
  <c r="I23" i="27"/>
  <c r="I24" i="27"/>
  <c r="I30" i="27"/>
  <c r="I35" i="27"/>
  <c r="I36" i="27"/>
  <c r="I10" i="27"/>
  <c r="I16" i="27"/>
  <c r="I8" i="27"/>
  <c r="I17" i="27"/>
  <c r="I50" i="27"/>
  <c r="I58" i="27"/>
  <c r="I63" i="27"/>
  <c r="I64" i="27"/>
  <c r="I67" i="27"/>
  <c r="I68" i="27"/>
  <c r="I71" i="27"/>
  <c r="I72" i="27"/>
  <c r="I7" i="27"/>
  <c r="I11" i="27"/>
  <c r="I26" i="27"/>
  <c r="I31" i="27"/>
  <c r="I39" i="27"/>
  <c r="I18" i="27"/>
  <c r="I22" i="27"/>
  <c r="I32" i="27"/>
  <c r="I34" i="27"/>
  <c r="I9" i="27"/>
  <c r="I60" i="27"/>
  <c r="I65" i="27"/>
  <c r="I40" i="27"/>
  <c r="I44" i="27"/>
  <c r="I15" i="27"/>
  <c r="I28" i="27"/>
  <c r="I33" i="27"/>
  <c r="I42" i="27"/>
  <c r="I43" i="27"/>
  <c r="I46" i="27"/>
  <c r="I49" i="27"/>
  <c r="I27" i="27"/>
  <c r="I47" i="27"/>
  <c r="I38" i="27"/>
  <c r="I48" i="27"/>
  <c r="I51" i="27"/>
  <c r="I54" i="27"/>
  <c r="I62" i="27"/>
  <c r="I52" i="27"/>
  <c r="I55" i="27"/>
  <c r="I66" i="27"/>
  <c r="I70" i="27"/>
  <c r="I56" i="27"/>
  <c r="I59" i="27"/>
  <c r="I53" i="27"/>
  <c r="I61" i="27"/>
  <c r="I45" i="27"/>
  <c r="I37" i="27"/>
  <c r="I57" i="27"/>
  <c r="I29" i="27"/>
  <c r="I13" i="27"/>
  <c r="I21" i="27"/>
  <c r="I41" i="27"/>
  <c r="I69" i="27"/>
  <c r="I25" i="27"/>
  <c r="H74" i="27"/>
  <c r="H75" i="27"/>
  <c r="J5" i="27"/>
  <c r="K4" i="27" s="1"/>
  <c r="J6" i="27"/>
  <c r="J8" i="27" l="1"/>
  <c r="J18" i="27"/>
  <c r="J11" i="27"/>
  <c r="J15" i="27"/>
  <c r="J34" i="27"/>
  <c r="J12" i="27"/>
  <c r="J10" i="27"/>
  <c r="J16" i="27"/>
  <c r="J19" i="27"/>
  <c r="J22" i="27"/>
  <c r="J43" i="27"/>
  <c r="J44" i="27"/>
  <c r="J55" i="27"/>
  <c r="J56" i="27"/>
  <c r="J62" i="27"/>
  <c r="J66" i="27"/>
  <c r="J14" i="27"/>
  <c r="J28" i="27"/>
  <c r="J36" i="27"/>
  <c r="J23" i="27"/>
  <c r="J26" i="27"/>
  <c r="J31" i="27"/>
  <c r="J27" i="27"/>
  <c r="J20" i="27"/>
  <c r="J21" i="27"/>
  <c r="J24" i="27"/>
  <c r="J39" i="27"/>
  <c r="J38" i="27"/>
  <c r="J40" i="27"/>
  <c r="J32" i="27"/>
  <c r="J37" i="27"/>
  <c r="J42" i="27"/>
  <c r="J46" i="27"/>
  <c r="J59" i="27"/>
  <c r="J69" i="27"/>
  <c r="J71" i="27"/>
  <c r="J30" i="27"/>
  <c r="J48" i="27"/>
  <c r="J51" i="27"/>
  <c r="J54" i="27"/>
  <c r="J60" i="27"/>
  <c r="J68" i="27"/>
  <c r="J35" i="27"/>
  <c r="J47" i="27"/>
  <c r="J52" i="27"/>
  <c r="J58" i="27"/>
  <c r="J63" i="27"/>
  <c r="J67" i="27"/>
  <c r="J53" i="27"/>
  <c r="J70" i="27"/>
  <c r="J50" i="27"/>
  <c r="J64" i="27"/>
  <c r="J7" i="27"/>
  <c r="J72" i="27"/>
  <c r="J65" i="27"/>
  <c r="J49" i="27"/>
  <c r="J25" i="27"/>
  <c r="J45" i="27"/>
  <c r="J33" i="27"/>
  <c r="J17" i="27"/>
  <c r="J29" i="27"/>
  <c r="J9" i="27"/>
  <c r="J57" i="27"/>
  <c r="J13" i="27"/>
  <c r="J41" i="27"/>
  <c r="J61" i="27"/>
  <c r="K5" i="27"/>
  <c r="L4" i="27" s="1"/>
  <c r="K6" i="27"/>
  <c r="K10" i="27" l="1"/>
  <c r="K14" i="27"/>
  <c r="K15" i="27"/>
  <c r="K16" i="27"/>
  <c r="K18" i="27"/>
  <c r="K19" i="27"/>
  <c r="K22" i="27"/>
  <c r="K27" i="27"/>
  <c r="K28" i="27"/>
  <c r="K39" i="27"/>
  <c r="K12" i="27"/>
  <c r="K23" i="27"/>
  <c r="K26" i="27"/>
  <c r="K30" i="27"/>
  <c r="K31" i="27"/>
  <c r="K34" i="27"/>
  <c r="K35" i="27"/>
  <c r="K38" i="27"/>
  <c r="K42" i="27"/>
  <c r="K47" i="27"/>
  <c r="K48" i="27"/>
  <c r="K54" i="27"/>
  <c r="K57" i="27"/>
  <c r="K70" i="27"/>
  <c r="K8" i="27"/>
  <c r="K11" i="27"/>
  <c r="K36" i="27"/>
  <c r="K25" i="27"/>
  <c r="K32" i="27"/>
  <c r="K46" i="27"/>
  <c r="K50" i="27"/>
  <c r="K51" i="27"/>
  <c r="K66" i="27"/>
  <c r="K41" i="27"/>
  <c r="K20" i="27"/>
  <c r="K24" i="27"/>
  <c r="K44" i="27"/>
  <c r="K40" i="27"/>
  <c r="K43" i="27"/>
  <c r="K56" i="27"/>
  <c r="K64" i="27"/>
  <c r="K72" i="27"/>
  <c r="K59" i="27"/>
  <c r="K62" i="27"/>
  <c r="K60" i="27"/>
  <c r="K68" i="27"/>
  <c r="K71" i="27"/>
  <c r="K52" i="27"/>
  <c r="K7" i="27"/>
  <c r="K58" i="27"/>
  <c r="K55" i="27"/>
  <c r="K67" i="27"/>
  <c r="K63" i="27"/>
  <c r="K21" i="27"/>
  <c r="K13" i="27"/>
  <c r="K33" i="27"/>
  <c r="K61" i="27"/>
  <c r="K17" i="27"/>
  <c r="K45" i="27"/>
  <c r="K65" i="27"/>
  <c r="K69" i="27"/>
  <c r="K53" i="27"/>
  <c r="K37" i="27"/>
  <c r="K29" i="27"/>
  <c r="K49" i="27"/>
  <c r="K9" i="27"/>
  <c r="L5" i="27"/>
  <c r="M4" i="27" s="1"/>
  <c r="L6" i="27"/>
  <c r="L9" i="27" l="1"/>
  <c r="L10" i="27"/>
  <c r="L11" i="27"/>
  <c r="L12" i="27"/>
  <c r="L8" i="27"/>
  <c r="L22" i="27"/>
  <c r="L16" i="27"/>
  <c r="L20" i="27"/>
  <c r="L26" i="27"/>
  <c r="L31" i="27"/>
  <c r="L32" i="27"/>
  <c r="L38" i="27"/>
  <c r="L15" i="27"/>
  <c r="L18" i="27"/>
  <c r="L24" i="27"/>
  <c r="L27" i="27"/>
  <c r="L36" i="27"/>
  <c r="L39" i="27"/>
  <c r="L40" i="27"/>
  <c r="L45" i="27"/>
  <c r="L46" i="27"/>
  <c r="L51" i="27"/>
  <c r="L52" i="27"/>
  <c r="L59" i="27"/>
  <c r="L60" i="27"/>
  <c r="L19" i="27"/>
  <c r="L30" i="27"/>
  <c r="L35" i="27"/>
  <c r="L14" i="27"/>
  <c r="L28" i="27"/>
  <c r="L29" i="27"/>
  <c r="L42" i="27"/>
  <c r="L43" i="27"/>
  <c r="L47" i="27"/>
  <c r="L54" i="27"/>
  <c r="L55" i="27"/>
  <c r="L58" i="27"/>
  <c r="L61" i="27"/>
  <c r="L62" i="27"/>
  <c r="L63" i="27"/>
  <c r="L13" i="27"/>
  <c r="L23" i="27"/>
  <c r="L34" i="27"/>
  <c r="L48" i="27"/>
  <c r="L44" i="27"/>
  <c r="L50" i="27"/>
  <c r="L66" i="27"/>
  <c r="L67" i="27"/>
  <c r="L70" i="27"/>
  <c r="L56" i="27"/>
  <c r="L64" i="27"/>
  <c r="L68" i="27"/>
  <c r="L72" i="27"/>
  <c r="L7" i="27"/>
  <c r="L71" i="27"/>
  <c r="L65" i="27"/>
  <c r="L21" i="27"/>
  <c r="L49" i="27"/>
  <c r="L69" i="27"/>
  <c r="L57" i="27"/>
  <c r="L41" i="27"/>
  <c r="L33" i="27"/>
  <c r="L53" i="27"/>
  <c r="L25" i="27"/>
  <c r="L17" i="27"/>
  <c r="L37" i="27"/>
  <c r="M5" i="27"/>
  <c r="N4" i="27" s="1"/>
  <c r="M6" i="27"/>
  <c r="M11" i="27" l="1"/>
  <c r="M19" i="27"/>
  <c r="M20" i="27"/>
  <c r="M10" i="27"/>
  <c r="M23" i="27"/>
  <c r="M24" i="27"/>
  <c r="M30" i="27"/>
  <c r="M35" i="27"/>
  <c r="M36" i="27"/>
  <c r="M9" i="27"/>
  <c r="M14" i="27"/>
  <c r="M15" i="27"/>
  <c r="M18" i="27"/>
  <c r="M28" i="27"/>
  <c r="M32" i="27"/>
  <c r="M50" i="27"/>
  <c r="M58" i="27"/>
  <c r="M63" i="27"/>
  <c r="M64" i="27"/>
  <c r="M67" i="27"/>
  <c r="M68" i="27"/>
  <c r="M71" i="27"/>
  <c r="M72" i="27"/>
  <c r="M7" i="27"/>
  <c r="M12" i="27"/>
  <c r="M27" i="27"/>
  <c r="M38" i="27"/>
  <c r="M8" i="27"/>
  <c r="M34" i="27"/>
  <c r="M40" i="27"/>
  <c r="M44" i="27"/>
  <c r="M48" i="27"/>
  <c r="M52" i="27"/>
  <c r="M56" i="27"/>
  <c r="M59" i="27"/>
  <c r="M16" i="27"/>
  <c r="M26" i="27"/>
  <c r="M31" i="27"/>
  <c r="M42" i="27"/>
  <c r="M43" i="27"/>
  <c r="M46" i="27"/>
  <c r="M22" i="27"/>
  <c r="M55" i="27"/>
  <c r="M65" i="27"/>
  <c r="M66" i="27"/>
  <c r="M51" i="27"/>
  <c r="M54" i="27"/>
  <c r="M62" i="27"/>
  <c r="M47" i="27"/>
  <c r="M70" i="27"/>
  <c r="M39" i="27"/>
  <c r="M60" i="27"/>
  <c r="M37" i="27"/>
  <c r="M57" i="27"/>
  <c r="M45" i="27"/>
  <c r="M49" i="27"/>
  <c r="M21" i="27"/>
  <c r="M41" i="27"/>
  <c r="M29" i="27"/>
  <c r="M33" i="27"/>
  <c r="M69" i="27"/>
  <c r="M25" i="27"/>
  <c r="M13" i="27"/>
  <c r="M17" i="27"/>
  <c r="M53" i="27"/>
  <c r="M61" i="27"/>
  <c r="N5" i="27"/>
  <c r="O4" i="27" s="1"/>
  <c r="N6" i="27"/>
  <c r="N8" i="27" l="1"/>
  <c r="N12" i="27"/>
  <c r="N13" i="27"/>
  <c r="N18" i="27"/>
  <c r="N9" i="27"/>
  <c r="N14" i="27"/>
  <c r="N29" i="27"/>
  <c r="N34" i="27"/>
  <c r="N11" i="27"/>
  <c r="N20" i="27"/>
  <c r="N43" i="27"/>
  <c r="N44" i="27"/>
  <c r="N49" i="27"/>
  <c r="N55" i="27"/>
  <c r="N56" i="27"/>
  <c r="N62" i="27"/>
  <c r="N66" i="27"/>
  <c r="N15" i="27"/>
  <c r="N17" i="27"/>
  <c r="N24" i="27"/>
  <c r="N25" i="27"/>
  <c r="N32" i="27"/>
  <c r="N33" i="27"/>
  <c r="N19" i="27"/>
  <c r="N27" i="27"/>
  <c r="N30" i="27"/>
  <c r="N35" i="27"/>
  <c r="N22" i="27"/>
  <c r="N23" i="27"/>
  <c r="N37" i="27"/>
  <c r="N38" i="27"/>
  <c r="N60" i="27"/>
  <c r="N64" i="27"/>
  <c r="N10" i="27"/>
  <c r="N36" i="27"/>
  <c r="N40" i="27"/>
  <c r="N45" i="27"/>
  <c r="N16" i="27"/>
  <c r="N21" i="27"/>
  <c r="N26" i="27"/>
  <c r="N39" i="27"/>
  <c r="N41" i="27"/>
  <c r="N47" i="27"/>
  <c r="N28" i="27"/>
  <c r="N48" i="27"/>
  <c r="N42" i="27"/>
  <c r="N52" i="27"/>
  <c r="N53" i="27"/>
  <c r="N58" i="27"/>
  <c r="N63" i="27"/>
  <c r="N68" i="27"/>
  <c r="N50" i="27"/>
  <c r="N57" i="27"/>
  <c r="N67" i="27"/>
  <c r="N69" i="27"/>
  <c r="N59" i="27"/>
  <c r="N65" i="27"/>
  <c r="N54" i="27"/>
  <c r="N61" i="27"/>
  <c r="N31" i="27"/>
  <c r="N46" i="27"/>
  <c r="N51" i="27"/>
  <c r="N70" i="27"/>
  <c r="N7" i="27"/>
  <c r="N72" i="27"/>
  <c r="N71" i="27"/>
  <c r="O5" i="27"/>
  <c r="P4" i="27" s="1"/>
  <c r="O6" i="27"/>
  <c r="O9" i="27" l="1"/>
  <c r="O14" i="27"/>
  <c r="O15" i="27"/>
  <c r="O16" i="27"/>
  <c r="O17" i="27"/>
  <c r="O8" i="27"/>
  <c r="O12" i="27"/>
  <c r="O27" i="27"/>
  <c r="O28" i="27"/>
  <c r="O33" i="27"/>
  <c r="O39" i="27"/>
  <c r="O19" i="27"/>
  <c r="O11" i="27"/>
  <c r="O20" i="27"/>
  <c r="O21" i="27"/>
  <c r="O41" i="27"/>
  <c r="O42" i="27"/>
  <c r="O47" i="27"/>
  <c r="O48" i="27"/>
  <c r="O53" i="27"/>
  <c r="O54" i="27"/>
  <c r="O61" i="27"/>
  <c r="O65" i="27"/>
  <c r="O70" i="27"/>
  <c r="O22" i="27"/>
  <c r="O23" i="27"/>
  <c r="O26" i="27"/>
  <c r="O31" i="27"/>
  <c r="O34" i="27"/>
  <c r="O24" i="27"/>
  <c r="O25" i="27"/>
  <c r="O32" i="27"/>
  <c r="O29" i="27"/>
  <c r="O37" i="27"/>
  <c r="O38" i="27"/>
  <c r="O44" i="27"/>
  <c r="O10" i="27"/>
  <c r="O13" i="27"/>
  <c r="O30" i="27"/>
  <c r="O35" i="27"/>
  <c r="O46" i="27"/>
  <c r="O18" i="27"/>
  <c r="O45" i="27"/>
  <c r="O36" i="27"/>
  <c r="O51" i="27"/>
  <c r="O60" i="27"/>
  <c r="O43" i="27"/>
  <c r="O49" i="27"/>
  <c r="O52" i="27"/>
  <c r="O55" i="27"/>
  <c r="O58" i="27"/>
  <c r="O63" i="27"/>
  <c r="O68" i="27"/>
  <c r="O50" i="27"/>
  <c r="O56" i="27"/>
  <c r="O57" i="27"/>
  <c r="O64" i="27"/>
  <c r="O66" i="27"/>
  <c r="O67" i="27"/>
  <c r="O62" i="27"/>
  <c r="O69" i="27"/>
  <c r="O72" i="27"/>
  <c r="O71" i="27"/>
  <c r="O7" i="27"/>
  <c r="O40" i="27"/>
  <c r="O59" i="27"/>
  <c r="N74" i="27"/>
  <c r="N75" i="27"/>
  <c r="P5" i="27"/>
  <c r="Q4" i="27" s="1"/>
  <c r="P6" i="27"/>
  <c r="P9" i="27" l="1"/>
  <c r="P10" i="27"/>
  <c r="P11" i="27"/>
  <c r="P12" i="27"/>
  <c r="P13" i="27"/>
  <c r="P21" i="27"/>
  <c r="P22" i="27"/>
  <c r="P15" i="27"/>
  <c r="P18" i="27"/>
  <c r="P19" i="27"/>
  <c r="P25" i="27"/>
  <c r="P26" i="27"/>
  <c r="P31" i="27"/>
  <c r="P32" i="27"/>
  <c r="P37" i="27"/>
  <c r="P38" i="27"/>
  <c r="P8" i="27"/>
  <c r="P16" i="27"/>
  <c r="P14" i="27"/>
  <c r="P23" i="27"/>
  <c r="P30" i="27"/>
  <c r="P34" i="27"/>
  <c r="P35" i="27"/>
  <c r="P40" i="27"/>
  <c r="P46" i="27"/>
  <c r="P51" i="27"/>
  <c r="P52" i="27"/>
  <c r="P59" i="27"/>
  <c r="P60" i="27"/>
  <c r="P69" i="27"/>
  <c r="P20" i="27"/>
  <c r="P36" i="27"/>
  <c r="P39" i="27"/>
  <c r="P17" i="27"/>
  <c r="P33" i="27"/>
  <c r="P28" i="27"/>
  <c r="P50" i="27"/>
  <c r="P27" i="27"/>
  <c r="P24" i="27"/>
  <c r="P42" i="27"/>
  <c r="P43" i="27"/>
  <c r="P29" i="27"/>
  <c r="P41" i="27"/>
  <c r="P45" i="27"/>
  <c r="P47" i="27"/>
  <c r="P54" i="27"/>
  <c r="P61" i="27"/>
  <c r="P62" i="27"/>
  <c r="P53" i="27"/>
  <c r="P44" i="27"/>
  <c r="P48" i="27"/>
  <c r="P49" i="27"/>
  <c r="P55" i="27"/>
  <c r="P58" i="27"/>
  <c r="P63" i="27"/>
  <c r="P68" i="27"/>
  <c r="P64" i="27"/>
  <c r="P57" i="27"/>
  <c r="P66" i="27"/>
  <c r="P7" i="27"/>
  <c r="P67" i="27"/>
  <c r="P56" i="27"/>
  <c r="P65" i="27"/>
  <c r="P70" i="27"/>
  <c r="P71" i="27"/>
  <c r="P72" i="27"/>
  <c r="O74" i="27"/>
  <c r="O75" i="27"/>
  <c r="Q5" i="27"/>
  <c r="R4" i="27" s="1"/>
  <c r="Q6" i="27"/>
  <c r="Q8" i="27" l="1"/>
  <c r="Q10" i="27"/>
  <c r="Q19" i="27"/>
  <c r="Q20" i="27"/>
  <c r="Q11" i="27"/>
  <c r="Q13" i="27"/>
  <c r="Q16" i="27"/>
  <c r="Q17" i="27"/>
  <c r="Q21" i="27"/>
  <c r="Q22" i="27"/>
  <c r="Q23" i="27"/>
  <c r="Q24" i="27"/>
  <c r="Q30" i="27"/>
  <c r="Q35" i="27"/>
  <c r="Q36" i="27"/>
  <c r="Q9" i="27"/>
  <c r="Q25" i="27"/>
  <c r="Q26" i="27"/>
  <c r="Q27" i="27"/>
  <c r="Q29" i="27"/>
  <c r="Q31" i="27"/>
  <c r="Q33" i="27"/>
  <c r="Q37" i="27"/>
  <c r="Q38" i="27"/>
  <c r="Q39" i="27"/>
  <c r="Q45" i="27"/>
  <c r="Q50" i="27"/>
  <c r="Q57" i="27"/>
  <c r="Q58" i="27"/>
  <c r="Q63" i="27"/>
  <c r="Q64" i="27"/>
  <c r="Q67" i="27"/>
  <c r="Q68" i="27"/>
  <c r="Q7" i="27"/>
  <c r="Q28" i="27"/>
  <c r="Q12" i="27"/>
  <c r="Q15" i="27"/>
  <c r="Q34" i="27"/>
  <c r="Q18" i="27"/>
  <c r="Q41" i="27"/>
  <c r="Q42" i="27"/>
  <c r="Q43" i="27"/>
  <c r="Q46" i="27"/>
  <c r="Q47" i="27"/>
  <c r="Q49" i="27"/>
  <c r="Q51" i="27"/>
  <c r="Q53" i="27"/>
  <c r="Q54" i="27"/>
  <c r="Q55" i="27"/>
  <c r="Q62" i="27"/>
  <c r="Q65" i="27"/>
  <c r="Q32" i="27"/>
  <c r="Q40" i="27"/>
  <c r="Q44" i="27"/>
  <c r="Q14" i="27"/>
  <c r="Q56" i="27"/>
  <c r="Q59" i="27"/>
  <c r="Q66" i="27"/>
  <c r="Q70" i="27"/>
  <c r="Q71" i="27"/>
  <c r="Q60" i="27"/>
  <c r="Q61" i="27"/>
  <c r="Q52" i="27"/>
  <c r="Q48" i="27"/>
  <c r="Q69" i="27"/>
  <c r="Q72" i="27"/>
  <c r="P74" i="27"/>
  <c r="P75" i="27"/>
  <c r="R5" i="27"/>
  <c r="S4" i="27" s="1"/>
  <c r="R6" i="27"/>
  <c r="R8" i="27" l="1"/>
  <c r="R11" i="27"/>
  <c r="R18" i="27"/>
  <c r="R20" i="27"/>
  <c r="R29" i="27"/>
  <c r="R34" i="27"/>
  <c r="R10" i="27"/>
  <c r="R12" i="27"/>
  <c r="R13" i="27"/>
  <c r="R15" i="27"/>
  <c r="R17" i="27"/>
  <c r="R16" i="27"/>
  <c r="R19" i="27"/>
  <c r="R22" i="27"/>
  <c r="R24" i="27"/>
  <c r="R28" i="27"/>
  <c r="R32" i="27"/>
  <c r="R36" i="27"/>
  <c r="R43" i="27"/>
  <c r="R44" i="27"/>
  <c r="R49" i="27"/>
  <c r="R55" i="27"/>
  <c r="R56" i="27"/>
  <c r="R62" i="27"/>
  <c r="R66" i="27"/>
  <c r="R9" i="27"/>
  <c r="R21" i="27"/>
  <c r="R37" i="27"/>
  <c r="R23" i="27"/>
  <c r="R26" i="27"/>
  <c r="R31" i="27"/>
  <c r="R14" i="27"/>
  <c r="R30" i="27"/>
  <c r="R35" i="27"/>
  <c r="R39" i="27"/>
  <c r="R40" i="27"/>
  <c r="R45" i="27"/>
  <c r="R48" i="27"/>
  <c r="R52" i="27"/>
  <c r="R57" i="27"/>
  <c r="R58" i="27"/>
  <c r="R59" i="27"/>
  <c r="R61" i="27"/>
  <c r="R63" i="27"/>
  <c r="R25" i="27"/>
  <c r="R41" i="27"/>
  <c r="R42" i="27"/>
  <c r="R46" i="27"/>
  <c r="R38" i="27"/>
  <c r="R33" i="27"/>
  <c r="R27" i="27"/>
  <c r="R47" i="27"/>
  <c r="R64" i="27"/>
  <c r="R65" i="27"/>
  <c r="R67" i="27"/>
  <c r="R69" i="27"/>
  <c r="R51" i="27"/>
  <c r="R54" i="27"/>
  <c r="R53" i="27"/>
  <c r="R60" i="27"/>
  <c r="R70" i="27"/>
  <c r="R7" i="27"/>
  <c r="R68" i="27"/>
  <c r="R50" i="27"/>
  <c r="R71" i="27"/>
  <c r="R72" i="27"/>
  <c r="Q74" i="27"/>
  <c r="S5" i="27"/>
  <c r="T4" i="27" s="1"/>
  <c r="S6" i="27"/>
  <c r="S12" i="27" l="1"/>
  <c r="S13" i="27"/>
  <c r="S14" i="27"/>
  <c r="S15" i="27"/>
  <c r="S16" i="27"/>
  <c r="S17" i="27"/>
  <c r="S10" i="27"/>
  <c r="S27" i="27"/>
  <c r="S28" i="27"/>
  <c r="S33" i="27"/>
  <c r="S39" i="27"/>
  <c r="S18" i="27"/>
  <c r="S8" i="27"/>
  <c r="S41" i="27"/>
  <c r="S42" i="27"/>
  <c r="S47" i="27"/>
  <c r="S48" i="27"/>
  <c r="S53" i="27"/>
  <c r="S54" i="27"/>
  <c r="S61" i="27"/>
  <c r="S65" i="27"/>
  <c r="S70" i="27"/>
  <c r="S29" i="27"/>
  <c r="S30" i="27"/>
  <c r="S35" i="27"/>
  <c r="S38" i="27"/>
  <c r="S9" i="27"/>
  <c r="S20" i="27"/>
  <c r="S21" i="27"/>
  <c r="S22" i="27"/>
  <c r="S36" i="27"/>
  <c r="S24" i="27"/>
  <c r="S44" i="27"/>
  <c r="S56" i="27"/>
  <c r="S60" i="27"/>
  <c r="S64" i="27"/>
  <c r="S23" i="27"/>
  <c r="S34" i="27"/>
  <c r="S40" i="27"/>
  <c r="S43" i="27"/>
  <c r="S45" i="27"/>
  <c r="S25" i="27"/>
  <c r="S31" i="27"/>
  <c r="S46" i="27"/>
  <c r="S11" i="27"/>
  <c r="S50" i="27"/>
  <c r="S57" i="27"/>
  <c r="S68" i="27"/>
  <c r="S32" i="27"/>
  <c r="S59" i="27"/>
  <c r="S62" i="27"/>
  <c r="S66" i="27"/>
  <c r="S67" i="27"/>
  <c r="S69" i="27"/>
  <c r="S19" i="27"/>
  <c r="S37" i="27"/>
  <c r="S51" i="27"/>
  <c r="S26" i="27"/>
  <c r="S58" i="27"/>
  <c r="S63" i="27"/>
  <c r="S7" i="27"/>
  <c r="S49" i="27"/>
  <c r="S55" i="27"/>
  <c r="S52" i="27"/>
  <c r="S72" i="27"/>
  <c r="S71" i="27"/>
  <c r="R74" i="27"/>
  <c r="R75" i="27"/>
  <c r="T5" i="27"/>
  <c r="U4" i="27" s="1"/>
  <c r="T6" i="27"/>
  <c r="T9" i="27" l="1"/>
  <c r="T10" i="27"/>
  <c r="T11" i="27"/>
  <c r="T12" i="27"/>
  <c r="T13" i="27"/>
  <c r="T21" i="27"/>
  <c r="T22" i="27"/>
  <c r="T14" i="27"/>
  <c r="T25" i="27"/>
  <c r="T26" i="27"/>
  <c r="T31" i="27"/>
  <c r="T32" i="27"/>
  <c r="T37" i="27"/>
  <c r="T38" i="27"/>
  <c r="T20" i="27"/>
  <c r="T15" i="27"/>
  <c r="T17" i="27"/>
  <c r="T18" i="27"/>
  <c r="T40" i="27"/>
  <c r="T46" i="27"/>
  <c r="T51" i="27"/>
  <c r="T52" i="27"/>
  <c r="T59" i="27"/>
  <c r="T60" i="27"/>
  <c r="T69" i="27"/>
  <c r="T16" i="27"/>
  <c r="T24" i="27"/>
  <c r="T27" i="27"/>
  <c r="T28" i="27"/>
  <c r="T29" i="27"/>
  <c r="T30" i="27"/>
  <c r="T35" i="27"/>
  <c r="T19" i="27"/>
  <c r="T33" i="27"/>
  <c r="T39" i="27"/>
  <c r="T44" i="27"/>
  <c r="T23" i="27"/>
  <c r="T36" i="27"/>
  <c r="T34" i="27"/>
  <c r="T42" i="27"/>
  <c r="T43" i="27"/>
  <c r="T48" i="27"/>
  <c r="T49" i="27"/>
  <c r="T8" i="27"/>
  <c r="T41" i="27"/>
  <c r="T55" i="27"/>
  <c r="T58" i="27"/>
  <c r="T63" i="27"/>
  <c r="T47" i="27"/>
  <c r="T50" i="27"/>
  <c r="T56" i="27"/>
  <c r="T57" i="27"/>
  <c r="T64" i="27"/>
  <c r="T65" i="27"/>
  <c r="T68" i="27"/>
  <c r="T54" i="27"/>
  <c r="T61" i="27"/>
  <c r="T62" i="27"/>
  <c r="T66" i="27"/>
  <c r="T67" i="27"/>
  <c r="T45" i="27"/>
  <c r="T53" i="27"/>
  <c r="T70" i="27"/>
  <c r="T7" i="27"/>
  <c r="T71" i="27"/>
  <c r="T72" i="27"/>
  <c r="S74" i="27"/>
  <c r="S75" i="27"/>
  <c r="U5" i="27"/>
  <c r="V4" i="27" s="1"/>
  <c r="U6" i="27"/>
  <c r="B8" i="4"/>
  <c r="U9" i="27" l="1"/>
  <c r="U19" i="27"/>
  <c r="U20" i="27"/>
  <c r="U8" i="27"/>
  <c r="U15" i="27"/>
  <c r="U18" i="27"/>
  <c r="U23" i="27"/>
  <c r="U24" i="27"/>
  <c r="U30" i="27"/>
  <c r="U35" i="27"/>
  <c r="U36" i="27"/>
  <c r="U14" i="27"/>
  <c r="U10" i="27"/>
  <c r="U12" i="27"/>
  <c r="U13" i="27"/>
  <c r="U34" i="27"/>
  <c r="U45" i="27"/>
  <c r="U50" i="27"/>
  <c r="U57" i="27"/>
  <c r="U58" i="27"/>
  <c r="U63" i="27"/>
  <c r="U64" i="27"/>
  <c r="U67" i="27"/>
  <c r="U68" i="27"/>
  <c r="U7" i="27"/>
  <c r="U25" i="27"/>
  <c r="U32" i="27"/>
  <c r="U33" i="27"/>
  <c r="U16" i="27"/>
  <c r="U27" i="27"/>
  <c r="U11" i="27"/>
  <c r="U26" i="27"/>
  <c r="U31" i="27"/>
  <c r="U17" i="27"/>
  <c r="U22" i="27"/>
  <c r="U28" i="27"/>
  <c r="U37" i="27"/>
  <c r="U41" i="27"/>
  <c r="U39" i="27"/>
  <c r="U40" i="27"/>
  <c r="U44" i="27"/>
  <c r="U47" i="27"/>
  <c r="U29" i="27"/>
  <c r="U38" i="27"/>
  <c r="U42" i="27"/>
  <c r="U43" i="27"/>
  <c r="U46" i="27"/>
  <c r="U48" i="27"/>
  <c r="U49" i="27"/>
  <c r="U52" i="27"/>
  <c r="U53" i="27"/>
  <c r="U72" i="27"/>
  <c r="U55" i="27"/>
  <c r="U56" i="27"/>
  <c r="U59" i="27"/>
  <c r="U65" i="27"/>
  <c r="U54" i="27"/>
  <c r="U60" i="27"/>
  <c r="U71" i="27"/>
  <c r="U62" i="27"/>
  <c r="U51" i="27"/>
  <c r="U61" i="27"/>
  <c r="U66" i="27"/>
  <c r="U69" i="27"/>
  <c r="U70" i="27"/>
  <c r="U21" i="27"/>
  <c r="T74" i="27"/>
  <c r="T75" i="27"/>
  <c r="V5" i="27"/>
  <c r="W4" i="27" s="1"/>
  <c r="V6" i="27"/>
  <c r="V8" i="27" l="1"/>
  <c r="V10" i="27"/>
  <c r="V18" i="27"/>
  <c r="V9" i="27"/>
  <c r="V12" i="27"/>
  <c r="V16" i="27"/>
  <c r="V19" i="27"/>
  <c r="V22" i="27"/>
  <c r="V29" i="27"/>
  <c r="V34" i="27"/>
  <c r="V11" i="27"/>
  <c r="V14" i="27"/>
  <c r="V20" i="27"/>
  <c r="V23" i="27"/>
  <c r="V26" i="27"/>
  <c r="V27" i="27"/>
  <c r="V30" i="27"/>
  <c r="V31" i="27"/>
  <c r="V35" i="27"/>
  <c r="V38" i="27"/>
  <c r="V39" i="27"/>
  <c r="V43" i="27"/>
  <c r="V44" i="27"/>
  <c r="V55" i="27"/>
  <c r="V56" i="27"/>
  <c r="V62" i="27"/>
  <c r="V66" i="27"/>
  <c r="V71" i="27"/>
  <c r="V72" i="27"/>
  <c r="V24" i="27"/>
  <c r="V32" i="27"/>
  <c r="V36" i="27"/>
  <c r="V42" i="27"/>
  <c r="V46" i="27"/>
  <c r="V47" i="27"/>
  <c r="V50" i="27"/>
  <c r="V51" i="27"/>
  <c r="V54" i="27"/>
  <c r="V65" i="27"/>
  <c r="V15" i="27"/>
  <c r="V45" i="27"/>
  <c r="V40" i="27"/>
  <c r="V48" i="27"/>
  <c r="V60" i="27"/>
  <c r="V61" i="27"/>
  <c r="V70" i="27"/>
  <c r="V52" i="27"/>
  <c r="V58" i="27"/>
  <c r="V63" i="27"/>
  <c r="V28" i="27"/>
  <c r="V64" i="27"/>
  <c r="V68" i="27"/>
  <c r="V59" i="27"/>
  <c r="V67" i="27"/>
  <c r="V7" i="27"/>
  <c r="V53" i="27"/>
  <c r="V21" i="27"/>
  <c r="V49" i="27"/>
  <c r="V17" i="27"/>
  <c r="V57" i="27"/>
  <c r="V41" i="27"/>
  <c r="V25" i="27"/>
  <c r="V69" i="27"/>
  <c r="V37" i="27"/>
  <c r="V33" i="27"/>
  <c r="V13" i="27"/>
  <c r="U74" i="27"/>
  <c r="U75" i="27"/>
  <c r="W5" i="27"/>
  <c r="X4" i="27" s="1"/>
  <c r="W6" i="27"/>
  <c r="W72" i="27" l="1"/>
  <c r="W34" i="27"/>
  <c r="W13" i="27"/>
  <c r="W23" i="27"/>
  <c r="W12" i="27"/>
  <c r="W68" i="27"/>
  <c r="W44" i="27"/>
  <c r="W59" i="27"/>
  <c r="W22" i="27"/>
  <c r="W8" i="27"/>
  <c r="W25" i="27"/>
  <c r="W45" i="27"/>
  <c r="W14" i="27"/>
  <c r="W62" i="27"/>
  <c r="W41" i="27"/>
  <c r="W52" i="27"/>
  <c r="W21" i="27"/>
  <c r="W42" i="27"/>
  <c r="W33" i="27"/>
  <c r="W70" i="27"/>
  <c r="W30" i="27"/>
  <c r="W7" i="27"/>
  <c r="W66" i="27"/>
  <c r="W19" i="27"/>
  <c r="W40" i="27"/>
  <c r="W11" i="27"/>
  <c r="W24" i="27"/>
  <c r="W63" i="27"/>
  <c r="W36" i="27"/>
  <c r="W71" i="27"/>
  <c r="W64" i="27"/>
  <c r="W61" i="27"/>
  <c r="W16" i="27"/>
  <c r="W10" i="27"/>
  <c r="W54" i="27"/>
  <c r="W51" i="27"/>
  <c r="W17" i="27"/>
  <c r="W46" i="27"/>
  <c r="W58" i="27"/>
  <c r="W50" i="27"/>
  <c r="W20" i="27"/>
  <c r="W15" i="27"/>
  <c r="W57" i="27"/>
  <c r="W65" i="27"/>
  <c r="W49" i="27"/>
  <c r="W60" i="27"/>
  <c r="W55" i="27"/>
  <c r="W47" i="27"/>
  <c r="W35" i="27"/>
  <c r="W38" i="27"/>
  <c r="W43" i="27"/>
  <c r="W37" i="27"/>
  <c r="W39" i="27"/>
  <c r="W32" i="27"/>
  <c r="W48" i="27"/>
  <c r="W29" i="27"/>
  <c r="W28" i="27"/>
  <c r="W31" i="27"/>
  <c r="W56" i="27"/>
  <c r="W9" i="27"/>
  <c r="W53" i="27"/>
  <c r="W18" i="27"/>
  <c r="W67" i="27"/>
  <c r="W27" i="27"/>
  <c r="W69" i="27"/>
  <c r="W26" i="27"/>
  <c r="V74" i="27"/>
  <c r="V75" i="27"/>
  <c r="X5" i="27"/>
  <c r="Y4" i="27" s="1"/>
  <c r="X6" i="27"/>
  <c r="X8" i="27" l="1"/>
  <c r="X11" i="27"/>
  <c r="X14" i="27"/>
  <c r="X15" i="27"/>
  <c r="X16" i="27"/>
  <c r="X22" i="27"/>
  <c r="X21" i="27"/>
  <c r="X26" i="27"/>
  <c r="X27" i="27"/>
  <c r="X32" i="27"/>
  <c r="X38" i="27"/>
  <c r="X39" i="27"/>
  <c r="X9" i="27"/>
  <c r="X19" i="27"/>
  <c r="X28" i="27"/>
  <c r="X37" i="27"/>
  <c r="X40" i="27"/>
  <c r="X46" i="27"/>
  <c r="X47" i="27"/>
  <c r="X52" i="27"/>
  <c r="X60" i="27"/>
  <c r="X10" i="27"/>
  <c r="X13" i="27"/>
  <c r="X23" i="27"/>
  <c r="X31" i="27"/>
  <c r="X36" i="27"/>
  <c r="X18" i="27"/>
  <c r="X34" i="27"/>
  <c r="X43" i="27"/>
  <c r="X44" i="27"/>
  <c r="X48" i="27"/>
  <c r="X53" i="27"/>
  <c r="X55" i="27"/>
  <c r="X56" i="27"/>
  <c r="X59" i="27"/>
  <c r="X63" i="27"/>
  <c r="X64" i="27"/>
  <c r="X12" i="27"/>
  <c r="X24" i="27"/>
  <c r="X35" i="27"/>
  <c r="X42" i="27"/>
  <c r="X20" i="27"/>
  <c r="X30" i="27"/>
  <c r="X51" i="27"/>
  <c r="X54" i="27"/>
  <c r="X62" i="27"/>
  <c r="X67" i="27"/>
  <c r="X68" i="27"/>
  <c r="X66" i="27"/>
  <c r="X58" i="27"/>
  <c r="X50" i="27"/>
  <c r="X71" i="27"/>
  <c r="X7" i="27"/>
  <c r="X72" i="27"/>
  <c r="X70" i="27"/>
  <c r="X49" i="27"/>
  <c r="X33" i="27"/>
  <c r="X17" i="27"/>
  <c r="X61" i="27"/>
  <c r="X29" i="27"/>
  <c r="X65" i="27"/>
  <c r="X57" i="27"/>
  <c r="X25" i="27"/>
  <c r="X45" i="27"/>
  <c r="X69" i="27"/>
  <c r="X41" i="27"/>
  <c r="W74" i="27"/>
  <c r="W75" i="27"/>
  <c r="Y5" i="27"/>
  <c r="Z4" i="27" s="1"/>
  <c r="Y6" i="27"/>
  <c r="Y9" i="27" l="1"/>
  <c r="Y10" i="27"/>
  <c r="Y11" i="27"/>
  <c r="Y12" i="27"/>
  <c r="Y20" i="27"/>
  <c r="Y24" i="27"/>
  <c r="Y30" i="27"/>
  <c r="Y31" i="27"/>
  <c r="Y36" i="27"/>
  <c r="Y16" i="27"/>
  <c r="Y18" i="27"/>
  <c r="Y19" i="27"/>
  <c r="Y22" i="27"/>
  <c r="Y25" i="27"/>
  <c r="Y50" i="27"/>
  <c r="Y51" i="27"/>
  <c r="Y58" i="27"/>
  <c r="Y59" i="27"/>
  <c r="Y64" i="27"/>
  <c r="Y68" i="27"/>
  <c r="Y14" i="27"/>
  <c r="Y28" i="27"/>
  <c r="Y39" i="27"/>
  <c r="Y23" i="27"/>
  <c r="Y26" i="27"/>
  <c r="Y8" i="27"/>
  <c r="Y15" i="27"/>
  <c r="Y41" i="27"/>
  <c r="Y60" i="27"/>
  <c r="Y38" i="27"/>
  <c r="Y40" i="27"/>
  <c r="Y43" i="27"/>
  <c r="Y44" i="27"/>
  <c r="Y27" i="27"/>
  <c r="Y32" i="27"/>
  <c r="Y35" i="27"/>
  <c r="Y34" i="27"/>
  <c r="Y47" i="27"/>
  <c r="Y46" i="27"/>
  <c r="Y56" i="27"/>
  <c r="Y42" i="27"/>
  <c r="Y48" i="27"/>
  <c r="Y54" i="27"/>
  <c r="Y62" i="27"/>
  <c r="Y67" i="27"/>
  <c r="Y52" i="27"/>
  <c r="Y55" i="27"/>
  <c r="Y57" i="27"/>
  <c r="Y63" i="27"/>
  <c r="Y66" i="27"/>
  <c r="Y70" i="27"/>
  <c r="Y72" i="27"/>
  <c r="Y71" i="27"/>
  <c r="Y7" i="27"/>
  <c r="Y61" i="27"/>
  <c r="Y29" i="27"/>
  <c r="Y13" i="27"/>
  <c r="Y49" i="27"/>
  <c r="Y17" i="27"/>
  <c r="Y45" i="27"/>
  <c r="Y53" i="27"/>
  <c r="Y37" i="27"/>
  <c r="Y21" i="27"/>
  <c r="Y65" i="27"/>
  <c r="Y33" i="27"/>
  <c r="Y69" i="27"/>
  <c r="X74" i="27"/>
  <c r="X75" i="27"/>
  <c r="Z5" i="27"/>
  <c r="AA4" i="27" s="1"/>
  <c r="Z6" i="27"/>
  <c r="Z12" i="27" l="1"/>
  <c r="Z18" i="27"/>
  <c r="Z19" i="27"/>
  <c r="Z11" i="27"/>
  <c r="Z14" i="27"/>
  <c r="Z23" i="27"/>
  <c r="Z34" i="27"/>
  <c r="Z35" i="27"/>
  <c r="Z8" i="27"/>
  <c r="Z15" i="27"/>
  <c r="Z9" i="27"/>
  <c r="Z16" i="27"/>
  <c r="Z29" i="27"/>
  <c r="Z44" i="27"/>
  <c r="Z56" i="27"/>
  <c r="Z61" i="27"/>
  <c r="Z62" i="27"/>
  <c r="Z63" i="27"/>
  <c r="Z65" i="27"/>
  <c r="Z66" i="27"/>
  <c r="Z67" i="27"/>
  <c r="Z7" i="27"/>
  <c r="Z22" i="27"/>
  <c r="Z30" i="27"/>
  <c r="Z38" i="27"/>
  <c r="Z10" i="27"/>
  <c r="Z28" i="27"/>
  <c r="Z31" i="27"/>
  <c r="Z36" i="27"/>
  <c r="Z20" i="27"/>
  <c r="Z27" i="27"/>
  <c r="Z32" i="27"/>
  <c r="Z45" i="27"/>
  <c r="Z26" i="27"/>
  <c r="Z24" i="27"/>
  <c r="Z42" i="27"/>
  <c r="Z48" i="27"/>
  <c r="Z39" i="27"/>
  <c r="Z40" i="27"/>
  <c r="Z50" i="27"/>
  <c r="Z59" i="27"/>
  <c r="Z64" i="27"/>
  <c r="Z46" i="27"/>
  <c r="Z51" i="27"/>
  <c r="Z68" i="27"/>
  <c r="Z43" i="27"/>
  <c r="Z47" i="27"/>
  <c r="Z54" i="27"/>
  <c r="Z60" i="27"/>
  <c r="Z55" i="27"/>
  <c r="Z58" i="27"/>
  <c r="Z70" i="27"/>
  <c r="Z52" i="27"/>
  <c r="Z72" i="27"/>
  <c r="Z49" i="27"/>
  <c r="Z17" i="27"/>
  <c r="Z69" i="27"/>
  <c r="Z37" i="27"/>
  <c r="Z41" i="27"/>
  <c r="Z33" i="27"/>
  <c r="Z13" i="27"/>
  <c r="Z71" i="27"/>
  <c r="Z53" i="27"/>
  <c r="Z21" i="27"/>
  <c r="Z57" i="27"/>
  <c r="Z25" i="27"/>
  <c r="Y74" i="27"/>
  <c r="Y75" i="27"/>
  <c r="AA5" i="27"/>
  <c r="AB4" i="27" s="1"/>
  <c r="AA6" i="27"/>
  <c r="AA8" i="27" l="1"/>
  <c r="AA9" i="27"/>
  <c r="AA17" i="27"/>
  <c r="AA10" i="27"/>
  <c r="AA15" i="27"/>
  <c r="AA18" i="27"/>
  <c r="AA22" i="27"/>
  <c r="AA28" i="27"/>
  <c r="AA33" i="27"/>
  <c r="AA20" i="27"/>
  <c r="AA11" i="27"/>
  <c r="AA26" i="27"/>
  <c r="AA30" i="27"/>
  <c r="AA34" i="27"/>
  <c r="AA38" i="27"/>
  <c r="AA42" i="27"/>
  <c r="AA43" i="27"/>
  <c r="AA48" i="27"/>
  <c r="AA54" i="27"/>
  <c r="AA55" i="27"/>
  <c r="AA70" i="27"/>
  <c r="AA19" i="27"/>
  <c r="AA24" i="27"/>
  <c r="AA27" i="27"/>
  <c r="AA32" i="27"/>
  <c r="AA35" i="27"/>
  <c r="AA14" i="27"/>
  <c r="AA39" i="27"/>
  <c r="AA46" i="27"/>
  <c r="AA49" i="27"/>
  <c r="AA50" i="27"/>
  <c r="AA31" i="27"/>
  <c r="AA36" i="27"/>
  <c r="AA12" i="27"/>
  <c r="AA40" i="27"/>
  <c r="AA23" i="27"/>
  <c r="AA16" i="27"/>
  <c r="AA52" i="27"/>
  <c r="AA58" i="27"/>
  <c r="AA69" i="27"/>
  <c r="AA71" i="27"/>
  <c r="AA56" i="27"/>
  <c r="AA59" i="27"/>
  <c r="AA64" i="27"/>
  <c r="AA51" i="27"/>
  <c r="AA62" i="27"/>
  <c r="AA67" i="27"/>
  <c r="AA68" i="27"/>
  <c r="AA44" i="27"/>
  <c r="AA60" i="27"/>
  <c r="AA63" i="27"/>
  <c r="AA47" i="27"/>
  <c r="AA7" i="27"/>
  <c r="AA66" i="27"/>
  <c r="AA37" i="27"/>
  <c r="AA45" i="27"/>
  <c r="AA72" i="27"/>
  <c r="AA57" i="27"/>
  <c r="AA25" i="27"/>
  <c r="AA65" i="27"/>
  <c r="AA53" i="27"/>
  <c r="AA21" i="27"/>
  <c r="AA13" i="27"/>
  <c r="AA61" i="27"/>
  <c r="AA29" i="27"/>
  <c r="AA41" i="27"/>
  <c r="Z74" i="27"/>
  <c r="Z75" i="27"/>
  <c r="AB5" i="27"/>
  <c r="AC4" i="27" s="1"/>
  <c r="AB6" i="27"/>
  <c r="AB10" i="27" l="1"/>
  <c r="AB14" i="27"/>
  <c r="AB15" i="27"/>
  <c r="AB16" i="27"/>
  <c r="AB22" i="27"/>
  <c r="AB13" i="27"/>
  <c r="AB19" i="27"/>
  <c r="AB20" i="27"/>
  <c r="AB26" i="27"/>
  <c r="AB27" i="27"/>
  <c r="AB32" i="27"/>
  <c r="AB38" i="27"/>
  <c r="AB39" i="27"/>
  <c r="AB12" i="27"/>
  <c r="AB8" i="27"/>
  <c r="AB18" i="27"/>
  <c r="AB21" i="27"/>
  <c r="AB23" i="27"/>
  <c r="AB24" i="27"/>
  <c r="AB31" i="27"/>
  <c r="AB35" i="27"/>
  <c r="AB36" i="27"/>
  <c r="AB40" i="27"/>
  <c r="AB41" i="27"/>
  <c r="AB46" i="27"/>
  <c r="AB47" i="27"/>
  <c r="AB52" i="27"/>
  <c r="AB53" i="27"/>
  <c r="AB60" i="27"/>
  <c r="AB69" i="27"/>
  <c r="AB11" i="27"/>
  <c r="AB25" i="27"/>
  <c r="AB30" i="27"/>
  <c r="AB33" i="27"/>
  <c r="AB29" i="27"/>
  <c r="AB34" i="27"/>
  <c r="AB37" i="27"/>
  <c r="AB42" i="27"/>
  <c r="AB51" i="27"/>
  <c r="AB54" i="27"/>
  <c r="AB57" i="27"/>
  <c r="AB58" i="27"/>
  <c r="AB61" i="27"/>
  <c r="AB62" i="27"/>
  <c r="AB9" i="27"/>
  <c r="AB45" i="27"/>
  <c r="AB17" i="27"/>
  <c r="AB28" i="27"/>
  <c r="AB43" i="27"/>
  <c r="AB44" i="27"/>
  <c r="AB48" i="27"/>
  <c r="AB55" i="27"/>
  <c r="AB63" i="27"/>
  <c r="AB66" i="27"/>
  <c r="AB70" i="27"/>
  <c r="AB49" i="27"/>
  <c r="AB50" i="27"/>
  <c r="AB56" i="27"/>
  <c r="AB59" i="27"/>
  <c r="AB64" i="27"/>
  <c r="AB67" i="27"/>
  <c r="AB72" i="27"/>
  <c r="AB7" i="27"/>
  <c r="AB65" i="27"/>
  <c r="AB68" i="27"/>
  <c r="AB71" i="27"/>
  <c r="AA74" i="27"/>
  <c r="AA75" i="27"/>
  <c r="AC5" i="27"/>
  <c r="AD4" i="27" s="1"/>
  <c r="AC6" i="27"/>
  <c r="AC9" i="27" l="1"/>
  <c r="AC10" i="27"/>
  <c r="AC11" i="27"/>
  <c r="AC12" i="27"/>
  <c r="AC13" i="27"/>
  <c r="AC8" i="27"/>
  <c r="AC20" i="27"/>
  <c r="AC21" i="27"/>
  <c r="AC16" i="27"/>
  <c r="AC24" i="27"/>
  <c r="AC25" i="27"/>
  <c r="AC30" i="27"/>
  <c r="AC31" i="27"/>
  <c r="AC36" i="27"/>
  <c r="AC37" i="27"/>
  <c r="AC14" i="27"/>
  <c r="AC17" i="27"/>
  <c r="AC15" i="27"/>
  <c r="AC27" i="27"/>
  <c r="AC28" i="27"/>
  <c r="AC32" i="27"/>
  <c r="AC39" i="27"/>
  <c r="AC45" i="27"/>
  <c r="AC50" i="27"/>
  <c r="AC51" i="27"/>
  <c r="AC58" i="27"/>
  <c r="AC59" i="27"/>
  <c r="AC64" i="27"/>
  <c r="AC68" i="27"/>
  <c r="AC29" i="27"/>
  <c r="AC34" i="27"/>
  <c r="AC19" i="27"/>
  <c r="AC22" i="27"/>
  <c r="AC35" i="27"/>
  <c r="AC23" i="27"/>
  <c r="AC40" i="27"/>
  <c r="AC43" i="27"/>
  <c r="AC44" i="27"/>
  <c r="AC47" i="27"/>
  <c r="AC48" i="27"/>
  <c r="AC52" i="27"/>
  <c r="AC55" i="27"/>
  <c r="AC56" i="27"/>
  <c r="AC63" i="27"/>
  <c r="AC18" i="27"/>
  <c r="AC33" i="27"/>
  <c r="AC41" i="27"/>
  <c r="AC42" i="27"/>
  <c r="AC46" i="27"/>
  <c r="AC26" i="27"/>
  <c r="AC60" i="27"/>
  <c r="AC65" i="27"/>
  <c r="AC67" i="27"/>
  <c r="AC38" i="27"/>
  <c r="AC53" i="27"/>
  <c r="AC61" i="27"/>
  <c r="AC66" i="27"/>
  <c r="AC49" i="27"/>
  <c r="AC69" i="27"/>
  <c r="AC7" i="27"/>
  <c r="AC54" i="27"/>
  <c r="AC57" i="27"/>
  <c r="AC62" i="27"/>
  <c r="AC70" i="27"/>
  <c r="AC72" i="27"/>
  <c r="AC71" i="27"/>
  <c r="AB74" i="27"/>
  <c r="AB75" i="27"/>
  <c r="AD5" i="27"/>
  <c r="AE4" i="27" s="1"/>
  <c r="AD6" i="27"/>
  <c r="AD11" i="27" l="1"/>
  <c r="AD13" i="27"/>
  <c r="AD18" i="27"/>
  <c r="AD19" i="27"/>
  <c r="AD8" i="27"/>
  <c r="AD9" i="27"/>
  <c r="AD12" i="27"/>
  <c r="AD23" i="27"/>
  <c r="AD29" i="27"/>
  <c r="AD34" i="27"/>
  <c r="AD35" i="27"/>
  <c r="AD10" i="27"/>
  <c r="AD14" i="27"/>
  <c r="AD17" i="27"/>
  <c r="AD20" i="27"/>
  <c r="AD44" i="27"/>
  <c r="AD49" i="27"/>
  <c r="AD56" i="27"/>
  <c r="AD57" i="27"/>
  <c r="AD62" i="27"/>
  <c r="AD63" i="27"/>
  <c r="AD66" i="27"/>
  <c r="AD67" i="27"/>
  <c r="AD7" i="27"/>
  <c r="AD15" i="27"/>
  <c r="AD26" i="27"/>
  <c r="AD37" i="27"/>
  <c r="AD24" i="27"/>
  <c r="AD27" i="27"/>
  <c r="AD32" i="27"/>
  <c r="AD16" i="27"/>
  <c r="AD21" i="27"/>
  <c r="AD28" i="27"/>
  <c r="AD59" i="27"/>
  <c r="AD60" i="27"/>
  <c r="AD64" i="27"/>
  <c r="AD39" i="27"/>
  <c r="AD40" i="27"/>
  <c r="AD43" i="27"/>
  <c r="AD25" i="27"/>
  <c r="AD38" i="27"/>
  <c r="AD31" i="27"/>
  <c r="AD36" i="27"/>
  <c r="AD41" i="27"/>
  <c r="AD42" i="27"/>
  <c r="AD45" i="27"/>
  <c r="AD46" i="27"/>
  <c r="AD47" i="27"/>
  <c r="AD22" i="27"/>
  <c r="AD30" i="27"/>
  <c r="AD54" i="27"/>
  <c r="AD68" i="27"/>
  <c r="AD52" i="27"/>
  <c r="AD55" i="27"/>
  <c r="AD58" i="27"/>
  <c r="AD65" i="27"/>
  <c r="AD48" i="27"/>
  <c r="AD50" i="27"/>
  <c r="AD53" i="27"/>
  <c r="AD61" i="27"/>
  <c r="AD51" i="27"/>
  <c r="AD69" i="27"/>
  <c r="AD33" i="27"/>
  <c r="AD70" i="27"/>
  <c r="AD71" i="27"/>
  <c r="AD72" i="27"/>
  <c r="AC74" i="27"/>
  <c r="AC75" i="27"/>
  <c r="AE5" i="27"/>
  <c r="AF4" i="27" s="1"/>
  <c r="AE6" i="27"/>
  <c r="AE8" i="27" l="1"/>
  <c r="AE12" i="27"/>
  <c r="AE17" i="27"/>
  <c r="AE14" i="27"/>
  <c r="AE28" i="27"/>
  <c r="AE33" i="27"/>
  <c r="AE16" i="27"/>
  <c r="AE19" i="27"/>
  <c r="AE10" i="27"/>
  <c r="AE22" i="27"/>
  <c r="AE42" i="27"/>
  <c r="AE43" i="27"/>
  <c r="AE48" i="27"/>
  <c r="AE54" i="27"/>
  <c r="AE55" i="27"/>
  <c r="AE61" i="27"/>
  <c r="AE65" i="27"/>
  <c r="AE70" i="27"/>
  <c r="AE20" i="27"/>
  <c r="AE21" i="27"/>
  <c r="AE23" i="27"/>
  <c r="AE31" i="27"/>
  <c r="AE36" i="27"/>
  <c r="AE39" i="27"/>
  <c r="AE11" i="27"/>
  <c r="AE13" i="27"/>
  <c r="AE15" i="27"/>
  <c r="AE26" i="27"/>
  <c r="AE29" i="27"/>
  <c r="AE34" i="27"/>
  <c r="AE25" i="27"/>
  <c r="AE30" i="27"/>
  <c r="AE38" i="27"/>
  <c r="AE27" i="27"/>
  <c r="AE32" i="27"/>
  <c r="AE37" i="27"/>
  <c r="AE44" i="27"/>
  <c r="AE9" i="27"/>
  <c r="AE18" i="27"/>
  <c r="AE24" i="27"/>
  <c r="AE40" i="27"/>
  <c r="AE49" i="27"/>
  <c r="AE35" i="27"/>
  <c r="AE41" i="27"/>
  <c r="AE45" i="27"/>
  <c r="AE46" i="27"/>
  <c r="AE47" i="27"/>
  <c r="AE51" i="27"/>
  <c r="AE57" i="27"/>
  <c r="AE62" i="27"/>
  <c r="AE60" i="27"/>
  <c r="AE63" i="27"/>
  <c r="AE67" i="27"/>
  <c r="AE68" i="27"/>
  <c r="AE52" i="27"/>
  <c r="AE58" i="27"/>
  <c r="AE66" i="27"/>
  <c r="AE56" i="27"/>
  <c r="AE50" i="27"/>
  <c r="AE59" i="27"/>
  <c r="AE64" i="27"/>
  <c r="AE53" i="27"/>
  <c r="AE69" i="27"/>
  <c r="AE7" i="27"/>
  <c r="AE71" i="27"/>
  <c r="AE72" i="27"/>
  <c r="AD74" i="27"/>
  <c r="AD75" i="27"/>
  <c r="AF5" i="27"/>
  <c r="AG4" i="27" s="1"/>
  <c r="AF6" i="27"/>
  <c r="AF9" i="27" l="1"/>
  <c r="AF14" i="27"/>
  <c r="AF15" i="27"/>
  <c r="AF16" i="27"/>
  <c r="AF22" i="27"/>
  <c r="AF11" i="27"/>
  <c r="AF17" i="27"/>
  <c r="AF18" i="27"/>
  <c r="AF21" i="27"/>
  <c r="AF26" i="27"/>
  <c r="AF27" i="27"/>
  <c r="AF32" i="27"/>
  <c r="AF38" i="27"/>
  <c r="AF39" i="27"/>
  <c r="AF13" i="27"/>
  <c r="AF12" i="27"/>
  <c r="AF19" i="27"/>
  <c r="AF25" i="27"/>
  <c r="AF29" i="27"/>
  <c r="AF30" i="27"/>
  <c r="AF33" i="27"/>
  <c r="AF34" i="27"/>
  <c r="AF37" i="27"/>
  <c r="AF40" i="27"/>
  <c r="AF41" i="27"/>
  <c r="AF46" i="27"/>
  <c r="AF47" i="27"/>
  <c r="AF52" i="27"/>
  <c r="AF53" i="27"/>
  <c r="AF60" i="27"/>
  <c r="AF69" i="27"/>
  <c r="AF71" i="27"/>
  <c r="AF72" i="27"/>
  <c r="AF8" i="27"/>
  <c r="AF28" i="27"/>
  <c r="AF20" i="27"/>
  <c r="AF23" i="27"/>
  <c r="AF31" i="27"/>
  <c r="AF36" i="27"/>
  <c r="AF24" i="27"/>
  <c r="AF35" i="27"/>
  <c r="AF45" i="27"/>
  <c r="AF49" i="27"/>
  <c r="AF50" i="27"/>
  <c r="AF65" i="27"/>
  <c r="AF10" i="27"/>
  <c r="AF43" i="27"/>
  <c r="AF44" i="27"/>
  <c r="AF42" i="27"/>
  <c r="AF56" i="27"/>
  <c r="AF59" i="27"/>
  <c r="AF64" i="27"/>
  <c r="AF51" i="27"/>
  <c r="AF54" i="27"/>
  <c r="AF57" i="27"/>
  <c r="AF62" i="27"/>
  <c r="AF55" i="27"/>
  <c r="AF63" i="27"/>
  <c r="AF67" i="27"/>
  <c r="AF66" i="27"/>
  <c r="AF68" i="27"/>
  <c r="AF70" i="27"/>
  <c r="AF61" i="27"/>
  <c r="AF48" i="27"/>
  <c r="AF58" i="27"/>
  <c r="AF7" i="27"/>
  <c r="AE74" i="27"/>
  <c r="AE75" i="27"/>
  <c r="AG5" i="27"/>
  <c r="AH4" i="27" s="1"/>
  <c r="AG6" i="27"/>
  <c r="AG9" i="27" l="1"/>
  <c r="AG10" i="27"/>
  <c r="AG11" i="27"/>
  <c r="AG12" i="27"/>
  <c r="AG13" i="27"/>
  <c r="AG20" i="27"/>
  <c r="AG21" i="27"/>
  <c r="AG15" i="27"/>
  <c r="AG19" i="27"/>
  <c r="AG22" i="27"/>
  <c r="AG24" i="27"/>
  <c r="AG25" i="27"/>
  <c r="AG30" i="27"/>
  <c r="AG31" i="27"/>
  <c r="AG36" i="27"/>
  <c r="AG37" i="27"/>
  <c r="AG18" i="27"/>
  <c r="AG16" i="27"/>
  <c r="AG23" i="27"/>
  <c r="AG26" i="27"/>
  <c r="AG35" i="27"/>
  <c r="AG38" i="27"/>
  <c r="AG45" i="27"/>
  <c r="AG50" i="27"/>
  <c r="AG51" i="27"/>
  <c r="AG58" i="27"/>
  <c r="AG59" i="27"/>
  <c r="AG64" i="27"/>
  <c r="AG68" i="27"/>
  <c r="AG17" i="27"/>
  <c r="AG33" i="27"/>
  <c r="AG8" i="27"/>
  <c r="AG28" i="27"/>
  <c r="AG41" i="27"/>
  <c r="AG42" i="27"/>
  <c r="AG46" i="27"/>
  <c r="AG53" i="27"/>
  <c r="AG54" i="27"/>
  <c r="AG57" i="27"/>
  <c r="AG61" i="27"/>
  <c r="AG62" i="27"/>
  <c r="AG14" i="27"/>
  <c r="AG29" i="27"/>
  <c r="AG34" i="27"/>
  <c r="AG27" i="27"/>
  <c r="AG32" i="27"/>
  <c r="AG48" i="27"/>
  <c r="AG40" i="27"/>
  <c r="AG43" i="27"/>
  <c r="AG44" i="27"/>
  <c r="AG39" i="27"/>
  <c r="AG47" i="27"/>
  <c r="AG66" i="27"/>
  <c r="AG69" i="27"/>
  <c r="AG70" i="27"/>
  <c r="AG56" i="27"/>
  <c r="AG60" i="27"/>
  <c r="AG65" i="27"/>
  <c r="AG52" i="27"/>
  <c r="AG55" i="27"/>
  <c r="AG7" i="27"/>
  <c r="AG49" i="27"/>
  <c r="AG63" i="27"/>
  <c r="AG67" i="27"/>
  <c r="AG72" i="27"/>
  <c r="AG71" i="27"/>
  <c r="AF74" i="27"/>
  <c r="AF75" i="27"/>
  <c r="AH6" i="27"/>
  <c r="AH5" i="27"/>
  <c r="AI4" i="27" s="1"/>
  <c r="AH8" i="27" l="1"/>
  <c r="AH10" i="27"/>
  <c r="AH18" i="27"/>
  <c r="AH19" i="27"/>
  <c r="AH16" i="27"/>
  <c r="AH20" i="27"/>
  <c r="AH23" i="27"/>
  <c r="AH29" i="27"/>
  <c r="AH34" i="27"/>
  <c r="AH35" i="27"/>
  <c r="AH9" i="27"/>
  <c r="AH11" i="27"/>
  <c r="AH15" i="27"/>
  <c r="AH13" i="27"/>
  <c r="AH24" i="27"/>
  <c r="AH27" i="27"/>
  <c r="AH28" i="27"/>
  <c r="AH31" i="27"/>
  <c r="AH32" i="27"/>
  <c r="AH36" i="27"/>
  <c r="AH39" i="27"/>
  <c r="AH44" i="27"/>
  <c r="AH49" i="27"/>
  <c r="AH56" i="27"/>
  <c r="AH57" i="27"/>
  <c r="AH62" i="27"/>
  <c r="AH63" i="27"/>
  <c r="AH66" i="27"/>
  <c r="AH67" i="27"/>
  <c r="AH7" i="27"/>
  <c r="AH12" i="27"/>
  <c r="AH25" i="27"/>
  <c r="AH30" i="27"/>
  <c r="AH38" i="27"/>
  <c r="AH17" i="27"/>
  <c r="AH21" i="27"/>
  <c r="AH33" i="27"/>
  <c r="AH22" i="27"/>
  <c r="AH40" i="27"/>
  <c r="AH43" i="27"/>
  <c r="AH47" i="27"/>
  <c r="AH48" i="27"/>
  <c r="AH51" i="27"/>
  <c r="AH52" i="27"/>
  <c r="AH55" i="27"/>
  <c r="AH58" i="27"/>
  <c r="AH41" i="27"/>
  <c r="AH42" i="27"/>
  <c r="AH45" i="27"/>
  <c r="AH46" i="27"/>
  <c r="AH14" i="27"/>
  <c r="AH26" i="27"/>
  <c r="AH37" i="27"/>
  <c r="AH50" i="27"/>
  <c r="AH53" i="27"/>
  <c r="AH61" i="27"/>
  <c r="AH59" i="27"/>
  <c r="AH64" i="27"/>
  <c r="AH54" i="27"/>
  <c r="AH65" i="27"/>
  <c r="AH69" i="27"/>
  <c r="AH60" i="27"/>
  <c r="AH68" i="27"/>
  <c r="AH70" i="27"/>
  <c r="AH71" i="27"/>
  <c r="AH72" i="27"/>
  <c r="AG74" i="27"/>
  <c r="AG75" i="27"/>
  <c r="AI6" i="27"/>
  <c r="AI5" i="27"/>
  <c r="AJ4" i="27" s="1"/>
  <c r="AI8" i="27" l="1"/>
  <c r="AI11" i="27"/>
  <c r="AI13" i="27"/>
  <c r="AI17" i="27"/>
  <c r="AI10" i="27"/>
  <c r="AI28" i="27"/>
  <c r="AI33" i="27"/>
  <c r="AI14" i="27"/>
  <c r="AI20" i="27"/>
  <c r="AI9" i="27"/>
  <c r="AI15" i="27"/>
  <c r="AI18" i="27"/>
  <c r="AI21" i="27"/>
  <c r="AI42" i="27"/>
  <c r="AI43" i="27"/>
  <c r="AI48" i="27"/>
  <c r="AI54" i="27"/>
  <c r="AI55" i="27"/>
  <c r="AI61" i="27"/>
  <c r="AI65" i="27"/>
  <c r="AI70" i="27"/>
  <c r="AI16" i="27"/>
  <c r="AI22" i="27"/>
  <c r="AI24" i="27"/>
  <c r="AI27" i="27"/>
  <c r="AI32" i="27"/>
  <c r="AI35" i="27"/>
  <c r="AI12" i="27"/>
  <c r="AI25" i="27"/>
  <c r="AI30" i="27"/>
  <c r="AI26" i="27"/>
  <c r="AI44" i="27"/>
  <c r="AI56" i="27"/>
  <c r="AI59" i="27"/>
  <c r="AI60" i="27"/>
  <c r="AI63" i="27"/>
  <c r="AI64" i="27"/>
  <c r="AI19" i="27"/>
  <c r="AI23" i="27"/>
  <c r="AI38" i="27"/>
  <c r="AI40" i="27"/>
  <c r="AI39" i="27"/>
  <c r="AI31" i="27"/>
  <c r="AI36" i="27"/>
  <c r="AI37" i="27"/>
  <c r="AI29" i="27"/>
  <c r="AI45" i="27"/>
  <c r="AI49" i="27"/>
  <c r="AI52" i="27"/>
  <c r="AI58" i="27"/>
  <c r="AI67" i="27"/>
  <c r="AI68" i="27"/>
  <c r="AI7" i="27"/>
  <c r="AI34" i="27"/>
  <c r="AI41" i="27"/>
  <c r="AI47" i="27"/>
  <c r="AI50" i="27"/>
  <c r="AI53" i="27"/>
  <c r="AI66" i="27"/>
  <c r="AI46" i="27"/>
  <c r="AI51" i="27"/>
  <c r="AI57" i="27"/>
  <c r="AI62" i="27"/>
  <c r="AI69" i="27"/>
  <c r="AI72" i="27"/>
  <c r="AI71" i="27"/>
  <c r="AH74" i="27"/>
  <c r="AH75" i="27"/>
  <c r="AJ5" i="27"/>
  <c r="AK4" i="27" s="1"/>
  <c r="AJ6" i="27"/>
  <c r="AJ12" i="27" l="1"/>
  <c r="AJ14" i="27"/>
  <c r="AJ15" i="27"/>
  <c r="AJ16" i="27"/>
  <c r="AJ22" i="27"/>
  <c r="AJ9" i="27"/>
  <c r="AJ13" i="27"/>
  <c r="AJ26" i="27"/>
  <c r="AJ27" i="27"/>
  <c r="AJ32" i="27"/>
  <c r="AJ38" i="27"/>
  <c r="AJ39" i="27"/>
  <c r="AJ8" i="27"/>
  <c r="AJ17" i="27"/>
  <c r="AJ11" i="27"/>
  <c r="AJ20" i="27"/>
  <c r="AJ40" i="27"/>
  <c r="AJ41" i="27"/>
  <c r="AJ46" i="27"/>
  <c r="AJ47" i="27"/>
  <c r="AJ52" i="27"/>
  <c r="AJ53" i="27"/>
  <c r="AJ60" i="27"/>
  <c r="AJ69" i="27"/>
  <c r="AJ18" i="27"/>
  <c r="AJ29" i="27"/>
  <c r="AJ34" i="27"/>
  <c r="AJ37" i="27"/>
  <c r="AJ24" i="27"/>
  <c r="AJ35" i="27"/>
  <c r="AJ10" i="27"/>
  <c r="AJ31" i="27"/>
  <c r="AJ36" i="27"/>
  <c r="AJ21" i="27"/>
  <c r="AJ25" i="27"/>
  <c r="AJ28" i="27"/>
  <c r="AJ30" i="27"/>
  <c r="AJ43" i="27"/>
  <c r="AJ44" i="27"/>
  <c r="AJ19" i="27"/>
  <c r="AJ23" i="27"/>
  <c r="AJ33" i="27"/>
  <c r="AJ45" i="27"/>
  <c r="AJ48" i="27"/>
  <c r="AJ55" i="27"/>
  <c r="AJ63" i="27"/>
  <c r="AJ65" i="27"/>
  <c r="AJ49" i="27"/>
  <c r="AJ58" i="27"/>
  <c r="AJ61" i="27"/>
  <c r="AJ67" i="27"/>
  <c r="AJ68" i="27"/>
  <c r="AJ42" i="27"/>
  <c r="AJ50" i="27"/>
  <c r="AJ56" i="27"/>
  <c r="AJ59" i="27"/>
  <c r="AJ64" i="27"/>
  <c r="AJ66" i="27"/>
  <c r="AJ7" i="27"/>
  <c r="AJ51" i="27"/>
  <c r="AJ54" i="27"/>
  <c r="AJ70" i="27"/>
  <c r="AJ57" i="27"/>
  <c r="AJ62" i="27"/>
  <c r="AJ72" i="27"/>
  <c r="AJ71" i="27"/>
  <c r="AI74" i="27"/>
  <c r="AI75" i="27"/>
  <c r="AK6" i="27"/>
  <c r="AK5" i="27"/>
  <c r="AL4" i="27" s="1"/>
  <c r="AK9" i="27" l="1"/>
  <c r="AK10" i="27"/>
  <c r="AK11" i="27"/>
  <c r="AK12" i="27"/>
  <c r="AK13" i="27"/>
  <c r="AK20" i="27"/>
  <c r="AK21" i="27"/>
  <c r="AK8" i="27"/>
  <c r="AK14" i="27"/>
  <c r="AK17" i="27"/>
  <c r="AK18" i="27"/>
  <c r="AK24" i="27"/>
  <c r="AK25" i="27"/>
  <c r="AK30" i="27"/>
  <c r="AK31" i="27"/>
  <c r="AK36" i="27"/>
  <c r="AK37" i="27"/>
  <c r="AK19" i="27"/>
  <c r="AK29" i="27"/>
  <c r="AK33" i="27"/>
  <c r="AK34" i="27"/>
  <c r="AK45" i="27"/>
  <c r="AK50" i="27"/>
  <c r="AK51" i="27"/>
  <c r="AK58" i="27"/>
  <c r="AK59" i="27"/>
  <c r="AK64" i="27"/>
  <c r="AK68" i="27"/>
  <c r="AK23" i="27"/>
  <c r="AK26" i="27"/>
  <c r="AK16" i="27"/>
  <c r="AK22" i="27"/>
  <c r="AK27" i="27"/>
  <c r="AK32" i="27"/>
  <c r="AK39" i="27"/>
  <c r="AK49" i="27"/>
  <c r="AK65" i="27"/>
  <c r="AK15" i="27"/>
  <c r="AK35" i="27"/>
  <c r="AK41" i="27"/>
  <c r="AK42" i="27"/>
  <c r="AK28" i="27"/>
  <c r="AK38" i="27"/>
  <c r="AK47" i="27"/>
  <c r="AK44" i="27"/>
  <c r="AK48" i="27"/>
  <c r="AK54" i="27"/>
  <c r="AK57" i="27"/>
  <c r="AK60" i="27"/>
  <c r="AK62" i="27"/>
  <c r="AK40" i="27"/>
  <c r="AK52" i="27"/>
  <c r="AK55" i="27"/>
  <c r="AK63" i="27"/>
  <c r="AK53" i="27"/>
  <c r="AK61" i="27"/>
  <c r="AK67" i="27"/>
  <c r="AK70" i="27"/>
  <c r="AK56" i="27"/>
  <c r="AK66" i="27"/>
  <c r="AK69" i="27"/>
  <c r="AK7" i="27"/>
  <c r="AK43" i="27"/>
  <c r="AK46" i="27"/>
  <c r="AK72" i="27"/>
  <c r="AK71" i="27"/>
  <c r="AJ74" i="27"/>
  <c r="AJ75" i="27"/>
  <c r="AL6" i="27"/>
  <c r="AL5" i="27"/>
  <c r="AM4" i="27" s="1"/>
  <c r="AL9" i="27" l="1"/>
  <c r="AL18" i="27"/>
  <c r="AL19" i="27"/>
  <c r="AL12" i="27"/>
  <c r="AL15" i="27"/>
  <c r="AL21" i="27"/>
  <c r="AL22" i="27"/>
  <c r="AL23" i="27"/>
  <c r="AL29" i="27"/>
  <c r="AL34" i="27"/>
  <c r="AL35" i="27"/>
  <c r="AL10" i="27"/>
  <c r="AL16" i="27"/>
  <c r="AL8" i="27"/>
  <c r="AL14" i="27"/>
  <c r="AL17" i="27"/>
  <c r="AL25" i="27"/>
  <c r="AL26" i="27"/>
  <c r="AL30" i="27"/>
  <c r="AL37" i="27"/>
  <c r="AL38" i="27"/>
  <c r="AL44" i="27"/>
  <c r="AL49" i="27"/>
  <c r="AL56" i="27"/>
  <c r="AL57" i="27"/>
  <c r="AL62" i="27"/>
  <c r="AL63" i="27"/>
  <c r="AL66" i="27"/>
  <c r="AL67" i="27"/>
  <c r="AL7" i="27"/>
  <c r="AL28" i="27"/>
  <c r="AL31" i="27"/>
  <c r="AL36" i="27"/>
  <c r="AL33" i="27"/>
  <c r="AL41" i="27"/>
  <c r="AL42" i="27"/>
  <c r="AL45" i="27"/>
  <c r="AL46" i="27"/>
  <c r="AL50" i="27"/>
  <c r="AL53" i="27"/>
  <c r="AL54" i="27"/>
  <c r="AL61" i="27"/>
  <c r="AL11" i="27"/>
  <c r="AL20" i="27"/>
  <c r="AL24" i="27"/>
  <c r="AL39" i="27"/>
  <c r="AL40" i="27"/>
  <c r="AL43" i="27"/>
  <c r="AL13" i="27"/>
  <c r="AL27" i="27"/>
  <c r="AL32" i="27"/>
  <c r="AL47" i="27"/>
  <c r="AL51" i="27"/>
  <c r="AL69" i="27"/>
  <c r="AL70" i="27"/>
  <c r="AL72" i="27"/>
  <c r="AL48" i="27"/>
  <c r="AL60" i="27"/>
  <c r="AL65" i="27"/>
  <c r="AL52" i="27"/>
  <c r="AL55" i="27"/>
  <c r="AL58" i="27"/>
  <c r="AL59" i="27"/>
  <c r="AL64" i="27"/>
  <c r="AL68" i="27"/>
  <c r="AL71" i="27"/>
  <c r="AK74" i="27"/>
  <c r="AK75" i="27"/>
  <c r="AM6" i="27"/>
  <c r="AM5" i="27"/>
  <c r="AN4" i="27" s="1"/>
  <c r="AM8" i="27" l="1"/>
  <c r="AM10" i="27"/>
  <c r="AM17" i="27"/>
  <c r="AM11" i="27"/>
  <c r="AM16" i="27"/>
  <c r="AM19" i="27"/>
  <c r="AM20" i="27"/>
  <c r="AM28" i="27"/>
  <c r="AM33" i="27"/>
  <c r="AM12" i="27"/>
  <c r="AM22" i="27"/>
  <c r="AM23" i="27"/>
  <c r="AM24" i="27"/>
  <c r="AM27" i="27"/>
  <c r="AM31" i="27"/>
  <c r="AM32" i="27"/>
  <c r="AM35" i="27"/>
  <c r="AM36" i="27"/>
  <c r="AM39" i="27"/>
  <c r="AM42" i="27"/>
  <c r="AM43" i="27"/>
  <c r="AM48" i="27"/>
  <c r="AM54" i="27"/>
  <c r="AM55" i="27"/>
  <c r="AM61" i="27"/>
  <c r="AM65" i="27"/>
  <c r="AM70" i="27"/>
  <c r="AM9" i="27"/>
  <c r="AM14" i="27"/>
  <c r="AM18" i="27"/>
  <c r="AM26" i="27"/>
  <c r="AM29" i="27"/>
  <c r="AM34" i="27"/>
  <c r="AM13" i="27"/>
  <c r="AM37" i="27"/>
  <c r="AM40" i="27"/>
  <c r="AM47" i="27"/>
  <c r="AM51" i="27"/>
  <c r="AM52" i="27"/>
  <c r="AM57" i="27"/>
  <c r="AM58" i="27"/>
  <c r="AM62" i="27"/>
  <c r="AM41" i="27"/>
  <c r="AM45" i="27"/>
  <c r="AM15" i="27"/>
  <c r="AM21" i="27"/>
  <c r="AM25" i="27"/>
  <c r="AM44" i="27"/>
  <c r="AM46" i="27"/>
  <c r="AM49" i="27"/>
  <c r="AM38" i="27"/>
  <c r="AM56" i="27"/>
  <c r="AM59" i="27"/>
  <c r="AM64" i="27"/>
  <c r="AM66" i="27"/>
  <c r="AM30" i="27"/>
  <c r="AM60" i="27"/>
  <c r="AM63" i="27"/>
  <c r="AM67" i="27"/>
  <c r="AM53" i="27"/>
  <c r="AM50" i="27"/>
  <c r="AM69" i="27"/>
  <c r="AM7" i="27"/>
  <c r="AM68" i="27"/>
  <c r="AM72" i="27"/>
  <c r="AM71" i="27"/>
  <c r="AL74" i="27"/>
  <c r="AL75" i="27"/>
  <c r="AN5" i="27"/>
  <c r="AO4" i="27" s="1"/>
  <c r="AN6" i="27"/>
  <c r="AN8" i="27" l="1"/>
  <c r="AN11" i="27"/>
  <c r="AN13" i="27"/>
  <c r="AN14" i="27"/>
  <c r="AN15" i="27"/>
  <c r="AN16" i="27"/>
  <c r="AN22" i="27"/>
  <c r="AN26" i="27"/>
  <c r="AN27" i="27"/>
  <c r="AN32" i="27"/>
  <c r="AN38" i="27"/>
  <c r="AN39" i="27"/>
  <c r="AN18" i="27"/>
  <c r="AN10" i="27"/>
  <c r="AN12" i="27"/>
  <c r="AN19" i="27"/>
  <c r="AN28" i="27"/>
  <c r="AN40" i="27"/>
  <c r="AN41" i="27"/>
  <c r="AN46" i="27"/>
  <c r="AN47" i="27"/>
  <c r="AN52" i="27"/>
  <c r="AN53" i="27"/>
  <c r="AN60" i="27"/>
  <c r="AN69" i="27"/>
  <c r="AN21" i="27"/>
  <c r="AN25" i="27"/>
  <c r="AN30" i="27"/>
  <c r="AN33" i="27"/>
  <c r="AN9" i="27"/>
  <c r="AN23" i="27"/>
  <c r="AN31" i="27"/>
  <c r="AN36" i="27"/>
  <c r="AN43" i="27"/>
  <c r="AN44" i="27"/>
  <c r="AN48" i="27"/>
  <c r="AN55" i="27"/>
  <c r="AN56" i="27"/>
  <c r="AN59" i="27"/>
  <c r="AN63" i="27"/>
  <c r="AN64" i="27"/>
  <c r="AN37" i="27"/>
  <c r="AN42" i="27"/>
  <c r="AN20" i="27"/>
  <c r="AN24" i="27"/>
  <c r="AN17" i="27"/>
  <c r="AN29" i="27"/>
  <c r="AN34" i="27"/>
  <c r="AN45" i="27"/>
  <c r="AN50" i="27"/>
  <c r="AN67" i="27"/>
  <c r="AN68" i="27"/>
  <c r="AN7" i="27"/>
  <c r="AN51" i="27"/>
  <c r="AN54" i="27"/>
  <c r="AN57" i="27"/>
  <c r="AN62" i="27"/>
  <c r="AN66" i="27"/>
  <c r="AN49" i="27"/>
  <c r="AN65" i="27"/>
  <c r="AN35" i="27"/>
  <c r="AN61" i="27"/>
  <c r="AN70" i="27"/>
  <c r="AN58" i="27"/>
  <c r="AN72" i="27"/>
  <c r="AN71" i="27"/>
  <c r="AM74" i="27"/>
  <c r="AM75" i="27"/>
  <c r="AO6" i="27"/>
  <c r="AO5" i="27"/>
  <c r="AP4" i="27" s="1"/>
  <c r="AO9" i="27" l="1"/>
  <c r="AO10" i="27"/>
  <c r="AO11" i="27"/>
  <c r="AO12" i="27"/>
  <c r="AO13" i="27"/>
  <c r="AO20" i="27"/>
  <c r="AO21" i="27"/>
  <c r="AO24" i="27"/>
  <c r="AO25" i="27"/>
  <c r="AO30" i="27"/>
  <c r="AO31" i="27"/>
  <c r="AO36" i="27"/>
  <c r="AO37" i="27"/>
  <c r="AO15" i="27"/>
  <c r="AO16" i="27"/>
  <c r="AO18" i="27"/>
  <c r="AO45" i="27"/>
  <c r="AO50" i="27"/>
  <c r="AO51" i="27"/>
  <c r="AO58" i="27"/>
  <c r="AO59" i="27"/>
  <c r="AO64" i="27"/>
  <c r="AO68" i="27"/>
  <c r="AO19" i="27"/>
  <c r="AO35" i="27"/>
  <c r="AO38" i="27"/>
  <c r="AO14" i="27"/>
  <c r="AO28" i="27"/>
  <c r="AO33" i="27"/>
  <c r="AO17" i="27"/>
  <c r="AO27" i="27"/>
  <c r="AO29" i="27"/>
  <c r="AO32" i="27"/>
  <c r="AO34" i="27"/>
  <c r="AO60" i="27"/>
  <c r="AO8" i="27"/>
  <c r="AO22" i="27"/>
  <c r="AO26" i="27"/>
  <c r="AO40" i="27"/>
  <c r="AO43" i="27"/>
  <c r="AO44" i="27"/>
  <c r="AO39" i="27"/>
  <c r="AO41" i="27"/>
  <c r="AO42" i="27"/>
  <c r="AO48" i="27"/>
  <c r="AO23" i="27"/>
  <c r="AO46" i="27"/>
  <c r="AO53" i="27"/>
  <c r="AO61" i="27"/>
  <c r="AO56" i="27"/>
  <c r="AO67" i="27"/>
  <c r="AO47" i="27"/>
  <c r="AO54" i="27"/>
  <c r="AO57" i="27"/>
  <c r="AO62" i="27"/>
  <c r="AO66" i="27"/>
  <c r="AO49" i="27"/>
  <c r="AO52" i="27"/>
  <c r="AO65" i="27"/>
  <c r="AO70" i="27"/>
  <c r="AO7" i="27"/>
  <c r="AO63" i="27"/>
  <c r="AO71" i="27"/>
  <c r="AO55" i="27"/>
  <c r="AO69" i="27"/>
  <c r="AO72" i="27"/>
  <c r="AN74" i="27"/>
  <c r="AN75" i="27"/>
  <c r="AP6" i="27"/>
  <c r="AP5" i="27"/>
  <c r="AQ4" i="27" s="1"/>
  <c r="AP12" i="27" l="1"/>
  <c r="AP18" i="27"/>
  <c r="AP19" i="27"/>
  <c r="AP10" i="27"/>
  <c r="AP14" i="27"/>
  <c r="AP17" i="27"/>
  <c r="AP23" i="27"/>
  <c r="AP29" i="27"/>
  <c r="AP34" i="27"/>
  <c r="AP35" i="27"/>
  <c r="AP9" i="27"/>
  <c r="AP13" i="27"/>
  <c r="AP20" i="27"/>
  <c r="AP15" i="27"/>
  <c r="AP21" i="27"/>
  <c r="AP33" i="27"/>
  <c r="AP44" i="27"/>
  <c r="AP49" i="27"/>
  <c r="AP56" i="27"/>
  <c r="AP57" i="27"/>
  <c r="AP62" i="27"/>
  <c r="AP63" i="27"/>
  <c r="AP66" i="27"/>
  <c r="AP67" i="27"/>
  <c r="AP7" i="27"/>
  <c r="AP24" i="27"/>
  <c r="AP27" i="27"/>
  <c r="AP32" i="27"/>
  <c r="AP25" i="27"/>
  <c r="AP30" i="27"/>
  <c r="AP38" i="27"/>
  <c r="AP65" i="27"/>
  <c r="AP16" i="27"/>
  <c r="AP31" i="27"/>
  <c r="AP36" i="27"/>
  <c r="AP8" i="27"/>
  <c r="AP11" i="27"/>
  <c r="AP22" i="27"/>
  <c r="AP26" i="27"/>
  <c r="AP40" i="27"/>
  <c r="AP43" i="27"/>
  <c r="AP28" i="27"/>
  <c r="AP39" i="27"/>
  <c r="AP41" i="27"/>
  <c r="AP42" i="27"/>
  <c r="AP45" i="27"/>
  <c r="AP48" i="27"/>
  <c r="AP46" i="27"/>
  <c r="AP52" i="27"/>
  <c r="AP55" i="27"/>
  <c r="AP58" i="27"/>
  <c r="AP50" i="27"/>
  <c r="AP53" i="27"/>
  <c r="AP59" i="27"/>
  <c r="AP61" i="27"/>
  <c r="AP64" i="27"/>
  <c r="AP68" i="27"/>
  <c r="AP51" i="27"/>
  <c r="AP69" i="27"/>
  <c r="AP37" i="27"/>
  <c r="AP60" i="27"/>
  <c r="AP70" i="27"/>
  <c r="AP54" i="27"/>
  <c r="AP47" i="27"/>
  <c r="AP72" i="27"/>
  <c r="AP71" i="27"/>
  <c r="AO74" i="27"/>
  <c r="AO75" i="27"/>
  <c r="AQ6" i="27"/>
  <c r="AQ5" i="27"/>
  <c r="AR4" i="27" s="1"/>
  <c r="AQ8" i="27" l="1"/>
  <c r="AQ9" i="27"/>
  <c r="AQ17" i="27"/>
  <c r="AQ13" i="27"/>
  <c r="AQ15" i="27"/>
  <c r="AQ18" i="27"/>
  <c r="AQ21" i="27"/>
  <c r="AQ22" i="27"/>
  <c r="AQ28" i="27"/>
  <c r="AQ33" i="27"/>
  <c r="AQ11" i="27"/>
  <c r="AQ14" i="27"/>
  <c r="AQ20" i="27"/>
  <c r="AQ25" i="27"/>
  <c r="AQ26" i="27"/>
  <c r="AQ29" i="27"/>
  <c r="AQ30" i="27"/>
  <c r="AQ34" i="27"/>
  <c r="AQ37" i="27"/>
  <c r="AQ38" i="27"/>
  <c r="AQ42" i="27"/>
  <c r="AQ43" i="27"/>
  <c r="AQ48" i="27"/>
  <c r="AQ54" i="27"/>
  <c r="AQ55" i="27"/>
  <c r="AQ61" i="27"/>
  <c r="AQ65" i="27"/>
  <c r="AQ70" i="27"/>
  <c r="AQ10" i="27"/>
  <c r="AQ19" i="27"/>
  <c r="AQ24" i="27"/>
  <c r="AQ27" i="27"/>
  <c r="AQ32" i="27"/>
  <c r="AQ35" i="27"/>
  <c r="AQ23" i="27"/>
  <c r="AQ39" i="27"/>
  <c r="AQ41" i="27"/>
  <c r="AQ45" i="27"/>
  <c r="AQ46" i="27"/>
  <c r="AQ49" i="27"/>
  <c r="AQ50" i="27"/>
  <c r="AQ53" i="27"/>
  <c r="AQ16" i="27"/>
  <c r="AQ12" i="27"/>
  <c r="AQ44" i="27"/>
  <c r="AQ47" i="27"/>
  <c r="AQ40" i="27"/>
  <c r="AQ31" i="27"/>
  <c r="AQ60" i="27"/>
  <c r="AQ63" i="27"/>
  <c r="AQ69" i="27"/>
  <c r="AQ36" i="27"/>
  <c r="AQ52" i="27"/>
  <c r="AQ58" i="27"/>
  <c r="AQ56" i="27"/>
  <c r="AQ59" i="27"/>
  <c r="AQ64" i="27"/>
  <c r="AQ67" i="27"/>
  <c r="AQ57" i="27"/>
  <c r="AQ62" i="27"/>
  <c r="AQ68" i="27"/>
  <c r="AQ7" i="27"/>
  <c r="AQ51" i="27"/>
  <c r="AQ66" i="27"/>
  <c r="AQ72" i="27"/>
  <c r="AQ71" i="27"/>
  <c r="AP74" i="27"/>
  <c r="AP75" i="27"/>
  <c r="AR5" i="27"/>
  <c r="AS4" i="27" s="1"/>
  <c r="AR6" i="27"/>
  <c r="AR10" i="27" l="1"/>
  <c r="AR14" i="27"/>
  <c r="AR15" i="27"/>
  <c r="AR16" i="27"/>
  <c r="AR22" i="27"/>
  <c r="AR8" i="27"/>
  <c r="AR9" i="27"/>
  <c r="AR12" i="27"/>
  <c r="AR19" i="27"/>
  <c r="AR20" i="27"/>
  <c r="AR26" i="27"/>
  <c r="AR27" i="27"/>
  <c r="AR32" i="27"/>
  <c r="AR38" i="27"/>
  <c r="AR39" i="27"/>
  <c r="AR17" i="27"/>
  <c r="AR11" i="27"/>
  <c r="AR13" i="27"/>
  <c r="AR23" i="27"/>
  <c r="AR24" i="27"/>
  <c r="AR31" i="27"/>
  <c r="AR35" i="27"/>
  <c r="AR36" i="27"/>
  <c r="AR40" i="27"/>
  <c r="AR41" i="27"/>
  <c r="AR46" i="27"/>
  <c r="AR47" i="27"/>
  <c r="AR52" i="27"/>
  <c r="AR53" i="27"/>
  <c r="AR60" i="27"/>
  <c r="AR69" i="27"/>
  <c r="AR29" i="27"/>
  <c r="AR34" i="27"/>
  <c r="AR37" i="27"/>
  <c r="AR21" i="27"/>
  <c r="AR28" i="27"/>
  <c r="AR42" i="27"/>
  <c r="AR51" i="27"/>
  <c r="AR54" i="27"/>
  <c r="AR57" i="27"/>
  <c r="AR58" i="27"/>
  <c r="AR61" i="27"/>
  <c r="AR62" i="27"/>
  <c r="AR33" i="27"/>
  <c r="AR45" i="27"/>
  <c r="AR30" i="27"/>
  <c r="AR25" i="27"/>
  <c r="AR18" i="27"/>
  <c r="AR43" i="27"/>
  <c r="AR44" i="27"/>
  <c r="AR49" i="27"/>
  <c r="AR65" i="27"/>
  <c r="AR66" i="27"/>
  <c r="AR70" i="27"/>
  <c r="AR55" i="27"/>
  <c r="AR63" i="27"/>
  <c r="AR48" i="27"/>
  <c r="AR50" i="27"/>
  <c r="AR67" i="27"/>
  <c r="AR7" i="27"/>
  <c r="AR68" i="27"/>
  <c r="AR59" i="27"/>
  <c r="AR56" i="27"/>
  <c r="AR72" i="27"/>
  <c r="AR64" i="27"/>
  <c r="AR71" i="27"/>
  <c r="AQ74" i="27"/>
  <c r="AQ75" i="27"/>
  <c r="AS6" i="27"/>
  <c r="AS5" i="27"/>
  <c r="AT4" i="27" s="1"/>
  <c r="AS9" i="27" l="1"/>
  <c r="AS10" i="27"/>
  <c r="AS11" i="27"/>
  <c r="AS12" i="27"/>
  <c r="AS13" i="27"/>
  <c r="AS8" i="27"/>
  <c r="AS20" i="27"/>
  <c r="AS21" i="27"/>
  <c r="AS16" i="27"/>
  <c r="AS24" i="27"/>
  <c r="AS25" i="27"/>
  <c r="AS30" i="27"/>
  <c r="AS31" i="27"/>
  <c r="AS36" i="27"/>
  <c r="AS37" i="27"/>
  <c r="AS19" i="27"/>
  <c r="AS14" i="27"/>
  <c r="AS17" i="27"/>
  <c r="AS27" i="27"/>
  <c r="AS28" i="27"/>
  <c r="AS32" i="27"/>
  <c r="AS39" i="27"/>
  <c r="AS45" i="27"/>
  <c r="AS50" i="27"/>
  <c r="AS51" i="27"/>
  <c r="AS58" i="27"/>
  <c r="AS59" i="27"/>
  <c r="AS64" i="27"/>
  <c r="AS68" i="27"/>
  <c r="AS15" i="27"/>
  <c r="AS22" i="27"/>
  <c r="AS23" i="27"/>
  <c r="AS26" i="27"/>
  <c r="AS29" i="27"/>
  <c r="AS34" i="27"/>
  <c r="AS18" i="27"/>
  <c r="AS40" i="27"/>
  <c r="AS43" i="27"/>
  <c r="AS44" i="27"/>
  <c r="AS47" i="27"/>
  <c r="AS48" i="27"/>
  <c r="AS52" i="27"/>
  <c r="AS55" i="27"/>
  <c r="AS56" i="27"/>
  <c r="AS63" i="27"/>
  <c r="AS38" i="27"/>
  <c r="AS41" i="27"/>
  <c r="AS42" i="27"/>
  <c r="AS35" i="27"/>
  <c r="AS33" i="27"/>
  <c r="AS54" i="27"/>
  <c r="AS57" i="27"/>
  <c r="AS62" i="27"/>
  <c r="AS67" i="27"/>
  <c r="AS7" i="27"/>
  <c r="AS46" i="27"/>
  <c r="AS49" i="27"/>
  <c r="AS60" i="27"/>
  <c r="AS65" i="27"/>
  <c r="AS66" i="27"/>
  <c r="AS53" i="27"/>
  <c r="AS61" i="27"/>
  <c r="AS69" i="27"/>
  <c r="AS70" i="27"/>
  <c r="AS71" i="27"/>
  <c r="AS72" i="27"/>
  <c r="AR74" i="27"/>
  <c r="AR75" i="27"/>
  <c r="AT6" i="27"/>
  <c r="AT5" i="27"/>
  <c r="AU4" i="27" s="1"/>
  <c r="AT11" i="27" l="1"/>
  <c r="AT13" i="27"/>
  <c r="AT18" i="27"/>
  <c r="AT19" i="27"/>
  <c r="AT23" i="27"/>
  <c r="AT29" i="27"/>
  <c r="AT34" i="27"/>
  <c r="AT35" i="27"/>
  <c r="AT8" i="27"/>
  <c r="AT16" i="27"/>
  <c r="AT9" i="27"/>
  <c r="AT22" i="27"/>
  <c r="AT44" i="27"/>
  <c r="AT49" i="27"/>
  <c r="AT56" i="27"/>
  <c r="AT57" i="27"/>
  <c r="AT62" i="27"/>
  <c r="AT63" i="27"/>
  <c r="AT66" i="27"/>
  <c r="AT67" i="27"/>
  <c r="AT7" i="27"/>
  <c r="AT17" i="27"/>
  <c r="AT20" i="27"/>
  <c r="AT28" i="27"/>
  <c r="AT31" i="27"/>
  <c r="AT33" i="27"/>
  <c r="AT36" i="27"/>
  <c r="AT10" i="27"/>
  <c r="AT15" i="27"/>
  <c r="AT26" i="27"/>
  <c r="AT12" i="27"/>
  <c r="AT25" i="27"/>
  <c r="AT30" i="27"/>
  <c r="AT59" i="27"/>
  <c r="AT60" i="27"/>
  <c r="AT64" i="27"/>
  <c r="AT27" i="27"/>
  <c r="AT32" i="27"/>
  <c r="AT39" i="27"/>
  <c r="AT40" i="27"/>
  <c r="AT43" i="27"/>
  <c r="AT21" i="27"/>
  <c r="AT37" i="27"/>
  <c r="AT46" i="27"/>
  <c r="AT24" i="27"/>
  <c r="AT47" i="27"/>
  <c r="AT14" i="27"/>
  <c r="AT51" i="27"/>
  <c r="AT68" i="27"/>
  <c r="AT45" i="27"/>
  <c r="AT54" i="27"/>
  <c r="AT38" i="27"/>
  <c r="AT41" i="27"/>
  <c r="AT52" i="27"/>
  <c r="AT55" i="27"/>
  <c r="AT58" i="27"/>
  <c r="AT65" i="27"/>
  <c r="AT53" i="27"/>
  <c r="AT70" i="27"/>
  <c r="AT71" i="27"/>
  <c r="AT61" i="27"/>
  <c r="AT48" i="27"/>
  <c r="AT42" i="27"/>
  <c r="AT69" i="27"/>
  <c r="AT50" i="27"/>
  <c r="AT72" i="27"/>
  <c r="AS74" i="27"/>
  <c r="AS75" i="27"/>
  <c r="AU6" i="27"/>
  <c r="AU5" i="27"/>
  <c r="AV4" i="27" s="1"/>
  <c r="AU8" i="27" l="1"/>
  <c r="AU12" i="27"/>
  <c r="AU17" i="27"/>
  <c r="AU11" i="27"/>
  <c r="AU14" i="27"/>
  <c r="AU28" i="27"/>
  <c r="AU33" i="27"/>
  <c r="AU10" i="27"/>
  <c r="AU15" i="27"/>
  <c r="AU18" i="27"/>
  <c r="AU16" i="27"/>
  <c r="AU19" i="27"/>
  <c r="AU42" i="27"/>
  <c r="AU43" i="27"/>
  <c r="AU48" i="27"/>
  <c r="AU54" i="27"/>
  <c r="AU55" i="27"/>
  <c r="AU61" i="27"/>
  <c r="AU65" i="27"/>
  <c r="AU70" i="27"/>
  <c r="AU13" i="27"/>
  <c r="AU25" i="27"/>
  <c r="AU30" i="27"/>
  <c r="AU38" i="27"/>
  <c r="AU20" i="27"/>
  <c r="AU22" i="27"/>
  <c r="AU23" i="27"/>
  <c r="AU31" i="27"/>
  <c r="AU36" i="27"/>
  <c r="AU21" i="27"/>
  <c r="AU24" i="27"/>
  <c r="AU35" i="27"/>
  <c r="AU37" i="27"/>
  <c r="AU29" i="27"/>
  <c r="AU34" i="27"/>
  <c r="AU44" i="27"/>
  <c r="AU9" i="27"/>
  <c r="AU41" i="27"/>
  <c r="AU45" i="27"/>
  <c r="AU26" i="27"/>
  <c r="AU46" i="27"/>
  <c r="AU47" i="27"/>
  <c r="AU50" i="27"/>
  <c r="AU53" i="27"/>
  <c r="AU56" i="27"/>
  <c r="AU59" i="27"/>
  <c r="AU64" i="27"/>
  <c r="AU27" i="27"/>
  <c r="AU39" i="27"/>
  <c r="AU51" i="27"/>
  <c r="AU57" i="27"/>
  <c r="AU62" i="27"/>
  <c r="AU67" i="27"/>
  <c r="AU68" i="27"/>
  <c r="AU32" i="27"/>
  <c r="AU40" i="27"/>
  <c r="AU49" i="27"/>
  <c r="AU60" i="27"/>
  <c r="AU63" i="27"/>
  <c r="AU66" i="27"/>
  <c r="AU58" i="27"/>
  <c r="AU69" i="27"/>
  <c r="AU52" i="27"/>
  <c r="AU7" i="27"/>
  <c r="AU71" i="27"/>
  <c r="AU72" i="27"/>
  <c r="AT74" i="27"/>
  <c r="AT75" i="27"/>
  <c r="AV5" i="27"/>
  <c r="AW4" i="27" s="1"/>
  <c r="AV6" i="27"/>
  <c r="AV9" i="27" l="1"/>
  <c r="AV14" i="27"/>
  <c r="AV15" i="27"/>
  <c r="AV16" i="27"/>
  <c r="AV22" i="27"/>
  <c r="AV10" i="27"/>
  <c r="AV17" i="27"/>
  <c r="AV18" i="27"/>
  <c r="AV21" i="27"/>
  <c r="AV26" i="27"/>
  <c r="AV27" i="27"/>
  <c r="AV32" i="27"/>
  <c r="AV38" i="27"/>
  <c r="AV12" i="27"/>
  <c r="AV20" i="27"/>
  <c r="AV8" i="27"/>
  <c r="AV25" i="27"/>
  <c r="AV29" i="27"/>
  <c r="AV30" i="27"/>
  <c r="AV33" i="27"/>
  <c r="AV34" i="27"/>
  <c r="AV37" i="27"/>
  <c r="AV40" i="27"/>
  <c r="AV41" i="27"/>
  <c r="AV46" i="27"/>
  <c r="AV47" i="27"/>
  <c r="AV52" i="27"/>
  <c r="AV53" i="27"/>
  <c r="AV60" i="27"/>
  <c r="AV69" i="27"/>
  <c r="AV72" i="27"/>
  <c r="AV11" i="27"/>
  <c r="AV24" i="27"/>
  <c r="AV35" i="27"/>
  <c r="AV13" i="27"/>
  <c r="AV28" i="27"/>
  <c r="AV45" i="27"/>
  <c r="AV49" i="27"/>
  <c r="AV50" i="27"/>
  <c r="AV65" i="27"/>
  <c r="AV23" i="27"/>
  <c r="AV19" i="27"/>
  <c r="AV31" i="27"/>
  <c r="AV36" i="27"/>
  <c r="AV39" i="27"/>
  <c r="AV42" i="27"/>
  <c r="AV48" i="27"/>
  <c r="AV43" i="27"/>
  <c r="AV58" i="27"/>
  <c r="AV61" i="27"/>
  <c r="AV44" i="27"/>
  <c r="AV56" i="27"/>
  <c r="AV59" i="27"/>
  <c r="AV64" i="27"/>
  <c r="AV51" i="27"/>
  <c r="AV54" i="27"/>
  <c r="AV57" i="27"/>
  <c r="AV62" i="27"/>
  <c r="AV67" i="27"/>
  <c r="AV63" i="27"/>
  <c r="AV70" i="27"/>
  <c r="AV7" i="27"/>
  <c r="AV68" i="27"/>
  <c r="AV66" i="27"/>
  <c r="AV55" i="27"/>
  <c r="AV71" i="27"/>
  <c r="AU74" i="27"/>
  <c r="AU75" i="27"/>
  <c r="AW6" i="27"/>
  <c r="AW5" i="27"/>
  <c r="AX4" i="27" s="1"/>
  <c r="AW9" i="27" l="1"/>
  <c r="AW10" i="27"/>
  <c r="AW11" i="27"/>
  <c r="AW12" i="27"/>
  <c r="AW13" i="27"/>
  <c r="AW20" i="27"/>
  <c r="AW21" i="27"/>
  <c r="AW15" i="27"/>
  <c r="AW19" i="27"/>
  <c r="AW22" i="27"/>
  <c r="AW24" i="27"/>
  <c r="AW25" i="27"/>
  <c r="AW30" i="27"/>
  <c r="AW31" i="27"/>
  <c r="AW36" i="27"/>
  <c r="AW37" i="27"/>
  <c r="AW18" i="27"/>
  <c r="AW23" i="27"/>
  <c r="AW26" i="27"/>
  <c r="AW35" i="27"/>
  <c r="AW38" i="27"/>
  <c r="AW39" i="27"/>
  <c r="AW45" i="27"/>
  <c r="AW50" i="27"/>
  <c r="AW51" i="27"/>
  <c r="AW58" i="27"/>
  <c r="AW59" i="27"/>
  <c r="AW64" i="27"/>
  <c r="AW68" i="27"/>
  <c r="AW8" i="27"/>
  <c r="AW16" i="27"/>
  <c r="AW27" i="27"/>
  <c r="AW32" i="27"/>
  <c r="AW17" i="27"/>
  <c r="AW33" i="27"/>
  <c r="AW14" i="27"/>
  <c r="AW41" i="27"/>
  <c r="AW42" i="27"/>
  <c r="AW46" i="27"/>
  <c r="AW53" i="27"/>
  <c r="AW54" i="27"/>
  <c r="AW57" i="27"/>
  <c r="AW61" i="27"/>
  <c r="AW62" i="27"/>
  <c r="AW28" i="27"/>
  <c r="AW40" i="27"/>
  <c r="AW43" i="27"/>
  <c r="AW44" i="27"/>
  <c r="AW29" i="27"/>
  <c r="AW34" i="27"/>
  <c r="AW48" i="27"/>
  <c r="AW52" i="27"/>
  <c r="AW55" i="27"/>
  <c r="AW63" i="27"/>
  <c r="AW66" i="27"/>
  <c r="AW69" i="27"/>
  <c r="AW70" i="27"/>
  <c r="AW47" i="27"/>
  <c r="AW56" i="27"/>
  <c r="AW49" i="27"/>
  <c r="AW7" i="27"/>
  <c r="AW67" i="27"/>
  <c r="AW65" i="27"/>
  <c r="AW60" i="27"/>
  <c r="AW71" i="27"/>
  <c r="AW72" i="27"/>
  <c r="AV74" i="27"/>
  <c r="AV75" i="27"/>
  <c r="AX6" i="27"/>
  <c r="AX5" i="27"/>
  <c r="AY4" i="27" s="1"/>
  <c r="AX8" i="27" l="1"/>
  <c r="AX10" i="27"/>
  <c r="AX18" i="27"/>
  <c r="AX19" i="27"/>
  <c r="AX13" i="27"/>
  <c r="AX16" i="27"/>
  <c r="AX20" i="27"/>
  <c r="AX23" i="27"/>
  <c r="AX29" i="27"/>
  <c r="AX34" i="27"/>
  <c r="AX35" i="27"/>
  <c r="AX14" i="27"/>
  <c r="AX17" i="27"/>
  <c r="AX12" i="27"/>
  <c r="AX15" i="27"/>
  <c r="AX21" i="27"/>
  <c r="AX24" i="27"/>
  <c r="AX27" i="27"/>
  <c r="AX28" i="27"/>
  <c r="AX31" i="27"/>
  <c r="AX32" i="27"/>
  <c r="AX36" i="27"/>
  <c r="AX44" i="27"/>
  <c r="AX49" i="27"/>
  <c r="AX56" i="27"/>
  <c r="AX57" i="27"/>
  <c r="AX62" i="27"/>
  <c r="AX63" i="27"/>
  <c r="AX66" i="27"/>
  <c r="AX67" i="27"/>
  <c r="AX71" i="27"/>
  <c r="AX7" i="27"/>
  <c r="AX11" i="27"/>
  <c r="AX25" i="27"/>
  <c r="AX30" i="27"/>
  <c r="AX9" i="27"/>
  <c r="AX26" i="27"/>
  <c r="AX39" i="27"/>
  <c r="AX40" i="27"/>
  <c r="AX43" i="27"/>
  <c r="AX47" i="27"/>
  <c r="AX48" i="27"/>
  <c r="AX51" i="27"/>
  <c r="AX52" i="27"/>
  <c r="AX55" i="27"/>
  <c r="AX58" i="27"/>
  <c r="AX37" i="27"/>
  <c r="AX41" i="27"/>
  <c r="AX42" i="27"/>
  <c r="AX45" i="27"/>
  <c r="AX38" i="27"/>
  <c r="AX33" i="27"/>
  <c r="AX22" i="27"/>
  <c r="AX60" i="27"/>
  <c r="AX65" i="27"/>
  <c r="AX50" i="27"/>
  <c r="AX53" i="27"/>
  <c r="AX61" i="27"/>
  <c r="AX46" i="27"/>
  <c r="AX59" i="27"/>
  <c r="AX64" i="27"/>
  <c r="AX54" i="27"/>
  <c r="AX69" i="27"/>
  <c r="AX68" i="27"/>
  <c r="AX70" i="27"/>
  <c r="AX72" i="27"/>
  <c r="AW74" i="27"/>
  <c r="AW75" i="27"/>
  <c r="AY6" i="27"/>
  <c r="AY5" i="27"/>
  <c r="AZ4" i="27" s="1"/>
  <c r="AY8" i="27" l="1"/>
  <c r="AY11" i="27"/>
  <c r="AY13" i="27"/>
  <c r="AY17" i="27"/>
  <c r="AY9" i="27"/>
  <c r="AY12" i="27"/>
  <c r="AY28" i="27"/>
  <c r="AY33" i="27"/>
  <c r="AY10" i="27"/>
  <c r="AY14" i="27"/>
  <c r="AY20" i="27"/>
  <c r="AY42" i="27"/>
  <c r="AY43" i="27"/>
  <c r="AY48" i="27"/>
  <c r="AY54" i="27"/>
  <c r="AY55" i="27"/>
  <c r="AY61" i="27"/>
  <c r="AY65" i="27"/>
  <c r="AY70" i="27"/>
  <c r="AY18" i="27"/>
  <c r="AY21" i="27"/>
  <c r="AY26" i="27"/>
  <c r="AY29" i="27"/>
  <c r="AY34" i="27"/>
  <c r="AY37" i="27"/>
  <c r="AY16" i="27"/>
  <c r="AY24" i="27"/>
  <c r="AY27" i="27"/>
  <c r="AY32" i="27"/>
  <c r="AY35" i="27"/>
  <c r="AY19" i="27"/>
  <c r="AY22" i="27"/>
  <c r="AY31" i="27"/>
  <c r="AY36" i="27"/>
  <c r="AY38" i="27"/>
  <c r="AY44" i="27"/>
  <c r="AY56" i="27"/>
  <c r="AY59" i="27"/>
  <c r="AY60" i="27"/>
  <c r="AY63" i="27"/>
  <c r="AY64" i="27"/>
  <c r="AY25" i="27"/>
  <c r="AY30" i="27"/>
  <c r="AY39" i="27"/>
  <c r="AY40" i="27"/>
  <c r="AY23" i="27"/>
  <c r="AY15" i="27"/>
  <c r="AY41" i="27"/>
  <c r="AY45" i="27"/>
  <c r="AY47" i="27"/>
  <c r="AY49" i="27"/>
  <c r="AY67" i="27"/>
  <c r="AY68" i="27"/>
  <c r="AY52" i="27"/>
  <c r="AY58" i="27"/>
  <c r="AY66" i="27"/>
  <c r="AY50" i="27"/>
  <c r="AY53" i="27"/>
  <c r="AY46" i="27"/>
  <c r="AY57" i="27"/>
  <c r="AY62" i="27"/>
  <c r="AY69" i="27"/>
  <c r="AY51" i="27"/>
  <c r="AY71" i="27"/>
  <c r="AY72" i="27"/>
  <c r="AX74" i="27"/>
  <c r="AY7" i="27"/>
  <c r="AX75" i="27"/>
  <c r="AZ5" i="27"/>
  <c r="BA4" i="27" s="1"/>
  <c r="AZ6" i="27"/>
  <c r="AZ12" i="27" l="1"/>
  <c r="AZ14" i="27"/>
  <c r="AZ15" i="27"/>
  <c r="AZ16" i="27"/>
  <c r="AZ22" i="27"/>
  <c r="AZ8" i="27"/>
  <c r="AZ26" i="27"/>
  <c r="AZ27" i="27"/>
  <c r="AZ32" i="27"/>
  <c r="AZ38" i="27"/>
  <c r="AZ9" i="27"/>
  <c r="AZ11" i="27"/>
  <c r="AZ13" i="27"/>
  <c r="AZ19" i="27"/>
  <c r="AZ17" i="27"/>
  <c r="AZ40" i="27"/>
  <c r="AZ41" i="27"/>
  <c r="AZ46" i="27"/>
  <c r="AZ47" i="27"/>
  <c r="AZ52" i="27"/>
  <c r="AZ53" i="27"/>
  <c r="AZ60" i="27"/>
  <c r="AZ69" i="27"/>
  <c r="AZ23" i="27"/>
  <c r="AZ31" i="27"/>
  <c r="AZ36" i="27"/>
  <c r="AZ18" i="27"/>
  <c r="AZ21" i="27"/>
  <c r="AZ29" i="27"/>
  <c r="AZ34" i="27"/>
  <c r="AZ33" i="27"/>
  <c r="AZ10" i="27"/>
  <c r="AZ24" i="27"/>
  <c r="AZ35" i="27"/>
  <c r="AZ43" i="27"/>
  <c r="AZ44" i="27"/>
  <c r="AZ25" i="27"/>
  <c r="AZ30" i="27"/>
  <c r="AZ37" i="27"/>
  <c r="AZ39" i="27"/>
  <c r="AZ42" i="27"/>
  <c r="AZ20" i="27"/>
  <c r="AZ45" i="27"/>
  <c r="AZ48" i="27"/>
  <c r="AZ51" i="27"/>
  <c r="AZ54" i="27"/>
  <c r="AZ57" i="27"/>
  <c r="AZ62" i="27"/>
  <c r="AZ7" i="27"/>
  <c r="AZ49" i="27"/>
  <c r="AZ55" i="27"/>
  <c r="AZ63" i="27"/>
  <c r="AZ65" i="27"/>
  <c r="AZ67" i="27"/>
  <c r="AZ68" i="27"/>
  <c r="AZ58" i="27"/>
  <c r="AZ61" i="27"/>
  <c r="AZ66" i="27"/>
  <c r="AZ50" i="27"/>
  <c r="AZ59" i="27"/>
  <c r="AZ64" i="27"/>
  <c r="AZ72" i="27"/>
  <c r="AZ28" i="27"/>
  <c r="AZ56" i="27"/>
  <c r="AZ70" i="27"/>
  <c r="AZ71" i="27"/>
  <c r="AY74" i="27"/>
  <c r="AY75" i="27"/>
  <c r="BA6" i="27"/>
  <c r="BA5" i="27"/>
  <c r="BB4" i="27" s="1"/>
  <c r="BA9" i="27" l="1"/>
  <c r="BA10" i="27"/>
  <c r="BA11" i="27"/>
  <c r="BA12" i="27"/>
  <c r="BA13" i="27"/>
  <c r="BA20" i="27"/>
  <c r="BA21" i="27"/>
  <c r="BA14" i="27"/>
  <c r="BA17" i="27"/>
  <c r="BA18" i="27"/>
  <c r="BA24" i="27"/>
  <c r="BA25" i="27"/>
  <c r="BA30" i="27"/>
  <c r="BA31" i="27"/>
  <c r="BA36" i="27"/>
  <c r="BA37" i="27"/>
  <c r="BA16" i="27"/>
  <c r="BA19" i="27"/>
  <c r="BA22" i="27"/>
  <c r="BA29" i="27"/>
  <c r="BA33" i="27"/>
  <c r="BA34" i="27"/>
  <c r="BA39" i="27"/>
  <c r="BA45" i="27"/>
  <c r="BA50" i="27"/>
  <c r="BA51" i="27"/>
  <c r="BA58" i="27"/>
  <c r="BA59" i="27"/>
  <c r="BA64" i="27"/>
  <c r="BA68" i="27"/>
  <c r="BA28" i="27"/>
  <c r="BA8" i="27"/>
  <c r="BA23" i="27"/>
  <c r="BA26" i="27"/>
  <c r="BA15" i="27"/>
  <c r="BA49" i="27"/>
  <c r="BA65" i="27"/>
  <c r="BA38" i="27"/>
  <c r="BA27" i="27"/>
  <c r="BA32" i="27"/>
  <c r="BA35" i="27"/>
  <c r="BA40" i="27"/>
  <c r="BA43" i="27"/>
  <c r="BA44" i="27"/>
  <c r="BA46" i="27"/>
  <c r="BA41" i="27"/>
  <c r="BA42" i="27"/>
  <c r="BA47" i="27"/>
  <c r="BA56" i="27"/>
  <c r="BA48" i="27"/>
  <c r="BA54" i="27"/>
  <c r="BA57" i="27"/>
  <c r="BA60" i="27"/>
  <c r="BA62" i="27"/>
  <c r="BA52" i="27"/>
  <c r="BA55" i="27"/>
  <c r="BA63" i="27"/>
  <c r="BA67" i="27"/>
  <c r="BA66" i="27"/>
  <c r="BA70" i="27"/>
  <c r="BA53" i="27"/>
  <c r="BA7" i="27"/>
  <c r="BA61" i="27"/>
  <c r="BA69" i="27"/>
  <c r="BA72" i="27"/>
  <c r="BA71" i="27"/>
  <c r="AZ74" i="27"/>
  <c r="AZ75" i="27"/>
  <c r="BB6" i="27"/>
  <c r="BB5" i="27"/>
  <c r="BC4" i="27" s="1"/>
  <c r="BB9" i="27" l="1"/>
  <c r="BB18" i="27"/>
  <c r="BB19" i="27"/>
  <c r="BB11" i="27"/>
  <c r="BB15" i="27"/>
  <c r="BB21" i="27"/>
  <c r="BB22" i="27"/>
  <c r="BB23" i="27"/>
  <c r="BB29" i="27"/>
  <c r="BB34" i="27"/>
  <c r="BB35" i="27"/>
  <c r="BB8" i="27"/>
  <c r="BB13" i="27"/>
  <c r="BB16" i="27"/>
  <c r="BB25" i="27"/>
  <c r="BB26" i="27"/>
  <c r="BB30" i="27"/>
  <c r="BB37" i="27"/>
  <c r="BB38" i="27"/>
  <c r="BB44" i="27"/>
  <c r="BB49" i="27"/>
  <c r="BB56" i="27"/>
  <c r="BB57" i="27"/>
  <c r="BB62" i="27"/>
  <c r="BB63" i="27"/>
  <c r="BB66" i="27"/>
  <c r="BB67" i="27"/>
  <c r="BB12" i="27"/>
  <c r="BB14" i="27"/>
  <c r="BB33" i="27"/>
  <c r="BB28" i="27"/>
  <c r="BB31" i="27"/>
  <c r="BB36" i="27"/>
  <c r="BB20" i="27"/>
  <c r="BB27" i="27"/>
  <c r="BB32" i="27"/>
  <c r="BB41" i="27"/>
  <c r="BB42" i="27"/>
  <c r="BB45" i="27"/>
  <c r="BB46" i="27"/>
  <c r="BB50" i="27"/>
  <c r="BB53" i="27"/>
  <c r="BB54" i="27"/>
  <c r="BB61" i="27"/>
  <c r="BB17" i="27"/>
  <c r="BB10" i="27"/>
  <c r="BB24" i="27"/>
  <c r="BB48" i="27"/>
  <c r="BB39" i="27"/>
  <c r="BB40" i="27"/>
  <c r="BB43" i="27"/>
  <c r="BB59" i="27"/>
  <c r="BB64" i="27"/>
  <c r="BB69" i="27"/>
  <c r="BB70" i="27"/>
  <c r="BB51" i="27"/>
  <c r="BB47" i="27"/>
  <c r="BB60" i="27"/>
  <c r="BB65" i="27"/>
  <c r="BB55" i="27"/>
  <c r="BB68" i="27"/>
  <c r="BB58" i="27"/>
  <c r="BB7" i="27"/>
  <c r="BB52" i="27"/>
  <c r="BB72" i="27"/>
  <c r="BB71" i="27"/>
  <c r="BA74" i="27"/>
  <c r="BA75" i="27"/>
  <c r="BC6" i="27"/>
  <c r="BC5" i="27"/>
  <c r="BD4" i="27" s="1"/>
  <c r="BC8" i="27" l="1"/>
  <c r="BC10" i="27"/>
  <c r="BC17" i="27"/>
  <c r="BC16" i="27"/>
  <c r="BC19" i="27"/>
  <c r="BC20" i="27"/>
  <c r="BC28" i="27"/>
  <c r="BC33" i="27"/>
  <c r="BC15" i="27"/>
  <c r="BC18" i="27"/>
  <c r="BC9" i="27"/>
  <c r="BC11" i="27"/>
  <c r="BC23" i="27"/>
  <c r="BC24" i="27"/>
  <c r="BC27" i="27"/>
  <c r="BC31" i="27"/>
  <c r="BC32" i="27"/>
  <c r="BC35" i="27"/>
  <c r="BC36" i="27"/>
  <c r="BC42" i="27"/>
  <c r="BC43" i="27"/>
  <c r="BC48" i="27"/>
  <c r="BC54" i="27"/>
  <c r="BC55" i="27"/>
  <c r="BC61" i="27"/>
  <c r="BC65" i="27"/>
  <c r="BC70" i="27"/>
  <c r="BC7" i="27"/>
  <c r="BC22" i="27"/>
  <c r="BC25" i="27"/>
  <c r="BC30" i="27"/>
  <c r="BC38" i="27"/>
  <c r="BC12" i="27"/>
  <c r="BC14" i="27"/>
  <c r="BC39" i="27"/>
  <c r="BC40" i="27"/>
  <c r="BC47" i="27"/>
  <c r="BC51" i="27"/>
  <c r="BC52" i="27"/>
  <c r="BC57" i="27"/>
  <c r="BC58" i="27"/>
  <c r="BC62" i="27"/>
  <c r="BC13" i="27"/>
  <c r="BC21" i="27"/>
  <c r="BC26" i="27"/>
  <c r="BC41" i="27"/>
  <c r="BC45" i="27"/>
  <c r="BC29" i="27"/>
  <c r="BC34" i="27"/>
  <c r="BC37" i="27"/>
  <c r="BC44" i="27"/>
  <c r="BC46" i="27"/>
  <c r="BC50" i="27"/>
  <c r="BC53" i="27"/>
  <c r="BC66" i="27"/>
  <c r="BC71" i="27"/>
  <c r="BC56" i="27"/>
  <c r="BC59" i="27"/>
  <c r="BC64" i="27"/>
  <c r="BC49" i="27"/>
  <c r="BC60" i="27"/>
  <c r="BC63" i="27"/>
  <c r="BC68" i="27"/>
  <c r="BC67" i="27"/>
  <c r="BC69" i="27"/>
  <c r="BC72" i="27"/>
  <c r="BB74" i="27"/>
  <c r="BB75" i="27"/>
  <c r="BD5" i="27"/>
  <c r="BD6" i="27"/>
  <c r="BD8" i="27" l="1"/>
  <c r="BD11" i="27"/>
  <c r="BD13" i="27"/>
  <c r="BD14" i="27"/>
  <c r="BD15" i="27"/>
  <c r="BD16" i="27"/>
  <c r="BD10" i="27"/>
  <c r="BD26" i="27"/>
  <c r="BD27" i="27"/>
  <c r="BD32" i="27"/>
  <c r="BD38" i="27"/>
  <c r="BD12" i="27"/>
  <c r="BD18" i="27"/>
  <c r="BD21" i="27"/>
  <c r="BD28" i="27"/>
  <c r="BD40" i="27"/>
  <c r="BD41" i="27"/>
  <c r="BD46" i="27"/>
  <c r="BD47" i="27"/>
  <c r="BD52" i="27"/>
  <c r="BD53" i="27"/>
  <c r="BD60" i="27"/>
  <c r="BD69" i="27"/>
  <c r="BD9" i="27"/>
  <c r="BD19" i="27"/>
  <c r="BD20" i="27"/>
  <c r="BD24" i="27"/>
  <c r="BD35" i="27"/>
  <c r="BD22" i="27"/>
  <c r="BD25" i="27"/>
  <c r="BD30" i="27"/>
  <c r="BD33" i="27"/>
  <c r="BD29" i="27"/>
  <c r="BD34" i="27"/>
  <c r="BD37" i="27"/>
  <c r="BD43" i="27"/>
  <c r="BD44" i="27"/>
  <c r="BD48" i="27"/>
  <c r="BD55" i="27"/>
  <c r="BD56" i="27"/>
  <c r="BD59" i="27"/>
  <c r="BD63" i="27"/>
  <c r="BD64" i="27"/>
  <c r="BD31" i="27"/>
  <c r="BD36" i="27"/>
  <c r="BD39" i="27"/>
  <c r="BD42" i="27"/>
  <c r="BD17" i="27"/>
  <c r="BD58" i="27"/>
  <c r="BD61" i="27"/>
  <c r="BD67" i="27"/>
  <c r="BD68" i="27"/>
  <c r="BD72" i="27"/>
  <c r="BD23" i="27"/>
  <c r="BD50" i="27"/>
  <c r="BD66" i="27"/>
  <c r="BD45" i="27"/>
  <c r="BD51" i="27"/>
  <c r="BD54" i="27"/>
  <c r="BD57" i="27"/>
  <c r="BD62" i="27"/>
  <c r="BD65" i="27"/>
  <c r="BD49" i="27"/>
  <c r="BD70" i="27"/>
  <c r="BD71" i="27"/>
  <c r="BD7" i="27"/>
  <c r="BC74" i="27"/>
  <c r="BE8" i="27"/>
  <c r="BC75" i="27"/>
  <c r="Q75" i="27"/>
  <c r="BE7" i="27" l="1"/>
  <c r="BD74" i="27"/>
  <c r="BD75" i="27"/>
  <c r="BE9" i="27" l="1"/>
  <c r="BE70" i="27" l="1"/>
  <c r="BE16" i="27"/>
  <c r="BE48" i="27"/>
  <c r="BE60" i="27"/>
  <c r="BE30" i="27"/>
  <c r="BE62" i="27"/>
  <c r="BE43" i="27"/>
  <c r="BE66" i="27"/>
  <c r="BE29" i="27"/>
  <c r="BE39" i="27"/>
  <c r="BE21" i="27"/>
  <c r="BE37" i="27"/>
  <c r="BE63" i="27"/>
  <c r="BE57" i="27"/>
  <c r="BE32" i="27"/>
  <c r="BE67" i="27"/>
  <c r="BE22" i="27"/>
  <c r="BE44" i="27"/>
  <c r="BE20" i="27"/>
  <c r="BE45" i="27"/>
  <c r="BE65" i="27"/>
  <c r="BE46" i="27"/>
  <c r="BE69" i="27"/>
  <c r="BE18" i="27"/>
  <c r="BE23" i="27"/>
  <c r="BE13" i="27"/>
  <c r="BE12" i="27"/>
  <c r="BE35" i="27"/>
  <c r="BE11" i="27"/>
  <c r="BE19" i="27"/>
  <c r="BE14" i="27"/>
  <c r="BE68" i="27"/>
  <c r="BE61" i="27"/>
  <c r="BE55" i="27"/>
  <c r="BE28" i="27"/>
  <c r="BE59" i="27"/>
  <c r="BE50" i="27"/>
  <c r="K75" i="27"/>
  <c r="BE52" i="27"/>
  <c r="BE47" i="27"/>
  <c r="BE31" i="27"/>
  <c r="BE26" i="27"/>
  <c r="BE49" i="27"/>
  <c r="BE56" i="27"/>
  <c r="BE54" i="27"/>
  <c r="BE40" i="27"/>
  <c r="BE25" i="27"/>
  <c r="BE53" i="27"/>
  <c r="BE15" i="27"/>
  <c r="BE42" i="27"/>
  <c r="BE34" i="27"/>
  <c r="BE64" i="27"/>
  <c r="BE27" i="27"/>
  <c r="BE38" i="27"/>
  <c r="BE33" i="27"/>
  <c r="BE58" i="27"/>
  <c r="BE51" i="27"/>
  <c r="BE41" i="27"/>
  <c r="BE36" i="27"/>
  <c r="K74" i="27"/>
  <c r="BE71" i="27"/>
  <c r="BE72" i="27"/>
  <c r="M75" i="27"/>
  <c r="M74" i="27"/>
  <c r="L74" i="27"/>
  <c r="I74" i="27"/>
  <c r="J74" i="27"/>
  <c r="BE24" i="27"/>
  <c r="J75" i="27"/>
  <c r="L75" i="27"/>
  <c r="BE17" i="27"/>
  <c r="I75" i="27"/>
  <c r="BE10"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Samuel Meert</author>
  </authors>
  <commentList>
    <comment ref="A9" authorId="0" shapeId="0" xr:uid="{00000000-0006-0000-0F00-000001000000}">
      <text>
        <r>
          <rPr>
            <b/>
            <sz val="9"/>
            <color indexed="81"/>
            <rFont val="Tahoma"/>
            <charset val="1"/>
          </rPr>
          <t>Samuel Meert:</t>
        </r>
        <r>
          <rPr>
            <sz val="9"/>
            <color indexed="81"/>
            <rFont val="Tahoma"/>
            <charset val="1"/>
          </rPr>
          <t xml:space="preserve">
Date pour le planning des congés
</t>
        </r>
      </text>
    </comment>
  </commentList>
</comments>
</file>

<file path=xl/sharedStrings.xml><?xml version="1.0" encoding="utf-8"?>
<sst xmlns="http://schemas.openxmlformats.org/spreadsheetml/2006/main" count="414" uniqueCount="106">
  <si>
    <t>Janvier</t>
  </si>
  <si>
    <t>C</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</si>
  <si>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</si>
  <si>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</si>
  <si>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</si>
  <si>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</si>
  <si>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</si>
  <si>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</si>
  <si>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</si>
  <si>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</si>
  <si>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</si>
  <si>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</si>
  <si>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</si>
  <si>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</si>
  <si>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</si>
  <si>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</si>
  <si>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</si>
  <si>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</si>
  <si>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</si>
  <si>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</si>
  <si>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</si>
  <si>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</si>
  <si>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</si>
  <si>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</si>
  <si>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</si>
  <si>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</si>
  <si>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</si>
  <si>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</si>
  <si>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</si>
  <si>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</si>
  <si>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</si>
  <si>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</si>
  <si>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</si>
  <si>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Février</t>
  </si>
  <si>
    <t>Mars</t>
  </si>
  <si>
    <t>Avril</t>
  </si>
  <si>
    <t>Mai</t>
  </si>
  <si>
    <t>Juin</t>
  </si>
  <si>
    <t>Juillet</t>
  </si>
  <si>
    <t>Août</t>
  </si>
  <si>
    <t>Septembre</t>
  </si>
  <si>
    <t>Octobre</t>
  </si>
  <si>
    <t>Novembre</t>
  </si>
  <si>
    <t>Décembre</t>
  </si>
  <si>
    <t>F</t>
  </si>
  <si>
    <t>Formation</t>
  </si>
  <si>
    <t>Dates des congés</t>
  </si>
  <si>
    <t>ETP</t>
  </si>
  <si>
    <t>Nombre de personne</t>
  </si>
  <si>
    <t xml:space="preserve">Nb d'ETP </t>
  </si>
  <si>
    <t>Vacances</t>
  </si>
  <si>
    <t>date de début</t>
  </si>
  <si>
    <t>date de fin</t>
  </si>
  <si>
    <t>N°de la sem</t>
  </si>
  <si>
    <t>Total de sem</t>
  </si>
  <si>
    <t xml:space="preserve">Maximun </t>
  </si>
  <si>
    <t>1 ETP en vac / 6 ETP Tvl</t>
  </si>
  <si>
    <t>Premier mois du planning</t>
  </si>
  <si>
    <t>Jours chômés</t>
  </si>
  <si>
    <t>Année du jour férié</t>
  </si>
  <si>
    <t>Dates</t>
  </si>
  <si>
    <t>Jour Fériés</t>
  </si>
  <si>
    <t>Année du premier mois du planning</t>
  </si>
  <si>
    <t>Lundi de pâques</t>
  </si>
  <si>
    <t>Fête du travail</t>
  </si>
  <si>
    <t>Nombre de jours des douzes mois du planning</t>
  </si>
  <si>
    <t>Jeudi de l'ascension</t>
  </si>
  <si>
    <t>Lundi de Pentecôte</t>
  </si>
  <si>
    <t>Fête nationale</t>
  </si>
  <si>
    <t>L'Assomption</t>
  </si>
  <si>
    <t>La Toussaint</t>
  </si>
  <si>
    <t>Noël</t>
  </si>
  <si>
    <t>mois :</t>
  </si>
  <si>
    <t>code</t>
  </si>
  <si>
    <t>Date limite :</t>
  </si>
  <si>
    <t>CA</t>
  </si>
  <si>
    <t>Nom :</t>
  </si>
  <si>
    <t>X</t>
  </si>
  <si>
    <t>V</t>
  </si>
  <si>
    <t>7/15'</t>
  </si>
  <si>
    <t>8/20'</t>
  </si>
  <si>
    <t>7/13'</t>
  </si>
  <si>
    <t>12/20'</t>
  </si>
  <si>
    <t>/</t>
  </si>
  <si>
    <t>Calendrier des congés et désidératas</t>
  </si>
  <si>
    <t>Nombre de nuit (V)</t>
  </si>
  <si>
    <t>date limite de remises des congés</t>
  </si>
  <si>
    <t>Congé (CA)</t>
  </si>
  <si>
    <t>Congé (récup)</t>
  </si>
  <si>
    <t xml:space="preserve">Clé de motif </t>
  </si>
  <si>
    <t>Travail</t>
  </si>
  <si>
    <t>Nuit</t>
  </si>
  <si>
    <t>N° sem</t>
  </si>
  <si>
    <t>Nombre de congé "C"</t>
  </si>
  <si>
    <t>Noms</t>
  </si>
  <si>
    <t xml:space="preserve">Noms </t>
  </si>
  <si>
    <t>NB</t>
  </si>
  <si>
    <t>Total des jours de "C", "CA", "F"</t>
  </si>
  <si>
    <t>Nombre de congé "C", "CA"</t>
  </si>
  <si>
    <t>Total des jours de "C", "CA"</t>
  </si>
  <si>
    <t>For</t>
  </si>
  <si>
    <t>dupont</t>
  </si>
  <si>
    <t>durant</t>
  </si>
  <si>
    <t>xx</t>
  </si>
  <si>
    <t>xy</t>
  </si>
  <si>
    <t>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</si>
</sst>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0.0"/>
    <numFmt numFmtId="165" formatCode="dd/mm/yyyy\ &quot; au&quot;"/>
    <numFmt numFmtId="166" formatCode="0.0\ &quot;ETP/Sem&quot;"/>
    <numFmt numFmtId="167" formatCode="#,##0.0&quot;  sem&quot;"/>
    <numFmt numFmtId="168" formatCode="ddd"/>
    <numFmt numFmtId="169" formatCode="mmmm"/>
    <numFmt numFmtId="170" formatCode="d/mm/yyyy;@"/>
    <numFmt numFmtId="171" formatCode="0.00;\-0;* &quot;&quot;"/>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i/>
      <sz val="11"/>
      <name val="Arial"/>
      <family val="2"/>
    </font>
    <font>
      <sz val="12"/>
      <color theme="1"/>
      <name val="Calibri"/>
      <family val="2"/>
      <scheme val="minor"/>
    </font>
    <font>
      <i/>
      <sz val="12"/>
      <name val="Calibri"/>
      <family val="2"/>
      <scheme val="minor"/>
    </font>
    <font>
      <sz val="11"/>
      <color indexed="8"/>
      <name val="Century Gothic"/>
      <family val="2"/>
    </font>
    <font>
      <sz val="8"/>
      <color theme="1"/>
      <name val="Calibri"/>
      <family val="2"/>
      <scheme val="minor"/>
    </font>
    <font>
      <sz val="8"/>
      <color theme="3"/>
      <name val="Calibri"/>
      <family val="2"/>
      <scheme val="minor"/>
    </font>
    <font>
      <sz val="22"/>
      <color indexed="8"/>
      <name val="Century Gothic"/>
      <family val="2"/>
    </font>
    <font>
      <sz val="10"/>
      <name val="Calibri"/>
      <family val="2"/>
      <scheme val="minor"/>
    </font>
    <font>
      <sz val="8"/>
      <color theme="4" tint="-0.24994659260841701"/>
      <name val="Calibri"/>
      <family val="2"/>
      <scheme val="minor"/>
    </font>
    <font>
      <sz val="11"/>
      <name val="Calibri"/>
      <family val="2"/>
      <scheme val="minor"/>
    </font>
    <font>
      <sz val="11"/>
      <color theme="1"/>
      <name val="Century Gothic"/>
      <family val="2"/>
    </font>
    <font>
      <sz val="10"/>
      <color theme="1"/>
      <name val="Century Gothic"/>
      <family val="2"/>
    </font>
    <font>
      <b/>
      <sz val="26"/>
      <color theme="4" tint="-0.24994659260841701"/>
      <name val="Calibri"/>
      <family val="2"/>
      <scheme val="minor"/>
    </font>
    <font>
      <sz val="8"/>
      <color theme="0"/>
      <name val="Calibri"/>
      <family val="2"/>
      <scheme val="minor"/>
    </font>
    <font>
      <b/>
      <sz val="8"/>
      <color indexed="8"/>
      <name val="Century Gothic"/>
      <family val="2"/>
    </font>
    <font>
      <b/>
      <sz val="14"/>
      <color rgb="FFFF0000"/>
      <name val="Century Gothic"/>
      <family val="2"/>
    </font>
    <font>
      <sz val="9"/>
      <color theme="1"/>
      <name val="Calibri"/>
      <family val="2"/>
      <scheme val="minor"/>
    </font>
    <font>
      <b/>
      <sz val="26"/>
      <color theme="2"/>
      <name val="Calibri"/>
      <family val="2"/>
      <scheme val="minor"/>
    </font>
    <font>
      <b/>
      <sz val="28"/>
      <color theme="4" tint="-0.24994659260841701"/>
      <name val="Calibri"/>
      <family val="2"/>
      <scheme val="minor"/>
    </font>
    <font>
      <b/>
      <sz val="9"/>
      <color theme="4" tint="-0.24994659260841701"/>
      <name val="Calibri"/>
      <family val="2"/>
      <scheme val="minor"/>
    </font>
    <font>
      <sz val="6"/>
      <color theme="4" tint="-0.24994659260841701"/>
      <name val="Calibri"/>
      <family val="2"/>
      <scheme val="minor"/>
    </font>
    <font>
      <b/>
      <sz val="12"/>
      <color theme="1"/>
      <name val="Calibri"/>
      <family val="2"/>
      <scheme val="minor"/>
    </font>
    <font>
      <b/>
      <sz val="14"/>
      <color theme="1"/>
      <name val="Calibri"/>
      <family val="2"/>
      <scheme val="minor"/>
    </font>
    <font>
      <sz val="12"/>
      <color theme="1"/>
      <name val="Calibri"/>
      <scheme val="minor"/>
    </font>
    <font>
      <sz val="16"/>
      <color theme="1"/>
      <name val="Calibri"/>
      <family val="2"/>
      <scheme val="minor"/>
    </font>
    <font>
      <sz val="7"/>
      <color theme="1"/>
      <name val="Calibri"/>
      <family val="2"/>
      <scheme val="minor"/>
    </font>
    <font>
      <b/>
      <sz val="7"/>
      <color theme="4" tint="-0.24994659260841701"/>
      <name val="Calibri"/>
      <family val="2"/>
      <scheme val="minor"/>
    </font>
    <font>
      <sz val="9"/>
      <color indexed="81"/>
      <name val="Tahoma"/>
      <charset val="1"/>
    </font>
    <font>
      <b/>
      <sz val="9"/>
      <color indexed="81"/>
      <name val="Tahoma"/>
      <charset val="1"/>
    </font>
  </fonts>
  <fills count="32">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theme="3"/>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59999389629810485"/>
        <bgColor theme="8" tint="0.59999389629810485"/>
      </patternFill>
    </fill>
    <fill>
      <patternFill patternType="solid">
        <fgColor rgb="FF0070C0"/>
        <bgColor indexed="64"/>
      </patternFill>
    </fill>
    <fill>
      <patternFill patternType="solid">
        <fgColor rgb="FF00B050"/>
        <bgColor indexed="64"/>
      </patternFill>
    </fill>
    <fill>
      <patternFill patternType="solid">
        <fgColor rgb="FFFFFFCC"/>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5"/>
        <bgColor indexed="64"/>
      </patternFill>
    </fill>
  </fills>
  <borders count="17">
    <border>
      <left/>
      <right/>
      <top/>
      <bottom/>
      <diagonal/>
    </border>
    <border>
      <left style="thin">
        <color theme="0"/>
      </left>
      <right style="thin">
        <color theme="0"/>
      </right>
      <top/>
      <bottom/>
      <diagonal/>
    </border>
    <border>
      <left/>
      <right/>
      <top/>
      <bottom style="thin">
        <color theme="0" tint="-0.14996795556505021"/>
      </bottom>
      <diagonal/>
    </border>
    <border>
      <left/>
      <right/>
      <top style="thin">
        <color theme="2" tint="-9.9917600024414813E-2"/>
      </top>
      <bottom style="thin">
        <color theme="2" tint="-9.9917600024414813E-2"/>
      </bottom>
      <diagonal/>
    </border>
    <border>
      <left/>
      <right/>
      <top style="thin">
        <color theme="0" tint="-0.14996795556505021"/>
      </top>
      <bottom style="thin">
        <color theme="0" tint="-0.14996795556505021"/>
      </bottom>
      <diagonal/>
    </border>
    <border>
      <left style="thin">
        <color auto="1"/>
      </left>
      <right style="thin">
        <color auto="1"/>
      </right>
      <top style="thin">
        <color auto="1"/>
      </top>
      <bottom style="thin">
        <color auto="1"/>
      </bottom>
      <diagonal/>
    </border>
    <border>
      <left/>
      <right/>
      <top style="thin">
        <color theme="2" tint="-9.9917600024414813E-2"/>
      </top>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bottom style="thin">
        <color indexed="64"/>
      </bottom>
      <diagonal/>
    </border>
    <border>
      <left style="thin">
        <color auto="1"/>
      </left>
      <right/>
      <top/>
      <bottom style="thin">
        <color auto="1"/>
      </bottom>
      <diagonal/>
    </border>
    <border>
      <left/>
      <right style="thin">
        <color indexed="64"/>
      </right>
      <top style="thin">
        <color indexed="64"/>
      </top>
      <bottom/>
      <diagonal/>
    </border>
    <border>
      <left style="thin">
        <color auto="1"/>
      </left>
      <right/>
      <top style="thin">
        <color auto="1"/>
      </top>
      <bottom/>
      <diagonal/>
    </border>
    <border>
      <left style="thin">
        <color theme="0"/>
      </left>
      <right style="thin">
        <color theme="0"/>
      </right>
      <top style="thin">
        <color theme="0"/>
      </top>
      <bottom style="thin">
        <color theme="0"/>
      </bottom>
      <diagonal/>
    </border>
    <border>
      <left/>
      <right style="thin">
        <color indexed="64"/>
      </right>
      <top style="thick">
        <color theme="0"/>
      </top>
      <bottom style="medium">
        <color indexed="64"/>
      </bottom>
      <diagonal/>
    </border>
    <border>
      <left style="thin">
        <color theme="0"/>
      </left>
      <right/>
      <top/>
      <bottom/>
      <diagonal/>
    </border>
    <border>
      <left/>
      <right/>
      <top style="thin">
        <color theme="0" tint="-0.14996795556505021"/>
      </top>
      <bottom style="thin">
        <color theme="0" tint="-0.14993743705557422"/>
      </bottom>
      <diagonal/>
    </border>
  </borders>
  <cellStyleXfs count="28">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cellStyleXfs>
  <cellXfs count="142">
    <xf numFmtId="0" fontId="0" fillId="0" borderId="0" xfId="0">
      <alignment horizontal="left" vertical="center"/>
    </xf>
    <xf numFmtId="0" fontId="0" fillId="0" borderId="0" xfId="0" applyFont="1" applyFill="1" applyBorder="1" applyAlignment="1" applyProtection="1">
      <alignment horizontal="center" vertical="center"/>
    </xf>
    <xf numFmtId="0" fontId="2" fillId="15" borderId="0" xfId="12" applyAlignment="1" applyProtection="1">
      <alignment horizontal="center" vertical="center"/>
    </xf>
    <xf numFmtId="1" fontId="1" fillId="0" borderId="0" xfId="25" applyFill="1" applyBorder="1" applyProtection="1">
      <alignment horizontal="center" vertical="center"/>
    </xf>
    <xf numFmtId="0" fontId="0" fillId="0" borderId="0" xfId="0" applyProtection="1">
      <alignment horizontal="left" vertical="center"/>
    </xf>
    <xf numFmtId="0" fontId="7" fillId="0" borderId="0" xfId="1" applyAlignment="1" applyProtection="1">
      <alignment vertical="top"/>
    </xf>
    <xf numFmtId="0" fontId="2" fillId="20" borderId="0" xfId="4" applyProtection="1">
      <alignment horizontal="right" vertical="center" indent="1"/>
    </xf>
    <xf numFmtId="0" fontId="8" fillId="0" borderId="0" xfId="27" applyProtection="1">
      <alignment horizontal="center"/>
    </xf>
    <xf numFmtId="0" fontId="7" fillId="0" borderId="0" xfId="1">
      <alignment vertical="top"/>
    </xf>
    <xf numFmtId="0" fontId="0" fillId="0" borderId="0" xfId="26" applyFont="1" applyFill="1" applyBorder="1">
      <alignment horizontal="left" vertical="center" wrapText="1" indent="2"/>
    </xf>
    <xf numFmtId="0" fontId="6" fillId="2" borderId="0" xfId="3" applyProtection="1">
      <alignment horizontal="center" vertical="center"/>
    </xf>
    <xf numFmtId="0" fontId="10" fillId="0" borderId="0" xfId="26" applyFont="1" applyAlignment="1">
      <alignment horizontal="center" vertical="center" wrapText="1"/>
    </xf>
    <xf numFmtId="49" fontId="11" fillId="22" borderId="0" xfId="0" applyNumberFormat="1" applyFont="1" applyFill="1" applyBorder="1" applyAlignment="1">
      <alignment horizontal="center" vertical="center"/>
    </xf>
    <xf numFmtId="49" fontId="10" fillId="22" borderId="0" xfId="26" applyNumberFormat="1" applyFont="1" applyFill="1" applyBorder="1" applyAlignment="1">
      <alignment horizontal="center" vertical="center" wrapText="1"/>
    </xf>
    <xf numFmtId="49" fontId="10" fillId="0" borderId="0" xfId="26" applyNumberFormat="1" applyFont="1" applyBorder="1" applyAlignment="1">
      <alignment horizontal="center" vertical="center" wrapText="1"/>
    </xf>
    <xf numFmtId="0" fontId="0" fillId="0" borderId="0" xfId="0" applyFill="1" applyProtection="1">
      <alignment horizontal="left" vertical="center"/>
    </xf>
    <xf numFmtId="1" fontId="1" fillId="0" borderId="0" xfId="25" applyProtection="1">
      <alignment horizontal="center" vertical="center"/>
    </xf>
    <xf numFmtId="1" fontId="1" fillId="0" borderId="0" xfId="25" applyNumberFormat="1" applyProtection="1">
      <alignment horizontal="center" vertical="center"/>
    </xf>
    <xf numFmtId="0" fontId="0" fillId="0" borderId="0" xfId="0" applyFill="1" applyAlignment="1" applyProtection="1">
      <alignment horizontal="center" vertical="center"/>
    </xf>
    <xf numFmtId="0" fontId="10" fillId="0" borderId="0" xfId="26" applyFont="1">
      <alignment horizontal="left" vertical="center" wrapText="1" indent="2"/>
    </xf>
    <xf numFmtId="0" fontId="0" fillId="0" borderId="0" xfId="0" applyAlignment="1">
      <alignment horizontal="center" vertical="center"/>
    </xf>
    <xf numFmtId="14" fontId="0" fillId="0" borderId="0" xfId="0" applyNumberFormat="1">
      <alignment horizontal="left" vertical="center"/>
    </xf>
    <xf numFmtId="165" fontId="0" fillId="0" borderId="0" xfId="0" applyNumberFormat="1" applyFont="1" applyAlignment="1" applyProtection="1">
      <alignment horizontal="left" vertical="center" textRotation="180"/>
    </xf>
    <xf numFmtId="0" fontId="0" fillId="0" borderId="3" xfId="26" applyFont="1" applyFill="1" applyBorder="1" applyAlignment="1">
      <alignment horizontal="left" vertical="center" wrapText="1" indent="2"/>
    </xf>
    <xf numFmtId="0" fontId="4" fillId="21" borderId="1" xfId="0" applyFont="1" applyFill="1" applyBorder="1" applyAlignment="1">
      <alignment horizontal="center" vertical="center"/>
    </xf>
    <xf numFmtId="0" fontId="0" fillId="2" borderId="2" xfId="21" applyFont="1" applyFill="1" applyBorder="1" applyAlignment="1">
      <alignment horizontal="center" vertical="center"/>
    </xf>
    <xf numFmtId="0" fontId="0" fillId="0" borderId="0" xfId="26" applyFont="1" applyFill="1" applyBorder="1" applyAlignment="1">
      <alignment horizontal="left" vertical="center" wrapText="1" indent="2"/>
    </xf>
    <xf numFmtId="0" fontId="14" fillId="0" borderId="0" xfId="1" applyFont="1" applyAlignment="1" applyProtection="1">
      <alignment vertical="top"/>
    </xf>
    <xf numFmtId="0" fontId="12" fillId="0" borderId="0" xfId="0" applyFont="1" applyAlignment="1"/>
    <xf numFmtId="0" fontId="12" fillId="0" borderId="0" xfId="0" applyFont="1" applyAlignment="1">
      <alignment horizontal="center" vertical="center"/>
    </xf>
    <xf numFmtId="0" fontId="12" fillId="0" borderId="0" xfId="0" applyFont="1" applyFill="1" applyAlignment="1"/>
    <xf numFmtId="166" fontId="12" fillId="0" borderId="0" xfId="0" applyNumberFormat="1" applyFont="1" applyAlignment="1">
      <alignment horizontal="center" vertical="center"/>
    </xf>
    <xf numFmtId="1" fontId="0" fillId="0" borderId="0" xfId="25" applyNumberFormat="1" applyFont="1" applyFill="1" applyBorder="1" applyAlignment="1" applyProtection="1">
      <alignment horizontal="center" vertical="center"/>
    </xf>
    <xf numFmtId="0" fontId="0" fillId="0" borderId="6" xfId="26" applyFont="1" applyFill="1" applyBorder="1" applyAlignment="1">
      <alignment horizontal="left" vertical="center" wrapText="1" indent="2"/>
    </xf>
    <xf numFmtId="0" fontId="0" fillId="0" borderId="0" xfId="0" applyBorder="1" applyProtection="1">
      <alignment horizontal="left" vertical="center"/>
    </xf>
    <xf numFmtId="0" fontId="15" fillId="0" borderId="0" xfId="0" applyFont="1" applyAlignment="1">
      <alignment horizontal="left" vertical="center"/>
    </xf>
    <xf numFmtId="0" fontId="6" fillId="2" borderId="0" xfId="3" applyAlignment="1" applyProtection="1">
      <alignment vertical="center"/>
    </xf>
    <xf numFmtId="0" fontId="0" fillId="0" borderId="0" xfId="0" applyBorder="1" applyAlignment="1" applyProtection="1">
      <alignment horizontal="center" vertical="center"/>
    </xf>
    <xf numFmtId="49" fontId="9" fillId="0" borderId="0" xfId="0" applyNumberFormat="1" applyFont="1" applyBorder="1" applyAlignment="1" applyProtection="1">
      <alignment horizontal="center" vertical="center"/>
      <protection locked="0"/>
    </xf>
    <xf numFmtId="167" fontId="0" fillId="0" borderId="4" xfId="25" applyNumberFormat="1" applyFont="1" applyFill="1" applyBorder="1" applyAlignment="1" applyProtection="1">
      <alignment horizontal="center" vertical="center"/>
    </xf>
    <xf numFmtId="0" fontId="2" fillId="17" borderId="5" xfId="0" applyFont="1" applyFill="1" applyBorder="1" applyAlignment="1">
      <alignment horizontal="center" vertical="center"/>
    </xf>
    <xf numFmtId="0" fontId="2" fillId="17" borderId="5" xfId="0" applyFont="1" applyFill="1" applyBorder="1" applyAlignment="1">
      <alignment vertical="center"/>
    </xf>
    <xf numFmtId="0" fontId="2" fillId="17" borderId="7" xfId="0" applyFont="1" applyFill="1" applyBorder="1" applyAlignment="1">
      <alignment horizontal="center" vertical="center"/>
    </xf>
    <xf numFmtId="0" fontId="0" fillId="0" borderId="5" xfId="0" applyBorder="1" applyAlignment="1">
      <alignment horizontal="center" vertical="center"/>
    </xf>
    <xf numFmtId="0" fontId="0" fillId="23" borderId="5" xfId="0" applyFill="1" applyBorder="1" applyAlignment="1">
      <alignment horizontal="center" vertical="center"/>
    </xf>
    <xf numFmtId="0" fontId="0" fillId="23" borderId="8" xfId="0" applyFill="1" applyBorder="1" applyAlignment="1">
      <alignment horizontal="center" vertical="center"/>
    </xf>
    <xf numFmtId="14" fontId="16" fillId="23" borderId="5" xfId="0" applyNumberFormat="1" applyFont="1" applyFill="1" applyBorder="1" applyAlignment="1">
      <alignment horizontal="center" vertical="center"/>
    </xf>
    <xf numFmtId="0" fontId="0" fillId="23" borderId="8" xfId="0" applyFill="1" applyBorder="1" applyAlignment="1"/>
    <xf numFmtId="0" fontId="0" fillId="23" borderId="5" xfId="0" applyFill="1" applyBorder="1" applyAlignment="1">
      <alignment horizontal="center"/>
    </xf>
    <xf numFmtId="0" fontId="0" fillId="0" borderId="5" xfId="0" applyBorder="1" applyAlignment="1">
      <alignment horizontal="center"/>
    </xf>
    <xf numFmtId="0" fontId="0" fillId="0" borderId="0" xfId="0" applyAlignment="1">
      <alignment vertical="center"/>
    </xf>
    <xf numFmtId="0" fontId="0" fillId="23" borderId="8" xfId="0" applyFill="1" applyBorder="1" applyAlignment="1">
      <alignment vertical="center"/>
    </xf>
    <xf numFmtId="0" fontId="0" fillId="0" borderId="0" xfId="0" applyNumberFormat="1" applyAlignment="1">
      <alignment vertical="center"/>
    </xf>
    <xf numFmtId="14" fontId="16" fillId="23" borderId="5" xfId="0" applyNumberFormat="1" applyFont="1" applyFill="1" applyBorder="1" applyAlignment="1">
      <alignment horizontal="left" vertical="center" indent="1"/>
    </xf>
    <xf numFmtId="14" fontId="16" fillId="0" borderId="5" xfId="0" applyNumberFormat="1" applyFont="1" applyFill="1" applyBorder="1" applyAlignment="1">
      <alignment horizontal="center" vertical="center"/>
    </xf>
    <xf numFmtId="14" fontId="16" fillId="0" borderId="5" xfId="0" applyNumberFormat="1" applyFont="1" applyFill="1" applyBorder="1" applyAlignment="1">
      <alignment horizontal="left" vertical="center"/>
    </xf>
    <xf numFmtId="0" fontId="0" fillId="0" borderId="0" xfId="0" applyAlignment="1"/>
    <xf numFmtId="14" fontId="16" fillId="0" borderId="0" xfId="0" applyNumberFormat="1" applyFont="1" applyFill="1" applyBorder="1" applyAlignment="1">
      <alignment horizontal="center" vertical="center"/>
    </xf>
    <xf numFmtId="14" fontId="16" fillId="23" borderId="7" xfId="0" applyNumberFormat="1" applyFont="1" applyFill="1" applyBorder="1" applyAlignment="1">
      <alignment horizontal="center" vertical="center"/>
    </xf>
    <xf numFmtId="0" fontId="16" fillId="23" borderId="8" xfId="0" applyFont="1" applyFill="1" applyBorder="1" applyAlignment="1">
      <alignment horizontal="left" vertical="center" indent="1"/>
    </xf>
    <xf numFmtId="0" fontId="2" fillId="17" borderId="9" xfId="0" applyFont="1" applyFill="1" applyBorder="1" applyAlignment="1">
      <alignment horizontal="center" vertical="center"/>
    </xf>
    <xf numFmtId="0" fontId="2" fillId="17" borderId="10" xfId="0" applyFont="1" applyFill="1" applyBorder="1" applyAlignment="1">
      <alignment horizontal="center" vertical="center"/>
    </xf>
    <xf numFmtId="14" fontId="16" fillId="23" borderId="11" xfId="0" applyNumberFormat="1" applyFont="1" applyFill="1" applyBorder="1" applyAlignment="1">
      <alignment horizontal="center" vertical="center"/>
    </xf>
    <xf numFmtId="14" fontId="16" fillId="23" borderId="12" xfId="0" applyNumberFormat="1" applyFont="1" applyFill="1" applyBorder="1" applyAlignment="1">
      <alignment horizontal="left" vertical="center" indent="1"/>
    </xf>
    <xf numFmtId="168" fontId="17" fillId="2" borderId="0" xfId="3" applyNumberFormat="1" applyFont="1" applyProtection="1">
      <alignment horizontal="center" vertical="center"/>
    </xf>
    <xf numFmtId="0" fontId="6" fillId="2" borderId="0" xfId="3" applyProtection="1">
      <alignment horizontal="center" vertical="center"/>
    </xf>
    <xf numFmtId="14" fontId="19" fillId="0" borderId="0" xfId="0" applyNumberFormat="1" applyFont="1" applyAlignment="1" applyProtection="1">
      <alignment horizontal="center" vertical="center"/>
    </xf>
    <xf numFmtId="0" fontId="19" fillId="0" borderId="0" xfId="0" applyFont="1" applyAlignment="1" applyProtection="1">
      <alignment horizontal="right" vertical="center"/>
    </xf>
    <xf numFmtId="0" fontId="13" fillId="0" borderId="0" xfId="26" applyFont="1" applyFill="1" applyBorder="1" applyAlignment="1">
      <alignment horizontal="center" vertical="center" wrapText="1"/>
    </xf>
    <xf numFmtId="169" fontId="21" fillId="2" borderId="0" xfId="3" applyNumberFormat="1" applyFont="1" applyProtection="1">
      <alignment horizontal="center" vertical="center"/>
    </xf>
    <xf numFmtId="2" fontId="0" fillId="0" borderId="0" xfId="0" applyNumberFormat="1">
      <alignment horizontal="left" vertical="center"/>
    </xf>
    <xf numFmtId="0" fontId="0" fillId="24" borderId="13" xfId="0" applyFont="1" applyFill="1" applyBorder="1">
      <alignment horizontal="left" vertical="center"/>
    </xf>
    <xf numFmtId="17" fontId="0" fillId="24" borderId="13" xfId="0" applyNumberFormat="1" applyFont="1" applyFill="1" applyBorder="1" applyAlignment="1">
      <alignment horizontal="left" vertical="center" textRotation="162"/>
    </xf>
    <xf numFmtId="0" fontId="7" fillId="0" borderId="0" xfId="1" applyAlignment="1" applyProtection="1">
      <alignment vertical="center"/>
    </xf>
    <xf numFmtId="166" fontId="23" fillId="0" borderId="0" xfId="0" applyNumberFormat="1" applyFont="1" applyAlignment="1">
      <alignment vertical="center"/>
    </xf>
    <xf numFmtId="166" fontId="24" fillId="0" borderId="0" xfId="0" applyNumberFormat="1" applyFont="1" applyAlignment="1">
      <alignment horizontal="center" vertical="center"/>
    </xf>
    <xf numFmtId="0" fontId="6" fillId="2" borderId="0" xfId="3" applyProtection="1">
      <alignment horizontal="center" vertical="center"/>
    </xf>
    <xf numFmtId="14" fontId="19" fillId="0" borderId="0" xfId="0" applyNumberFormat="1" applyFont="1" applyAlignment="1" applyProtection="1">
      <alignment horizontal="center" vertical="center"/>
    </xf>
    <xf numFmtId="17" fontId="0" fillId="0" borderId="0" xfId="0" applyNumberFormat="1" applyAlignment="1"/>
    <xf numFmtId="1" fontId="1" fillId="0" borderId="0" xfId="25" applyBorder="1" applyProtection="1">
      <alignment horizontal="center" vertical="center"/>
    </xf>
    <xf numFmtId="1" fontId="1" fillId="22" borderId="14" xfId="25" applyFill="1" applyBorder="1" applyProtection="1">
      <alignment horizontal="center" vertical="center"/>
    </xf>
    <xf numFmtId="0" fontId="25" fillId="0" borderId="0" xfId="0" applyFont="1" applyAlignment="1"/>
    <xf numFmtId="0" fontId="4" fillId="21" borderId="0" xfId="3" applyNumberFormat="1" applyFont="1" applyFill="1" applyProtection="1">
      <alignment horizontal="center" vertical="center"/>
    </xf>
    <xf numFmtId="0" fontId="26" fillId="2" borderId="0" xfId="3" applyNumberFormat="1" applyFont="1" applyProtection="1">
      <alignment horizontal="center" vertical="center"/>
    </xf>
    <xf numFmtId="14" fontId="0" fillId="0" borderId="5" xfId="0" applyNumberFormat="1" applyBorder="1" applyAlignment="1">
      <alignment horizontal="center" vertical="center"/>
    </xf>
    <xf numFmtId="0" fontId="2" fillId="28" borderId="0" xfId="19" applyFill="1" applyAlignment="1" applyProtection="1">
      <alignment horizontal="center" vertical="center"/>
    </xf>
    <xf numFmtId="0" fontId="2" fillId="26" borderId="0" xfId="19" applyFill="1" applyAlignment="1" applyProtection="1">
      <alignment horizontal="center" vertical="center"/>
    </xf>
    <xf numFmtId="0" fontId="2" fillId="20" borderId="0" xfId="4" applyAlignment="1" applyProtection="1">
      <alignment horizontal="center" vertical="center"/>
    </xf>
    <xf numFmtId="0" fontId="2" fillId="27" borderId="0" xfId="19" applyFill="1" applyAlignment="1" applyProtection="1">
      <alignment horizontal="center" vertical="center"/>
    </xf>
    <xf numFmtId="0" fontId="2" fillId="25" borderId="0" xfId="19" applyFill="1" applyAlignment="1" applyProtection="1">
      <alignment horizontal="center" vertical="center"/>
    </xf>
    <xf numFmtId="0" fontId="27" fillId="2" borderId="0" xfId="3" applyFont="1" applyProtection="1">
      <alignment horizontal="center" vertical="center"/>
    </xf>
    <xf numFmtId="0" fontId="0" fillId="30" borderId="15" xfId="0" applyFill="1" applyBorder="1">
      <alignment horizontal="left" vertical="center"/>
    </xf>
    <xf numFmtId="170" fontId="0" fillId="0" borderId="0" xfId="0" applyNumberFormat="1" applyFont="1" applyAlignment="1" applyProtection="1">
      <alignment horizontal="left" vertical="top" textRotation="180"/>
    </xf>
    <xf numFmtId="14" fontId="0" fillId="0" borderId="0" xfId="0" applyNumberFormat="1" applyAlignment="1">
      <alignment vertical="center"/>
    </xf>
    <xf numFmtId="0" fontId="0" fillId="0" borderId="0" xfId="0" quotePrefix="1">
      <alignment horizontal="left" vertical="center"/>
    </xf>
    <xf numFmtId="0" fontId="6" fillId="2" borderId="0" xfId="3" applyProtection="1">
      <alignment horizontal="center" vertical="center"/>
    </xf>
    <xf numFmtId="14" fontId="19" fillId="0" borderId="0" xfId="0" applyNumberFormat="1" applyFont="1" applyAlignment="1" applyProtection="1">
      <alignment horizontal="center" vertical="center"/>
    </xf>
    <xf numFmtId="0" fontId="28" fillId="2" borderId="0" xfId="3" applyFont="1" applyProtection="1">
      <alignment horizontal="center" vertical="center"/>
    </xf>
    <xf numFmtId="0" fontId="0" fillId="22" borderId="0" xfId="0" applyFill="1">
      <alignment horizontal="left" vertical="center"/>
    </xf>
    <xf numFmtId="0" fontId="0" fillId="2" borderId="16" xfId="21" applyFont="1" applyFill="1" applyBorder="1" applyAlignment="1">
      <alignment horizontal="left" vertical="center" indent="1"/>
    </xf>
    <xf numFmtId="0" fontId="18" fillId="2" borderId="1" xfId="21" applyFont="1" applyFill="1" applyBorder="1" applyAlignment="1">
      <alignment horizontal="left" vertical="center" indent="1"/>
    </xf>
    <xf numFmtId="0" fontId="29" fillId="2" borderId="0" xfId="3" applyNumberFormat="1" applyFont="1" applyProtection="1">
      <alignment horizontal="center" vertical="center"/>
    </xf>
    <xf numFmtId="0" fontId="6" fillId="2" borderId="0" xfId="3" applyProtection="1">
      <alignment horizontal="center" vertical="center"/>
    </xf>
    <xf numFmtId="14" fontId="19" fillId="0" borderId="0" xfId="0" applyNumberFormat="1" applyFont="1" applyAlignment="1" applyProtection="1">
      <alignment horizontal="center" vertical="center"/>
    </xf>
    <xf numFmtId="0" fontId="0" fillId="0" borderId="0" xfId="0" applyFill="1" applyBorder="1" applyProtection="1">
      <alignment horizontal="left" vertical="center"/>
    </xf>
    <xf numFmtId="0" fontId="0" fillId="0" borderId="0" xfId="0" applyFill="1" applyBorder="1" applyAlignment="1" applyProtection="1">
      <alignment horizontal="center" vertical="center"/>
    </xf>
    <xf numFmtId="1" fontId="1" fillId="0" borderId="0" xfId="25" applyNumberFormat="1" applyBorder="1" applyProtection="1">
      <alignment horizontal="center" vertical="center"/>
    </xf>
    <xf numFmtId="0" fontId="0" fillId="0" borderId="0" xfId="0" applyAlignment="1">
      <alignment horizontal="left" vertical="center" wrapText="1"/>
    </xf>
    <xf numFmtId="171" fontId="0" fillId="0" borderId="0" xfId="0" applyNumberFormat="1">
      <alignment horizontal="left" vertical="center"/>
    </xf>
    <xf numFmtId="2" fontId="0" fillId="0" borderId="0" xfId="0" applyNumberFormat="1" applyBorder="1" applyAlignment="1" applyProtection="1">
      <alignment horizontal="center" vertical="center"/>
    </xf>
    <xf numFmtId="0" fontId="30" fillId="0" borderId="0" xfId="26" applyFont="1" applyFill="1" applyBorder="1" applyAlignment="1">
      <alignment horizontal="left" vertical="center" wrapText="1" indent="2"/>
    </xf>
    <xf numFmtId="164" fontId="31" fillId="0" borderId="0" xfId="26" applyNumberFormat="1" applyFont="1" applyFill="1" applyBorder="1" applyAlignment="1">
      <alignment horizontal="center" vertical="center" wrapText="1"/>
    </xf>
    <xf numFmtId="1" fontId="0" fillId="0" borderId="0" xfId="0" applyNumberFormat="1" applyFont="1" applyFill="1" applyBorder="1" applyAlignment="1" applyProtection="1">
      <alignment horizontal="center" vertical="center"/>
      <protection locked="0"/>
    </xf>
    <xf numFmtId="0" fontId="0" fillId="0" borderId="0" xfId="0" applyFont="1" applyFill="1" applyBorder="1" applyAlignment="1" applyProtection="1">
      <alignment horizontal="center" vertical="center"/>
      <protection locked="0"/>
    </xf>
    <xf numFmtId="1" fontId="0" fillId="0" borderId="0" xfId="25" applyFont="1" applyProtection="1">
      <alignment horizontal="center" vertical="center"/>
      <protection locked="0"/>
    </xf>
    <xf numFmtId="1" fontId="1" fillId="0" borderId="0" xfId="25" applyProtection="1">
      <alignment horizontal="center" vertical="center"/>
      <protection locked="0"/>
    </xf>
    <xf numFmtId="1" fontId="1" fillId="0" borderId="0" xfId="25" applyBorder="1" applyProtection="1">
      <alignment horizontal="center" vertical="center"/>
      <protection locked="0"/>
    </xf>
    <xf numFmtId="1" fontId="0" fillId="0" borderId="0" xfId="25" applyFont="1" applyBorder="1" applyProtection="1">
      <alignment horizontal="center" vertical="center"/>
      <protection locked="0"/>
    </xf>
    <xf numFmtId="0" fontId="0" fillId="0" borderId="0" xfId="0" applyNumberFormat="1" applyFont="1" applyFill="1" applyBorder="1" applyAlignment="1" applyProtection="1">
      <alignment horizontal="center" vertical="center"/>
      <protection locked="0"/>
    </xf>
    <xf numFmtId="0" fontId="0" fillId="0" borderId="0" xfId="25" applyNumberFormat="1" applyFont="1" applyProtection="1">
      <alignment horizontal="center" vertical="center"/>
      <protection locked="0"/>
    </xf>
    <xf numFmtId="0" fontId="1" fillId="0" borderId="0" xfId="25" applyNumberFormat="1" applyProtection="1">
      <alignment horizontal="center" vertical="center"/>
      <protection locked="0"/>
    </xf>
    <xf numFmtId="0" fontId="1" fillId="0" borderId="0" xfId="25" applyNumberFormat="1" applyBorder="1" applyProtection="1">
      <alignment horizontal="center" vertical="center"/>
      <protection locked="0"/>
    </xf>
    <xf numFmtId="0" fontId="32" fillId="0" borderId="0" xfId="26" applyFont="1">
      <alignment horizontal="left" vertical="center" wrapText="1" indent="2"/>
    </xf>
    <xf numFmtId="0" fontId="7" fillId="22" borderId="0" xfId="1" applyFill="1">
      <alignment vertical="top"/>
    </xf>
    <xf numFmtId="0" fontId="0" fillId="22" borderId="0" xfId="0" applyFill="1" applyAlignment="1">
      <alignment horizontal="center" vertical="center"/>
    </xf>
    <xf numFmtId="0" fontId="10" fillId="22" borderId="0" xfId="26" applyFont="1" applyFill="1">
      <alignment horizontal="left" vertical="center" wrapText="1" indent="2"/>
    </xf>
    <xf numFmtId="49" fontId="10" fillId="22" borderId="0" xfId="26" applyNumberFormat="1" applyFont="1" applyFill="1" applyBorder="1">
      <alignment horizontal="left" vertical="center" wrapText="1" indent="2"/>
    </xf>
    <xf numFmtId="0" fontId="10" fillId="22" borderId="0" xfId="26" applyNumberFormat="1" applyFont="1" applyFill="1" applyBorder="1">
      <alignment horizontal="left" vertical="center" wrapText="1" indent="2"/>
    </xf>
    <xf numFmtId="0" fontId="33" fillId="31" borderId="0" xfId="0" applyFont="1" applyFill="1" applyAlignment="1">
      <alignment horizontal="center" vertical="center"/>
    </xf>
    <xf numFmtId="164" fontId="33" fillId="0" borderId="0" xfId="0" applyNumberFormat="1" applyFont="1" applyAlignment="1">
      <alignment horizontal="center" vertical="center"/>
    </xf>
    <xf numFmtId="0" fontId="6" fillId="2" borderId="0" xfId="3" applyAlignment="1" applyProtection="1">
      <alignment horizontal="center" vertical="center" wrapText="1"/>
    </xf>
    <xf numFmtId="0" fontId="34" fillId="0" borderId="0" xfId="21" applyFont="1" applyFill="1" applyBorder="1" applyAlignment="1" applyProtection="1">
      <alignment horizontal="center" vertical="center" wrapText="1"/>
    </xf>
    <xf numFmtId="0" fontId="35" fillId="30" borderId="0" xfId="3" applyFont="1" applyFill="1" applyAlignment="1" applyProtection="1">
      <alignment horizontal="center" vertical="center" wrapText="1"/>
    </xf>
    <xf numFmtId="49" fontId="0" fillId="0" borderId="0" xfId="26" applyNumberFormat="1" applyFont="1" applyFill="1" applyBorder="1">
      <alignment horizontal="left" vertical="center" wrapText="1" indent="2"/>
    </xf>
    <xf numFmtId="0" fontId="6" fillId="2" borderId="0" xfId="3" applyProtection="1">
      <alignment horizontal="center" vertical="center"/>
    </xf>
    <xf numFmtId="14" fontId="19" fillId="0" borderId="0" xfId="0" applyNumberFormat="1" applyFont="1" applyAlignment="1" applyProtection="1">
      <alignment horizontal="center" vertical="center"/>
    </xf>
    <xf numFmtId="14" fontId="20" fillId="0" borderId="0" xfId="0" applyNumberFormat="1" applyFont="1" applyAlignment="1" applyProtection="1">
      <alignment horizontal="right" vertical="center"/>
    </xf>
    <xf numFmtId="0" fontId="0" fillId="29" borderId="0" xfId="21" applyFont="1" applyFill="1" applyAlignment="1" applyProtection="1">
      <alignment horizontal="center" vertical="center"/>
    </xf>
    <xf numFmtId="0" fontId="6" fillId="2" borderId="0" xfId="3" applyFont="1" applyAlignment="1" applyProtection="1">
      <alignment horizontal="center" vertical="center"/>
    </xf>
    <xf numFmtId="0" fontId="0" fillId="0" borderId="0" xfId="0" applyAlignment="1" applyProtection="1">
      <alignment horizontal="center" vertical="center"/>
    </xf>
    <xf numFmtId="14" fontId="22" fillId="0" borderId="0" xfId="0" applyNumberFormat="1" applyFont="1" applyAlignment="1" applyProtection="1">
      <alignment horizontal="left" vertical="center"/>
    </xf>
    <xf numFmtId="0" fontId="0" fillId="0" borderId="0" xfId="0" applyAlignment="1">
      <alignment horizontal="center" vertical="center"/>
    </xf>
  </cellXfs>
  <cellStyles count="28">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xr:uid="{00000000-0005-0000-0000-000013000000}"/>
    <cellStyle name="Étiquette" xfId="27" xr:uid="{00000000-0005-0000-0000-000014000000}"/>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1530">
    <dxf>
      <alignment horizontal="general" vertical="bottom" textRotation="0" wrapText="0" indent="0" justifyLastLine="0" shrinkToFit="0" readingOrder="0"/>
    </dxf>
    <dxf>
      <alignment horizontal="general" vertical="bottom"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solid">
          <fgColor indexed="64"/>
          <bgColor theme="9" tint="0.39997558519241921"/>
        </patternFill>
      </fill>
      <alignment horizontal="left" vertical="center" textRotation="0" wrapText="0" indent="1"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auto="1"/>
        <name val="Calibri"/>
        <scheme val="minor"/>
      </font>
      <numFmt numFmtId="19" formatCode="dd/mm/yyyy"/>
      <fill>
        <patternFill patternType="solid">
          <fgColor indexed="64"/>
          <bgColor theme="9" tint="0.39997558519241921"/>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theme="1"/>
        <name val="Calibri"/>
        <scheme val="minor"/>
      </font>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19" formatCode="dd/mm/yyyy"/>
    </dxf>
    <dxf>
      <numFmt numFmtId="19" formatCode="dd/mm/yyyy"/>
    </dxf>
    <dxf>
      <alignment horizontal="center" vertical="center" textRotation="0" wrapText="0" indent="0" justifyLastLine="0" shrinkToFit="0" readingOrder="0"/>
    </dxf>
    <dxf>
      <font>
        <strike val="0"/>
        <outline val="0"/>
        <shadow val="0"/>
        <u val="none"/>
        <vertAlign val="baseline"/>
        <sz val="12"/>
        <name val="Calibri"/>
        <scheme val="minor"/>
      </font>
    </dxf>
    <dxf>
      <font>
        <strike val="0"/>
        <outline val="0"/>
        <shadow val="0"/>
        <u val="none"/>
        <vertAlign val="baseline"/>
        <sz val="12"/>
        <name val="Calibri"/>
        <scheme val="minor"/>
      </font>
    </dxf>
    <dxf>
      <font>
        <strike val="0"/>
        <outline val="0"/>
        <shadow val="0"/>
        <u val="none"/>
        <vertAlign val="baseline"/>
        <sz val="12"/>
        <name val="Calibri"/>
        <scheme val="minor"/>
      </font>
    </dxf>
    <dxf>
      <alignment horizontal="center" vertical="center" textRotation="0" wrapText="0" indent="0" justifyLastLine="0" shrinkToFit="0" readingOrder="0"/>
    </dxf>
    <dxf>
      <font>
        <color rgb="FF9C0006"/>
      </font>
      <fill>
        <patternFill>
          <bgColor rgb="FFFFC7CE"/>
        </patternFill>
      </fill>
    </dxf>
    <dxf>
      <font>
        <color rgb="FF006100"/>
      </font>
      <fill>
        <patternFill>
          <bgColor rgb="FFC6EFCE"/>
        </patternFill>
      </fill>
    </dxf>
    <dxf>
      <fill>
        <patternFill>
          <bgColor rgb="FFFF5050"/>
        </patternFill>
      </fill>
    </dxf>
    <dxf>
      <fill>
        <patternFill>
          <bgColor rgb="FFFF5050"/>
        </patternFill>
      </fill>
    </dxf>
    <dxf>
      <font>
        <b val="0"/>
        <i val="0"/>
        <strike val="0"/>
        <condense val="0"/>
        <extend val="0"/>
        <outline val="0"/>
        <shadow val="0"/>
        <u val="none"/>
        <vertAlign val="baseline"/>
        <sz val="11"/>
        <color theme="1"/>
        <name val="Calibri"/>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left/>
        <right/>
        <top style="thin">
          <color theme="0" tint="-0.14996795556505021"/>
        </top>
        <bottom style="thin">
          <color theme="0" tint="-0.14996795556505021"/>
        </bottom>
        <vertical/>
        <horizontal/>
      </border>
    </dxf>
    <dxf>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22" formatCode="mmm\-yy"/>
      <alignment horizontal="general" vertical="center" textRotation="153"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1" indent="2" justifyLastLine="0" shrinkToFit="0" readingOrder="0"/>
    </dxf>
    <dxf>
      <font>
        <b/>
        <i val="0"/>
        <strike val="0"/>
        <condense val="0"/>
        <extend val="0"/>
        <outline val="0"/>
        <shadow val="0"/>
        <u val="none"/>
        <vertAlign val="baseline"/>
        <sz val="12"/>
        <color theme="3"/>
        <name val="Calibri"/>
        <scheme val="minor"/>
      </font>
      <numFmt numFmtId="22" formatCode="mmm\-yy"/>
      <alignment horizontal="center" vertical="center" textRotation="149"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left/>
        <right/>
        <top style="thin">
          <color theme="2" tint="-9.9917600024414813E-2"/>
        </top>
        <bottom style="thin">
          <color theme="2" tint="-9.9917600024414813E-2"/>
        </bottom>
        <vertical/>
        <horizontal/>
      </border>
    </dxf>
    <dxf>
      <alignment horizontal="general" vertical="top"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general" vertical="center" textRotation="153" wrapText="0" indent="0" justifyLastLine="0" shrinkToFit="0" readingOrder="0"/>
      <protection locked="1" hidden="0"/>
    </dxf>
    <dxf>
      <font>
        <color auto="1"/>
      </font>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rgb="FF9C0006"/>
      </font>
      <fill>
        <patternFill>
          <bgColor rgb="FFFFC7CE"/>
        </patternFill>
      </fill>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rgb="FF00B050"/>
        </patternFill>
      </fill>
    </dxf>
    <dxf>
      <fill>
        <patternFill>
          <bgColor rgb="FFFFFFCC"/>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FFFFCC"/>
        </patternFill>
      </fill>
    </dxf>
    <dxf>
      <fill>
        <patternFill>
          <bgColor rgb="FF00B050"/>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rgb="FF00B050"/>
        </patternFill>
      </fill>
    </dxf>
    <dxf>
      <fill>
        <patternFill>
          <bgColor rgb="FFFFFFCC"/>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B050"/>
        </patternFill>
      </fill>
    </dxf>
    <dxf>
      <fill>
        <patternFill>
          <bgColor rgb="FFFFFFCC"/>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rgb="FF00B050"/>
        </patternFill>
      </fill>
    </dxf>
    <dxf>
      <fill>
        <patternFill>
          <bgColor rgb="FFFFFFCC"/>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rgb="FF00B050"/>
        </patternFill>
      </fill>
    </dxf>
    <dxf>
      <fill>
        <patternFill>
          <bgColor rgb="FFFFFFCC"/>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B050"/>
        </patternFill>
      </fill>
    </dxf>
    <dxf>
      <fill>
        <patternFill>
          <bgColor rgb="FFFFFFCC"/>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rgb="FF00B050"/>
        </patternFill>
      </fill>
    </dxf>
    <dxf>
      <fill>
        <patternFill>
          <bgColor rgb="FFFFFFCC"/>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rgb="FF00B050"/>
        </patternFill>
      </fill>
    </dxf>
    <dxf>
      <fill>
        <patternFill>
          <bgColor theme="4" tint="0.39994506668294322"/>
        </patternFill>
      </fill>
    </dxf>
    <dxf>
      <fill>
        <patternFill>
          <bgColor rgb="FFFFFFCC"/>
        </patternFill>
      </fill>
    </dxf>
    <dxf>
      <fill>
        <patternFill>
          <bgColor theme="4" tint="0.59996337778862885"/>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2" tint="-0.24994659260841701"/>
        </patternFill>
      </fill>
      <border>
        <left style="thin">
          <color theme="0"/>
        </left>
        <right style="thin">
          <color theme="0"/>
        </right>
        <top style="thin">
          <color theme="0"/>
        </top>
        <bottom style="thin">
          <color theme="0"/>
        </bottom>
      </border>
    </dxf>
    <dxf>
      <fill>
        <patternFill>
          <bgColor rgb="FF99CCFF"/>
        </patternFill>
      </fill>
    </dxf>
    <dxf>
      <font>
        <color theme="0"/>
      </font>
      <fill>
        <patternFill>
          <bgColor rgb="FFC00000"/>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theme="4" tint="0.39994506668294322"/>
        </patternFill>
      </fill>
    </dxf>
    <dxf>
      <fill>
        <patternFill>
          <bgColor theme="4" tint="0.59996337778862885"/>
        </patternFill>
      </fill>
    </dxf>
    <dxf>
      <fill>
        <patternFill>
          <bgColor rgb="FFFFFFCC"/>
        </patternFill>
      </fill>
    </dxf>
    <dxf>
      <fill>
        <patternFill>
          <bgColor rgb="FF00B050"/>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alignment horizontal="left" vertical="center" textRotation="0" wrapText="0" indent="1"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scheme val="minor"/>
      </font>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ont>
        <color rgb="FF9C0006"/>
      </font>
      <fill>
        <patternFill>
          <bgColor rgb="FFFFC7CE"/>
        </patternFill>
      </fill>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0"/>
      </font>
      <fill>
        <patternFill>
          <bgColor rgb="FFC00000"/>
        </patternFill>
      </fill>
    </dxf>
    <dxf>
      <fill>
        <patternFill>
          <bgColor rgb="FF99CCFF"/>
        </patternFill>
      </fill>
    </dxf>
    <dxf>
      <fill>
        <patternFill>
          <bgColor rgb="FFFFFFCC"/>
        </patternFill>
      </fill>
    </dxf>
    <dxf>
      <fill>
        <patternFill>
          <bgColor rgb="FF0070C0"/>
        </patternFill>
      </fill>
    </dxf>
    <dxf>
      <fill>
        <patternFill>
          <bgColor theme="7" tint="0.79998168889431442"/>
        </patternFill>
      </fill>
    </dxf>
    <dxf>
      <fill>
        <patternFill>
          <bgColor rgb="FFFFFF99"/>
        </patternFill>
      </fill>
    </dxf>
    <dxf>
      <fill>
        <patternFill>
          <bgColor rgb="FF00B050"/>
        </patternFill>
      </fill>
    </dxf>
    <dxf>
      <fill>
        <patternFill>
          <bgColor theme="4" tint="0.39994506668294322"/>
        </patternFill>
      </fill>
    </dxf>
    <dxf>
      <fill>
        <patternFill>
          <bgColor theme="4" tint="0.59996337778862885"/>
        </patternFill>
      </fill>
    </dxf>
    <dxf>
      <fill>
        <patternFill>
          <bgColor rgb="FFFFFFCC"/>
        </patternFill>
      </fill>
    </dxf>
    <dxf>
      <fill>
        <patternFill>
          <bgColor theme="2" tint="-0.24994659260841701"/>
        </patternFill>
      </fill>
      <border>
        <left style="thin">
          <color theme="0"/>
        </left>
        <right style="thin">
          <color theme="0"/>
        </right>
        <top style="thin">
          <color theme="0"/>
        </top>
        <bottom style="thin">
          <color theme="0"/>
        </bottom>
      </border>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72"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protection locked="1" hidden="0"/>
    </dxf>
    <dxf>
      <protection locked="1" hidden="0"/>
    </dxf>
    <dxf>
      <protection locked="1" hidden="0"/>
    </dxf>
    <dxf>
      <fill>
        <patternFill>
          <bgColor theme="2" tint="-0.24994659260841701"/>
        </patternFill>
      </fill>
      <border>
        <left style="thin">
          <color theme="0"/>
        </left>
        <right style="thin">
          <color theme="0"/>
        </right>
        <top style="thin">
          <color theme="0"/>
        </top>
        <bottom style="thin">
          <color theme="0"/>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0"/>
      </font>
      <fill>
        <patternFill>
          <bgColor rgb="FFC00000"/>
        </patternFill>
      </fill>
    </dxf>
    <dxf>
      <fill>
        <patternFill>
          <bgColor theme="4" tint="0.39994506668294322"/>
        </patternFill>
      </fill>
    </dxf>
    <dxf>
      <fill>
        <patternFill>
          <bgColor rgb="FF0070C0"/>
        </patternFill>
      </fill>
    </dxf>
    <dxf>
      <fill>
        <patternFill>
          <bgColor theme="4" tint="0.59996337778862885"/>
        </patternFill>
      </fill>
    </dxf>
    <dxf>
      <fill>
        <patternFill>
          <bgColor rgb="FF00B050"/>
        </patternFill>
      </fill>
    </dxf>
    <dxf>
      <fill>
        <patternFill>
          <bgColor rgb="FF99CCFF"/>
        </patternFill>
      </fill>
    </dxf>
    <dxf>
      <fill>
        <patternFill>
          <bgColor theme="7" tint="0.79998168889431442"/>
        </patternFill>
      </fill>
    </dxf>
    <dxf>
      <fill>
        <patternFill>
          <bgColor rgb="FFFFFFCC"/>
        </patternFill>
      </fill>
    </dxf>
    <dxf>
      <fill>
        <patternFill>
          <bgColor rgb="FFFFFFCC"/>
        </patternFill>
      </fill>
    </dxf>
    <dxf>
      <fill>
        <patternFill>
          <bgColor rgb="FFFFFF99"/>
        </patternFill>
      </fill>
    </dxf>
    <dxf>
      <fill>
        <patternFill>
          <bgColor theme="2" tint="-0.24994659260841701"/>
        </patternFill>
      </fill>
      <border>
        <left style="thin">
          <color theme="0"/>
        </left>
        <right style="thin">
          <color theme="0"/>
        </right>
        <top style="thin">
          <color theme="0"/>
        </top>
        <bottom style="thin">
          <color theme="0"/>
        </bottom>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xr9:uid="{00000000-0011-0000-FFFF-FFFF00000000}">
      <tableStyleElement type="wholeTable" dxfId="1529"/>
      <tableStyleElement type="headerRow" dxfId="1528"/>
      <tableStyleElement type="totalRow" dxfId="1527"/>
      <tableStyleElement type="firstColumn" dxfId="1526"/>
      <tableStyleElement type="lastColumn" dxfId="1525"/>
      <tableStyleElement type="firstRowStripe" dxfId="1524"/>
      <tableStyleElement type="secondRowStripe" dxfId="1523"/>
      <tableStyleElement type="firstColumnStripe" dxfId="1522"/>
      <tableStyleElement type="secondColumnStripe" dxfId="1521"/>
      <tableStyleElement type="firstHeaderCell" dxfId="1520"/>
      <tableStyleElement type="lastHeaderCell" dxfId="1519"/>
      <tableStyleElement type="firstTotalCell" dxfId="1518"/>
      <tableStyleElement type="lastTotalCell" dxfId="1517"/>
    </tableStyle>
  </tableStyles>
  <colors>
    <mruColors>
      <color rgb="FFFFFFCC"/>
      <color rgb="FFF7FCC4"/>
      <color rgb="FFFF5050"/>
      <color rgb="FF99CCFF"/>
      <color rgb="FFFFFF99"/>
      <color rgb="FFFFCC66"/>
      <color rgb="FF990033"/>
      <color rgb="FFFFFF66"/>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628650</xdr:colOff>
      <xdr:row>1</xdr:row>
      <xdr:rowOff>76200</xdr:rowOff>
    </xdr:from>
    <xdr:to>
      <xdr:col>12</xdr:col>
      <xdr:colOff>533400</xdr:colOff>
      <xdr:row>39</xdr:row>
      <xdr:rowOff>66675</xdr:rowOff>
    </xdr:to>
    <xdr:sp macro="" textlink="">
      <xdr:nvSpPr>
        <xdr:cNvPr id="2" name="Parchemin vertical 1">
          <a:extLst>
            <a:ext uri="{FF2B5EF4-FFF2-40B4-BE49-F238E27FC236}">
              <a16:creationId xmlns:a16="http://schemas.microsoft.com/office/drawing/2014/main" id="{00000000-0008-0000-0000-000002000000}"/>
            </a:ext>
          </a:extLst>
        </xdr:cNvPr>
        <xdr:cNvSpPr/>
      </xdr:nvSpPr>
      <xdr:spPr>
        <a:xfrm>
          <a:off x="628650" y="266700"/>
          <a:ext cx="9048750" cy="7229475"/>
        </a:xfrm>
        <a:prstGeom prst="verticalScroll">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419099</xdr:colOff>
      <xdr:row>3</xdr:row>
      <xdr:rowOff>47625</xdr:rowOff>
    </xdr:from>
    <xdr:to>
      <xdr:col>11</xdr:col>
      <xdr:colOff>352424</xdr:colOff>
      <xdr:row>39</xdr:row>
      <xdr:rowOff>0</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1943099" y="619125"/>
          <a:ext cx="6791325" cy="6810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600">
              <a:solidFill>
                <a:schemeClr val="bg1"/>
              </a:solidFill>
              <a:latin typeface="Century Gothic" panose="020B0502020202020204" pitchFamily="34" charset="0"/>
            </a:rPr>
            <a:t>Règlement d'ordre intérieur</a:t>
          </a:r>
          <a:r>
            <a:rPr lang="en-US" sz="1600" baseline="0">
              <a:solidFill>
                <a:schemeClr val="bg1"/>
              </a:solidFill>
              <a:latin typeface="Century Gothic" panose="020B0502020202020204" pitchFamily="34" charset="0"/>
            </a:rPr>
            <a:t> : </a:t>
          </a:r>
        </a:p>
        <a:p>
          <a:pPr algn="ctr"/>
          <a:endParaRPr lang="en-US" sz="1600" baseline="0">
            <a:solidFill>
              <a:schemeClr val="bg1"/>
            </a:solidFill>
            <a:latin typeface="Century Gothic" panose="020B0502020202020204" pitchFamily="34" charset="0"/>
          </a:endParaRPr>
        </a:p>
        <a:p>
          <a:pPr algn="l"/>
          <a:r>
            <a:rPr lang="en-US" sz="1600">
              <a:solidFill>
                <a:schemeClr val="bg1"/>
              </a:solidFill>
              <a:latin typeface="Century Gothic" panose="020B0502020202020204" pitchFamily="34" charset="0"/>
            </a:rPr>
            <a:t>Règle d'or : Un désir reste un désir</a:t>
          </a:r>
        </a:p>
        <a:p>
          <a:pPr algn="l"/>
          <a:r>
            <a:rPr lang="en-US" sz="1600">
              <a:solidFill>
                <a:schemeClr val="bg1"/>
              </a:solidFill>
              <a:latin typeface="Century Gothic" panose="020B0502020202020204" pitchFamily="34" charset="0"/>
            </a:rPr>
            <a:t>Il est primordiale de ne programmer</a:t>
          </a:r>
          <a:r>
            <a:rPr lang="en-US" sz="1600" baseline="0">
              <a:solidFill>
                <a:schemeClr val="bg1"/>
              </a:solidFill>
              <a:latin typeface="Century Gothic" panose="020B0502020202020204" pitchFamily="34" charset="0"/>
            </a:rPr>
            <a:t> son horaire dans les désirs.</a:t>
          </a:r>
          <a:endParaRPr lang="en-US" sz="1600">
            <a:solidFill>
              <a:schemeClr val="bg1"/>
            </a:solidFill>
            <a:latin typeface="Century Gothic" panose="020B0502020202020204" pitchFamily="34" charset="0"/>
          </a:endParaRPr>
        </a:p>
        <a:p>
          <a:pPr algn="l"/>
          <a:endParaRPr lang="en-US" sz="1600">
            <a:solidFill>
              <a:schemeClr val="bg1"/>
            </a:solidFill>
            <a:latin typeface="Century Gothic" panose="020B0502020202020204" pitchFamily="34" charset="0"/>
          </a:endParaRPr>
        </a:p>
        <a:p>
          <a:pPr marL="342900" lvl="0" indent="-342900" algn="just">
            <a:spcAft>
              <a:spcPts val="0"/>
            </a:spcAft>
            <a:buFont typeface="+mj-lt"/>
            <a:buAutoNum type="arabicPeriod"/>
          </a:pPr>
          <a:r>
            <a:rPr lang="fr-BE" sz="1200" b="1" u="sng">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Les week-end</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indent="449580" algn="just">
            <a:spcAft>
              <a:spcPts val="0"/>
            </a:spcAft>
          </a:pPr>
          <a:r>
            <a:rPr lang="fr-BE" sz="1200" b="1" u="none" strike="noStrike">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 </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342900" lvl="0" indent="-342900" algn="just">
            <a:spcAft>
              <a:spcPts val="0"/>
            </a:spcAft>
            <a:buFont typeface="Century Gothic" panose="020B0502020202020204" pitchFamily="34" charset="0"/>
            <a:buChar char="-"/>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Les temps pleins effectueront  un week-end sur 2 ou trois week-end  sur 6 semaines.</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342900" lvl="0" indent="-342900" algn="just">
            <a:spcAft>
              <a:spcPts val="0"/>
            </a:spcAft>
            <a:buFont typeface="Century Gothic" panose="020B0502020202020204" pitchFamily="34" charset="0"/>
            <a:buChar char="-"/>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Les ¾ temps effectueront un week-end sur 3</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342900" lvl="0" indent="-342900" algn="just">
            <a:spcAft>
              <a:spcPts val="0"/>
            </a:spcAft>
            <a:buFont typeface="Century Gothic" panose="020B0502020202020204" pitchFamily="34" charset="0"/>
            <a:buChar char="-"/>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Les ½ temps effectueront un</a:t>
          </a:r>
          <a:r>
            <a:rPr lang="fr-BE" sz="1200" baseline="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 </a:t>
          </a: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week-end et demi sur 4. Attention si un mi-temps à besoin d’avoir congé son week-end de travail, il doit prévoir d’effectuer le week-end qui précède et non celui qui suit.</a:t>
          </a:r>
        </a:p>
        <a:p>
          <a:pPr marL="342900" marR="0" lvl="0" indent="-342900" algn="just" defTabSz="914400" eaLnBrk="1" fontAlgn="auto" latinLnBrk="0" hangingPunct="1">
            <a:lnSpc>
              <a:spcPct val="100000"/>
            </a:lnSpc>
            <a:spcBef>
              <a:spcPts val="0"/>
            </a:spcBef>
            <a:spcAft>
              <a:spcPts val="0"/>
            </a:spcAft>
            <a:buClrTx/>
            <a:buSzTx/>
            <a:buFont typeface="Century Gothic" panose="020B0502020202020204" pitchFamily="34" charset="0"/>
            <a:buChar char="-"/>
            <a:tabLst/>
            <a:defRPr/>
          </a:pPr>
          <a:r>
            <a:rPr lang="fr-BE" sz="1200">
              <a:solidFill>
                <a:schemeClr val="bg1"/>
              </a:solidFill>
              <a:effectLst/>
              <a:latin typeface="Century Gothic" panose="020B0502020202020204" pitchFamily="34" charset="0"/>
              <a:ea typeface="+mn-ea"/>
              <a:cs typeface="+mn-cs"/>
            </a:rPr>
            <a:t>Un effort sera peut-être demandé à tous les 4/5 et les ½ T. de faire un samedi ou un dimanche en plus pendant la période des vacances.</a:t>
          </a:r>
          <a:endParaRPr lang="en-US" sz="1200">
            <a:solidFill>
              <a:schemeClr val="bg1"/>
            </a:solidFill>
            <a:effectLst/>
            <a:latin typeface="Century Gothic" panose="020B0502020202020204" pitchFamily="34" charset="0"/>
            <a:ea typeface="+mn-ea"/>
            <a:cs typeface="+mn-cs"/>
          </a:endParaRPr>
        </a:p>
        <a:p>
          <a:pPr marL="342900" lvl="0" indent="-342900" algn="just">
            <a:spcAft>
              <a:spcPts val="0"/>
            </a:spcAft>
            <a:buFont typeface="Century Gothic" panose="020B0502020202020204" pitchFamily="34" charset="0"/>
            <a:buChar char="-"/>
          </a:pPr>
          <a:endPar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342900" lvl="0" indent="-342900" algn="just">
            <a:spcAft>
              <a:spcPts val="0"/>
            </a:spcAft>
            <a:buFont typeface="Century Gothic" panose="020B0502020202020204" pitchFamily="34" charset="0"/>
            <a:buChar char="-"/>
          </a:pPr>
          <a:endPar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mj-lt"/>
            <a:buAutoNum type="arabicPeriod" startAt="2"/>
          </a:pPr>
          <a:r>
            <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 </a:t>
          </a:r>
          <a:r>
            <a:rPr lang="fr-BE" sz="1200" b="1" u="sng">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Les congés (CA,...) </a:t>
          </a:r>
        </a:p>
        <a:p>
          <a:pPr marL="342900" lvl="0" indent="-342900">
            <a:spcAft>
              <a:spcPts val="0"/>
            </a:spcAft>
            <a:buFont typeface="+mj-lt"/>
            <a:buAutoNum type="arabicPeriod" startAt="2"/>
          </a:pP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0" lvl="0">
            <a:spcAft>
              <a:spcPts val="0"/>
            </a:spcAft>
          </a:pPr>
          <a:r>
            <a:rPr lang="fr-BE" sz="1200" baseline="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Il est important de planifier vos congés </a:t>
          </a:r>
          <a:r>
            <a:rPr lang="fr-BE" sz="1200" b="1" baseline="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(CA) </a:t>
          </a:r>
          <a:r>
            <a:rPr lang="fr-BE" sz="1200" baseline="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sur le planning  avant la date limite. Après la date limite , il sera impossible de plannifier des "CA". Les autres congés ne pourront être rajouté qu’en fonction du nombre d’équivalent temps plein en congé par rapport au nombre d’équivalent temps plein qui travaille (</a:t>
          </a:r>
          <a:r>
            <a:rPr lang="fr-BE" sz="1200" b="1" baseline="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avec accord de la chef de service</a:t>
          </a: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678180" algn="just">
            <a:spcAft>
              <a:spcPts val="0"/>
            </a:spcAft>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 </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0" algn="just">
            <a:spcAft>
              <a:spcPts val="0"/>
            </a:spcAft>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Pour rappel, nous avons droit aux </a:t>
          </a:r>
          <a:r>
            <a:rPr lang="fr-BE" sz="1200" b="1">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maximum 2 semaines de congé sur les 6 semaines de congé scolaire et 2,5 semaines de congé entre début juin et fin septembre</a:t>
          </a: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0" algn="just">
            <a:spcAft>
              <a:spcPts val="0"/>
            </a:spcAft>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 </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0" algn="just">
            <a:spcAft>
              <a:spcPts val="0"/>
            </a:spcAft>
          </a:pP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Il est également primordial de planifier </a:t>
          </a:r>
          <a:r>
            <a:rPr lang="fr-BE" sz="1200" b="1">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au minimum 1 semaine de congé par trimestre  </a:t>
          </a:r>
          <a:r>
            <a:rPr lang="fr-BE"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dés le début de l’année. Si elle</a:t>
          </a:r>
          <a:r>
            <a:rPr lang="fr-BE" sz="1200" baseline="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rPr>
            <a:t> n'est pas programmée, elle sera mise d'office. (sauf accord de la chef de service).</a:t>
          </a: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marL="342900" lvl="0" indent="-342900" algn="just">
            <a:spcAft>
              <a:spcPts val="0"/>
            </a:spcAft>
            <a:buFont typeface="Century Gothic" panose="020B0502020202020204" pitchFamily="34" charset="0"/>
            <a:buChar char="-"/>
          </a:pPr>
          <a:endParaRPr lang="en-US" sz="1200">
            <a:solidFill>
              <a:schemeClr val="bg1"/>
            </a:solidFill>
            <a:effectLst/>
            <a:latin typeface="Century Gothic" panose="020B0502020202020204" pitchFamily="34" charset="0"/>
            <a:ea typeface="Times New Roman" panose="02020603050405020304" pitchFamily="18" charset="0"/>
            <a:cs typeface="Times New Roman" panose="02020603050405020304" pitchFamily="18" charset="0"/>
          </a:endParaRPr>
        </a:p>
        <a:p>
          <a:pPr algn="l"/>
          <a:endParaRPr lang="en-US" sz="1600">
            <a:solidFill>
              <a:schemeClr val="bg1"/>
            </a:solidFill>
            <a:latin typeface="Century Gothic" panose="020B0502020202020204" pitchFamily="34" charset="0"/>
          </a:endParaRPr>
        </a:p>
        <a:p>
          <a:pPr algn="l"/>
          <a:endParaRPr lang="en-US" sz="1600">
            <a:solidFill>
              <a:schemeClr val="bg1"/>
            </a:solidFill>
            <a:latin typeface="Century Gothic" panose="020B0502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26</xdr:col>
      <xdr:colOff>47625</xdr:colOff>
      <xdr:row>8</xdr:row>
      <xdr:rowOff>114300</xdr:rowOff>
    </xdr:from>
    <xdr:to>
      <xdr:col>37</xdr:col>
      <xdr:colOff>390525</xdr:colOff>
      <xdr:row>16</xdr:row>
      <xdr:rowOff>104775</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10001250" y="2686050"/>
          <a:ext cx="4886325" cy="3038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Bonjour Saintes70 </a:t>
          </a:r>
        </a:p>
        <a:p>
          <a:r>
            <a:rPr lang="fr-FR" sz="1600"/>
            <a:t>Voilà</a:t>
          </a:r>
          <a:r>
            <a:rPr lang="fr-FR" sz="1600" baseline="0"/>
            <a:t> pour le test j'ai mis la date en A8 de réglage au 30/01/2018</a:t>
          </a:r>
        </a:p>
        <a:p>
          <a:r>
            <a:rPr lang="fr-FR" sz="1600" baseline="0"/>
            <a:t>Si tu veux tester tu repasses la date au 30/01/2019 et tu retournes dans ta feuille Janvier</a:t>
          </a:r>
        </a:p>
        <a:p>
          <a:r>
            <a:rPr lang="fr-FR" sz="1600" baseline="0"/>
            <a:t>Si c'est bon pour toi il sufira de recopier la macro qui est dans la feuille janvier </a:t>
          </a:r>
        </a:p>
        <a:p>
          <a:r>
            <a:rPr lang="fr-FR" sz="1600" baseline="0"/>
            <a:t>a+</a:t>
          </a:r>
        </a:p>
        <a:p>
          <a:r>
            <a:rPr lang="fr-FR" sz="1600" baseline="0"/>
            <a:t>Papou</a:t>
          </a:r>
          <a:endParaRPr lang="fr-FR" sz="16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7BCAD2F1-7719-4A74-B6E4-FE9DC74FAC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F9F7E0B9-FD2E-407F-BE9C-111915BA83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227ED20E-9CA4-476D-82C6-E99616CAFE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4FEA461A-A183-4A9C-A7D0-5B2FFC19BB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07BB6B4B-2336-4922-92FA-7C47F92D0D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51A5630F-7AEB-4ECE-A081-DD4C73653C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FC60B692-A33F-4B6E-A72D-984C63EAAD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A21F065A-7106-491E-9BB6-BCD0AC3F5F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B3BB23B5-6D55-4CBD-AF7B-A6E4F273B4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6CFF4A93-4A60-4E7D-A5B0-5E4296BB75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107071</xdr:colOff>
      <xdr:row>0</xdr:row>
      <xdr:rowOff>624892</xdr:rowOff>
    </xdr:to>
    <xdr:pic>
      <xdr:nvPicPr>
        <xdr:cNvPr id="2" name="Image 1">
          <a:extLst>
            <a:ext uri="{FF2B5EF4-FFF2-40B4-BE49-F238E27FC236}">
              <a16:creationId xmlns:a16="http://schemas.microsoft.com/office/drawing/2014/main" id="{C0E02288-AD94-455D-9F1C-9EE769539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1911" cy="62489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7:AI73" headerRowDxfId="1500" dataDxfId="1499" totalsRowDxfId="1498">
  <autoFilter ref="B7:AI73" xr:uid="{00000000-0009-0000-0100-000003000000}">
    <filterColumn colId="0"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4">
    <tableColumn id="1" xr3:uid="{00000000-0010-0000-0000-000001000000}" name="Nom :" totalsRowFunction="custom" dataDxfId="1497" totalsRowDxfId="1496">
      <calculatedColumnFormula>'Noms '!B4</calculatedColumnFormula>
      <totalsRowFormula>NomMois&amp;" Total"</totalsRowFormula>
    </tableColumn>
    <tableColumn id="34" xr3:uid="{00000000-0010-0000-0000-000022000000}" name="ETP" dataDxfId="1495" totalsRowDxfId="1494"/>
    <tableColumn id="2" xr3:uid="{00000000-0010-0000-0000-000002000000}" name="1" totalsRowFunction="custom" dataDxfId="1493" totalsRowDxfId="1492" dataCellStyle="Total">
      <totalsRowFormula>SUBTOTAL(103,Janvier!$D$8:$D$73)</totalsRowFormula>
    </tableColumn>
    <tableColumn id="3" xr3:uid="{00000000-0010-0000-0000-000003000000}" name="2" totalsRowFunction="custom" dataDxfId="1491" totalsRowDxfId="1490" dataCellStyle="Total">
      <totalsRowFormula>SUBTOTAL(103,Janvier!$E$8:$E$73)</totalsRowFormula>
    </tableColumn>
    <tableColumn id="4" xr3:uid="{00000000-0010-0000-0000-000004000000}" name="3" totalsRowFunction="custom" dataDxfId="1489" totalsRowDxfId="1488" dataCellStyle="Total">
      <totalsRowFormula>SUBTOTAL(103,Janvier!$F$8:$F$73)</totalsRowFormula>
    </tableColumn>
    <tableColumn id="5" xr3:uid="{00000000-0010-0000-0000-000005000000}" name="4" totalsRowFunction="custom" dataDxfId="1487" totalsRowDxfId="1486" dataCellStyle="Total">
      <totalsRowFormula>SUBTOTAL(103,Janvier!$G$8:$G$73)</totalsRowFormula>
    </tableColumn>
    <tableColumn id="6" xr3:uid="{00000000-0010-0000-0000-000006000000}" name="5" totalsRowFunction="custom" totalsRowDxfId="1485" dataCellStyle="Total">
      <totalsRowFormula>SUBTOTAL(103,Janvier!$H$8:$H$73)</totalsRowFormula>
    </tableColumn>
    <tableColumn id="7" xr3:uid="{00000000-0010-0000-0000-000007000000}" name="6" totalsRowFunction="custom" dataDxfId="1484" totalsRowDxfId="1483" dataCellStyle="Total">
      <totalsRowFormula>SUBTOTAL(103,Janvier!$I$8:$I$73)</totalsRowFormula>
    </tableColumn>
    <tableColumn id="8" xr3:uid="{00000000-0010-0000-0000-000008000000}" name="7" totalsRowFunction="custom" dataDxfId="1482" totalsRowDxfId="1481" dataCellStyle="Total">
      <totalsRowFormula>SUBTOTAL(103,Janvier!$J$8:$J$73)</totalsRowFormula>
    </tableColumn>
    <tableColumn id="9" xr3:uid="{00000000-0010-0000-0000-000009000000}" name="8" totalsRowFunction="custom" dataDxfId="1480" totalsRowDxfId="1479" dataCellStyle="Total">
      <totalsRowFormula>SUBTOTAL(103,Janvier!$K$8:$K$73)</totalsRowFormula>
    </tableColumn>
    <tableColumn id="10" xr3:uid="{00000000-0010-0000-0000-00000A000000}" name="9" totalsRowFunction="custom" dataDxfId="1478" totalsRowDxfId="1477" dataCellStyle="Total">
      <totalsRowFormula>SUBTOTAL(103,Janvier!$L$8:$L$73)</totalsRowFormula>
    </tableColumn>
    <tableColumn id="11" xr3:uid="{00000000-0010-0000-0000-00000B000000}" name="10" totalsRowFunction="custom" dataDxfId="1476" totalsRowDxfId="1475" dataCellStyle="Total">
      <totalsRowFormula>SUBTOTAL(103,Janvier!$M$8:$M$73)</totalsRowFormula>
    </tableColumn>
    <tableColumn id="12" xr3:uid="{00000000-0010-0000-0000-00000C000000}" name="11" totalsRowFunction="custom" dataDxfId="1474" totalsRowDxfId="1473" dataCellStyle="Total">
      <totalsRowFormula>SUBTOTAL(103,Janvier!$N$8:$N$73)</totalsRowFormula>
    </tableColumn>
    <tableColumn id="13" xr3:uid="{00000000-0010-0000-0000-00000D000000}" name="12" totalsRowFunction="custom" dataDxfId="1472" totalsRowDxfId="1471" dataCellStyle="Total">
      <totalsRowFormula>SUBTOTAL(103,Janvier!$O$8:$O$73)</totalsRowFormula>
    </tableColumn>
    <tableColumn id="14" xr3:uid="{00000000-0010-0000-0000-00000E000000}" name="13" totalsRowFunction="custom" dataDxfId="1470" totalsRowDxfId="1469" dataCellStyle="Total">
      <totalsRowFormula>SUBTOTAL(103,Janvier!$P$8:$P$73)</totalsRowFormula>
    </tableColumn>
    <tableColumn id="15" xr3:uid="{00000000-0010-0000-0000-00000F000000}" name="14" totalsRowFunction="custom" dataDxfId="1468" totalsRowDxfId="1467" dataCellStyle="Total">
      <totalsRowFormula>SUBTOTAL(103,Janvier!$Q$8:$Q$73)</totalsRowFormula>
    </tableColumn>
    <tableColumn id="16" xr3:uid="{00000000-0010-0000-0000-000010000000}" name="15" totalsRowFunction="custom" dataDxfId="1466" totalsRowDxfId="1465" dataCellStyle="Total">
      <totalsRowFormula>SUBTOTAL(103,Janvier!$R$8:$R$73)</totalsRowFormula>
    </tableColumn>
    <tableColumn id="17" xr3:uid="{00000000-0010-0000-0000-000011000000}" name="16" totalsRowFunction="custom" dataDxfId="1464" totalsRowDxfId="1463" dataCellStyle="Total">
      <totalsRowFormula>SUBTOTAL(103,Janvier!$S$8:$S$73)</totalsRowFormula>
    </tableColumn>
    <tableColumn id="18" xr3:uid="{00000000-0010-0000-0000-000012000000}" name="17" totalsRowFunction="custom" dataDxfId="1462" totalsRowDxfId="1461" dataCellStyle="Total">
      <totalsRowFormula>SUBTOTAL(103,Janvier!$T$8:$T$73)</totalsRowFormula>
    </tableColumn>
    <tableColumn id="19" xr3:uid="{00000000-0010-0000-0000-000013000000}" name="18" totalsRowFunction="custom" dataDxfId="1460" totalsRowDxfId="1459" dataCellStyle="Total">
      <totalsRowFormula>SUBTOTAL(103,Janvier!$U$8:$U$73)</totalsRowFormula>
    </tableColumn>
    <tableColumn id="20" xr3:uid="{00000000-0010-0000-0000-000014000000}" name="19" totalsRowFunction="custom" dataDxfId="1458" totalsRowDxfId="1457" dataCellStyle="Total">
      <totalsRowFormula>SUBTOTAL(103,Janvier!$V$8:$V$73)</totalsRowFormula>
    </tableColumn>
    <tableColumn id="21" xr3:uid="{00000000-0010-0000-0000-000015000000}" name="20" totalsRowFunction="custom" dataDxfId="1456" totalsRowDxfId="1455" dataCellStyle="Total">
      <totalsRowFormula>SUBTOTAL(103,Janvier!$W$8:$W$73)</totalsRowFormula>
    </tableColumn>
    <tableColumn id="22" xr3:uid="{00000000-0010-0000-0000-000016000000}" name="21" totalsRowFunction="custom" dataDxfId="1454" totalsRowDxfId="1453" dataCellStyle="Total">
      <totalsRowFormula>SUBTOTAL(103,Janvier!$X$8:$X$73)</totalsRowFormula>
    </tableColumn>
    <tableColumn id="23" xr3:uid="{00000000-0010-0000-0000-000017000000}" name="22" totalsRowFunction="custom" dataDxfId="1452" totalsRowDxfId="1451" dataCellStyle="Total">
      <totalsRowFormula>SUBTOTAL(103,Janvier!$Y$8:$Y$73)</totalsRowFormula>
    </tableColumn>
    <tableColumn id="24" xr3:uid="{00000000-0010-0000-0000-000018000000}" name="23" totalsRowFunction="custom" dataDxfId="1450" totalsRowDxfId="1449" dataCellStyle="Total">
      <totalsRowFormula>SUBTOTAL(103,Janvier!$Z$8:$Z$73)</totalsRowFormula>
    </tableColumn>
    <tableColumn id="25" xr3:uid="{00000000-0010-0000-0000-000019000000}" name="24" totalsRowFunction="custom" dataDxfId="1448" totalsRowDxfId="1447" dataCellStyle="Total">
      <totalsRowFormula>SUBTOTAL(103,Janvier!$AA$8:$AA$73)</totalsRowFormula>
    </tableColumn>
    <tableColumn id="26" xr3:uid="{00000000-0010-0000-0000-00001A000000}" name="25" totalsRowFunction="custom" dataDxfId="1446" totalsRowDxfId="1445" dataCellStyle="Total">
      <totalsRowFormula>SUBTOTAL(103,Janvier!$AB$8:$AB$73)</totalsRowFormula>
    </tableColumn>
    <tableColumn id="27" xr3:uid="{00000000-0010-0000-0000-00001B000000}" name="26" totalsRowFunction="custom" dataDxfId="1444" totalsRowDxfId="1443" dataCellStyle="Total">
      <totalsRowFormula>SUBTOTAL(103,Janvier!$AC$8:$AC$73)</totalsRowFormula>
    </tableColumn>
    <tableColumn id="28" xr3:uid="{00000000-0010-0000-0000-00001C000000}" name="27" totalsRowFunction="custom" dataDxfId="1442" totalsRowDxfId="1441" dataCellStyle="Total">
      <totalsRowFormula>SUBTOTAL(103,Janvier!$AD$8:$AD$73)</totalsRowFormula>
    </tableColumn>
    <tableColumn id="29" xr3:uid="{00000000-0010-0000-0000-00001D000000}" name="28" totalsRowFunction="custom" dataDxfId="1440" totalsRowDxfId="1439" dataCellStyle="Total">
      <totalsRowFormula>SUBTOTAL(103,Janvier!$AE$8:$AE$73)</totalsRowFormula>
    </tableColumn>
    <tableColumn id="30" xr3:uid="{00000000-0010-0000-0000-00001E000000}" name="29" totalsRowFunction="custom" dataDxfId="1438" totalsRowDxfId="1437" dataCellStyle="Total">
      <totalsRowFormula>SUBTOTAL(103,Janvier!$AF$8:$AF$73)</totalsRowFormula>
    </tableColumn>
    <tableColumn id="31" xr3:uid="{00000000-0010-0000-0000-00001F000000}" name="30" totalsRowFunction="custom" dataDxfId="1436" totalsRowDxfId="1435" dataCellStyle="Total">
      <totalsRowFormula>SUBTOTAL(103,Janvier!$AG$8:$AG$73)</totalsRowFormula>
    </tableColumn>
    <tableColumn id="32" xr3:uid="{00000000-0010-0000-0000-000020000000}" name="31" totalsRowFunction="custom" dataDxfId="1434" totalsRowDxfId="1433" dataCellStyle="Total">
      <totalsRowFormula>SUBTOTAL(103,Janvier!$AH$8:$AH$73)</totalsRowFormula>
    </tableColumn>
    <tableColumn id="33" xr3:uid="{00000000-0010-0000-0000-000021000000}" name="Total des jours de &quot;C&quot;, &quot;CA&quot;" totalsRowFunction="sum" dataDxfId="1432" totalsRowDxfId="1431"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1000000}" name="Février" displayName="Février" ref="B8:AG73" headerRowCount="0" headerRowDxfId="1413" dataDxfId="1412" totalsRowDxfId="1411">
  <tableColumns count="32">
    <tableColumn id="1" xr3:uid="{00000000-0010-0000-0100-000001000000}" name="Nom :" totalsRowFunction="custom" headerRowDxfId="1410" dataDxfId="1409" totalsRowDxfId="1408" headerRowCellStyle="20 % - Accent3">
      <calculatedColumnFormula>'Noms '!B4</calculatedColumnFormula>
      <totalsRowFormula>NomMois&amp;" Total"</totalsRowFormula>
    </tableColumn>
    <tableColumn id="34" xr3:uid="{00000000-0010-0000-0100-000022000000}" name="ETP" headerRowDxfId="1407" dataDxfId="1406" totalsRowDxfId="1405" headerRowCellStyle="20 % - Accent3"/>
    <tableColumn id="2" xr3:uid="{00000000-0010-0000-0100-000002000000}" name="1" totalsRowFunction="custom" headerRowDxfId="1404" dataDxfId="1403" totalsRowDxfId="1402" dataCellStyle="Total">
      <totalsRowFormula>SUBTOTAL(103,Janvier!$D$8:$D$73)</totalsRowFormula>
    </tableColumn>
    <tableColumn id="3" xr3:uid="{00000000-0010-0000-0100-000003000000}" name="2" totalsRowFunction="custom" headerRowDxfId="1401" dataDxfId="1400" totalsRowDxfId="1399" dataCellStyle="Total">
      <totalsRowFormula>SUBTOTAL(103,Janvier!$E$8:$E$73)</totalsRowFormula>
    </tableColumn>
    <tableColumn id="4" xr3:uid="{00000000-0010-0000-0100-000004000000}" name="3" totalsRowFunction="custom" headerRowDxfId="1398" dataDxfId="1397" totalsRowDxfId="1396" dataCellStyle="Total">
      <totalsRowFormula>SUBTOTAL(103,Janvier!$F$8:$F$73)</totalsRowFormula>
    </tableColumn>
    <tableColumn id="5" xr3:uid="{00000000-0010-0000-0100-000005000000}" name="4" totalsRowFunction="custom" headerRowDxfId="1395" dataDxfId="1394" totalsRowDxfId="1393" dataCellStyle="Total">
      <totalsRowFormula>SUBTOTAL(103,Janvier!$G$8:$G$73)</totalsRowFormula>
    </tableColumn>
    <tableColumn id="6" xr3:uid="{00000000-0010-0000-0100-000006000000}" name="5" totalsRowFunction="custom" headerRowDxfId="1392" totalsRowDxfId="1391" dataCellStyle="Total">
      <totalsRowFormula>SUBTOTAL(103,Janvier!$H$8:$H$73)</totalsRowFormula>
    </tableColumn>
    <tableColumn id="7" xr3:uid="{00000000-0010-0000-0100-000007000000}" name="6" totalsRowFunction="custom" headerRowDxfId="1390" dataDxfId="1389" totalsRowDxfId="1388" dataCellStyle="Total">
      <totalsRowFormula>SUBTOTAL(103,Janvier!$I$8:$I$73)</totalsRowFormula>
    </tableColumn>
    <tableColumn id="8" xr3:uid="{00000000-0010-0000-0100-000008000000}" name="7" totalsRowFunction="custom" headerRowDxfId="1387" dataDxfId="1386" totalsRowDxfId="1385" dataCellStyle="Total">
      <totalsRowFormula>SUBTOTAL(103,Janvier!$J$8:$J$73)</totalsRowFormula>
    </tableColumn>
    <tableColumn id="9" xr3:uid="{00000000-0010-0000-0100-000009000000}" name="8" totalsRowFunction="custom" headerRowDxfId="1384" dataDxfId="1383" totalsRowDxfId="1382" dataCellStyle="Total">
      <totalsRowFormula>SUBTOTAL(103,Janvier!$K$8:$K$73)</totalsRowFormula>
    </tableColumn>
    <tableColumn id="10" xr3:uid="{00000000-0010-0000-0100-00000A000000}" name="9" totalsRowFunction="custom" headerRowDxfId="1381" dataDxfId="1380" totalsRowDxfId="1379" dataCellStyle="Total">
      <totalsRowFormula>SUBTOTAL(103,Janvier!$L$8:$L$73)</totalsRowFormula>
    </tableColumn>
    <tableColumn id="11" xr3:uid="{00000000-0010-0000-0100-00000B000000}" name="10" totalsRowFunction="custom" headerRowDxfId="1378" dataDxfId="1377" totalsRowDxfId="1376" dataCellStyle="Total">
      <totalsRowFormula>SUBTOTAL(103,Janvier!$M$8:$M$73)</totalsRowFormula>
    </tableColumn>
    <tableColumn id="12" xr3:uid="{00000000-0010-0000-0100-00000C000000}" name="11" totalsRowFunction="custom" headerRowDxfId="1375" dataDxfId="1374" totalsRowDxfId="1373" dataCellStyle="Total">
      <totalsRowFormula>SUBTOTAL(103,Janvier!$N$8:$N$73)</totalsRowFormula>
    </tableColumn>
    <tableColumn id="13" xr3:uid="{00000000-0010-0000-0100-00000D000000}" name="12" totalsRowFunction="custom" headerRowDxfId="1372" dataDxfId="1371" totalsRowDxfId="1370" dataCellStyle="Total">
      <totalsRowFormula>SUBTOTAL(103,Janvier!$O$8:$O$73)</totalsRowFormula>
    </tableColumn>
    <tableColumn id="14" xr3:uid="{00000000-0010-0000-0100-00000E000000}" name="13" totalsRowFunction="custom" headerRowDxfId="1369" dataDxfId="1368" totalsRowDxfId="1367" dataCellStyle="Total">
      <totalsRowFormula>SUBTOTAL(103,Janvier!$P$8:$P$73)</totalsRowFormula>
    </tableColumn>
    <tableColumn id="15" xr3:uid="{00000000-0010-0000-0100-00000F000000}" name="14" totalsRowFunction="custom" headerRowDxfId="1366" dataDxfId="1365" totalsRowDxfId="1364" dataCellStyle="Total">
      <totalsRowFormula>SUBTOTAL(103,Janvier!$Q$8:$Q$73)</totalsRowFormula>
    </tableColumn>
    <tableColumn id="16" xr3:uid="{00000000-0010-0000-0100-000010000000}" name="15" totalsRowFunction="custom" headerRowDxfId="1363" dataDxfId="1362" totalsRowDxfId="1361" dataCellStyle="Total">
      <totalsRowFormula>SUBTOTAL(103,Janvier!$R$8:$R$73)</totalsRowFormula>
    </tableColumn>
    <tableColumn id="17" xr3:uid="{00000000-0010-0000-0100-000011000000}" name="16" totalsRowFunction="custom" headerRowDxfId="1360" dataDxfId="1359" totalsRowDxfId="1358" dataCellStyle="Total">
      <totalsRowFormula>SUBTOTAL(103,Janvier!$S$8:$S$73)</totalsRowFormula>
    </tableColumn>
    <tableColumn id="18" xr3:uid="{00000000-0010-0000-0100-000012000000}" name="17" totalsRowFunction="custom" headerRowDxfId="1357" dataDxfId="1356" totalsRowDxfId="1355" dataCellStyle="Total">
      <totalsRowFormula>SUBTOTAL(103,Janvier!$T$8:$T$73)</totalsRowFormula>
    </tableColumn>
    <tableColumn id="19" xr3:uid="{00000000-0010-0000-0100-000013000000}" name="18" totalsRowFunction="custom" headerRowDxfId="1354" dataDxfId="1353" totalsRowDxfId="1352" dataCellStyle="Total">
      <totalsRowFormula>SUBTOTAL(103,Janvier!$U$8:$U$73)</totalsRowFormula>
    </tableColumn>
    <tableColumn id="20" xr3:uid="{00000000-0010-0000-0100-000014000000}" name="19" totalsRowFunction="custom" headerRowDxfId="1351" dataDxfId="1350" totalsRowDxfId="1349" dataCellStyle="Total">
      <totalsRowFormula>SUBTOTAL(103,Janvier!$V$8:$V$73)</totalsRowFormula>
    </tableColumn>
    <tableColumn id="21" xr3:uid="{00000000-0010-0000-0100-000015000000}" name="20" totalsRowFunction="custom" headerRowDxfId="1348" dataDxfId="1347" totalsRowDxfId="1346" dataCellStyle="Total">
      <totalsRowFormula>SUBTOTAL(103,Janvier!$W$8:$W$73)</totalsRowFormula>
    </tableColumn>
    <tableColumn id="22" xr3:uid="{00000000-0010-0000-0100-000016000000}" name="21" totalsRowFunction="custom" headerRowDxfId="1345" dataDxfId="1344" totalsRowDxfId="1343" dataCellStyle="Total">
      <totalsRowFormula>SUBTOTAL(103,Janvier!$X$8:$X$73)</totalsRowFormula>
    </tableColumn>
    <tableColumn id="23" xr3:uid="{00000000-0010-0000-0100-000017000000}" name="22" totalsRowFunction="custom" headerRowDxfId="1342" dataDxfId="1341" totalsRowDxfId="1340" dataCellStyle="Total">
      <totalsRowFormula>SUBTOTAL(103,Janvier!$Y$8:$Y$73)</totalsRowFormula>
    </tableColumn>
    <tableColumn id="24" xr3:uid="{00000000-0010-0000-0100-000018000000}" name="23" totalsRowFunction="custom" headerRowDxfId="1339" dataDxfId="1338" totalsRowDxfId="1337" dataCellStyle="Total">
      <totalsRowFormula>SUBTOTAL(103,Janvier!$Z$8:$Z$73)</totalsRowFormula>
    </tableColumn>
    <tableColumn id="25" xr3:uid="{00000000-0010-0000-0100-000019000000}" name="24" totalsRowFunction="custom" headerRowDxfId="1336" dataDxfId="1335" totalsRowDxfId="1334" dataCellStyle="Total">
      <totalsRowFormula>SUBTOTAL(103,Janvier!$AA$8:$AA$73)</totalsRowFormula>
    </tableColumn>
    <tableColumn id="26" xr3:uid="{00000000-0010-0000-0100-00001A000000}" name="25" totalsRowFunction="custom" headerRowDxfId="1333" dataDxfId="1332" totalsRowDxfId="1331" dataCellStyle="Total">
      <totalsRowFormula>SUBTOTAL(103,Janvier!$AB$8:$AB$73)</totalsRowFormula>
    </tableColumn>
    <tableColumn id="27" xr3:uid="{00000000-0010-0000-0100-00001B000000}" name="26" totalsRowFunction="custom" headerRowDxfId="1330" dataDxfId="1329" totalsRowDxfId="1328" dataCellStyle="Total">
      <totalsRowFormula>SUBTOTAL(103,Janvier!$AC$8:$AC$73)</totalsRowFormula>
    </tableColumn>
    <tableColumn id="28" xr3:uid="{00000000-0010-0000-0100-00001C000000}" name="27" totalsRowFunction="custom" headerRowDxfId="1327" dataDxfId="1326" totalsRowDxfId="1325" dataCellStyle="Total">
      <totalsRowFormula>SUBTOTAL(103,Janvier!$AD$8:$AD$73)</totalsRowFormula>
    </tableColumn>
    <tableColumn id="29" xr3:uid="{00000000-0010-0000-0100-00001D000000}" name="28" totalsRowFunction="custom" headerRowDxfId="1324" dataDxfId="1323" totalsRowDxfId="1322" dataCellStyle="Total">
      <totalsRowFormula>SUBTOTAL(103,Janvier!$AE$8:$AE$73)</totalsRowFormula>
    </tableColumn>
    <tableColumn id="30" xr3:uid="{00000000-0010-0000-0100-00001E000000}" name="Colonne1" totalsRowFunction="custom" headerRowDxfId="1321" dataDxfId="1320" totalsRowDxfId="1319" dataCellStyle="Total">
      <totalsRowFormula>SUBTOTAL(103,Janvier!$AF$8:$AF$73)</totalsRowFormula>
    </tableColumn>
    <tableColumn id="33" xr3:uid="{00000000-0010-0000-0100-000021000000}" name="Total des jours de CA" totalsRowFunction="sum" headerRowDxfId="1318" dataDxfId="1317" totalsRowDxfId="1316"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Mars" displayName="Mars" ref="B8:AI73" headerRowCount="0" headerRowDxfId="1297" dataDxfId="1296" totalsRowDxfId="1295">
  <tableColumns count="34">
    <tableColumn id="1" xr3:uid="{00000000-0010-0000-0200-000001000000}" name="Nom :" totalsRowFunction="custom" headerRowDxfId="1294" dataDxfId="1293" totalsRowDxfId="1292" headerRowCellStyle="20 % - Accent3">
      <calculatedColumnFormula>'Noms '!B4</calculatedColumnFormula>
      <totalsRowFormula>NomMois&amp;" Total"</totalsRowFormula>
    </tableColumn>
    <tableColumn id="34" xr3:uid="{00000000-0010-0000-0200-000022000000}" name="ETP" headerRowDxfId="1291" dataDxfId="1290" totalsRowDxfId="1289" headerRowCellStyle="20 % - Accent3"/>
    <tableColumn id="2" xr3:uid="{00000000-0010-0000-0200-000002000000}" name="1" totalsRowFunction="custom" headerRowDxfId="1288" dataDxfId="1287" totalsRowDxfId="1286" dataCellStyle="Total">
      <totalsRowFormula>SUBTOTAL(103,Janvier!$D$8:$D$73)</totalsRowFormula>
    </tableColumn>
    <tableColumn id="3" xr3:uid="{00000000-0010-0000-0200-000003000000}" name="2" totalsRowFunction="custom" headerRowDxfId="1285" dataDxfId="1284" totalsRowDxfId="1283" dataCellStyle="Total">
      <totalsRowFormula>SUBTOTAL(103,Janvier!$E$8:$E$73)</totalsRowFormula>
    </tableColumn>
    <tableColumn id="4" xr3:uid="{00000000-0010-0000-0200-000004000000}" name="3" totalsRowFunction="custom" headerRowDxfId="1282" dataDxfId="1281" totalsRowDxfId="1280" dataCellStyle="Total">
      <totalsRowFormula>SUBTOTAL(103,Janvier!$F$8:$F$73)</totalsRowFormula>
    </tableColumn>
    <tableColumn id="5" xr3:uid="{00000000-0010-0000-0200-000005000000}" name="4" totalsRowFunction="custom" headerRowDxfId="1279" dataDxfId="1278" totalsRowDxfId="1277" dataCellStyle="Total">
      <totalsRowFormula>SUBTOTAL(103,Janvier!$G$8:$G$73)</totalsRowFormula>
    </tableColumn>
    <tableColumn id="6" xr3:uid="{00000000-0010-0000-0200-000006000000}" name="5" totalsRowFunction="custom" headerRowDxfId="1276" totalsRowDxfId="1275" dataCellStyle="Total">
      <totalsRowFormula>SUBTOTAL(103,Janvier!$H$8:$H$73)</totalsRowFormula>
    </tableColumn>
    <tableColumn id="7" xr3:uid="{00000000-0010-0000-0200-000007000000}" name="6" totalsRowFunction="custom" headerRowDxfId="1274" dataDxfId="1273" totalsRowDxfId="1272" dataCellStyle="Total">
      <totalsRowFormula>SUBTOTAL(103,Janvier!$I$8:$I$73)</totalsRowFormula>
    </tableColumn>
    <tableColumn id="8" xr3:uid="{00000000-0010-0000-0200-000008000000}" name="7" totalsRowFunction="custom" headerRowDxfId="1271" dataDxfId="1270" totalsRowDxfId="1269" dataCellStyle="Total">
      <totalsRowFormula>SUBTOTAL(103,Janvier!$J$8:$J$73)</totalsRowFormula>
    </tableColumn>
    <tableColumn id="9" xr3:uid="{00000000-0010-0000-0200-000009000000}" name="8" totalsRowFunction="custom" headerRowDxfId="1268" dataDxfId="1267" totalsRowDxfId="1266" dataCellStyle="Total">
      <totalsRowFormula>SUBTOTAL(103,Janvier!$K$8:$K$73)</totalsRowFormula>
    </tableColumn>
    <tableColumn id="10" xr3:uid="{00000000-0010-0000-0200-00000A000000}" name="9" totalsRowFunction="custom" headerRowDxfId="1265" dataDxfId="1264" totalsRowDxfId="1263" dataCellStyle="Total">
      <totalsRowFormula>SUBTOTAL(103,Janvier!$L$8:$L$73)</totalsRowFormula>
    </tableColumn>
    <tableColumn id="11" xr3:uid="{00000000-0010-0000-0200-00000B000000}" name="10" totalsRowFunction="custom" headerRowDxfId="1262" dataDxfId="1261" totalsRowDxfId="1260" dataCellStyle="Total">
      <totalsRowFormula>SUBTOTAL(103,Janvier!$M$8:$M$73)</totalsRowFormula>
    </tableColumn>
    <tableColumn id="12" xr3:uid="{00000000-0010-0000-0200-00000C000000}" name="11" totalsRowFunction="custom" headerRowDxfId="1259" dataDxfId="1258" totalsRowDxfId="1257" dataCellStyle="Total">
      <totalsRowFormula>SUBTOTAL(103,Janvier!$N$8:$N$73)</totalsRowFormula>
    </tableColumn>
    <tableColumn id="13" xr3:uid="{00000000-0010-0000-0200-00000D000000}" name="12" totalsRowFunction="custom" headerRowDxfId="1256" dataDxfId="1255" totalsRowDxfId="1254" dataCellStyle="Total">
      <totalsRowFormula>SUBTOTAL(103,Janvier!$O$8:$O$73)</totalsRowFormula>
    </tableColumn>
    <tableColumn id="14" xr3:uid="{00000000-0010-0000-0200-00000E000000}" name="13" totalsRowFunction="custom" headerRowDxfId="1253" dataDxfId="1252" totalsRowDxfId="1251" dataCellStyle="Total">
      <totalsRowFormula>SUBTOTAL(103,Janvier!$P$8:$P$73)</totalsRowFormula>
    </tableColumn>
    <tableColumn id="15" xr3:uid="{00000000-0010-0000-0200-00000F000000}" name="14" totalsRowFunction="custom" headerRowDxfId="1250" dataDxfId="1249" totalsRowDxfId="1248" dataCellStyle="Total">
      <totalsRowFormula>SUBTOTAL(103,Janvier!$Q$8:$Q$73)</totalsRowFormula>
    </tableColumn>
    <tableColumn id="16" xr3:uid="{00000000-0010-0000-0200-000010000000}" name="15" totalsRowFunction="custom" headerRowDxfId="1247" dataDxfId="1246" totalsRowDxfId="1245" dataCellStyle="Total">
      <totalsRowFormula>SUBTOTAL(103,Janvier!$R$8:$R$73)</totalsRowFormula>
    </tableColumn>
    <tableColumn id="17" xr3:uid="{00000000-0010-0000-0200-000011000000}" name="16" totalsRowFunction="custom" headerRowDxfId="1244" dataDxfId="1243" totalsRowDxfId="1242" dataCellStyle="Total">
      <totalsRowFormula>SUBTOTAL(103,Janvier!$S$8:$S$73)</totalsRowFormula>
    </tableColumn>
    <tableColumn id="18" xr3:uid="{00000000-0010-0000-0200-000012000000}" name="17" totalsRowFunction="custom" headerRowDxfId="1241" dataDxfId="1240" totalsRowDxfId="1239" dataCellStyle="Total">
      <totalsRowFormula>SUBTOTAL(103,Janvier!$T$8:$T$73)</totalsRowFormula>
    </tableColumn>
    <tableColumn id="19" xr3:uid="{00000000-0010-0000-0200-000013000000}" name="18" totalsRowFunction="custom" headerRowDxfId="1238" dataDxfId="1237" totalsRowDxfId="1236" dataCellStyle="Total">
      <totalsRowFormula>SUBTOTAL(103,Janvier!$U$8:$U$73)</totalsRowFormula>
    </tableColumn>
    <tableColumn id="20" xr3:uid="{00000000-0010-0000-0200-000014000000}" name="19" totalsRowFunction="custom" headerRowDxfId="1235" dataDxfId="1234" totalsRowDxfId="1233" dataCellStyle="Total">
      <totalsRowFormula>SUBTOTAL(103,Janvier!$V$8:$V$73)</totalsRowFormula>
    </tableColumn>
    <tableColumn id="21" xr3:uid="{00000000-0010-0000-0200-000015000000}" name="20" totalsRowFunction="custom" headerRowDxfId="1232" dataDxfId="1231" totalsRowDxfId="1230" dataCellStyle="Total">
      <totalsRowFormula>SUBTOTAL(103,Janvier!$W$8:$W$73)</totalsRowFormula>
    </tableColumn>
    <tableColumn id="22" xr3:uid="{00000000-0010-0000-0200-000016000000}" name="21" totalsRowFunction="custom" headerRowDxfId="1229" dataDxfId="1228" totalsRowDxfId="1227" dataCellStyle="Total">
      <totalsRowFormula>SUBTOTAL(103,Janvier!$X$8:$X$73)</totalsRowFormula>
    </tableColumn>
    <tableColumn id="23" xr3:uid="{00000000-0010-0000-0200-000017000000}" name="22" totalsRowFunction="custom" headerRowDxfId="1226" dataDxfId="1225" totalsRowDxfId="1224" dataCellStyle="Total">
      <totalsRowFormula>SUBTOTAL(103,Janvier!$Y$8:$Y$73)</totalsRowFormula>
    </tableColumn>
    <tableColumn id="24" xr3:uid="{00000000-0010-0000-0200-000018000000}" name="23" totalsRowFunction="custom" headerRowDxfId="1223" dataDxfId="1222" totalsRowDxfId="1221" dataCellStyle="Total">
      <totalsRowFormula>SUBTOTAL(103,Janvier!$Z$8:$Z$73)</totalsRowFormula>
    </tableColumn>
    <tableColumn id="25" xr3:uid="{00000000-0010-0000-0200-000019000000}" name="24" totalsRowFunction="custom" headerRowDxfId="1220" dataDxfId="1219" totalsRowDxfId="1218" dataCellStyle="Total">
      <totalsRowFormula>SUBTOTAL(103,Janvier!$AA$8:$AA$73)</totalsRowFormula>
    </tableColumn>
    <tableColumn id="26" xr3:uid="{00000000-0010-0000-0200-00001A000000}" name="25" totalsRowFunction="custom" headerRowDxfId="1217" dataDxfId="1216" totalsRowDxfId="1215" dataCellStyle="Total">
      <totalsRowFormula>SUBTOTAL(103,Janvier!$AB$8:$AB$73)</totalsRowFormula>
    </tableColumn>
    <tableColumn id="27" xr3:uid="{00000000-0010-0000-0200-00001B000000}" name="26" totalsRowFunction="custom" headerRowDxfId="1214" dataDxfId="1213" totalsRowDxfId="1212" dataCellStyle="Total">
      <totalsRowFormula>SUBTOTAL(103,Janvier!$AC$8:$AC$73)</totalsRowFormula>
    </tableColumn>
    <tableColumn id="28" xr3:uid="{00000000-0010-0000-0200-00001C000000}" name="27" totalsRowFunction="custom" headerRowDxfId="1211" dataDxfId="1210" totalsRowDxfId="1209" dataCellStyle="Total">
      <totalsRowFormula>SUBTOTAL(103,Janvier!$AD$8:$AD$73)</totalsRowFormula>
    </tableColumn>
    <tableColumn id="29" xr3:uid="{00000000-0010-0000-0200-00001D000000}" name="28" totalsRowFunction="custom" headerRowDxfId="1208" dataDxfId="1207" totalsRowDxfId="1206" dataCellStyle="Total">
      <totalsRowFormula>SUBTOTAL(103,Janvier!$AE$8:$AE$73)</totalsRowFormula>
    </tableColumn>
    <tableColumn id="32" xr3:uid="{00000000-0010-0000-0200-000020000000}" name="Colonne3" headerRowDxfId="1205" dataDxfId="1204" totalsRowDxfId="1203" dataCellStyle="Total"/>
    <tableColumn id="30" xr3:uid="{00000000-0010-0000-0200-00001E000000}" name="Colonne1" headerRowDxfId="1202" dataDxfId="1201" totalsRowDxfId="1200" dataCellStyle="Total"/>
    <tableColumn id="31" xr3:uid="{00000000-0010-0000-0200-00001F000000}" name="Colonne2" headerRowDxfId="1199" dataDxfId="1198" totalsRowDxfId="1197" dataCellStyle="Total"/>
    <tableColumn id="33" xr3:uid="{00000000-0010-0000-0200-000021000000}" name="Total des jours de CA" totalsRowFunction="sum" headerRowDxfId="1196" dataDxfId="1195" totalsRowDxfId="1194"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3000000}" name="Avril1" displayName="Avril1" ref="B8:AH73" headerRowCount="0" headerRowDxfId="1175" dataDxfId="1174" totalsRowDxfId="1173">
  <tableColumns count="33">
    <tableColumn id="1" xr3:uid="{00000000-0010-0000-0300-000001000000}" name="Nom :" totalsRowFunction="custom" headerRowDxfId="1172" dataDxfId="1171" totalsRowDxfId="1170" headerRowCellStyle="20 % - Accent3">
      <calculatedColumnFormula>'Noms '!B4</calculatedColumnFormula>
      <totalsRowFormula>NomMois&amp;" Total"</totalsRowFormula>
    </tableColumn>
    <tableColumn id="34" xr3:uid="{00000000-0010-0000-0300-000022000000}" name="ETP" headerRowDxfId="1169" dataDxfId="1168" totalsRowDxfId="1167" headerRowCellStyle="20 % - Accent3"/>
    <tableColumn id="2" xr3:uid="{00000000-0010-0000-0300-000002000000}" name="1" totalsRowFunction="custom" headerRowDxfId="1166" dataDxfId="1165" totalsRowDxfId="1164" dataCellStyle="Total">
      <totalsRowFormula>SUBTOTAL(103,Janvier!$D$8:$D$73)</totalsRowFormula>
    </tableColumn>
    <tableColumn id="3" xr3:uid="{00000000-0010-0000-0300-000003000000}" name="2" totalsRowFunction="custom" headerRowDxfId="1163" dataDxfId="1162" totalsRowDxfId="1161" dataCellStyle="Total">
      <totalsRowFormula>SUBTOTAL(103,Janvier!$E$8:$E$73)</totalsRowFormula>
    </tableColumn>
    <tableColumn id="4" xr3:uid="{00000000-0010-0000-0300-000004000000}" name="3" totalsRowFunction="custom" headerRowDxfId="1160" dataDxfId="1159" totalsRowDxfId="1158" dataCellStyle="Total">
      <totalsRowFormula>SUBTOTAL(103,Janvier!$F$8:$F$73)</totalsRowFormula>
    </tableColumn>
    <tableColumn id="5" xr3:uid="{00000000-0010-0000-0300-000005000000}" name="4" totalsRowFunction="custom" headerRowDxfId="1157" dataDxfId="1156" totalsRowDxfId="1155" dataCellStyle="Total">
      <totalsRowFormula>SUBTOTAL(103,Janvier!$G$8:$G$73)</totalsRowFormula>
    </tableColumn>
    <tableColumn id="6" xr3:uid="{00000000-0010-0000-0300-000006000000}" name="5" totalsRowFunction="custom" headerRowDxfId="1154" totalsRowDxfId="1153" dataCellStyle="Total">
      <totalsRowFormula>SUBTOTAL(103,Janvier!$H$8:$H$73)</totalsRowFormula>
    </tableColumn>
    <tableColumn id="7" xr3:uid="{00000000-0010-0000-0300-000007000000}" name="6" totalsRowFunction="custom" headerRowDxfId="1152" dataDxfId="1151" totalsRowDxfId="1150" dataCellStyle="Total">
      <totalsRowFormula>SUBTOTAL(103,Janvier!$I$8:$I$73)</totalsRowFormula>
    </tableColumn>
    <tableColumn id="8" xr3:uid="{00000000-0010-0000-0300-000008000000}" name="7" totalsRowFunction="custom" headerRowDxfId="1149" dataDxfId="1148" totalsRowDxfId="1147" dataCellStyle="Total">
      <totalsRowFormula>SUBTOTAL(103,Janvier!$J$8:$J$73)</totalsRowFormula>
    </tableColumn>
    <tableColumn id="9" xr3:uid="{00000000-0010-0000-0300-000009000000}" name="8" totalsRowFunction="custom" headerRowDxfId="1146" dataDxfId="1145" totalsRowDxfId="1144" dataCellStyle="Total">
      <totalsRowFormula>SUBTOTAL(103,Janvier!$K$8:$K$73)</totalsRowFormula>
    </tableColumn>
    <tableColumn id="10" xr3:uid="{00000000-0010-0000-0300-00000A000000}" name="9" totalsRowFunction="custom" headerRowDxfId="1143" dataDxfId="1142" totalsRowDxfId="1141" dataCellStyle="Total">
      <totalsRowFormula>SUBTOTAL(103,Janvier!$L$8:$L$73)</totalsRowFormula>
    </tableColumn>
    <tableColumn id="11" xr3:uid="{00000000-0010-0000-0300-00000B000000}" name="10" totalsRowFunction="custom" headerRowDxfId="1140" dataDxfId="1139" totalsRowDxfId="1138" dataCellStyle="Total">
      <totalsRowFormula>SUBTOTAL(103,Janvier!$M$8:$M$73)</totalsRowFormula>
    </tableColumn>
    <tableColumn id="12" xr3:uid="{00000000-0010-0000-0300-00000C000000}" name="11" totalsRowFunction="custom" headerRowDxfId="1137" dataDxfId="1136" totalsRowDxfId="1135" dataCellStyle="Total">
      <totalsRowFormula>SUBTOTAL(103,Janvier!$N$8:$N$73)</totalsRowFormula>
    </tableColumn>
    <tableColumn id="13" xr3:uid="{00000000-0010-0000-0300-00000D000000}" name="12" totalsRowFunction="custom" headerRowDxfId="1134" dataDxfId="1133" totalsRowDxfId="1132" dataCellStyle="Total">
      <totalsRowFormula>SUBTOTAL(103,Janvier!$O$8:$O$73)</totalsRowFormula>
    </tableColumn>
    <tableColumn id="14" xr3:uid="{00000000-0010-0000-0300-00000E000000}" name="13" totalsRowFunction="custom" headerRowDxfId="1131" dataDxfId="1130" totalsRowDxfId="1129" dataCellStyle="Total">
      <totalsRowFormula>SUBTOTAL(103,Janvier!$P$8:$P$73)</totalsRowFormula>
    </tableColumn>
    <tableColumn id="15" xr3:uid="{00000000-0010-0000-0300-00000F000000}" name="14" totalsRowFunction="custom" headerRowDxfId="1128" dataDxfId="1127" totalsRowDxfId="1126" dataCellStyle="Total">
      <totalsRowFormula>SUBTOTAL(103,Janvier!$Q$8:$Q$73)</totalsRowFormula>
    </tableColumn>
    <tableColumn id="16" xr3:uid="{00000000-0010-0000-0300-000010000000}" name="15" totalsRowFunction="custom" headerRowDxfId="1125" dataDxfId="1124" totalsRowDxfId="1123" dataCellStyle="Total">
      <totalsRowFormula>SUBTOTAL(103,Janvier!$R$8:$R$73)</totalsRowFormula>
    </tableColumn>
    <tableColumn id="17" xr3:uid="{00000000-0010-0000-0300-000011000000}" name="16" totalsRowFunction="custom" headerRowDxfId="1122" dataDxfId="1121" totalsRowDxfId="1120" dataCellStyle="Total">
      <totalsRowFormula>SUBTOTAL(103,Janvier!$S$8:$S$73)</totalsRowFormula>
    </tableColumn>
    <tableColumn id="18" xr3:uid="{00000000-0010-0000-0300-000012000000}" name="17" totalsRowFunction="custom" headerRowDxfId="1119" dataDxfId="1118" totalsRowDxfId="1117" dataCellStyle="Total">
      <totalsRowFormula>SUBTOTAL(103,Janvier!$T$8:$T$73)</totalsRowFormula>
    </tableColumn>
    <tableColumn id="19" xr3:uid="{00000000-0010-0000-0300-000013000000}" name="18" totalsRowFunction="custom" headerRowDxfId="1116" dataDxfId="1115" totalsRowDxfId="1114" dataCellStyle="Total">
      <totalsRowFormula>SUBTOTAL(103,Janvier!$U$8:$U$73)</totalsRowFormula>
    </tableColumn>
    <tableColumn id="20" xr3:uid="{00000000-0010-0000-0300-000014000000}" name="19" totalsRowFunction="custom" headerRowDxfId="1113" dataDxfId="1112" totalsRowDxfId="1111" dataCellStyle="Total">
      <totalsRowFormula>SUBTOTAL(103,Janvier!$V$8:$V$73)</totalsRowFormula>
    </tableColumn>
    <tableColumn id="21" xr3:uid="{00000000-0010-0000-0300-000015000000}" name="20" totalsRowFunction="custom" headerRowDxfId="1110" dataDxfId="1109" totalsRowDxfId="1108" dataCellStyle="Total">
      <totalsRowFormula>SUBTOTAL(103,Janvier!$W$8:$W$73)</totalsRowFormula>
    </tableColumn>
    <tableColumn id="22" xr3:uid="{00000000-0010-0000-0300-000016000000}" name="21" totalsRowFunction="custom" headerRowDxfId="1107" dataDxfId="1106" totalsRowDxfId="1105" dataCellStyle="Total">
      <totalsRowFormula>SUBTOTAL(103,Janvier!$X$8:$X$73)</totalsRowFormula>
    </tableColumn>
    <tableColumn id="23" xr3:uid="{00000000-0010-0000-0300-000017000000}" name="22" totalsRowFunction="custom" headerRowDxfId="1104" dataDxfId="1103" totalsRowDxfId="1102" dataCellStyle="Total">
      <totalsRowFormula>SUBTOTAL(103,Janvier!$Y$8:$Y$73)</totalsRowFormula>
    </tableColumn>
    <tableColumn id="24" xr3:uid="{00000000-0010-0000-0300-000018000000}" name="23" totalsRowFunction="custom" headerRowDxfId="1101" dataDxfId="1100" totalsRowDxfId="1099" dataCellStyle="Total">
      <totalsRowFormula>SUBTOTAL(103,Janvier!$Z$8:$Z$73)</totalsRowFormula>
    </tableColumn>
    <tableColumn id="25" xr3:uid="{00000000-0010-0000-0300-000019000000}" name="24" totalsRowFunction="custom" headerRowDxfId="1098" dataDxfId="1097" totalsRowDxfId="1096" dataCellStyle="Total">
      <totalsRowFormula>SUBTOTAL(103,Janvier!$AA$8:$AA$73)</totalsRowFormula>
    </tableColumn>
    <tableColumn id="26" xr3:uid="{00000000-0010-0000-0300-00001A000000}" name="25" totalsRowFunction="custom" headerRowDxfId="1095" dataDxfId="1094" totalsRowDxfId="1093" dataCellStyle="Total">
      <totalsRowFormula>SUBTOTAL(103,Janvier!$AB$8:$AB$73)</totalsRowFormula>
    </tableColumn>
    <tableColumn id="27" xr3:uid="{00000000-0010-0000-0300-00001B000000}" name="26" totalsRowFunction="custom" headerRowDxfId="1092" dataDxfId="1091" totalsRowDxfId="1090" dataCellStyle="Total">
      <totalsRowFormula>SUBTOTAL(103,Janvier!$AC$8:$AC$73)</totalsRowFormula>
    </tableColumn>
    <tableColumn id="28" xr3:uid="{00000000-0010-0000-0300-00001C000000}" name="27" totalsRowFunction="custom" headerRowDxfId="1089" dataDxfId="1088" totalsRowDxfId="1087" dataCellStyle="Total">
      <totalsRowFormula>SUBTOTAL(103,Janvier!$AD$8:$AD$73)</totalsRowFormula>
    </tableColumn>
    <tableColumn id="29" xr3:uid="{00000000-0010-0000-0300-00001D000000}" name="28" totalsRowFunction="custom" headerRowDxfId="1086" dataDxfId="1085" totalsRowDxfId="1084" dataCellStyle="Total">
      <totalsRowFormula>SUBTOTAL(103,Janvier!$AE$8:$AE$73)</totalsRowFormula>
    </tableColumn>
    <tableColumn id="32" xr3:uid="{00000000-0010-0000-0300-000020000000}" name="Colonne3" headerRowDxfId="1083" dataDxfId="1082" totalsRowDxfId="1081" dataCellStyle="Total"/>
    <tableColumn id="31" xr3:uid="{00000000-0010-0000-0300-00001F000000}" name="Colonne2" headerRowDxfId="1080" dataDxfId="1079" totalsRowDxfId="1078" dataCellStyle="Total"/>
    <tableColumn id="33" xr3:uid="{00000000-0010-0000-0300-000021000000}" name="Total des jours de CA" totalsRowFunction="sum" headerRowDxfId="1077" dataDxfId="1076" totalsRowDxfId="1075" headerRowCellStyle="20 % - Accent3" dataCellStyle="Total">
      <calculatedColumnFormula>COUNTIF(Avril1[[#This Row],[1]:[Colonne2]],"c")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ai" displayName="Mai" ref="B8:AI73" headerRowCount="0" headerRowDxfId="1056" dataDxfId="1055" totalsRowDxfId="1054">
  <tableColumns count="34">
    <tableColumn id="1" xr3:uid="{00000000-0010-0000-0400-000001000000}" name="Nom :" totalsRowFunction="custom" headerRowDxfId="1053" dataDxfId="1052" totalsRowDxfId="1051" headerRowCellStyle="20 % - Accent3">
      <calculatedColumnFormula>'Noms '!B4</calculatedColumnFormula>
      <totalsRowFormula>NomMois&amp;" Total"</totalsRowFormula>
    </tableColumn>
    <tableColumn id="34" xr3:uid="{00000000-0010-0000-0400-000022000000}" name="ETP" headerRowDxfId="1050" dataDxfId="1049" totalsRowDxfId="1048" headerRowCellStyle="20 % - Accent3"/>
    <tableColumn id="2" xr3:uid="{00000000-0010-0000-0400-000002000000}" name="1" totalsRowFunction="custom" headerRowDxfId="1047" dataDxfId="1046" totalsRowDxfId="1045" dataCellStyle="Total">
      <totalsRowFormula>SUBTOTAL(103,Janvier!$D$8:$D$73)</totalsRowFormula>
    </tableColumn>
    <tableColumn id="3" xr3:uid="{00000000-0010-0000-0400-000003000000}" name="2" totalsRowFunction="custom" headerRowDxfId="1044" dataDxfId="1043" totalsRowDxfId="1042" dataCellStyle="Total">
      <totalsRowFormula>SUBTOTAL(103,Janvier!$E$8:$E$73)</totalsRowFormula>
    </tableColumn>
    <tableColumn id="4" xr3:uid="{00000000-0010-0000-0400-000004000000}" name="3" totalsRowFunction="custom" headerRowDxfId="1041" dataDxfId="1040" totalsRowDxfId="1039" dataCellStyle="Total">
      <totalsRowFormula>SUBTOTAL(103,Janvier!$F$8:$F$73)</totalsRowFormula>
    </tableColumn>
    <tableColumn id="5" xr3:uid="{00000000-0010-0000-0400-000005000000}" name="4" totalsRowFunction="custom" headerRowDxfId="1038" dataDxfId="1037" totalsRowDxfId="1036" dataCellStyle="Total">
      <totalsRowFormula>SUBTOTAL(103,Janvier!$G$8:$G$73)</totalsRowFormula>
    </tableColumn>
    <tableColumn id="6" xr3:uid="{00000000-0010-0000-0400-000006000000}" name="5" totalsRowFunction="custom" headerRowDxfId="1035" totalsRowDxfId="1034" dataCellStyle="Total">
      <totalsRowFormula>SUBTOTAL(103,Janvier!$H$8:$H$73)</totalsRowFormula>
    </tableColumn>
    <tableColumn id="7" xr3:uid="{00000000-0010-0000-0400-000007000000}" name="6" totalsRowFunction="custom" headerRowDxfId="1033" dataDxfId="1032" totalsRowDxfId="1031" dataCellStyle="Total">
      <totalsRowFormula>SUBTOTAL(103,Janvier!$I$8:$I$73)</totalsRowFormula>
    </tableColumn>
    <tableColumn id="8" xr3:uid="{00000000-0010-0000-0400-000008000000}" name="7" totalsRowFunction="custom" headerRowDxfId="1030" dataDxfId="1029" totalsRowDxfId="1028" dataCellStyle="Total">
      <totalsRowFormula>SUBTOTAL(103,Janvier!$J$8:$J$73)</totalsRowFormula>
    </tableColumn>
    <tableColumn id="9" xr3:uid="{00000000-0010-0000-0400-000009000000}" name="8" totalsRowFunction="custom" headerRowDxfId="1027" dataDxfId="1026" totalsRowDxfId="1025" dataCellStyle="Total">
      <totalsRowFormula>SUBTOTAL(103,Janvier!$K$8:$K$73)</totalsRowFormula>
    </tableColumn>
    <tableColumn id="10" xr3:uid="{00000000-0010-0000-0400-00000A000000}" name="9" totalsRowFunction="custom" headerRowDxfId="1024" dataDxfId="1023" totalsRowDxfId="1022" dataCellStyle="Total">
      <totalsRowFormula>SUBTOTAL(103,Janvier!$L$8:$L$73)</totalsRowFormula>
    </tableColumn>
    <tableColumn id="11" xr3:uid="{00000000-0010-0000-0400-00000B000000}" name="10" totalsRowFunction="custom" headerRowDxfId="1021" dataDxfId="1020" totalsRowDxfId="1019" dataCellStyle="Total">
      <totalsRowFormula>SUBTOTAL(103,Janvier!$M$8:$M$73)</totalsRowFormula>
    </tableColumn>
    <tableColumn id="12" xr3:uid="{00000000-0010-0000-0400-00000C000000}" name="11" totalsRowFunction="custom" headerRowDxfId="1018" dataDxfId="1017" totalsRowDxfId="1016" dataCellStyle="Total">
      <totalsRowFormula>SUBTOTAL(103,Janvier!$N$8:$N$73)</totalsRowFormula>
    </tableColumn>
    <tableColumn id="13" xr3:uid="{00000000-0010-0000-0400-00000D000000}" name="12" totalsRowFunction="custom" headerRowDxfId="1015" dataDxfId="1014" totalsRowDxfId="1013" dataCellStyle="Total">
      <totalsRowFormula>SUBTOTAL(103,Janvier!$O$8:$O$73)</totalsRowFormula>
    </tableColumn>
    <tableColumn id="14" xr3:uid="{00000000-0010-0000-0400-00000E000000}" name="13" totalsRowFunction="custom" headerRowDxfId="1012" dataDxfId="1011" totalsRowDxfId="1010" dataCellStyle="Total">
      <totalsRowFormula>SUBTOTAL(103,Janvier!$P$8:$P$73)</totalsRowFormula>
    </tableColumn>
    <tableColumn id="15" xr3:uid="{00000000-0010-0000-0400-00000F000000}" name="14" totalsRowFunction="custom" headerRowDxfId="1009" dataDxfId="1008" totalsRowDxfId="1007" dataCellStyle="Total">
      <totalsRowFormula>SUBTOTAL(103,Janvier!$Q$8:$Q$73)</totalsRowFormula>
    </tableColumn>
    <tableColumn id="16" xr3:uid="{00000000-0010-0000-0400-000010000000}" name="15" totalsRowFunction="custom" headerRowDxfId="1006" dataDxfId="1005" totalsRowDxfId="1004" dataCellStyle="Total">
      <totalsRowFormula>SUBTOTAL(103,Janvier!$R$8:$R$73)</totalsRowFormula>
    </tableColumn>
    <tableColumn id="17" xr3:uid="{00000000-0010-0000-0400-000011000000}" name="16" totalsRowFunction="custom" headerRowDxfId="1003" dataDxfId="1002" totalsRowDxfId="1001" dataCellStyle="Total">
      <totalsRowFormula>SUBTOTAL(103,Janvier!$S$8:$S$73)</totalsRowFormula>
    </tableColumn>
    <tableColumn id="18" xr3:uid="{00000000-0010-0000-0400-000012000000}" name="17" totalsRowFunction="custom" headerRowDxfId="1000" dataDxfId="999" totalsRowDxfId="998" dataCellStyle="Total">
      <totalsRowFormula>SUBTOTAL(103,Janvier!$T$8:$T$73)</totalsRowFormula>
    </tableColumn>
    <tableColumn id="19" xr3:uid="{00000000-0010-0000-0400-000013000000}" name="18" totalsRowFunction="custom" headerRowDxfId="997" dataDxfId="996" totalsRowDxfId="995" dataCellStyle="Total">
      <totalsRowFormula>SUBTOTAL(103,Janvier!$U$8:$U$73)</totalsRowFormula>
    </tableColumn>
    <tableColumn id="20" xr3:uid="{00000000-0010-0000-0400-000014000000}" name="19" totalsRowFunction="custom" headerRowDxfId="994" dataDxfId="993" totalsRowDxfId="992" dataCellStyle="Total">
      <totalsRowFormula>SUBTOTAL(103,Janvier!$V$8:$V$73)</totalsRowFormula>
    </tableColumn>
    <tableColumn id="21" xr3:uid="{00000000-0010-0000-0400-000015000000}" name="20" totalsRowFunction="custom" headerRowDxfId="991" dataDxfId="990" totalsRowDxfId="989" dataCellStyle="Total">
      <totalsRowFormula>SUBTOTAL(103,Janvier!$W$8:$W$73)</totalsRowFormula>
    </tableColumn>
    <tableColumn id="22" xr3:uid="{00000000-0010-0000-0400-000016000000}" name="21" totalsRowFunction="custom" headerRowDxfId="988" dataDxfId="987" totalsRowDxfId="986" dataCellStyle="Total">
      <totalsRowFormula>SUBTOTAL(103,Janvier!$X$8:$X$73)</totalsRowFormula>
    </tableColumn>
    <tableColumn id="23" xr3:uid="{00000000-0010-0000-0400-000017000000}" name="22" totalsRowFunction="custom" headerRowDxfId="985" dataDxfId="984" totalsRowDxfId="983" dataCellStyle="Total">
      <totalsRowFormula>SUBTOTAL(103,Janvier!$Y$8:$Y$73)</totalsRowFormula>
    </tableColumn>
    <tableColumn id="24" xr3:uid="{00000000-0010-0000-0400-000018000000}" name="23" totalsRowFunction="custom" headerRowDxfId="982" dataDxfId="981" totalsRowDxfId="980" dataCellStyle="Total">
      <totalsRowFormula>SUBTOTAL(103,Janvier!$Z$8:$Z$73)</totalsRowFormula>
    </tableColumn>
    <tableColumn id="25" xr3:uid="{00000000-0010-0000-0400-000019000000}" name="24" totalsRowFunction="custom" headerRowDxfId="979" dataDxfId="978" totalsRowDxfId="977" dataCellStyle="Total">
      <totalsRowFormula>SUBTOTAL(103,Janvier!$AA$8:$AA$73)</totalsRowFormula>
    </tableColumn>
    <tableColumn id="26" xr3:uid="{00000000-0010-0000-0400-00001A000000}" name="25" totalsRowFunction="custom" headerRowDxfId="976" dataDxfId="975" totalsRowDxfId="974" dataCellStyle="Total">
      <totalsRowFormula>SUBTOTAL(103,Janvier!$AB$8:$AB$73)</totalsRowFormula>
    </tableColumn>
    <tableColumn id="27" xr3:uid="{00000000-0010-0000-0400-00001B000000}" name="26" totalsRowFunction="custom" headerRowDxfId="973" dataDxfId="972" totalsRowDxfId="971" dataCellStyle="Total">
      <totalsRowFormula>SUBTOTAL(103,Janvier!$AC$8:$AC$73)</totalsRowFormula>
    </tableColumn>
    <tableColumn id="28" xr3:uid="{00000000-0010-0000-0400-00001C000000}" name="27" totalsRowFunction="custom" headerRowDxfId="970" dataDxfId="969" totalsRowDxfId="968" dataCellStyle="Total">
      <totalsRowFormula>SUBTOTAL(103,Janvier!$AD$8:$AD$73)</totalsRowFormula>
    </tableColumn>
    <tableColumn id="29" xr3:uid="{00000000-0010-0000-0400-00001D000000}" name="28" totalsRowFunction="custom" headerRowDxfId="967" dataDxfId="966" totalsRowDxfId="965" dataCellStyle="Total">
      <totalsRowFormula>SUBTOTAL(103,Janvier!$AE$8:$AE$73)</totalsRowFormula>
    </tableColumn>
    <tableColumn id="32" xr3:uid="{00000000-0010-0000-0400-000020000000}" name="Colonne3" headerRowDxfId="964" dataDxfId="963" totalsRowDxfId="962" dataCellStyle="Total"/>
    <tableColumn id="30" xr3:uid="{00000000-0010-0000-0400-00001E000000}" name="Colonne1" headerRowDxfId="961" dataDxfId="960" totalsRowDxfId="959" dataCellStyle="Total"/>
    <tableColumn id="31" xr3:uid="{00000000-0010-0000-0400-00001F000000}" name="Colonne2" headerRowDxfId="958" dataDxfId="957" totalsRowDxfId="956" dataCellStyle="Total"/>
    <tableColumn id="33" xr3:uid="{00000000-0010-0000-0400-000021000000}" name="Total des jours de CA" totalsRowFunction="sum" headerRowDxfId="955" dataDxfId="954" totalsRowDxfId="953"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Juin" displayName="Juin" ref="B8:AH73" headerRowCount="0" headerRowDxfId="934" dataDxfId="933" totalsRowDxfId="932">
  <tableColumns count="33">
    <tableColumn id="1" xr3:uid="{00000000-0010-0000-0500-000001000000}" name="Nom :" totalsRowFunction="custom" headerRowDxfId="931" dataDxfId="930" totalsRowDxfId="929" headerRowCellStyle="20 % - Accent3">
      <calculatedColumnFormula>'Noms '!B4</calculatedColumnFormula>
      <totalsRowFormula>NomMois&amp;" Total"</totalsRowFormula>
    </tableColumn>
    <tableColumn id="34" xr3:uid="{00000000-0010-0000-0500-000022000000}" name="ETP" headerRowDxfId="928" dataDxfId="927" totalsRowDxfId="926" headerRowCellStyle="20 % - Accent3"/>
    <tableColumn id="2" xr3:uid="{00000000-0010-0000-0500-000002000000}" name="1" totalsRowFunction="custom" headerRowDxfId="925" dataDxfId="924" totalsRowDxfId="923" dataCellStyle="Total">
      <totalsRowFormula>SUBTOTAL(103,Janvier!$D$8:$D$73)</totalsRowFormula>
    </tableColumn>
    <tableColumn id="3" xr3:uid="{00000000-0010-0000-0500-000003000000}" name="2" totalsRowFunction="custom" headerRowDxfId="922" dataDxfId="921" totalsRowDxfId="920" dataCellStyle="Total">
      <totalsRowFormula>SUBTOTAL(103,Janvier!$E$8:$E$73)</totalsRowFormula>
    </tableColumn>
    <tableColumn id="4" xr3:uid="{00000000-0010-0000-0500-000004000000}" name="3" totalsRowFunction="custom" headerRowDxfId="919" dataDxfId="918" totalsRowDxfId="917" dataCellStyle="Total">
      <totalsRowFormula>SUBTOTAL(103,Janvier!$F$8:$F$73)</totalsRowFormula>
    </tableColumn>
    <tableColumn id="5" xr3:uid="{00000000-0010-0000-0500-000005000000}" name="4" totalsRowFunction="custom" headerRowDxfId="916" dataDxfId="915" totalsRowDxfId="914" dataCellStyle="Total">
      <totalsRowFormula>SUBTOTAL(103,Janvier!$G$8:$G$73)</totalsRowFormula>
    </tableColumn>
    <tableColumn id="6" xr3:uid="{00000000-0010-0000-0500-000006000000}" name="5" totalsRowFunction="custom" headerRowDxfId="913" totalsRowDxfId="912" dataCellStyle="Total">
      <totalsRowFormula>SUBTOTAL(103,Janvier!$H$8:$H$73)</totalsRowFormula>
    </tableColumn>
    <tableColumn id="7" xr3:uid="{00000000-0010-0000-0500-000007000000}" name="6" totalsRowFunction="custom" headerRowDxfId="911" dataDxfId="910" totalsRowDxfId="909" dataCellStyle="Total">
      <totalsRowFormula>SUBTOTAL(103,Janvier!$I$8:$I$73)</totalsRowFormula>
    </tableColumn>
    <tableColumn id="8" xr3:uid="{00000000-0010-0000-0500-000008000000}" name="7" totalsRowFunction="custom" headerRowDxfId="908" dataDxfId="907" totalsRowDxfId="906" dataCellStyle="Total">
      <totalsRowFormula>SUBTOTAL(103,Janvier!$J$8:$J$73)</totalsRowFormula>
    </tableColumn>
    <tableColumn id="9" xr3:uid="{00000000-0010-0000-0500-000009000000}" name="8" totalsRowFunction="custom" headerRowDxfId="905" dataDxfId="904" totalsRowDxfId="903" dataCellStyle="Total">
      <totalsRowFormula>SUBTOTAL(103,Janvier!$K$8:$K$73)</totalsRowFormula>
    </tableColumn>
    <tableColumn id="10" xr3:uid="{00000000-0010-0000-0500-00000A000000}" name="9" totalsRowFunction="custom" headerRowDxfId="902" dataDxfId="901" totalsRowDxfId="900" dataCellStyle="Total">
      <totalsRowFormula>SUBTOTAL(103,Janvier!$L$8:$L$73)</totalsRowFormula>
    </tableColumn>
    <tableColumn id="11" xr3:uid="{00000000-0010-0000-0500-00000B000000}" name="10" totalsRowFunction="custom" headerRowDxfId="899" dataDxfId="898" totalsRowDxfId="897" dataCellStyle="Total">
      <totalsRowFormula>SUBTOTAL(103,Janvier!$M$8:$M$73)</totalsRowFormula>
    </tableColumn>
    <tableColumn id="12" xr3:uid="{00000000-0010-0000-0500-00000C000000}" name="11" totalsRowFunction="custom" headerRowDxfId="896" dataDxfId="895" totalsRowDxfId="894" dataCellStyle="Total">
      <totalsRowFormula>SUBTOTAL(103,Janvier!$N$8:$N$73)</totalsRowFormula>
    </tableColumn>
    <tableColumn id="13" xr3:uid="{00000000-0010-0000-0500-00000D000000}" name="12" totalsRowFunction="custom" headerRowDxfId="893" dataDxfId="892" totalsRowDxfId="891" dataCellStyle="Total">
      <totalsRowFormula>SUBTOTAL(103,Janvier!$O$8:$O$73)</totalsRowFormula>
    </tableColumn>
    <tableColumn id="14" xr3:uid="{00000000-0010-0000-0500-00000E000000}" name="13" totalsRowFunction="custom" headerRowDxfId="890" dataDxfId="889" totalsRowDxfId="888" dataCellStyle="Total">
      <totalsRowFormula>SUBTOTAL(103,Janvier!$P$8:$P$73)</totalsRowFormula>
    </tableColumn>
    <tableColumn id="15" xr3:uid="{00000000-0010-0000-0500-00000F000000}" name="14" totalsRowFunction="custom" headerRowDxfId="887" dataDxfId="886" totalsRowDxfId="885" dataCellStyle="Total">
      <totalsRowFormula>SUBTOTAL(103,Janvier!$Q$8:$Q$73)</totalsRowFormula>
    </tableColumn>
    <tableColumn id="16" xr3:uid="{00000000-0010-0000-0500-000010000000}" name="15" totalsRowFunction="custom" headerRowDxfId="884" dataDxfId="883" totalsRowDxfId="882" dataCellStyle="Total">
      <totalsRowFormula>SUBTOTAL(103,Janvier!$R$8:$R$73)</totalsRowFormula>
    </tableColumn>
    <tableColumn id="17" xr3:uid="{00000000-0010-0000-0500-000011000000}" name="16" totalsRowFunction="custom" headerRowDxfId="881" dataDxfId="880" totalsRowDxfId="879" dataCellStyle="Total">
      <totalsRowFormula>SUBTOTAL(103,Janvier!$S$8:$S$73)</totalsRowFormula>
    </tableColumn>
    <tableColumn id="18" xr3:uid="{00000000-0010-0000-0500-000012000000}" name="17" totalsRowFunction="custom" headerRowDxfId="878" dataDxfId="877" totalsRowDxfId="876" dataCellStyle="Total">
      <totalsRowFormula>SUBTOTAL(103,Janvier!$T$8:$T$73)</totalsRowFormula>
    </tableColumn>
    <tableColumn id="19" xr3:uid="{00000000-0010-0000-0500-000013000000}" name="18" totalsRowFunction="custom" headerRowDxfId="875" dataDxfId="874" totalsRowDxfId="873" dataCellStyle="Total">
      <totalsRowFormula>SUBTOTAL(103,Janvier!$U$8:$U$73)</totalsRowFormula>
    </tableColumn>
    <tableColumn id="20" xr3:uid="{00000000-0010-0000-0500-000014000000}" name="19" totalsRowFunction="custom" headerRowDxfId="872" dataDxfId="871" totalsRowDxfId="870" dataCellStyle="Total">
      <totalsRowFormula>SUBTOTAL(103,Janvier!$V$8:$V$73)</totalsRowFormula>
    </tableColumn>
    <tableColumn id="21" xr3:uid="{00000000-0010-0000-0500-000015000000}" name="20" totalsRowFunction="custom" headerRowDxfId="869" dataDxfId="868" totalsRowDxfId="867" dataCellStyle="Total">
      <totalsRowFormula>SUBTOTAL(103,Janvier!$W$8:$W$73)</totalsRowFormula>
    </tableColumn>
    <tableColumn id="22" xr3:uid="{00000000-0010-0000-0500-000016000000}" name="21" totalsRowFunction="custom" headerRowDxfId="866" dataDxfId="865" totalsRowDxfId="864" dataCellStyle="Total">
      <totalsRowFormula>SUBTOTAL(103,Janvier!$X$8:$X$73)</totalsRowFormula>
    </tableColumn>
    <tableColumn id="23" xr3:uid="{00000000-0010-0000-0500-000017000000}" name="22" totalsRowFunction="custom" headerRowDxfId="863" dataDxfId="862" totalsRowDxfId="861" dataCellStyle="Total">
      <totalsRowFormula>SUBTOTAL(103,Janvier!$Y$8:$Y$73)</totalsRowFormula>
    </tableColumn>
    <tableColumn id="24" xr3:uid="{00000000-0010-0000-0500-000018000000}" name="23" totalsRowFunction="custom" headerRowDxfId="860" dataDxfId="859" totalsRowDxfId="858" dataCellStyle="Total">
      <totalsRowFormula>SUBTOTAL(103,Janvier!$Z$8:$Z$73)</totalsRowFormula>
    </tableColumn>
    <tableColumn id="25" xr3:uid="{00000000-0010-0000-0500-000019000000}" name="24" totalsRowFunction="custom" headerRowDxfId="857" dataDxfId="856" totalsRowDxfId="855" dataCellStyle="Total">
      <totalsRowFormula>SUBTOTAL(103,Janvier!$AA$8:$AA$73)</totalsRowFormula>
    </tableColumn>
    <tableColumn id="26" xr3:uid="{00000000-0010-0000-0500-00001A000000}" name="25" totalsRowFunction="custom" headerRowDxfId="854" dataDxfId="853" totalsRowDxfId="852" dataCellStyle="Total">
      <totalsRowFormula>SUBTOTAL(103,Janvier!$AB$8:$AB$73)</totalsRowFormula>
    </tableColumn>
    <tableColumn id="27" xr3:uid="{00000000-0010-0000-0500-00001B000000}" name="26" totalsRowFunction="custom" headerRowDxfId="851" dataDxfId="850" totalsRowDxfId="849" dataCellStyle="Total">
      <totalsRowFormula>SUBTOTAL(103,Janvier!$AC$8:$AC$73)</totalsRowFormula>
    </tableColumn>
    <tableColumn id="28" xr3:uid="{00000000-0010-0000-0500-00001C000000}" name="27" totalsRowFunction="custom" headerRowDxfId="848" dataDxfId="847" totalsRowDxfId="846" dataCellStyle="Total">
      <totalsRowFormula>SUBTOTAL(103,Janvier!$AD$8:$AD$73)</totalsRowFormula>
    </tableColumn>
    <tableColumn id="29" xr3:uid="{00000000-0010-0000-0500-00001D000000}" name="28" totalsRowFunction="custom" headerRowDxfId="845" dataDxfId="844" totalsRowDxfId="843" dataCellStyle="Total">
      <totalsRowFormula>SUBTOTAL(103,Janvier!$AE$8:$AE$73)</totalsRowFormula>
    </tableColumn>
    <tableColumn id="32" xr3:uid="{00000000-0010-0000-0500-000020000000}" name="Colonne3" headerRowDxfId="842" dataDxfId="841" totalsRowDxfId="840" dataCellStyle="Total"/>
    <tableColumn id="31" xr3:uid="{00000000-0010-0000-0500-00001F000000}" name="Colonne2" headerRowDxfId="839" dataDxfId="838" totalsRowDxfId="837" dataCellStyle="Total"/>
    <tableColumn id="33" xr3:uid="{00000000-0010-0000-0500-000021000000}" name="Total des jours de CA" totalsRowFunction="sum" headerRowDxfId="836" dataDxfId="835" totalsRowDxfId="834" headerRowCellStyle="20 % - Accent3" dataCellStyle="Total">
      <calculatedColumnFormula>COUNTIF(Juin[[#This Row],[1]:[Colonne2]],"c")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6000000}" name="Juillet" displayName="Juillet" ref="B8:AI73" headerRowCount="0" headerRowDxfId="815" dataDxfId="814" totalsRowDxfId="813">
  <tableColumns count="34">
    <tableColumn id="1" xr3:uid="{00000000-0010-0000-0600-000001000000}" name="Nom :" totalsRowFunction="custom" headerRowDxfId="812" dataDxfId="811" totalsRowDxfId="810" headerRowCellStyle="20 % - Accent3">
      <calculatedColumnFormula>'Noms '!B4</calculatedColumnFormula>
      <totalsRowFormula>NomMois&amp;" Total"</totalsRowFormula>
    </tableColumn>
    <tableColumn id="34" xr3:uid="{00000000-0010-0000-0600-000022000000}" name="ETP" headerRowDxfId="809" dataDxfId="808" totalsRowDxfId="807" headerRowCellStyle="20 % - Accent3"/>
    <tableColumn id="2" xr3:uid="{00000000-0010-0000-0600-000002000000}" name="1" totalsRowFunction="custom" headerRowDxfId="806" dataDxfId="805" totalsRowDxfId="804" dataCellStyle="Total">
      <totalsRowFormula>SUBTOTAL(103,Janvier!$D$8:$D$73)</totalsRowFormula>
    </tableColumn>
    <tableColumn id="3" xr3:uid="{00000000-0010-0000-0600-000003000000}" name="2" totalsRowFunction="custom" headerRowDxfId="803" dataDxfId="802" totalsRowDxfId="801" dataCellStyle="Total">
      <totalsRowFormula>SUBTOTAL(103,Janvier!$E$8:$E$73)</totalsRowFormula>
    </tableColumn>
    <tableColumn id="4" xr3:uid="{00000000-0010-0000-0600-000004000000}" name="3" totalsRowFunction="custom" headerRowDxfId="800" dataDxfId="799" totalsRowDxfId="798" dataCellStyle="Total">
      <totalsRowFormula>SUBTOTAL(103,Janvier!$F$8:$F$73)</totalsRowFormula>
    </tableColumn>
    <tableColumn id="5" xr3:uid="{00000000-0010-0000-0600-000005000000}" name="4" totalsRowFunction="custom" headerRowDxfId="797" dataDxfId="796" totalsRowDxfId="795" dataCellStyle="Total">
      <totalsRowFormula>SUBTOTAL(103,Janvier!$G$8:$G$73)</totalsRowFormula>
    </tableColumn>
    <tableColumn id="6" xr3:uid="{00000000-0010-0000-0600-000006000000}" name="5" totalsRowFunction="custom" headerRowDxfId="794" totalsRowDxfId="793" dataCellStyle="Total">
      <totalsRowFormula>SUBTOTAL(103,Janvier!$H$8:$H$73)</totalsRowFormula>
    </tableColumn>
    <tableColumn id="7" xr3:uid="{00000000-0010-0000-0600-000007000000}" name="6" totalsRowFunction="custom" headerRowDxfId="792" dataDxfId="791" totalsRowDxfId="790" dataCellStyle="Total">
      <totalsRowFormula>SUBTOTAL(103,Janvier!$I$8:$I$73)</totalsRowFormula>
    </tableColumn>
    <tableColumn id="8" xr3:uid="{00000000-0010-0000-0600-000008000000}" name="7" totalsRowFunction="custom" headerRowDxfId="789" dataDxfId="788" totalsRowDxfId="787" dataCellStyle="Total">
      <totalsRowFormula>SUBTOTAL(103,Janvier!$J$8:$J$73)</totalsRowFormula>
    </tableColumn>
    <tableColumn id="9" xr3:uid="{00000000-0010-0000-0600-000009000000}" name="8" totalsRowFunction="custom" headerRowDxfId="786" dataDxfId="785" totalsRowDxfId="784" dataCellStyle="Total">
      <totalsRowFormula>SUBTOTAL(103,Janvier!$K$8:$K$73)</totalsRowFormula>
    </tableColumn>
    <tableColumn id="10" xr3:uid="{00000000-0010-0000-0600-00000A000000}" name="9" totalsRowFunction="custom" headerRowDxfId="783" dataDxfId="782" totalsRowDxfId="781" dataCellStyle="Total">
      <totalsRowFormula>SUBTOTAL(103,Janvier!$L$8:$L$73)</totalsRowFormula>
    </tableColumn>
    <tableColumn id="11" xr3:uid="{00000000-0010-0000-0600-00000B000000}" name="10" totalsRowFunction="custom" headerRowDxfId="780" dataDxfId="779" totalsRowDxfId="778" dataCellStyle="Total">
      <totalsRowFormula>SUBTOTAL(103,Janvier!$M$8:$M$73)</totalsRowFormula>
    </tableColumn>
    <tableColumn id="12" xr3:uid="{00000000-0010-0000-0600-00000C000000}" name="11" totalsRowFunction="custom" headerRowDxfId="777" dataDxfId="776" totalsRowDxfId="775" dataCellStyle="Total">
      <totalsRowFormula>SUBTOTAL(103,Janvier!$N$8:$N$73)</totalsRowFormula>
    </tableColumn>
    <tableColumn id="13" xr3:uid="{00000000-0010-0000-0600-00000D000000}" name="12" totalsRowFunction="custom" headerRowDxfId="774" dataDxfId="773" totalsRowDxfId="772" dataCellStyle="Total">
      <totalsRowFormula>SUBTOTAL(103,Janvier!$O$8:$O$73)</totalsRowFormula>
    </tableColumn>
    <tableColumn id="14" xr3:uid="{00000000-0010-0000-0600-00000E000000}" name="13" totalsRowFunction="custom" headerRowDxfId="771" dataDxfId="770" totalsRowDxfId="769" dataCellStyle="Total">
      <totalsRowFormula>SUBTOTAL(103,Janvier!$P$8:$P$73)</totalsRowFormula>
    </tableColumn>
    <tableColumn id="15" xr3:uid="{00000000-0010-0000-0600-00000F000000}" name="14" totalsRowFunction="custom" headerRowDxfId="768" dataDxfId="767" totalsRowDxfId="766" dataCellStyle="Total">
      <totalsRowFormula>SUBTOTAL(103,Janvier!$Q$8:$Q$73)</totalsRowFormula>
    </tableColumn>
    <tableColumn id="16" xr3:uid="{00000000-0010-0000-0600-000010000000}" name="15" totalsRowFunction="custom" headerRowDxfId="765" dataDxfId="764" totalsRowDxfId="763" dataCellStyle="Total">
      <totalsRowFormula>SUBTOTAL(103,Janvier!$R$8:$R$73)</totalsRowFormula>
    </tableColumn>
    <tableColumn id="17" xr3:uid="{00000000-0010-0000-0600-000011000000}" name="16" totalsRowFunction="custom" headerRowDxfId="762" dataDxfId="761" totalsRowDxfId="760" dataCellStyle="Total">
      <totalsRowFormula>SUBTOTAL(103,Janvier!$S$8:$S$73)</totalsRowFormula>
    </tableColumn>
    <tableColumn id="18" xr3:uid="{00000000-0010-0000-0600-000012000000}" name="17" totalsRowFunction="custom" headerRowDxfId="759" dataDxfId="758" totalsRowDxfId="757" dataCellStyle="Total">
      <totalsRowFormula>SUBTOTAL(103,Janvier!$T$8:$T$73)</totalsRowFormula>
    </tableColumn>
    <tableColumn id="19" xr3:uid="{00000000-0010-0000-0600-000013000000}" name="18" totalsRowFunction="custom" headerRowDxfId="756" dataDxfId="755" totalsRowDxfId="754" dataCellStyle="Total">
      <totalsRowFormula>SUBTOTAL(103,Janvier!$U$8:$U$73)</totalsRowFormula>
    </tableColumn>
    <tableColumn id="20" xr3:uid="{00000000-0010-0000-0600-000014000000}" name="19" totalsRowFunction="custom" headerRowDxfId="753" dataDxfId="752" totalsRowDxfId="751" dataCellStyle="Total">
      <totalsRowFormula>SUBTOTAL(103,Janvier!$V$8:$V$73)</totalsRowFormula>
    </tableColumn>
    <tableColumn id="21" xr3:uid="{00000000-0010-0000-0600-000015000000}" name="20" totalsRowFunction="custom" headerRowDxfId="750" dataDxfId="749" totalsRowDxfId="748" dataCellStyle="Total">
      <totalsRowFormula>SUBTOTAL(103,Janvier!$W$8:$W$73)</totalsRowFormula>
    </tableColumn>
    <tableColumn id="22" xr3:uid="{00000000-0010-0000-0600-000016000000}" name="21" totalsRowFunction="custom" headerRowDxfId="747" dataDxfId="746" totalsRowDxfId="745" dataCellStyle="Total">
      <totalsRowFormula>SUBTOTAL(103,Janvier!$X$8:$X$73)</totalsRowFormula>
    </tableColumn>
    <tableColumn id="23" xr3:uid="{00000000-0010-0000-0600-000017000000}" name="22" totalsRowFunction="custom" headerRowDxfId="744" dataDxfId="743" totalsRowDxfId="742" dataCellStyle="Total">
      <totalsRowFormula>SUBTOTAL(103,Janvier!$Y$8:$Y$73)</totalsRowFormula>
    </tableColumn>
    <tableColumn id="24" xr3:uid="{00000000-0010-0000-0600-000018000000}" name="23" totalsRowFunction="custom" headerRowDxfId="741" dataDxfId="740" totalsRowDxfId="739" dataCellStyle="Total">
      <totalsRowFormula>SUBTOTAL(103,Janvier!$Z$8:$Z$73)</totalsRowFormula>
    </tableColumn>
    <tableColumn id="25" xr3:uid="{00000000-0010-0000-0600-000019000000}" name="24" totalsRowFunction="custom" headerRowDxfId="738" dataDxfId="737" totalsRowDxfId="736" dataCellStyle="Total">
      <totalsRowFormula>SUBTOTAL(103,Janvier!$AA$8:$AA$73)</totalsRowFormula>
    </tableColumn>
    <tableColumn id="26" xr3:uid="{00000000-0010-0000-0600-00001A000000}" name="25" totalsRowFunction="custom" headerRowDxfId="735" dataDxfId="734" totalsRowDxfId="733" dataCellStyle="Total">
      <totalsRowFormula>SUBTOTAL(103,Janvier!$AB$8:$AB$73)</totalsRowFormula>
    </tableColumn>
    <tableColumn id="27" xr3:uid="{00000000-0010-0000-0600-00001B000000}" name="26" totalsRowFunction="custom" headerRowDxfId="732" dataDxfId="731" totalsRowDxfId="730" dataCellStyle="Total">
      <totalsRowFormula>SUBTOTAL(103,Janvier!$AC$8:$AC$73)</totalsRowFormula>
    </tableColumn>
    <tableColumn id="28" xr3:uid="{00000000-0010-0000-0600-00001C000000}" name="27" totalsRowFunction="custom" headerRowDxfId="729" dataDxfId="728" totalsRowDxfId="727" dataCellStyle="Total">
      <totalsRowFormula>SUBTOTAL(103,Janvier!$AD$8:$AD$73)</totalsRowFormula>
    </tableColumn>
    <tableColumn id="29" xr3:uid="{00000000-0010-0000-0600-00001D000000}" name="28" totalsRowFunction="custom" headerRowDxfId="726" dataDxfId="725" totalsRowDxfId="724" dataCellStyle="Total">
      <totalsRowFormula>SUBTOTAL(103,Janvier!$AE$8:$AE$73)</totalsRowFormula>
    </tableColumn>
    <tableColumn id="32" xr3:uid="{00000000-0010-0000-0600-000020000000}" name="Colonne3" headerRowDxfId="723" dataDxfId="722" totalsRowDxfId="721" dataCellStyle="Total"/>
    <tableColumn id="30" xr3:uid="{00000000-0010-0000-0600-00001E000000}" name="Colonne1" headerRowDxfId="720" dataDxfId="719" totalsRowDxfId="718" dataCellStyle="Total"/>
    <tableColumn id="31" xr3:uid="{00000000-0010-0000-0600-00001F000000}" name="Colonne2" headerRowDxfId="717" dataDxfId="716" totalsRowDxfId="715" dataCellStyle="Total"/>
    <tableColumn id="33" xr3:uid="{00000000-0010-0000-0600-000021000000}" name="Total des jours de CA" totalsRowFunction="sum" headerRowDxfId="714" dataDxfId="713" totalsRowDxfId="712"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7000000}" name="Aoüt" displayName="Aoüt" ref="B8:AI73" headerRowCount="0" headerRowDxfId="693" dataDxfId="692" totalsRowDxfId="691">
  <tableColumns count="34">
    <tableColumn id="1" xr3:uid="{00000000-0010-0000-0700-000001000000}" name="Nom :" totalsRowFunction="custom" headerRowDxfId="690" dataDxfId="689" totalsRowDxfId="688" headerRowCellStyle="20 % - Accent3">
      <calculatedColumnFormula>'Noms '!B4</calculatedColumnFormula>
      <totalsRowFormula>NomMois&amp;" Total"</totalsRowFormula>
    </tableColumn>
    <tableColumn id="34" xr3:uid="{00000000-0010-0000-0700-000022000000}" name="ETP" headerRowDxfId="687" dataDxfId="686" totalsRowDxfId="685" headerRowCellStyle="20 % - Accent3"/>
    <tableColumn id="2" xr3:uid="{00000000-0010-0000-0700-000002000000}" name="1" totalsRowFunction="custom" headerRowDxfId="684" dataDxfId="683" totalsRowDxfId="682" dataCellStyle="Total">
      <totalsRowFormula>SUBTOTAL(103,Janvier!$D$8:$D$73)</totalsRowFormula>
    </tableColumn>
    <tableColumn id="3" xr3:uid="{00000000-0010-0000-0700-000003000000}" name="2" totalsRowFunction="custom" headerRowDxfId="681" dataDxfId="680" totalsRowDxfId="679" dataCellStyle="Total">
      <totalsRowFormula>SUBTOTAL(103,Janvier!$E$8:$E$73)</totalsRowFormula>
    </tableColumn>
    <tableColumn id="4" xr3:uid="{00000000-0010-0000-0700-000004000000}" name="3" totalsRowFunction="custom" headerRowDxfId="678" dataDxfId="677" totalsRowDxfId="676" dataCellStyle="Total">
      <totalsRowFormula>SUBTOTAL(103,Janvier!$F$8:$F$73)</totalsRowFormula>
    </tableColumn>
    <tableColumn id="5" xr3:uid="{00000000-0010-0000-0700-000005000000}" name="4" totalsRowFunction="custom" headerRowDxfId="675" dataDxfId="674" totalsRowDxfId="673" dataCellStyle="Total">
      <totalsRowFormula>SUBTOTAL(103,Janvier!$G$8:$G$73)</totalsRowFormula>
    </tableColumn>
    <tableColumn id="6" xr3:uid="{00000000-0010-0000-0700-000006000000}" name="5" totalsRowFunction="custom" headerRowDxfId="672" totalsRowDxfId="671" dataCellStyle="Total">
      <totalsRowFormula>SUBTOTAL(103,Janvier!$H$8:$H$73)</totalsRowFormula>
    </tableColumn>
    <tableColumn id="7" xr3:uid="{00000000-0010-0000-0700-000007000000}" name="6" totalsRowFunction="custom" headerRowDxfId="670" dataDxfId="669" totalsRowDxfId="668" dataCellStyle="Total">
      <totalsRowFormula>SUBTOTAL(103,Janvier!$I$8:$I$73)</totalsRowFormula>
    </tableColumn>
    <tableColumn id="8" xr3:uid="{00000000-0010-0000-0700-000008000000}" name="7" totalsRowFunction="custom" headerRowDxfId="667" dataDxfId="666" totalsRowDxfId="665" dataCellStyle="Total">
      <totalsRowFormula>SUBTOTAL(103,Janvier!$J$8:$J$73)</totalsRowFormula>
    </tableColumn>
    <tableColumn id="9" xr3:uid="{00000000-0010-0000-0700-000009000000}" name="8" totalsRowFunction="custom" headerRowDxfId="664" dataDxfId="663" totalsRowDxfId="662" dataCellStyle="Total">
      <totalsRowFormula>SUBTOTAL(103,Janvier!$K$8:$K$73)</totalsRowFormula>
    </tableColumn>
    <tableColumn id="10" xr3:uid="{00000000-0010-0000-0700-00000A000000}" name="9" totalsRowFunction="custom" headerRowDxfId="661" dataDxfId="660" totalsRowDxfId="659" dataCellStyle="Total">
      <totalsRowFormula>SUBTOTAL(103,Janvier!$L$8:$L$73)</totalsRowFormula>
    </tableColumn>
    <tableColumn id="11" xr3:uid="{00000000-0010-0000-0700-00000B000000}" name="10" totalsRowFunction="custom" headerRowDxfId="658" dataDxfId="657" totalsRowDxfId="656" dataCellStyle="Total">
      <totalsRowFormula>SUBTOTAL(103,Janvier!$M$8:$M$73)</totalsRowFormula>
    </tableColumn>
    <tableColumn id="12" xr3:uid="{00000000-0010-0000-0700-00000C000000}" name="11" totalsRowFunction="custom" headerRowDxfId="655" dataDxfId="654" totalsRowDxfId="653" dataCellStyle="Total">
      <totalsRowFormula>SUBTOTAL(103,Janvier!$N$8:$N$73)</totalsRowFormula>
    </tableColumn>
    <tableColumn id="13" xr3:uid="{00000000-0010-0000-0700-00000D000000}" name="12" totalsRowFunction="custom" headerRowDxfId="652" dataDxfId="651" totalsRowDxfId="650" dataCellStyle="Total">
      <totalsRowFormula>SUBTOTAL(103,Janvier!$O$8:$O$73)</totalsRowFormula>
    </tableColumn>
    <tableColumn id="14" xr3:uid="{00000000-0010-0000-0700-00000E000000}" name="13" totalsRowFunction="custom" headerRowDxfId="649" dataDxfId="648" totalsRowDxfId="647" dataCellStyle="Total">
      <totalsRowFormula>SUBTOTAL(103,Janvier!$P$8:$P$73)</totalsRowFormula>
    </tableColumn>
    <tableColumn id="15" xr3:uid="{00000000-0010-0000-0700-00000F000000}" name="14" totalsRowFunction="custom" headerRowDxfId="646" dataDxfId="645" totalsRowDxfId="644" dataCellStyle="Total">
      <totalsRowFormula>SUBTOTAL(103,Janvier!$Q$8:$Q$73)</totalsRowFormula>
    </tableColumn>
    <tableColumn id="16" xr3:uid="{00000000-0010-0000-0700-000010000000}" name="15" totalsRowFunction="custom" headerRowDxfId="643" dataDxfId="642" totalsRowDxfId="641" dataCellStyle="Total">
      <totalsRowFormula>SUBTOTAL(103,Janvier!$R$8:$R$73)</totalsRowFormula>
    </tableColumn>
    <tableColumn id="17" xr3:uid="{00000000-0010-0000-0700-000011000000}" name="16" totalsRowFunction="custom" headerRowDxfId="640" dataDxfId="639" totalsRowDxfId="638" dataCellStyle="Total">
      <totalsRowFormula>SUBTOTAL(103,Janvier!$S$8:$S$73)</totalsRowFormula>
    </tableColumn>
    <tableColumn id="18" xr3:uid="{00000000-0010-0000-0700-000012000000}" name="17" totalsRowFunction="custom" headerRowDxfId="637" dataDxfId="636" totalsRowDxfId="635" dataCellStyle="Total">
      <totalsRowFormula>SUBTOTAL(103,Janvier!$T$8:$T$73)</totalsRowFormula>
    </tableColumn>
    <tableColumn id="19" xr3:uid="{00000000-0010-0000-0700-000013000000}" name="18" totalsRowFunction="custom" headerRowDxfId="634" dataDxfId="633" totalsRowDxfId="632" dataCellStyle="Total">
      <totalsRowFormula>SUBTOTAL(103,Janvier!$U$8:$U$73)</totalsRowFormula>
    </tableColumn>
    <tableColumn id="20" xr3:uid="{00000000-0010-0000-0700-000014000000}" name="19" totalsRowFunction="custom" headerRowDxfId="631" dataDxfId="630" totalsRowDxfId="629" dataCellStyle="Total">
      <totalsRowFormula>SUBTOTAL(103,Janvier!$V$8:$V$73)</totalsRowFormula>
    </tableColumn>
    <tableColumn id="21" xr3:uid="{00000000-0010-0000-0700-000015000000}" name="20" totalsRowFunction="custom" headerRowDxfId="628" dataDxfId="627" totalsRowDxfId="626" dataCellStyle="Total">
      <totalsRowFormula>SUBTOTAL(103,Janvier!$W$8:$W$73)</totalsRowFormula>
    </tableColumn>
    <tableColumn id="22" xr3:uid="{00000000-0010-0000-0700-000016000000}" name="21" totalsRowFunction="custom" headerRowDxfId="625" dataDxfId="624" totalsRowDxfId="623" dataCellStyle="Total">
      <totalsRowFormula>SUBTOTAL(103,Janvier!$X$8:$X$73)</totalsRowFormula>
    </tableColumn>
    <tableColumn id="23" xr3:uid="{00000000-0010-0000-0700-000017000000}" name="22" totalsRowFunction="custom" headerRowDxfId="622" dataDxfId="621" totalsRowDxfId="620" dataCellStyle="Total">
      <totalsRowFormula>SUBTOTAL(103,Janvier!$Y$8:$Y$73)</totalsRowFormula>
    </tableColumn>
    <tableColumn id="24" xr3:uid="{00000000-0010-0000-0700-000018000000}" name="23" totalsRowFunction="custom" headerRowDxfId="619" dataDxfId="618" totalsRowDxfId="617" dataCellStyle="Total">
      <totalsRowFormula>SUBTOTAL(103,Janvier!$Z$8:$Z$73)</totalsRowFormula>
    </tableColumn>
    <tableColumn id="25" xr3:uid="{00000000-0010-0000-0700-000019000000}" name="24" totalsRowFunction="custom" headerRowDxfId="616" dataDxfId="615" totalsRowDxfId="614" dataCellStyle="Total">
      <totalsRowFormula>SUBTOTAL(103,Janvier!$AA$8:$AA$73)</totalsRowFormula>
    </tableColumn>
    <tableColumn id="26" xr3:uid="{00000000-0010-0000-0700-00001A000000}" name="25" totalsRowFunction="custom" headerRowDxfId="613" dataDxfId="612" totalsRowDxfId="611" dataCellStyle="Total">
      <totalsRowFormula>SUBTOTAL(103,Janvier!$AB$8:$AB$73)</totalsRowFormula>
    </tableColumn>
    <tableColumn id="27" xr3:uid="{00000000-0010-0000-0700-00001B000000}" name="26" totalsRowFunction="custom" headerRowDxfId="610" dataDxfId="609" totalsRowDxfId="608" dataCellStyle="Total">
      <totalsRowFormula>SUBTOTAL(103,Janvier!$AC$8:$AC$73)</totalsRowFormula>
    </tableColumn>
    <tableColumn id="28" xr3:uid="{00000000-0010-0000-0700-00001C000000}" name="27" totalsRowFunction="custom" headerRowDxfId="607" dataDxfId="606" totalsRowDxfId="605" dataCellStyle="Total">
      <totalsRowFormula>SUBTOTAL(103,Janvier!$AD$8:$AD$73)</totalsRowFormula>
    </tableColumn>
    <tableColumn id="29" xr3:uid="{00000000-0010-0000-0700-00001D000000}" name="28" totalsRowFunction="custom" headerRowDxfId="604" dataDxfId="603" totalsRowDxfId="602" dataCellStyle="Total">
      <totalsRowFormula>SUBTOTAL(103,Janvier!$AE$8:$AE$73)</totalsRowFormula>
    </tableColumn>
    <tableColumn id="32" xr3:uid="{00000000-0010-0000-0700-000020000000}" name="Colonne3" headerRowDxfId="601" dataDxfId="600" totalsRowDxfId="599" dataCellStyle="Total"/>
    <tableColumn id="30" xr3:uid="{00000000-0010-0000-0700-00001E000000}" name="Colonne1" headerRowDxfId="598" dataDxfId="597" totalsRowDxfId="596" dataCellStyle="Total"/>
    <tableColumn id="31" xr3:uid="{00000000-0010-0000-0700-00001F000000}" name="Colonne2" headerRowDxfId="595" dataDxfId="594" totalsRowDxfId="593" dataCellStyle="Total"/>
    <tableColumn id="33" xr3:uid="{00000000-0010-0000-0700-000021000000}" name="Total des jours de CA" totalsRowFunction="sum" headerRowDxfId="592" dataDxfId="591" totalsRowDxfId="590"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8000000}" name="Septembre" displayName="Septembre" ref="B8:AH73" headerRowCount="0" headerRowDxfId="571" dataDxfId="570" totalsRowDxfId="569">
  <tableColumns count="33">
    <tableColumn id="1" xr3:uid="{00000000-0010-0000-0800-000001000000}" name="Nom :" totalsRowFunction="custom" headerRowDxfId="568" dataDxfId="567" totalsRowDxfId="566" headerRowCellStyle="20 % - Accent3">
      <calculatedColumnFormula>'Noms '!B4</calculatedColumnFormula>
      <totalsRowFormula>NomMois&amp;" Total"</totalsRowFormula>
    </tableColumn>
    <tableColumn id="34" xr3:uid="{00000000-0010-0000-0800-000022000000}" name="ETP" headerRowDxfId="565" dataDxfId="564" totalsRowDxfId="563" headerRowCellStyle="20 % - Accent3"/>
    <tableColumn id="2" xr3:uid="{00000000-0010-0000-0800-000002000000}" name="1" totalsRowFunction="custom" headerRowDxfId="562" dataDxfId="561" totalsRowDxfId="560" dataCellStyle="Total">
      <totalsRowFormula>SUBTOTAL(103,Janvier!$D$8:$D$73)</totalsRowFormula>
    </tableColumn>
    <tableColumn id="3" xr3:uid="{00000000-0010-0000-0800-000003000000}" name="2" totalsRowFunction="custom" headerRowDxfId="559" dataDxfId="558" totalsRowDxfId="557" dataCellStyle="Total">
      <totalsRowFormula>SUBTOTAL(103,Janvier!$E$8:$E$73)</totalsRowFormula>
    </tableColumn>
    <tableColumn id="4" xr3:uid="{00000000-0010-0000-0800-000004000000}" name="3" totalsRowFunction="custom" headerRowDxfId="556" dataDxfId="555" totalsRowDxfId="554" dataCellStyle="Total">
      <totalsRowFormula>SUBTOTAL(103,Janvier!$F$8:$F$73)</totalsRowFormula>
    </tableColumn>
    <tableColumn id="5" xr3:uid="{00000000-0010-0000-0800-000005000000}" name="4" totalsRowFunction="custom" headerRowDxfId="553" dataDxfId="552" totalsRowDxfId="551" dataCellStyle="Total">
      <totalsRowFormula>SUBTOTAL(103,Janvier!$G$8:$G$73)</totalsRowFormula>
    </tableColumn>
    <tableColumn id="6" xr3:uid="{00000000-0010-0000-0800-000006000000}" name="5" totalsRowFunction="custom" headerRowDxfId="550" totalsRowDxfId="549" dataCellStyle="Total">
      <totalsRowFormula>SUBTOTAL(103,Janvier!$H$8:$H$73)</totalsRowFormula>
    </tableColumn>
    <tableColumn id="7" xr3:uid="{00000000-0010-0000-0800-000007000000}" name="6" totalsRowFunction="custom" headerRowDxfId="548" dataDxfId="547" totalsRowDxfId="546" dataCellStyle="Total">
      <totalsRowFormula>SUBTOTAL(103,Janvier!$I$8:$I$73)</totalsRowFormula>
    </tableColumn>
    <tableColumn id="8" xr3:uid="{00000000-0010-0000-0800-000008000000}" name="7" totalsRowFunction="custom" headerRowDxfId="545" dataDxfId="544" totalsRowDxfId="543" dataCellStyle="Total">
      <totalsRowFormula>SUBTOTAL(103,Janvier!$J$8:$J$73)</totalsRowFormula>
    </tableColumn>
    <tableColumn id="9" xr3:uid="{00000000-0010-0000-0800-000009000000}" name="8" totalsRowFunction="custom" headerRowDxfId="542" dataDxfId="541" totalsRowDxfId="540" dataCellStyle="Total">
      <totalsRowFormula>SUBTOTAL(103,Janvier!$K$8:$K$73)</totalsRowFormula>
    </tableColumn>
    <tableColumn id="10" xr3:uid="{00000000-0010-0000-0800-00000A000000}" name="9" totalsRowFunction="custom" headerRowDxfId="539" dataDxfId="538" totalsRowDxfId="537" dataCellStyle="Total">
      <totalsRowFormula>SUBTOTAL(103,Janvier!$L$8:$L$73)</totalsRowFormula>
    </tableColumn>
    <tableColumn id="11" xr3:uid="{00000000-0010-0000-0800-00000B000000}" name="10" totalsRowFunction="custom" headerRowDxfId="536" dataDxfId="535" totalsRowDxfId="534" dataCellStyle="Total">
      <totalsRowFormula>SUBTOTAL(103,Janvier!$M$8:$M$73)</totalsRowFormula>
    </tableColumn>
    <tableColumn id="12" xr3:uid="{00000000-0010-0000-0800-00000C000000}" name="11" totalsRowFunction="custom" headerRowDxfId="533" dataDxfId="532" totalsRowDxfId="531" dataCellStyle="Total">
      <totalsRowFormula>SUBTOTAL(103,Janvier!$N$8:$N$73)</totalsRowFormula>
    </tableColumn>
    <tableColumn id="13" xr3:uid="{00000000-0010-0000-0800-00000D000000}" name="12" totalsRowFunction="custom" headerRowDxfId="530" dataDxfId="529" totalsRowDxfId="528" dataCellStyle="Total">
      <totalsRowFormula>SUBTOTAL(103,Janvier!$O$8:$O$73)</totalsRowFormula>
    </tableColumn>
    <tableColumn id="14" xr3:uid="{00000000-0010-0000-0800-00000E000000}" name="13" totalsRowFunction="custom" headerRowDxfId="527" dataDxfId="526" totalsRowDxfId="525" dataCellStyle="Total">
      <totalsRowFormula>SUBTOTAL(103,Janvier!$P$8:$P$73)</totalsRowFormula>
    </tableColumn>
    <tableColumn id="15" xr3:uid="{00000000-0010-0000-0800-00000F000000}" name="14" totalsRowFunction="custom" headerRowDxfId="524" dataDxfId="523" totalsRowDxfId="522" dataCellStyle="Total">
      <totalsRowFormula>SUBTOTAL(103,Janvier!$Q$8:$Q$73)</totalsRowFormula>
    </tableColumn>
    <tableColumn id="16" xr3:uid="{00000000-0010-0000-0800-000010000000}" name="15" totalsRowFunction="custom" headerRowDxfId="521" dataDxfId="520" totalsRowDxfId="519" dataCellStyle="Total">
      <totalsRowFormula>SUBTOTAL(103,Janvier!$R$8:$R$73)</totalsRowFormula>
    </tableColumn>
    <tableColumn id="17" xr3:uid="{00000000-0010-0000-0800-000011000000}" name="16" totalsRowFunction="custom" headerRowDxfId="518" dataDxfId="517" totalsRowDxfId="516" dataCellStyle="Total">
      <totalsRowFormula>SUBTOTAL(103,Janvier!$S$8:$S$73)</totalsRowFormula>
    </tableColumn>
    <tableColumn id="18" xr3:uid="{00000000-0010-0000-0800-000012000000}" name="17" totalsRowFunction="custom" headerRowDxfId="515" dataDxfId="514" totalsRowDxfId="513" dataCellStyle="Total">
      <totalsRowFormula>SUBTOTAL(103,Janvier!$T$8:$T$73)</totalsRowFormula>
    </tableColumn>
    <tableColumn id="19" xr3:uid="{00000000-0010-0000-0800-000013000000}" name="18" totalsRowFunction="custom" headerRowDxfId="512" dataDxfId="511" totalsRowDxfId="510" dataCellStyle="Total">
      <totalsRowFormula>SUBTOTAL(103,Janvier!$U$8:$U$73)</totalsRowFormula>
    </tableColumn>
    <tableColumn id="20" xr3:uid="{00000000-0010-0000-0800-000014000000}" name="19" totalsRowFunction="custom" headerRowDxfId="509" dataDxfId="508" totalsRowDxfId="507" dataCellStyle="Total">
      <totalsRowFormula>SUBTOTAL(103,Janvier!$V$8:$V$73)</totalsRowFormula>
    </tableColumn>
    <tableColumn id="21" xr3:uid="{00000000-0010-0000-0800-000015000000}" name="20" totalsRowFunction="custom" headerRowDxfId="506" dataDxfId="505" totalsRowDxfId="504" dataCellStyle="Total">
      <totalsRowFormula>SUBTOTAL(103,Janvier!$W$8:$W$73)</totalsRowFormula>
    </tableColumn>
    <tableColumn id="22" xr3:uid="{00000000-0010-0000-0800-000016000000}" name="21" totalsRowFunction="custom" headerRowDxfId="503" dataDxfId="502" totalsRowDxfId="501" dataCellStyle="Total">
      <totalsRowFormula>SUBTOTAL(103,Janvier!$X$8:$X$73)</totalsRowFormula>
    </tableColumn>
    <tableColumn id="23" xr3:uid="{00000000-0010-0000-0800-000017000000}" name="22" totalsRowFunction="custom" headerRowDxfId="500" dataDxfId="499" totalsRowDxfId="498" dataCellStyle="Total">
      <totalsRowFormula>SUBTOTAL(103,Janvier!$Y$8:$Y$73)</totalsRowFormula>
    </tableColumn>
    <tableColumn id="24" xr3:uid="{00000000-0010-0000-0800-000018000000}" name="23" totalsRowFunction="custom" headerRowDxfId="497" dataDxfId="496" totalsRowDxfId="495" dataCellStyle="Total">
      <totalsRowFormula>SUBTOTAL(103,Janvier!$Z$8:$Z$73)</totalsRowFormula>
    </tableColumn>
    <tableColumn id="25" xr3:uid="{00000000-0010-0000-0800-000019000000}" name="24" totalsRowFunction="custom" headerRowDxfId="494" dataDxfId="493" totalsRowDxfId="492" dataCellStyle="Total">
      <totalsRowFormula>SUBTOTAL(103,Janvier!$AA$8:$AA$73)</totalsRowFormula>
    </tableColumn>
    <tableColumn id="26" xr3:uid="{00000000-0010-0000-0800-00001A000000}" name="25" totalsRowFunction="custom" headerRowDxfId="491" dataDxfId="490" totalsRowDxfId="489" dataCellStyle="Total">
      <totalsRowFormula>SUBTOTAL(103,Janvier!$AB$8:$AB$73)</totalsRowFormula>
    </tableColumn>
    <tableColumn id="27" xr3:uid="{00000000-0010-0000-0800-00001B000000}" name="26" totalsRowFunction="custom" headerRowDxfId="488" dataDxfId="487" totalsRowDxfId="486" dataCellStyle="Total">
      <totalsRowFormula>SUBTOTAL(103,Janvier!$AC$8:$AC$73)</totalsRowFormula>
    </tableColumn>
    <tableColumn id="28" xr3:uid="{00000000-0010-0000-0800-00001C000000}" name="27" totalsRowFunction="custom" headerRowDxfId="485" dataDxfId="484" totalsRowDxfId="483" dataCellStyle="Total">
      <totalsRowFormula>SUBTOTAL(103,Janvier!$AD$8:$AD$73)</totalsRowFormula>
    </tableColumn>
    <tableColumn id="29" xr3:uid="{00000000-0010-0000-0800-00001D000000}" name="28" totalsRowFunction="custom" headerRowDxfId="482" dataDxfId="481" totalsRowDxfId="480" dataCellStyle="Total">
      <totalsRowFormula>SUBTOTAL(103,Janvier!$AE$8:$AE$73)</totalsRowFormula>
    </tableColumn>
    <tableColumn id="32" xr3:uid="{00000000-0010-0000-0800-000020000000}" name="Colonne3" headerRowDxfId="479" dataDxfId="478" totalsRowDxfId="477" dataCellStyle="Total"/>
    <tableColumn id="31" xr3:uid="{00000000-0010-0000-0800-00001F000000}" name="Colonne2" headerRowDxfId="476" dataDxfId="475" totalsRowDxfId="474" dataCellStyle="Total"/>
    <tableColumn id="33" xr3:uid="{00000000-0010-0000-0800-000021000000}" name="Total des jours de CA" totalsRowFunction="sum" headerRowDxfId="473" dataDxfId="472" totalsRowDxfId="471" headerRowCellStyle="20 % - Accent3" dataCellStyle="Total">
      <calculatedColumnFormula>COUNTIF(Septembre[[#This Row],[1]:[Colonne2]],"c")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9000000}" name="Octobre" displayName="Octobre" ref="B8:AI73" headerRowCount="0" headerRowDxfId="452" dataDxfId="451" totalsRowDxfId="450">
  <tableColumns count="34">
    <tableColumn id="1" xr3:uid="{00000000-0010-0000-0900-000001000000}" name="Nom :" totalsRowFunction="custom" headerRowDxfId="449" dataDxfId="448" totalsRowDxfId="447" headerRowCellStyle="20 % - Accent3">
      <calculatedColumnFormula>'Noms '!B4</calculatedColumnFormula>
      <totalsRowFormula>NomMois&amp;" Total"</totalsRowFormula>
    </tableColumn>
    <tableColumn id="34" xr3:uid="{00000000-0010-0000-0900-000022000000}" name="ETP" headerRowDxfId="446" dataDxfId="445" totalsRowDxfId="444" headerRowCellStyle="20 % - Accent3"/>
    <tableColumn id="2" xr3:uid="{00000000-0010-0000-0900-000002000000}" name="1" totalsRowFunction="custom" headerRowDxfId="443" dataDxfId="442" totalsRowDxfId="441" dataCellStyle="Total">
      <totalsRowFormula>SUBTOTAL(103,Janvier!$D$8:$D$73)</totalsRowFormula>
    </tableColumn>
    <tableColumn id="3" xr3:uid="{00000000-0010-0000-0900-000003000000}" name="2" totalsRowFunction="custom" headerRowDxfId="440" dataDxfId="439" totalsRowDxfId="438" dataCellStyle="Total">
      <totalsRowFormula>SUBTOTAL(103,Janvier!$E$8:$E$73)</totalsRowFormula>
    </tableColumn>
    <tableColumn id="4" xr3:uid="{00000000-0010-0000-0900-000004000000}" name="3" totalsRowFunction="custom" headerRowDxfId="437" dataDxfId="436" totalsRowDxfId="435" dataCellStyle="Total">
      <totalsRowFormula>SUBTOTAL(103,Janvier!$F$8:$F$73)</totalsRowFormula>
    </tableColumn>
    <tableColumn id="5" xr3:uid="{00000000-0010-0000-0900-000005000000}" name="4" totalsRowFunction="custom" headerRowDxfId="434" dataDxfId="433" totalsRowDxfId="432" dataCellStyle="Total">
      <totalsRowFormula>SUBTOTAL(103,Janvier!$G$8:$G$73)</totalsRowFormula>
    </tableColumn>
    <tableColumn id="6" xr3:uid="{00000000-0010-0000-0900-000006000000}" name="5" totalsRowFunction="custom" headerRowDxfId="431" totalsRowDxfId="430" dataCellStyle="Total">
      <totalsRowFormula>SUBTOTAL(103,Janvier!$H$8:$H$73)</totalsRowFormula>
    </tableColumn>
    <tableColumn id="7" xr3:uid="{00000000-0010-0000-0900-000007000000}" name="6" totalsRowFunction="custom" headerRowDxfId="429" dataDxfId="428" totalsRowDxfId="427" dataCellStyle="Total">
      <totalsRowFormula>SUBTOTAL(103,Janvier!$I$8:$I$73)</totalsRowFormula>
    </tableColumn>
    <tableColumn id="8" xr3:uid="{00000000-0010-0000-0900-000008000000}" name="7" totalsRowFunction="custom" headerRowDxfId="426" dataDxfId="425" totalsRowDxfId="424" dataCellStyle="Total">
      <totalsRowFormula>SUBTOTAL(103,Janvier!$J$8:$J$73)</totalsRowFormula>
    </tableColumn>
    <tableColumn id="9" xr3:uid="{00000000-0010-0000-0900-000009000000}" name="8" totalsRowFunction="custom" headerRowDxfId="423" dataDxfId="422" totalsRowDxfId="421" dataCellStyle="Total">
      <totalsRowFormula>SUBTOTAL(103,Janvier!$K$8:$K$73)</totalsRowFormula>
    </tableColumn>
    <tableColumn id="10" xr3:uid="{00000000-0010-0000-0900-00000A000000}" name="9" totalsRowFunction="custom" headerRowDxfId="420" dataDxfId="419" totalsRowDxfId="418" dataCellStyle="Total">
      <totalsRowFormula>SUBTOTAL(103,Janvier!$L$8:$L$73)</totalsRowFormula>
    </tableColumn>
    <tableColumn id="11" xr3:uid="{00000000-0010-0000-0900-00000B000000}" name="10" totalsRowFunction="custom" headerRowDxfId="417" dataDxfId="416" totalsRowDxfId="415" dataCellStyle="Total">
      <totalsRowFormula>SUBTOTAL(103,Janvier!$M$8:$M$73)</totalsRowFormula>
    </tableColumn>
    <tableColumn id="12" xr3:uid="{00000000-0010-0000-0900-00000C000000}" name="11" totalsRowFunction="custom" headerRowDxfId="414" dataDxfId="413" totalsRowDxfId="412" dataCellStyle="Total">
      <totalsRowFormula>SUBTOTAL(103,Janvier!$N$8:$N$73)</totalsRowFormula>
    </tableColumn>
    <tableColumn id="13" xr3:uid="{00000000-0010-0000-0900-00000D000000}" name="12" totalsRowFunction="custom" headerRowDxfId="411" dataDxfId="410" totalsRowDxfId="409" dataCellStyle="Total">
      <totalsRowFormula>SUBTOTAL(103,Janvier!$O$8:$O$73)</totalsRowFormula>
    </tableColumn>
    <tableColumn id="14" xr3:uid="{00000000-0010-0000-0900-00000E000000}" name="13" totalsRowFunction="custom" headerRowDxfId="408" dataDxfId="407" totalsRowDxfId="406" dataCellStyle="Total">
      <totalsRowFormula>SUBTOTAL(103,Janvier!$P$8:$P$73)</totalsRowFormula>
    </tableColumn>
    <tableColumn id="15" xr3:uid="{00000000-0010-0000-0900-00000F000000}" name="14" totalsRowFunction="custom" headerRowDxfId="405" dataDxfId="404" totalsRowDxfId="403" dataCellStyle="Total">
      <totalsRowFormula>SUBTOTAL(103,Janvier!$Q$8:$Q$73)</totalsRowFormula>
    </tableColumn>
    <tableColumn id="16" xr3:uid="{00000000-0010-0000-0900-000010000000}" name="15" totalsRowFunction="custom" headerRowDxfId="402" dataDxfId="401" totalsRowDxfId="400" dataCellStyle="Total">
      <totalsRowFormula>SUBTOTAL(103,Janvier!$R$8:$R$73)</totalsRowFormula>
    </tableColumn>
    <tableColumn id="17" xr3:uid="{00000000-0010-0000-0900-000011000000}" name="16" totalsRowFunction="custom" headerRowDxfId="399" dataDxfId="398" totalsRowDxfId="397" dataCellStyle="Total">
      <totalsRowFormula>SUBTOTAL(103,Janvier!$S$8:$S$73)</totalsRowFormula>
    </tableColumn>
    <tableColumn id="18" xr3:uid="{00000000-0010-0000-0900-000012000000}" name="17" totalsRowFunction="custom" headerRowDxfId="396" dataDxfId="395" totalsRowDxfId="394" dataCellStyle="Total">
      <totalsRowFormula>SUBTOTAL(103,Janvier!$T$8:$T$73)</totalsRowFormula>
    </tableColumn>
    <tableColumn id="19" xr3:uid="{00000000-0010-0000-0900-000013000000}" name="18" totalsRowFunction="custom" headerRowDxfId="393" dataDxfId="392" totalsRowDxfId="391" dataCellStyle="Total">
      <totalsRowFormula>SUBTOTAL(103,Janvier!$U$8:$U$73)</totalsRowFormula>
    </tableColumn>
    <tableColumn id="20" xr3:uid="{00000000-0010-0000-0900-000014000000}" name="19" totalsRowFunction="custom" headerRowDxfId="390" dataDxfId="389" totalsRowDxfId="388" dataCellStyle="Total">
      <totalsRowFormula>SUBTOTAL(103,Janvier!$V$8:$V$73)</totalsRowFormula>
    </tableColumn>
    <tableColumn id="21" xr3:uid="{00000000-0010-0000-0900-000015000000}" name="20" totalsRowFunction="custom" headerRowDxfId="387" dataDxfId="386" totalsRowDxfId="385" dataCellStyle="Total">
      <totalsRowFormula>SUBTOTAL(103,Janvier!$W$8:$W$73)</totalsRowFormula>
    </tableColumn>
    <tableColumn id="22" xr3:uid="{00000000-0010-0000-0900-000016000000}" name="21" totalsRowFunction="custom" headerRowDxfId="384" dataDxfId="383" totalsRowDxfId="382" dataCellStyle="Total">
      <totalsRowFormula>SUBTOTAL(103,Janvier!$X$8:$X$73)</totalsRowFormula>
    </tableColumn>
    <tableColumn id="23" xr3:uid="{00000000-0010-0000-0900-000017000000}" name="22" totalsRowFunction="custom" headerRowDxfId="381" dataDxfId="380" totalsRowDxfId="379" dataCellStyle="Total">
      <totalsRowFormula>SUBTOTAL(103,Janvier!$Y$8:$Y$73)</totalsRowFormula>
    </tableColumn>
    <tableColumn id="24" xr3:uid="{00000000-0010-0000-0900-000018000000}" name="23" totalsRowFunction="custom" headerRowDxfId="378" dataDxfId="377" totalsRowDxfId="376" dataCellStyle="Total">
      <totalsRowFormula>SUBTOTAL(103,Janvier!$Z$8:$Z$73)</totalsRowFormula>
    </tableColumn>
    <tableColumn id="25" xr3:uid="{00000000-0010-0000-0900-000019000000}" name="24" totalsRowFunction="custom" headerRowDxfId="375" dataDxfId="374" totalsRowDxfId="373" dataCellStyle="Total">
      <totalsRowFormula>SUBTOTAL(103,Janvier!$AA$8:$AA$73)</totalsRowFormula>
    </tableColumn>
    <tableColumn id="26" xr3:uid="{00000000-0010-0000-0900-00001A000000}" name="25" totalsRowFunction="custom" headerRowDxfId="372" dataDxfId="371" totalsRowDxfId="370" dataCellStyle="Total">
      <totalsRowFormula>SUBTOTAL(103,Janvier!$AB$8:$AB$73)</totalsRowFormula>
    </tableColumn>
    <tableColumn id="27" xr3:uid="{00000000-0010-0000-0900-00001B000000}" name="26" totalsRowFunction="custom" headerRowDxfId="369" dataDxfId="368" totalsRowDxfId="367" dataCellStyle="Total">
      <totalsRowFormula>SUBTOTAL(103,Janvier!$AC$8:$AC$73)</totalsRowFormula>
    </tableColumn>
    <tableColumn id="28" xr3:uid="{00000000-0010-0000-0900-00001C000000}" name="27" totalsRowFunction="custom" headerRowDxfId="366" dataDxfId="365" totalsRowDxfId="364" dataCellStyle="Total">
      <totalsRowFormula>SUBTOTAL(103,Janvier!$AD$8:$AD$73)</totalsRowFormula>
    </tableColumn>
    <tableColumn id="29" xr3:uid="{00000000-0010-0000-0900-00001D000000}" name="28" totalsRowFunction="custom" headerRowDxfId="363" dataDxfId="362" totalsRowDxfId="361" dataCellStyle="Total">
      <totalsRowFormula>SUBTOTAL(103,Janvier!$AE$8:$AE$73)</totalsRowFormula>
    </tableColumn>
    <tableColumn id="32" xr3:uid="{00000000-0010-0000-0900-000020000000}" name="Colonne3" headerRowDxfId="360" dataDxfId="359" totalsRowDxfId="358" dataCellStyle="Total"/>
    <tableColumn id="30" xr3:uid="{00000000-0010-0000-0900-00001E000000}" name="Colonne1" headerRowDxfId="357" dataDxfId="356" totalsRowDxfId="355" dataCellStyle="Total"/>
    <tableColumn id="31" xr3:uid="{00000000-0010-0000-0900-00001F000000}" name="Colonne2" headerRowDxfId="354" dataDxfId="353" totalsRowDxfId="352" dataCellStyle="Total"/>
    <tableColumn id="33" xr3:uid="{00000000-0010-0000-0900-000021000000}" name="Total des jours de CA" totalsRowFunction="sum" headerRowDxfId="351" dataDxfId="350" totalsRowDxfId="349"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A000000}" name="Novembre" displayName="Novembre" ref="B8:AH73" headerRowCount="0" headerRowDxfId="330" dataDxfId="329" totalsRowDxfId="328">
  <tableColumns count="33">
    <tableColumn id="1" xr3:uid="{00000000-0010-0000-0A00-000001000000}" name="Nom :" totalsRowFunction="custom" headerRowDxfId="327" dataDxfId="326" totalsRowDxfId="325" headerRowCellStyle="20 % - Accent3">
      <calculatedColumnFormula>'Noms '!B4</calculatedColumnFormula>
      <totalsRowFormula>NomMois&amp;" Total"</totalsRowFormula>
    </tableColumn>
    <tableColumn id="34" xr3:uid="{00000000-0010-0000-0A00-000022000000}" name="ETP" headerRowDxfId="324" dataDxfId="323" totalsRowDxfId="322" headerRowCellStyle="20 % - Accent3"/>
    <tableColumn id="2" xr3:uid="{00000000-0010-0000-0A00-000002000000}" name="1" totalsRowFunction="custom" headerRowDxfId="321" dataDxfId="320" totalsRowDxfId="319" dataCellStyle="Total">
      <totalsRowFormula>SUBTOTAL(103,Janvier!$D$8:$D$73)</totalsRowFormula>
    </tableColumn>
    <tableColumn id="3" xr3:uid="{00000000-0010-0000-0A00-000003000000}" name="2" totalsRowFunction="custom" headerRowDxfId="318" dataDxfId="317" totalsRowDxfId="316" dataCellStyle="Total">
      <totalsRowFormula>SUBTOTAL(103,Janvier!$E$8:$E$73)</totalsRowFormula>
    </tableColumn>
    <tableColumn id="4" xr3:uid="{00000000-0010-0000-0A00-000004000000}" name="3" totalsRowFunction="custom" headerRowDxfId="315" dataDxfId="314" totalsRowDxfId="313" dataCellStyle="Total">
      <totalsRowFormula>SUBTOTAL(103,Janvier!$F$8:$F$73)</totalsRowFormula>
    </tableColumn>
    <tableColumn id="5" xr3:uid="{00000000-0010-0000-0A00-000005000000}" name="4" totalsRowFunction="custom" headerRowDxfId="312" dataDxfId="311" totalsRowDxfId="310" dataCellStyle="Total">
      <totalsRowFormula>SUBTOTAL(103,Janvier!$G$8:$G$73)</totalsRowFormula>
    </tableColumn>
    <tableColumn id="6" xr3:uid="{00000000-0010-0000-0A00-000006000000}" name="5" totalsRowFunction="custom" headerRowDxfId="309" totalsRowDxfId="308" dataCellStyle="Total">
      <totalsRowFormula>SUBTOTAL(103,Janvier!$H$8:$H$73)</totalsRowFormula>
    </tableColumn>
    <tableColumn id="7" xr3:uid="{00000000-0010-0000-0A00-000007000000}" name="6" totalsRowFunction="custom" headerRowDxfId="307" dataDxfId="306" totalsRowDxfId="305" dataCellStyle="Total">
      <totalsRowFormula>SUBTOTAL(103,Janvier!$I$8:$I$73)</totalsRowFormula>
    </tableColumn>
    <tableColumn id="8" xr3:uid="{00000000-0010-0000-0A00-000008000000}" name="7" totalsRowFunction="custom" headerRowDxfId="304" dataDxfId="303" totalsRowDxfId="302" dataCellStyle="Total">
      <totalsRowFormula>SUBTOTAL(103,Janvier!$J$8:$J$73)</totalsRowFormula>
    </tableColumn>
    <tableColumn id="9" xr3:uid="{00000000-0010-0000-0A00-000009000000}" name="8" totalsRowFunction="custom" headerRowDxfId="301" dataDxfId="300" totalsRowDxfId="299" dataCellStyle="Total">
      <totalsRowFormula>SUBTOTAL(103,Janvier!$K$8:$K$73)</totalsRowFormula>
    </tableColumn>
    <tableColumn id="10" xr3:uid="{00000000-0010-0000-0A00-00000A000000}" name="9" totalsRowFunction="custom" headerRowDxfId="298" dataDxfId="297" totalsRowDxfId="296" dataCellStyle="Total">
      <totalsRowFormula>SUBTOTAL(103,Janvier!$L$8:$L$73)</totalsRowFormula>
    </tableColumn>
    <tableColumn id="11" xr3:uid="{00000000-0010-0000-0A00-00000B000000}" name="10" totalsRowFunction="custom" headerRowDxfId="295" dataDxfId="294" totalsRowDxfId="293" dataCellStyle="Total">
      <totalsRowFormula>SUBTOTAL(103,Janvier!$M$8:$M$73)</totalsRowFormula>
    </tableColumn>
    <tableColumn id="12" xr3:uid="{00000000-0010-0000-0A00-00000C000000}" name="11" totalsRowFunction="custom" headerRowDxfId="292" dataDxfId="291" totalsRowDxfId="290" dataCellStyle="Total">
      <totalsRowFormula>SUBTOTAL(103,Janvier!$N$8:$N$73)</totalsRowFormula>
    </tableColumn>
    <tableColumn id="13" xr3:uid="{00000000-0010-0000-0A00-00000D000000}" name="12" totalsRowFunction="custom" headerRowDxfId="289" dataDxfId="288" totalsRowDxfId="287" dataCellStyle="Total">
      <totalsRowFormula>SUBTOTAL(103,Janvier!$O$8:$O$73)</totalsRowFormula>
    </tableColumn>
    <tableColumn id="14" xr3:uid="{00000000-0010-0000-0A00-00000E000000}" name="13" totalsRowFunction="custom" headerRowDxfId="286" dataDxfId="285" totalsRowDxfId="284" dataCellStyle="Total">
      <totalsRowFormula>SUBTOTAL(103,Janvier!$P$8:$P$73)</totalsRowFormula>
    </tableColumn>
    <tableColumn id="15" xr3:uid="{00000000-0010-0000-0A00-00000F000000}" name="14" totalsRowFunction="custom" headerRowDxfId="283" dataDxfId="282" totalsRowDxfId="281" dataCellStyle="Total">
      <totalsRowFormula>SUBTOTAL(103,Janvier!$Q$8:$Q$73)</totalsRowFormula>
    </tableColumn>
    <tableColumn id="16" xr3:uid="{00000000-0010-0000-0A00-000010000000}" name="15" totalsRowFunction="custom" headerRowDxfId="280" dataDxfId="279" totalsRowDxfId="278" dataCellStyle="Total">
      <totalsRowFormula>SUBTOTAL(103,Janvier!$R$8:$R$73)</totalsRowFormula>
    </tableColumn>
    <tableColumn id="17" xr3:uid="{00000000-0010-0000-0A00-000011000000}" name="16" totalsRowFunction="custom" headerRowDxfId="277" dataDxfId="276" totalsRowDxfId="275" dataCellStyle="Total">
      <totalsRowFormula>SUBTOTAL(103,Janvier!$S$8:$S$73)</totalsRowFormula>
    </tableColumn>
    <tableColumn id="18" xr3:uid="{00000000-0010-0000-0A00-000012000000}" name="17" totalsRowFunction="custom" headerRowDxfId="274" dataDxfId="273" totalsRowDxfId="272" dataCellStyle="Total">
      <totalsRowFormula>SUBTOTAL(103,Janvier!$T$8:$T$73)</totalsRowFormula>
    </tableColumn>
    <tableColumn id="19" xr3:uid="{00000000-0010-0000-0A00-000013000000}" name="18" totalsRowFunction="custom" headerRowDxfId="271" dataDxfId="270" totalsRowDxfId="269" dataCellStyle="Total">
      <totalsRowFormula>SUBTOTAL(103,Janvier!$U$8:$U$73)</totalsRowFormula>
    </tableColumn>
    <tableColumn id="20" xr3:uid="{00000000-0010-0000-0A00-000014000000}" name="19" totalsRowFunction="custom" headerRowDxfId="268" dataDxfId="267" totalsRowDxfId="266" dataCellStyle="Total">
      <totalsRowFormula>SUBTOTAL(103,Janvier!$V$8:$V$73)</totalsRowFormula>
    </tableColumn>
    <tableColumn id="21" xr3:uid="{00000000-0010-0000-0A00-000015000000}" name="20" totalsRowFunction="custom" headerRowDxfId="265" dataDxfId="264" totalsRowDxfId="263" dataCellStyle="Total">
      <totalsRowFormula>SUBTOTAL(103,Janvier!$W$8:$W$73)</totalsRowFormula>
    </tableColumn>
    <tableColumn id="22" xr3:uid="{00000000-0010-0000-0A00-000016000000}" name="21" totalsRowFunction="custom" headerRowDxfId="262" dataDxfId="261" totalsRowDxfId="260" dataCellStyle="Total">
      <totalsRowFormula>SUBTOTAL(103,Janvier!$X$8:$X$73)</totalsRowFormula>
    </tableColumn>
    <tableColumn id="23" xr3:uid="{00000000-0010-0000-0A00-000017000000}" name="22" totalsRowFunction="custom" headerRowDxfId="259" dataDxfId="258" totalsRowDxfId="257" dataCellStyle="Total">
      <totalsRowFormula>SUBTOTAL(103,Janvier!$Y$8:$Y$73)</totalsRowFormula>
    </tableColumn>
    <tableColumn id="24" xr3:uid="{00000000-0010-0000-0A00-000018000000}" name="23" totalsRowFunction="custom" headerRowDxfId="256" dataDxfId="255" totalsRowDxfId="254" dataCellStyle="Total">
      <totalsRowFormula>SUBTOTAL(103,Janvier!$Z$8:$Z$73)</totalsRowFormula>
    </tableColumn>
    <tableColumn id="25" xr3:uid="{00000000-0010-0000-0A00-000019000000}" name="24" totalsRowFunction="custom" headerRowDxfId="253" dataDxfId="252" totalsRowDxfId="251" dataCellStyle="Total">
      <totalsRowFormula>SUBTOTAL(103,Janvier!$AA$8:$AA$73)</totalsRowFormula>
    </tableColumn>
    <tableColumn id="26" xr3:uid="{00000000-0010-0000-0A00-00001A000000}" name="25" totalsRowFunction="custom" headerRowDxfId="250" dataDxfId="249" totalsRowDxfId="248" dataCellStyle="Total">
      <totalsRowFormula>SUBTOTAL(103,Janvier!$AB$8:$AB$73)</totalsRowFormula>
    </tableColumn>
    <tableColumn id="27" xr3:uid="{00000000-0010-0000-0A00-00001B000000}" name="26" totalsRowFunction="custom" headerRowDxfId="247" dataDxfId="246" totalsRowDxfId="245" dataCellStyle="Total">
      <totalsRowFormula>SUBTOTAL(103,Janvier!$AC$8:$AC$73)</totalsRowFormula>
    </tableColumn>
    <tableColumn id="28" xr3:uid="{00000000-0010-0000-0A00-00001C000000}" name="27" totalsRowFunction="custom" headerRowDxfId="244" dataDxfId="243" totalsRowDxfId="242" dataCellStyle="Total">
      <totalsRowFormula>SUBTOTAL(103,Janvier!$AD$8:$AD$73)</totalsRowFormula>
    </tableColumn>
    <tableColumn id="29" xr3:uid="{00000000-0010-0000-0A00-00001D000000}" name="28" totalsRowFunction="custom" headerRowDxfId="241" dataDxfId="240" totalsRowDxfId="239" dataCellStyle="Total">
      <totalsRowFormula>SUBTOTAL(103,Janvier!$AE$8:$AE$73)</totalsRowFormula>
    </tableColumn>
    <tableColumn id="32" xr3:uid="{00000000-0010-0000-0A00-000020000000}" name="Colonne3" headerRowDxfId="238" dataDxfId="237" totalsRowDxfId="236" dataCellStyle="Total"/>
    <tableColumn id="31" xr3:uid="{00000000-0010-0000-0A00-00001F000000}" name="Colonne2" headerRowDxfId="235" dataDxfId="234" totalsRowDxfId="233" dataCellStyle="Total"/>
    <tableColumn id="33" xr3:uid="{00000000-0010-0000-0A00-000021000000}" name="Total des jours de CA" totalsRowFunction="sum" headerRowDxfId="232" dataDxfId="231" totalsRowDxfId="230" headerRowCellStyle="20 % - Accent3" dataCellStyle="Total">
      <calculatedColumnFormula>COUNTIF(Novembre[[#This Row],[1]:[Colonne2]],"c")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B000000}" name="Décembre" displayName="Décembre" ref="B8:AI73" headerRowCount="0" headerRowDxfId="211" dataDxfId="210" totalsRowDxfId="209">
  <tableColumns count="34">
    <tableColumn id="1" xr3:uid="{00000000-0010-0000-0B00-000001000000}" name="Nom :" totalsRowFunction="custom" headerRowDxfId="208" dataDxfId="207" totalsRowDxfId="206" headerRowCellStyle="20 % - Accent3">
      <calculatedColumnFormula>'Noms '!B4</calculatedColumnFormula>
      <totalsRowFormula>NomMois&amp;" Total"</totalsRowFormula>
    </tableColumn>
    <tableColumn id="34" xr3:uid="{00000000-0010-0000-0B00-000022000000}" name="ETP" headerRowDxfId="205" dataDxfId="204" totalsRowDxfId="203" headerRowCellStyle="20 % - Accent3"/>
    <tableColumn id="2" xr3:uid="{00000000-0010-0000-0B00-000002000000}" name="1" totalsRowFunction="custom" headerRowDxfId="202" dataDxfId="201" totalsRowDxfId="200" dataCellStyle="Total">
      <totalsRowFormula>SUBTOTAL(103,Janvier!$D$8:$D$73)</totalsRowFormula>
    </tableColumn>
    <tableColumn id="3" xr3:uid="{00000000-0010-0000-0B00-000003000000}" name="2" totalsRowFunction="custom" headerRowDxfId="199" dataDxfId="198" totalsRowDxfId="197" dataCellStyle="Total">
      <totalsRowFormula>SUBTOTAL(103,Janvier!$E$8:$E$73)</totalsRowFormula>
    </tableColumn>
    <tableColumn id="4" xr3:uid="{00000000-0010-0000-0B00-000004000000}" name="3" totalsRowFunction="custom" headerRowDxfId="196" dataDxfId="195" totalsRowDxfId="194" dataCellStyle="Total">
      <totalsRowFormula>SUBTOTAL(103,Janvier!$F$8:$F$73)</totalsRowFormula>
    </tableColumn>
    <tableColumn id="5" xr3:uid="{00000000-0010-0000-0B00-000005000000}" name="4" totalsRowFunction="custom" headerRowDxfId="193" dataDxfId="192" totalsRowDxfId="191" dataCellStyle="Total">
      <totalsRowFormula>SUBTOTAL(103,Janvier!$G$8:$G$73)</totalsRowFormula>
    </tableColumn>
    <tableColumn id="6" xr3:uid="{00000000-0010-0000-0B00-000006000000}" name="5" totalsRowFunction="custom" headerRowDxfId="190" totalsRowDxfId="189" dataCellStyle="Total">
      <totalsRowFormula>SUBTOTAL(103,Janvier!$H$8:$H$73)</totalsRowFormula>
    </tableColumn>
    <tableColumn id="7" xr3:uid="{00000000-0010-0000-0B00-000007000000}" name="6" totalsRowFunction="custom" headerRowDxfId="188" dataDxfId="187" totalsRowDxfId="186" dataCellStyle="Total">
      <totalsRowFormula>SUBTOTAL(103,Janvier!$I$8:$I$73)</totalsRowFormula>
    </tableColumn>
    <tableColumn id="8" xr3:uid="{00000000-0010-0000-0B00-000008000000}" name="7" totalsRowFunction="custom" headerRowDxfId="185" dataDxfId="184" totalsRowDxfId="183" dataCellStyle="Total">
      <totalsRowFormula>SUBTOTAL(103,Janvier!$J$8:$J$73)</totalsRowFormula>
    </tableColumn>
    <tableColumn id="9" xr3:uid="{00000000-0010-0000-0B00-000009000000}" name="8" totalsRowFunction="custom" headerRowDxfId="182" dataDxfId="181" totalsRowDxfId="180" dataCellStyle="Total">
      <totalsRowFormula>SUBTOTAL(103,Janvier!$K$8:$K$73)</totalsRowFormula>
    </tableColumn>
    <tableColumn id="10" xr3:uid="{00000000-0010-0000-0B00-00000A000000}" name="9" totalsRowFunction="custom" headerRowDxfId="179" dataDxfId="178" totalsRowDxfId="177" dataCellStyle="Total">
      <totalsRowFormula>SUBTOTAL(103,Janvier!$L$8:$L$73)</totalsRowFormula>
    </tableColumn>
    <tableColumn id="11" xr3:uid="{00000000-0010-0000-0B00-00000B000000}" name="10" totalsRowFunction="custom" headerRowDxfId="176" dataDxfId="175" totalsRowDxfId="174" dataCellStyle="Total">
      <totalsRowFormula>SUBTOTAL(103,Janvier!$M$8:$M$73)</totalsRowFormula>
    </tableColumn>
    <tableColumn id="12" xr3:uid="{00000000-0010-0000-0B00-00000C000000}" name="11" totalsRowFunction="custom" headerRowDxfId="173" dataDxfId="172" totalsRowDxfId="171" dataCellStyle="Total">
      <totalsRowFormula>SUBTOTAL(103,Janvier!$N$8:$N$73)</totalsRowFormula>
    </tableColumn>
    <tableColumn id="13" xr3:uid="{00000000-0010-0000-0B00-00000D000000}" name="12" totalsRowFunction="custom" headerRowDxfId="170" dataDxfId="169" totalsRowDxfId="168" dataCellStyle="Total">
      <totalsRowFormula>SUBTOTAL(103,Janvier!$O$8:$O$73)</totalsRowFormula>
    </tableColumn>
    <tableColumn id="14" xr3:uid="{00000000-0010-0000-0B00-00000E000000}" name="13" totalsRowFunction="custom" headerRowDxfId="167" dataDxfId="166" totalsRowDxfId="165" dataCellStyle="Total">
      <totalsRowFormula>SUBTOTAL(103,Janvier!$P$8:$P$73)</totalsRowFormula>
    </tableColumn>
    <tableColumn id="15" xr3:uid="{00000000-0010-0000-0B00-00000F000000}" name="14" totalsRowFunction="custom" headerRowDxfId="164" dataDxfId="163" totalsRowDxfId="162" dataCellStyle="Total">
      <totalsRowFormula>SUBTOTAL(103,Janvier!$Q$8:$Q$73)</totalsRowFormula>
    </tableColumn>
    <tableColumn id="16" xr3:uid="{00000000-0010-0000-0B00-000010000000}" name="15" totalsRowFunction="custom" headerRowDxfId="161" dataDxfId="160" totalsRowDxfId="159" dataCellStyle="Total">
      <totalsRowFormula>SUBTOTAL(103,Janvier!$R$8:$R$73)</totalsRowFormula>
    </tableColumn>
    <tableColumn id="17" xr3:uid="{00000000-0010-0000-0B00-000011000000}" name="16" totalsRowFunction="custom" headerRowDxfId="158" dataDxfId="157" totalsRowDxfId="156" dataCellStyle="Total">
      <totalsRowFormula>SUBTOTAL(103,Janvier!$S$8:$S$73)</totalsRowFormula>
    </tableColumn>
    <tableColumn id="18" xr3:uid="{00000000-0010-0000-0B00-000012000000}" name="17" totalsRowFunction="custom" headerRowDxfId="155" dataDxfId="154" totalsRowDxfId="153" dataCellStyle="Total">
      <totalsRowFormula>SUBTOTAL(103,Janvier!$T$8:$T$73)</totalsRowFormula>
    </tableColumn>
    <tableColumn id="19" xr3:uid="{00000000-0010-0000-0B00-000013000000}" name="18" totalsRowFunction="custom" headerRowDxfId="152" dataDxfId="151" totalsRowDxfId="150" dataCellStyle="Total">
      <totalsRowFormula>SUBTOTAL(103,Janvier!$U$8:$U$73)</totalsRowFormula>
    </tableColumn>
    <tableColumn id="20" xr3:uid="{00000000-0010-0000-0B00-000014000000}" name="19" totalsRowFunction="custom" headerRowDxfId="149" dataDxfId="148" totalsRowDxfId="147" dataCellStyle="Total">
      <totalsRowFormula>SUBTOTAL(103,Janvier!$V$8:$V$73)</totalsRowFormula>
    </tableColumn>
    <tableColumn id="21" xr3:uid="{00000000-0010-0000-0B00-000015000000}" name="20" totalsRowFunction="custom" headerRowDxfId="146" dataDxfId="145" totalsRowDxfId="144" dataCellStyle="Total">
      <totalsRowFormula>SUBTOTAL(103,Janvier!$W$8:$W$73)</totalsRowFormula>
    </tableColumn>
    <tableColumn id="22" xr3:uid="{00000000-0010-0000-0B00-000016000000}" name="21" totalsRowFunction="custom" headerRowDxfId="143" dataDxfId="142" totalsRowDxfId="141" dataCellStyle="Total">
      <totalsRowFormula>SUBTOTAL(103,Janvier!$X$8:$X$73)</totalsRowFormula>
    </tableColumn>
    <tableColumn id="23" xr3:uid="{00000000-0010-0000-0B00-000017000000}" name="22" totalsRowFunction="custom" headerRowDxfId="140" dataDxfId="139" totalsRowDxfId="138" dataCellStyle="Total">
      <totalsRowFormula>SUBTOTAL(103,Janvier!$Y$8:$Y$73)</totalsRowFormula>
    </tableColumn>
    <tableColumn id="24" xr3:uid="{00000000-0010-0000-0B00-000018000000}" name="23" totalsRowFunction="custom" headerRowDxfId="137" dataDxfId="136" totalsRowDxfId="135" dataCellStyle="Total">
      <totalsRowFormula>SUBTOTAL(103,Janvier!$Z$8:$Z$73)</totalsRowFormula>
    </tableColumn>
    <tableColumn id="25" xr3:uid="{00000000-0010-0000-0B00-000019000000}" name="24" totalsRowFunction="custom" headerRowDxfId="134" dataDxfId="133" totalsRowDxfId="132" dataCellStyle="Total">
      <totalsRowFormula>SUBTOTAL(103,Janvier!$AA$8:$AA$73)</totalsRowFormula>
    </tableColumn>
    <tableColumn id="26" xr3:uid="{00000000-0010-0000-0B00-00001A000000}" name="25" totalsRowFunction="custom" headerRowDxfId="131" dataDxfId="130" totalsRowDxfId="129" dataCellStyle="Total">
      <totalsRowFormula>SUBTOTAL(103,Janvier!$AB$8:$AB$73)</totalsRowFormula>
    </tableColumn>
    <tableColumn id="27" xr3:uid="{00000000-0010-0000-0B00-00001B000000}" name="26" totalsRowFunction="custom" headerRowDxfId="128" dataDxfId="127" totalsRowDxfId="126" dataCellStyle="Total">
      <totalsRowFormula>SUBTOTAL(103,Janvier!$AC$8:$AC$73)</totalsRowFormula>
    </tableColumn>
    <tableColumn id="28" xr3:uid="{00000000-0010-0000-0B00-00001C000000}" name="27" totalsRowFunction="custom" headerRowDxfId="125" dataDxfId="124" totalsRowDxfId="123" dataCellStyle="Total">
      <totalsRowFormula>SUBTOTAL(103,Janvier!$AD$8:$AD$73)</totalsRowFormula>
    </tableColumn>
    <tableColumn id="29" xr3:uid="{00000000-0010-0000-0B00-00001D000000}" name="28" totalsRowFunction="custom" headerRowDxfId="122" dataDxfId="121" totalsRowDxfId="120" dataCellStyle="Total">
      <totalsRowFormula>SUBTOTAL(103,Janvier!$AE$8:$AE$73)</totalsRowFormula>
    </tableColumn>
    <tableColumn id="32" xr3:uid="{00000000-0010-0000-0B00-000020000000}" name="Colonne3" headerRowDxfId="119" dataDxfId="118" totalsRowDxfId="117" dataCellStyle="Total"/>
    <tableColumn id="30" xr3:uid="{00000000-0010-0000-0B00-00001E000000}" name="Colonne1" headerRowDxfId="116" dataDxfId="115" totalsRowDxfId="114" dataCellStyle="Total"/>
    <tableColumn id="31" xr3:uid="{00000000-0010-0000-0B00-00001F000000}" name="Colonne2" headerRowDxfId="113" dataDxfId="112" totalsRowDxfId="111" dataCellStyle="Total"/>
    <tableColumn id="33" xr3:uid="{00000000-0010-0000-0B00-000021000000}" name="Total des jours de CA" totalsRowFunction="sum" headerRowDxfId="110" dataDxfId="109" totalsRowDxfId="108" headerRowCellStyle="20 % - Accent3" dataCellStyle="Total">
      <calculatedColumnFormula>COUNTIF(Janvier!$D8:$AH8,"c")</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C000000}" name="Tableau8" displayName="Tableau8" ref="B4:BE75" headerRowCount="0" totalsRowShown="0" headerRowDxfId="101">
  <tableColumns count="56">
    <tableColumn id="1" xr3:uid="{00000000-0010-0000-0C00-000001000000}" name="Mois" headerRowDxfId="100" dataDxfId="99" headerRowCellStyle="Titre" dataCellStyle="Employé"/>
    <tableColumn id="34" xr3:uid="{00000000-0010-0000-0C00-000022000000}" name="ETP" headerRowDxfId="98" dataDxfId="97" headerRowCellStyle="Titre" dataCellStyle="Employé"/>
    <tableColumn id="2" xr3:uid="{00000000-0010-0000-0C00-000002000000}" name="janv-00" headerRowDxfId="96"/>
    <tableColumn id="3" xr3:uid="{00000000-0010-0000-0C00-000003000000}" name="juillet" headerRowDxfId="95"/>
    <tableColumn id="4" xr3:uid="{00000000-0010-0000-0C00-000004000000}" name="juillet2" headerRowDxfId="94"/>
    <tableColumn id="5" xr3:uid="{00000000-0010-0000-0C00-000005000000}" name="juillet3" headerRowDxfId="93"/>
    <tableColumn id="6" xr3:uid="{00000000-0010-0000-0C00-000006000000}" name="juillet4" headerRowDxfId="92"/>
    <tableColumn id="7" xr3:uid="{00000000-0010-0000-0C00-000007000000}" name="juillet5" headerRowDxfId="91"/>
    <tableColumn id="8" xr3:uid="{00000000-0010-0000-0C00-000008000000}" name="août" headerRowDxfId="90"/>
    <tableColumn id="9" xr3:uid="{00000000-0010-0000-0C00-000009000000}" name="août6" headerRowDxfId="89"/>
    <tableColumn id="10" xr3:uid="{00000000-0010-0000-0C00-00000A000000}" name="août7" headerRowDxfId="88"/>
    <tableColumn id="11" xr3:uid="{00000000-0010-0000-0C00-00000B000000}" name="août8" headerRowDxfId="87"/>
    <tableColumn id="12" xr3:uid="{00000000-0010-0000-0C00-00000C000000}" name="septembre" headerRowDxfId="86"/>
    <tableColumn id="13" xr3:uid="{00000000-0010-0000-0C00-00000D000000}" name="septembre9" headerRowDxfId="85"/>
    <tableColumn id="14" xr3:uid="{00000000-0010-0000-0C00-00000E000000}" name="septembre10" headerRowDxfId="84"/>
    <tableColumn id="15" xr3:uid="{00000000-0010-0000-0C00-00000F000000}" name="septembre11" headerRowDxfId="83"/>
    <tableColumn id="16" xr3:uid="{00000000-0010-0000-0C00-000010000000}" name="septembre12" headerRowDxfId="82"/>
    <tableColumn id="17" xr3:uid="{00000000-0010-0000-0C00-000011000000}" name="octobre" headerRowDxfId="81"/>
    <tableColumn id="18" xr3:uid="{00000000-0010-0000-0C00-000012000000}" name="octobre13" headerRowDxfId="80"/>
    <tableColumn id="19" xr3:uid="{00000000-0010-0000-0C00-000013000000}" name="octobre14" headerRowDxfId="79"/>
    <tableColumn id="20" xr3:uid="{00000000-0010-0000-0C00-000014000000}" name="octobre15" headerRowDxfId="78"/>
    <tableColumn id="21" xr3:uid="{00000000-0010-0000-0C00-000015000000}" name="novembre" headerRowDxfId="77"/>
    <tableColumn id="22" xr3:uid="{00000000-0010-0000-0C00-000016000000}" name="novembre16" headerRowDxfId="76"/>
    <tableColumn id="23" xr3:uid="{00000000-0010-0000-0C00-000017000000}" name="novembre17" headerRowDxfId="75"/>
    <tableColumn id="24" xr3:uid="{00000000-0010-0000-0C00-000018000000}" name="novembre18" headerRowDxfId="74"/>
    <tableColumn id="25" xr3:uid="{00000000-0010-0000-0C00-000019000000}" name="décembre" headerRowDxfId="73"/>
    <tableColumn id="26" xr3:uid="{00000000-0010-0000-0C00-00001A000000}" name="décembre19" headerRowDxfId="72"/>
    <tableColumn id="27" xr3:uid="{00000000-0010-0000-0C00-00001B000000}" name="décembre20" headerRowDxfId="71"/>
    <tableColumn id="28" xr3:uid="{00000000-0010-0000-0C00-00001C000000}" name="décembre21" headerRowDxfId="70"/>
    <tableColumn id="29" xr3:uid="{00000000-0010-0000-0C00-00001D000000}" name="décembre22" headerRowDxfId="69"/>
    <tableColumn id="30" xr3:uid="{00000000-0010-0000-0C00-00001E000000}" name="janvier" headerRowDxfId="68"/>
    <tableColumn id="31" xr3:uid="{00000000-0010-0000-0C00-00001F000000}" name="janvier23" headerRowDxfId="67"/>
    <tableColumn id="60" xr3:uid="{00000000-0010-0000-0C00-00003C000000}" name="Colonne26" headerRowDxfId="66" dataDxfId="65"/>
    <tableColumn id="59" xr3:uid="{00000000-0010-0000-0C00-00003B000000}" name="Colonne25" headerRowDxfId="64" dataDxfId="63"/>
    <tableColumn id="58" xr3:uid="{00000000-0010-0000-0C00-00003A000000}" name="Colonne24" headerRowDxfId="62" dataDxfId="61"/>
    <tableColumn id="57" xr3:uid="{00000000-0010-0000-0C00-000039000000}" name="Colonne23" headerRowDxfId="60" dataDxfId="59"/>
    <tableColumn id="56" xr3:uid="{00000000-0010-0000-0C00-000038000000}" name="Colonne22" headerRowDxfId="58" dataDxfId="57"/>
    <tableColumn id="55" xr3:uid="{00000000-0010-0000-0C00-000037000000}" name="Colonne21" headerRowDxfId="56" dataDxfId="55"/>
    <tableColumn id="54" xr3:uid="{00000000-0010-0000-0C00-000036000000}" name="Colonne20" headerRowDxfId="54" dataDxfId="53"/>
    <tableColumn id="53" xr3:uid="{00000000-0010-0000-0C00-000035000000}" name="Colonne19" headerRowDxfId="52" dataDxfId="51"/>
    <tableColumn id="52" xr3:uid="{00000000-0010-0000-0C00-000034000000}" name="Colonne18" headerRowDxfId="50" dataDxfId="49"/>
    <tableColumn id="51" xr3:uid="{00000000-0010-0000-0C00-000033000000}" name="Colonne17" headerRowDxfId="48" dataDxfId="47"/>
    <tableColumn id="50" xr3:uid="{00000000-0010-0000-0C00-000032000000}" name="Colonne16" headerRowDxfId="46" dataDxfId="45"/>
    <tableColumn id="49" xr3:uid="{00000000-0010-0000-0C00-000031000000}" name="Colonne15" headerRowDxfId="44" dataDxfId="43"/>
    <tableColumn id="48" xr3:uid="{00000000-0010-0000-0C00-000030000000}" name="Colonne14" headerRowDxfId="42" dataDxfId="41"/>
    <tableColumn id="47" xr3:uid="{00000000-0010-0000-0C00-00002F000000}" name="Colonne13" headerRowDxfId="40" dataDxfId="39"/>
    <tableColumn id="46" xr3:uid="{00000000-0010-0000-0C00-00002E000000}" name="Colonne12" headerRowDxfId="38" dataDxfId="37"/>
    <tableColumn id="45" xr3:uid="{00000000-0010-0000-0C00-00002D000000}" name="Colonne11" headerRowDxfId="36" dataDxfId="35"/>
    <tableColumn id="44" xr3:uid="{00000000-0010-0000-0C00-00002C000000}" name="Colonne10" headerRowDxfId="34" dataDxfId="33"/>
    <tableColumn id="43" xr3:uid="{00000000-0010-0000-0C00-00002B000000}" name="Colonne9" headerRowDxfId="32" dataDxfId="31"/>
    <tableColumn id="42" xr3:uid="{00000000-0010-0000-0C00-00002A000000}" name="Colonne8" headerRowDxfId="30" dataDxfId="29"/>
    <tableColumn id="41" xr3:uid="{00000000-0010-0000-0C00-000029000000}" name="Colonne7" headerRowDxfId="28" dataDxfId="27"/>
    <tableColumn id="40" xr3:uid="{00000000-0010-0000-0C00-000028000000}" name="Colonne6" headerRowDxfId="26" dataDxfId="25"/>
    <tableColumn id="39" xr3:uid="{00000000-0010-0000-0C00-000027000000}" name="Colonne5" headerRowDxfId="24" dataDxfId="23"/>
    <tableColumn id="38" xr3:uid="{00000000-0010-0000-0C00-000026000000}" name="Colonne4" headerRowDxfId="22" dataDxfId="21"/>
    <tableColumn id="33" xr3:uid="{00000000-0010-0000-0C00-000021000000}" name="Totaux" headerRowDxfId="20" dataDxfId="19" dataCellStyle="Total"/>
  </tableColumns>
  <tableStyleInfo name="TableStyleMedium13"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D000000}" name="Nom" displayName="Nom" ref="B3:C69" totalsRowShown="0" headerRowDxfId="14" dataDxfId="13" dataCellStyle="Employé">
  <autoFilter ref="B3:C69" xr:uid="{00000000-0009-0000-0100-00000D000000}"/>
  <sortState ref="B4:C69">
    <sortCondition ref="B3:B69"/>
  </sortState>
  <tableColumns count="2">
    <tableColumn id="1" xr3:uid="{00000000-0010-0000-0D00-000001000000}" name="Noms " dataDxfId="12" dataCellStyle="Employé"/>
    <tableColumn id="2" xr3:uid="{00000000-0010-0000-0D00-000002000000}" name="ETP" dataDxfId="11"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E000000}" name="vacances" displayName="vacances" ref="G3:H8" totalsRowShown="0" headerRowDxfId="10">
  <autoFilter ref="G3:H8" xr:uid="{00000000-0009-0000-0100-000005000000}"/>
  <tableColumns count="2">
    <tableColumn id="1" xr3:uid="{00000000-0010-0000-0E00-000001000000}" name="date de début" dataDxfId="9"/>
    <tableColumn id="2" xr3:uid="{00000000-0010-0000-0E00-000002000000}" name="date de fin" dataDxfId="8"/>
  </tableColumns>
  <tableStyleInfo name="TableStyleLight3"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F000000}" name="Tableau4feries" displayName="Tableau4feries" ref="D1:E12" totalsRowShown="0" headerRowDxfId="7" headerRowBorderDxfId="6" tableBorderDxfId="5" totalsRowBorderDxfId="4">
  <autoFilter ref="D1:E12" xr:uid="{00000000-0009-0000-0100-000004000000}"/>
  <tableColumns count="2">
    <tableColumn id="1" xr3:uid="{00000000-0010-0000-0F00-000001000000}" name="Dates" dataDxfId="3"/>
    <tableColumn id="2" xr3:uid="{00000000-0010-0000-0F00-000002000000}" name="Jour Fériés" dataDxfId="2"/>
  </tableColumns>
  <tableStyleInfo name="Tableau des absences des employés"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0000000}" name="mois" displayName="mois" ref="G2:G14" totalsRowShown="0">
  <autoFilter ref="G2:G14" xr:uid="{00000000-0009-0000-0100-000007000000}"/>
  <tableColumns count="1">
    <tableColumn id="1" xr3:uid="{00000000-0010-0000-1000-000001000000}" name="mois :"/>
  </tableColumns>
  <tableStyleInfo name="TableStyleLight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1000000}" name="code" displayName="code" ref="I2:I11" totalsRowShown="0" dataDxfId="1">
  <autoFilter ref="I2:I11" xr:uid="{00000000-0009-0000-0100-000009000000}"/>
  <tableColumns count="1">
    <tableColumn id="1" xr3:uid="{00000000-0010-0000-1100-000001000000}" name="code"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Personnalisé 11">
      <a:dk1>
        <a:sysClr val="windowText" lastClr="000000"/>
      </a:dk1>
      <a:lt1>
        <a:sysClr val="window" lastClr="FFFFFF"/>
      </a:lt1>
      <a:dk2>
        <a:srgbClr val="4B180E"/>
      </a:dk2>
      <a:lt2>
        <a:srgbClr val="F1F2E8"/>
      </a:lt2>
      <a:accent1>
        <a:srgbClr val="A53423"/>
      </a:accent1>
      <a:accent2>
        <a:srgbClr val="92D050"/>
      </a:accent2>
      <a:accent3>
        <a:srgbClr val="9BB05D"/>
      </a:accent3>
      <a:accent4>
        <a:srgbClr val="CC9900"/>
      </a:accent4>
      <a:accent5>
        <a:srgbClr val="3B4C83"/>
      </a:accent5>
      <a:accent6>
        <a:srgbClr val="D0D2D3"/>
      </a:accent6>
      <a:hlink>
        <a:srgbClr val="4F66AF"/>
      </a:hlink>
      <a:folHlink>
        <a:srgbClr val="FF0000"/>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vmlDrawing" Target="../drawings/vmlDrawing1.vml"/><Relationship Id="rId1" Type="http://schemas.openxmlformats.org/officeDocument/2006/relationships/printerSettings" Target="../printerSettings/printerSettings16.bin"/><Relationship Id="rId6" Type="http://schemas.openxmlformats.org/officeDocument/2006/relationships/comments" Target="../comments1.xml"/><Relationship Id="rId5" Type="http://schemas.openxmlformats.org/officeDocument/2006/relationships/table" Target="../tables/table18.xml"/><Relationship Id="rId4"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6">
    <tabColor rgb="FFFF0000"/>
  </sheetPr>
  <dimension ref="A1"/>
  <sheetViews>
    <sheetView workbookViewId="0">
      <selection activeCell="N17" sqref="N17"/>
    </sheetView>
  </sheetViews>
  <sheetFormatPr baseColWidth="10" defaultColWidth="11.42578125" defaultRowHeight="15" x14ac:dyDescent="0.25"/>
  <cols>
    <col min="1" max="16384" width="11.42578125" style="98"/>
  </cols>
  <sheetData/>
  <pageMargins left="0.70866141732283472" right="0.7086614173228347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theme="2" tint="-0.89999084444715716"/>
    <pageSetUpPr fitToPage="1"/>
  </sheetPr>
  <dimension ref="B1:AI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K14" sqref="K14"/>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2:35" ht="50.1" customHeight="1" x14ac:dyDescent="0.25">
      <c r="B1" s="67" t="s">
        <v>74</v>
      </c>
      <c r="C1" s="136">
        <f>réglage!A8</f>
        <v>43480</v>
      </c>
      <c r="D1" s="136"/>
      <c r="H1" s="5" t="s">
        <v>84</v>
      </c>
      <c r="AC1" s="135">
        <f ca="1">TODAY()</f>
        <v>43472</v>
      </c>
      <c r="AD1" s="135"/>
      <c r="AE1" s="135"/>
    </row>
    <row r="2" spans="2:35" ht="15" customHeight="1" x14ac:dyDescent="0.25">
      <c r="B2" s="87" t="s">
        <v>89</v>
      </c>
      <c r="C2" s="6"/>
      <c r="D2" s="2" t="s">
        <v>1</v>
      </c>
      <c r="E2" s="137" t="s">
        <v>87</v>
      </c>
      <c r="F2" s="137"/>
      <c r="G2" s="137"/>
      <c r="H2" s="85" t="s">
        <v>83</v>
      </c>
      <c r="I2" s="137" t="s">
        <v>88</v>
      </c>
      <c r="J2" s="137"/>
      <c r="K2" s="137"/>
      <c r="L2" s="86" t="s">
        <v>100</v>
      </c>
      <c r="M2" s="137" t="s">
        <v>45</v>
      </c>
      <c r="N2" s="137"/>
      <c r="O2" s="137"/>
      <c r="P2" s="88" t="s">
        <v>77</v>
      </c>
      <c r="Q2" s="137" t="s">
        <v>90</v>
      </c>
      <c r="R2" s="137"/>
      <c r="S2" s="137"/>
      <c r="T2" s="89" t="s">
        <v>78</v>
      </c>
      <c r="U2" s="137" t="s">
        <v>91</v>
      </c>
      <c r="V2" s="137"/>
      <c r="W2" s="137"/>
    </row>
    <row r="3" spans="2:35" ht="15" customHeight="1" x14ac:dyDescent="0.25">
      <c r="AI3" s="7"/>
    </row>
    <row r="4" spans="2:35" ht="30" customHeight="1" x14ac:dyDescent="0.25">
      <c r="B4" s="69">
        <v>1</v>
      </c>
      <c r="C4" s="65"/>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65">
        <f>An</f>
        <v>2019</v>
      </c>
    </row>
    <row r="5" spans="2:35" ht="30" customHeight="1" x14ac:dyDescent="0.25">
      <c r="B5" s="65"/>
      <c r="C5" s="65"/>
      <c r="D5" s="64">
        <f t="shared" ref="D5:AH5" si="0" xml:space="preserve"> DATE(AnnéeCalendrier,$B$4, D7)</f>
        <v>43466</v>
      </c>
      <c r="E5" s="64">
        <f t="shared" si="0"/>
        <v>43467</v>
      </c>
      <c r="F5" s="64">
        <f t="shared" si="0"/>
        <v>43468</v>
      </c>
      <c r="G5" s="64">
        <f t="shared" si="0"/>
        <v>43469</v>
      </c>
      <c r="H5" s="64">
        <f t="shared" si="0"/>
        <v>43470</v>
      </c>
      <c r="I5" s="64">
        <f t="shared" si="0"/>
        <v>43471</v>
      </c>
      <c r="J5" s="64">
        <f t="shared" si="0"/>
        <v>43472</v>
      </c>
      <c r="K5" s="64">
        <f t="shared" si="0"/>
        <v>43473</v>
      </c>
      <c r="L5" s="64">
        <f t="shared" si="0"/>
        <v>43474</v>
      </c>
      <c r="M5" s="64">
        <f t="shared" si="0"/>
        <v>43475</v>
      </c>
      <c r="N5" s="64">
        <f t="shared" si="0"/>
        <v>43476</v>
      </c>
      <c r="O5" s="64">
        <f t="shared" si="0"/>
        <v>43477</v>
      </c>
      <c r="P5" s="64">
        <f t="shared" si="0"/>
        <v>43478</v>
      </c>
      <c r="Q5" s="64">
        <f t="shared" si="0"/>
        <v>43479</v>
      </c>
      <c r="R5" s="64">
        <f t="shared" si="0"/>
        <v>43480</v>
      </c>
      <c r="S5" s="64">
        <f t="shared" si="0"/>
        <v>43481</v>
      </c>
      <c r="T5" s="64">
        <f t="shared" si="0"/>
        <v>43482</v>
      </c>
      <c r="U5" s="64">
        <f t="shared" si="0"/>
        <v>43483</v>
      </c>
      <c r="V5" s="64">
        <f t="shared" si="0"/>
        <v>43484</v>
      </c>
      <c r="W5" s="64">
        <f t="shared" si="0"/>
        <v>43485</v>
      </c>
      <c r="X5" s="64">
        <f t="shared" si="0"/>
        <v>43486</v>
      </c>
      <c r="Y5" s="64">
        <f t="shared" si="0"/>
        <v>43487</v>
      </c>
      <c r="Z5" s="64">
        <f t="shared" si="0"/>
        <v>43488</v>
      </c>
      <c r="AA5" s="64">
        <f t="shared" si="0"/>
        <v>43489</v>
      </c>
      <c r="AB5" s="64">
        <f t="shared" si="0"/>
        <v>43490</v>
      </c>
      <c r="AC5" s="64">
        <f t="shared" si="0"/>
        <v>43491</v>
      </c>
      <c r="AD5" s="64">
        <f t="shared" si="0"/>
        <v>43492</v>
      </c>
      <c r="AE5" s="64">
        <f t="shared" si="0"/>
        <v>43493</v>
      </c>
      <c r="AF5" s="64">
        <f t="shared" si="0"/>
        <v>43494</v>
      </c>
      <c r="AG5" s="64">
        <f t="shared" si="0"/>
        <v>43495</v>
      </c>
      <c r="AH5" s="64">
        <f t="shared" si="0"/>
        <v>43496</v>
      </c>
      <c r="AI5" s="65"/>
    </row>
    <row r="6" spans="2:35" ht="12.75" customHeight="1" x14ac:dyDescent="0.25">
      <c r="B6" s="90"/>
      <c r="C6" s="97" t="s">
        <v>92</v>
      </c>
      <c r="D6" s="101">
        <f>_xlfn.ISOWEEKNUM(D5)</f>
        <v>1</v>
      </c>
      <c r="E6" s="101">
        <f t="shared" ref="E6:AH6" si="1">_xlfn.ISOWEEKNUM(E5)</f>
        <v>1</v>
      </c>
      <c r="F6" s="101">
        <f t="shared" si="1"/>
        <v>1</v>
      </c>
      <c r="G6" s="101">
        <f t="shared" si="1"/>
        <v>1</v>
      </c>
      <c r="H6" s="101">
        <f t="shared" si="1"/>
        <v>1</v>
      </c>
      <c r="I6" s="101">
        <f t="shared" si="1"/>
        <v>1</v>
      </c>
      <c r="J6" s="101">
        <f t="shared" si="1"/>
        <v>2</v>
      </c>
      <c r="K6" s="101">
        <f t="shared" si="1"/>
        <v>2</v>
      </c>
      <c r="L6" s="101">
        <f t="shared" si="1"/>
        <v>2</v>
      </c>
      <c r="M6" s="101">
        <f t="shared" si="1"/>
        <v>2</v>
      </c>
      <c r="N6" s="101">
        <f t="shared" si="1"/>
        <v>2</v>
      </c>
      <c r="O6" s="101">
        <f t="shared" si="1"/>
        <v>2</v>
      </c>
      <c r="P6" s="101">
        <f t="shared" si="1"/>
        <v>2</v>
      </c>
      <c r="Q6" s="101">
        <f t="shared" si="1"/>
        <v>3</v>
      </c>
      <c r="R6" s="101">
        <f t="shared" si="1"/>
        <v>3</v>
      </c>
      <c r="S6" s="101">
        <f t="shared" si="1"/>
        <v>3</v>
      </c>
      <c r="T6" s="101">
        <f t="shared" si="1"/>
        <v>3</v>
      </c>
      <c r="U6" s="101">
        <f t="shared" si="1"/>
        <v>3</v>
      </c>
      <c r="V6" s="101">
        <f t="shared" si="1"/>
        <v>3</v>
      </c>
      <c r="W6" s="101">
        <f t="shared" si="1"/>
        <v>3</v>
      </c>
      <c r="X6" s="101">
        <f t="shared" si="1"/>
        <v>4</v>
      </c>
      <c r="Y6" s="101">
        <f t="shared" si="1"/>
        <v>4</v>
      </c>
      <c r="Z6" s="101">
        <f t="shared" si="1"/>
        <v>4</v>
      </c>
      <c r="AA6" s="101">
        <f t="shared" si="1"/>
        <v>4</v>
      </c>
      <c r="AB6" s="101">
        <f t="shared" si="1"/>
        <v>4</v>
      </c>
      <c r="AC6" s="101">
        <f t="shared" si="1"/>
        <v>4</v>
      </c>
      <c r="AD6" s="101">
        <f t="shared" si="1"/>
        <v>4</v>
      </c>
      <c r="AE6" s="101">
        <f t="shared" si="1"/>
        <v>5</v>
      </c>
      <c r="AF6" s="101">
        <f t="shared" si="1"/>
        <v>5</v>
      </c>
      <c r="AG6" s="101">
        <f t="shared" si="1"/>
        <v>5</v>
      </c>
      <c r="AH6" s="101">
        <f t="shared" si="1"/>
        <v>5</v>
      </c>
      <c r="AI6" s="130"/>
    </row>
    <row r="7" spans="2:35" ht="20.25" customHeight="1" x14ac:dyDescent="0.25">
      <c r="B7" s="99" t="s">
        <v>76</v>
      </c>
      <c r="C7" s="100" t="s">
        <v>47</v>
      </c>
      <c r="D7" s="1" t="s">
        <v>2</v>
      </c>
      <c r="E7" s="1" t="s">
        <v>3</v>
      </c>
      <c r="F7" s="1" t="s">
        <v>4</v>
      </c>
      <c r="G7" s="1" t="s">
        <v>5</v>
      </c>
      <c r="H7" s="1" t="s">
        <v>6</v>
      </c>
      <c r="I7" s="1" t="s">
        <v>7</v>
      </c>
      <c r="J7" s="1" t="s">
        <v>8</v>
      </c>
      <c r="K7" s="1" t="s">
        <v>9</v>
      </c>
      <c r="L7" s="1" t="s">
        <v>10</v>
      </c>
      <c r="M7" s="1" t="s">
        <v>11</v>
      </c>
      <c r="N7" s="1" t="s">
        <v>12</v>
      </c>
      <c r="O7" s="1" t="s">
        <v>13</v>
      </c>
      <c r="P7" s="1" t="s">
        <v>14</v>
      </c>
      <c r="Q7" s="1" t="s">
        <v>15</v>
      </c>
      <c r="R7" s="1" t="s">
        <v>16</v>
      </c>
      <c r="S7" s="1" t="s">
        <v>17</v>
      </c>
      <c r="T7" s="1" t="s">
        <v>18</v>
      </c>
      <c r="U7" s="1" t="s">
        <v>19</v>
      </c>
      <c r="V7" s="1" t="s">
        <v>20</v>
      </c>
      <c r="W7" s="1" t="s">
        <v>21</v>
      </c>
      <c r="X7" s="1" t="s">
        <v>22</v>
      </c>
      <c r="Y7" s="1" t="s">
        <v>23</v>
      </c>
      <c r="Z7" s="1" t="s">
        <v>24</v>
      </c>
      <c r="AA7" s="1" t="s">
        <v>25</v>
      </c>
      <c r="AB7" s="1" t="s">
        <v>26</v>
      </c>
      <c r="AC7" s="1" t="s">
        <v>27</v>
      </c>
      <c r="AD7" s="1" t="s">
        <v>28</v>
      </c>
      <c r="AE7" s="1" t="s">
        <v>29</v>
      </c>
      <c r="AF7" s="1" t="s">
        <v>30</v>
      </c>
      <c r="AG7" s="1" t="s">
        <v>31</v>
      </c>
      <c r="AH7" s="1" t="s">
        <v>32</v>
      </c>
      <c r="AI7" s="131" t="s">
        <v>99</v>
      </c>
    </row>
    <row r="8" spans="2:35" ht="30" customHeight="1" x14ac:dyDescent="0.25">
      <c r="B8" s="9" t="str">
        <f>'Noms '!B4</f>
        <v>dupont</v>
      </c>
      <c r="C8" s="68">
        <f>'Noms '!C4</f>
        <v>0.8</v>
      </c>
      <c r="D8" s="112"/>
      <c r="E8" s="113" t="s">
        <v>75</v>
      </c>
      <c r="F8" s="113" t="s">
        <v>1</v>
      </c>
      <c r="G8" s="113" t="s">
        <v>75</v>
      </c>
      <c r="H8" s="113" t="s">
        <v>75</v>
      </c>
      <c r="I8" s="113"/>
      <c r="J8" s="113"/>
      <c r="K8" s="113" t="s">
        <v>1</v>
      </c>
      <c r="L8" s="113" t="s">
        <v>1</v>
      </c>
      <c r="M8" s="113" t="s">
        <v>1</v>
      </c>
      <c r="N8" s="113" t="s">
        <v>1</v>
      </c>
      <c r="O8" s="113" t="s">
        <v>1</v>
      </c>
      <c r="P8" s="113" t="s">
        <v>1</v>
      </c>
      <c r="Q8" s="113" t="s">
        <v>1</v>
      </c>
      <c r="R8" s="113"/>
      <c r="S8" s="113"/>
      <c r="T8" s="113" t="s">
        <v>1</v>
      </c>
      <c r="U8" s="113" t="s">
        <v>1</v>
      </c>
      <c r="V8" s="113" t="s">
        <v>75</v>
      </c>
      <c r="W8" s="113" t="s">
        <v>75</v>
      </c>
      <c r="X8" s="113" t="s">
        <v>75</v>
      </c>
      <c r="Y8" s="113" t="s">
        <v>75</v>
      </c>
      <c r="Z8" s="113"/>
      <c r="AA8" s="113" t="s">
        <v>1</v>
      </c>
      <c r="AB8" s="113"/>
      <c r="AC8" s="113"/>
      <c r="AD8" s="113"/>
      <c r="AE8" s="113"/>
      <c r="AF8" s="113" t="s">
        <v>1</v>
      </c>
      <c r="AG8" s="113" t="s">
        <v>100</v>
      </c>
      <c r="AH8" s="113"/>
      <c r="AI8" s="3">
        <f>COUNTIF(Janvier!$D8:$AH8,"ca")+COUNTIF(Janvier!$D8:$AH8,"c")</f>
        <v>19</v>
      </c>
    </row>
    <row r="9" spans="2:35" ht="30" customHeight="1" x14ac:dyDescent="0.25">
      <c r="B9" s="9" t="str">
        <f>'Noms '!B5</f>
        <v>durant</v>
      </c>
      <c r="C9" s="68">
        <f>'Noms '!C5</f>
        <v>0.75</v>
      </c>
      <c r="D9" s="113"/>
      <c r="E9" s="113" t="s">
        <v>75</v>
      </c>
      <c r="F9" s="113" t="s">
        <v>1</v>
      </c>
      <c r="G9" s="113"/>
      <c r="H9" s="113" t="s">
        <v>1</v>
      </c>
      <c r="I9" s="113"/>
      <c r="J9" s="113"/>
      <c r="K9" s="113" t="s">
        <v>80</v>
      </c>
      <c r="L9" s="113" t="s">
        <v>78</v>
      </c>
      <c r="M9" s="113" t="s">
        <v>81</v>
      </c>
      <c r="N9" s="113" t="s">
        <v>80</v>
      </c>
      <c r="O9" s="113" t="s">
        <v>83</v>
      </c>
      <c r="P9" s="113" t="s">
        <v>100</v>
      </c>
      <c r="Q9" s="113" t="s">
        <v>77</v>
      </c>
      <c r="R9" s="113" t="s">
        <v>82</v>
      </c>
      <c r="S9" s="113" t="s">
        <v>1</v>
      </c>
      <c r="T9" s="113"/>
      <c r="U9" s="113" t="s">
        <v>1</v>
      </c>
      <c r="V9" s="113"/>
      <c r="W9" s="113" t="s">
        <v>75</v>
      </c>
      <c r="X9" s="113"/>
      <c r="Y9" s="113"/>
      <c r="Z9" s="113"/>
      <c r="AA9" s="113" t="s">
        <v>1</v>
      </c>
      <c r="AB9" s="113"/>
      <c r="AC9" s="113"/>
      <c r="AD9" s="113"/>
      <c r="AE9" s="113"/>
      <c r="AF9" s="113"/>
      <c r="AG9" s="113"/>
      <c r="AH9" s="113"/>
      <c r="AI9" s="3">
        <f>COUNTIF(Janvier!$D9:$AH9,"ca")+COUNTIF(Janvier!$D9:$AH9,"c")</f>
        <v>7</v>
      </c>
    </row>
    <row r="10" spans="2:35" ht="30" customHeight="1" x14ac:dyDescent="0.25">
      <c r="B10" s="9" t="str">
        <f>'Noms '!B6</f>
        <v>xx</v>
      </c>
      <c r="C10" s="68">
        <f>'Noms '!C6</f>
        <v>1</v>
      </c>
      <c r="D10" s="113"/>
      <c r="E10" s="113"/>
      <c r="F10" s="113" t="s">
        <v>75</v>
      </c>
      <c r="G10" s="113" t="s">
        <v>100</v>
      </c>
      <c r="H10" s="113" t="s">
        <v>75</v>
      </c>
      <c r="I10" s="113" t="s">
        <v>75</v>
      </c>
      <c r="J10" s="113" t="s">
        <v>75</v>
      </c>
      <c r="K10" s="113" t="s">
        <v>75</v>
      </c>
      <c r="L10" s="113" t="s">
        <v>75</v>
      </c>
      <c r="M10" s="113" t="s">
        <v>75</v>
      </c>
      <c r="N10" s="113" t="s">
        <v>75</v>
      </c>
      <c r="O10" s="113" t="s">
        <v>75</v>
      </c>
      <c r="P10" s="113" t="s">
        <v>75</v>
      </c>
      <c r="Q10" s="113" t="s">
        <v>75</v>
      </c>
      <c r="R10" s="113"/>
      <c r="S10" s="113"/>
      <c r="T10" s="113"/>
      <c r="U10" s="113"/>
      <c r="V10" s="113"/>
      <c r="W10" s="113"/>
      <c r="X10" s="113" t="s">
        <v>75</v>
      </c>
      <c r="Y10" s="113"/>
      <c r="Z10" s="113"/>
      <c r="AA10" s="113"/>
      <c r="AB10" s="113"/>
      <c r="AC10" s="113"/>
      <c r="AD10" s="113"/>
      <c r="AE10" s="113"/>
      <c r="AF10" s="113"/>
      <c r="AG10" s="113"/>
      <c r="AH10" s="113"/>
      <c r="AI10" s="3">
        <f>COUNTIF(Janvier!$D10:$AH10,"ca")+COUNTIF(Janvier!$D10:$AH10,"c")</f>
        <v>12</v>
      </c>
    </row>
    <row r="11" spans="2:35" ht="30" customHeight="1" x14ac:dyDescent="0.25">
      <c r="B11" s="9" t="str">
        <f>'Noms '!B7</f>
        <v>xy</v>
      </c>
      <c r="C11" s="68">
        <f>'Noms '!C7</f>
        <v>1</v>
      </c>
      <c r="D11" s="113"/>
      <c r="E11" s="113"/>
      <c r="F11" s="113" t="s">
        <v>100</v>
      </c>
      <c r="G11" s="113"/>
      <c r="H11" s="113"/>
      <c r="I11" s="113"/>
      <c r="J11" s="113"/>
      <c r="K11" s="113"/>
      <c r="L11" s="113" t="s">
        <v>78</v>
      </c>
      <c r="M11" s="113"/>
      <c r="N11" s="113" t="s">
        <v>1</v>
      </c>
      <c r="O11" s="113"/>
      <c r="P11" s="113"/>
      <c r="Q11" s="113"/>
      <c r="R11" s="113"/>
      <c r="S11" s="113"/>
      <c r="T11" s="113"/>
      <c r="U11" s="113"/>
      <c r="V11" s="113"/>
      <c r="W11" s="113"/>
      <c r="X11" s="113"/>
      <c r="Y11" s="113"/>
      <c r="Z11" s="113"/>
      <c r="AA11" s="113"/>
      <c r="AB11" s="113"/>
      <c r="AC11" s="113"/>
      <c r="AD11" s="113"/>
      <c r="AE11" s="113"/>
      <c r="AF11" s="113"/>
      <c r="AG11" s="113"/>
      <c r="AH11" s="113"/>
      <c r="AI11" s="3">
        <f>COUNTIF(Janvier!$D11:$AH11,"ca")+COUNTIF(Janvier!$D11:$AH11,"c")</f>
        <v>1</v>
      </c>
    </row>
    <row r="12" spans="2:35" ht="30" customHeight="1" x14ac:dyDescent="0.25">
      <c r="B12" s="9" t="str">
        <f>'Noms '!B8</f>
        <v>ze</v>
      </c>
      <c r="C12" s="68">
        <f>'Noms '!C8</f>
        <v>0</v>
      </c>
      <c r="D12" s="113"/>
      <c r="E12" s="113"/>
      <c r="F12" s="113" t="s">
        <v>75</v>
      </c>
      <c r="G12" s="113"/>
      <c r="H12" s="113"/>
      <c r="I12" s="113"/>
      <c r="J12" s="113"/>
      <c r="K12" s="113"/>
      <c r="L12" s="113" t="s">
        <v>78</v>
      </c>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3">
        <f>COUNTIF(Janvier!$D12:$AH12,"ca")+COUNTIF(Janvier!$D12:$AH12,"c")</f>
        <v>1</v>
      </c>
    </row>
    <row r="13" spans="2:35" ht="30" customHeight="1" x14ac:dyDescent="0.25">
      <c r="B13" s="9">
        <f>'Noms '!B9</f>
        <v>0</v>
      </c>
      <c r="C13" s="68">
        <f>'Noms '!C9</f>
        <v>0</v>
      </c>
      <c r="D13" s="113"/>
      <c r="E13" s="113"/>
      <c r="F13" s="113" t="s">
        <v>75</v>
      </c>
      <c r="G13" s="113"/>
      <c r="H13" s="113"/>
      <c r="I13" s="113"/>
      <c r="J13" s="113"/>
      <c r="K13" s="113"/>
      <c r="L13" s="113" t="s">
        <v>78</v>
      </c>
      <c r="M13" s="113"/>
      <c r="N13" s="113"/>
      <c r="O13" s="113"/>
      <c r="P13" s="113"/>
      <c r="Q13" s="113"/>
      <c r="R13" s="113"/>
      <c r="S13" s="113"/>
      <c r="T13" s="113"/>
      <c r="U13" s="113"/>
      <c r="V13" s="113"/>
      <c r="W13" s="113"/>
      <c r="X13" s="113"/>
      <c r="Y13" s="113"/>
      <c r="Z13" s="113"/>
      <c r="AA13" s="113"/>
      <c r="AB13" s="113"/>
      <c r="AC13" s="113"/>
      <c r="AD13" s="113"/>
      <c r="AE13" s="113"/>
      <c r="AF13" s="113"/>
      <c r="AG13" s="113"/>
      <c r="AH13" s="113"/>
      <c r="AI13" s="3">
        <f>COUNTIF(Janvier!$D13:$AH13,"ca")+COUNTIF(Janvier!$D13:$AH13,"c")</f>
        <v>1</v>
      </c>
    </row>
    <row r="14" spans="2:35" ht="30" customHeight="1" x14ac:dyDescent="0.25">
      <c r="B14" s="9">
        <f>'Noms '!B10</f>
        <v>0</v>
      </c>
      <c r="C14" s="68">
        <f>'Noms '!C10</f>
        <v>1</v>
      </c>
      <c r="D14" s="114"/>
      <c r="E14" s="115"/>
      <c r="F14" s="115" t="s">
        <v>75</v>
      </c>
      <c r="G14" s="115"/>
      <c r="H14" s="115"/>
      <c r="I14" s="115"/>
      <c r="J14" s="115"/>
      <c r="K14" s="115"/>
      <c r="L14" s="115" t="s">
        <v>78</v>
      </c>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3">
        <f>COUNTIF(Janvier!$D14:$AH14,"ca")+COUNTIF(Janvier!$D14:$AH14,"c")</f>
        <v>1</v>
      </c>
    </row>
    <row r="15" spans="2:35" ht="30" customHeight="1" x14ac:dyDescent="0.25">
      <c r="B15" s="9">
        <f>'Noms '!B11</f>
        <v>0</v>
      </c>
      <c r="C15" s="68">
        <f>'Noms '!C11</f>
        <v>0.66</v>
      </c>
      <c r="D15" s="114"/>
      <c r="E15" s="115"/>
      <c r="F15" s="115" t="s">
        <v>75</v>
      </c>
      <c r="G15" s="115"/>
      <c r="H15" s="115"/>
      <c r="I15" s="115"/>
      <c r="J15" s="115"/>
      <c r="K15" s="115"/>
      <c r="L15" s="115" t="s">
        <v>78</v>
      </c>
      <c r="M15" s="115"/>
      <c r="N15" s="115"/>
      <c r="O15" s="115"/>
      <c r="P15" s="115"/>
      <c r="Q15" s="115"/>
      <c r="R15" s="115"/>
      <c r="S15" s="115"/>
      <c r="T15" s="115"/>
      <c r="U15" s="115"/>
      <c r="V15" s="115"/>
      <c r="W15" s="115"/>
      <c r="X15" s="115"/>
      <c r="Y15" s="115"/>
      <c r="Z15" s="115"/>
      <c r="AA15" s="115"/>
      <c r="AB15" s="115"/>
      <c r="AC15" s="115"/>
      <c r="AD15" s="115"/>
      <c r="AE15" s="115"/>
      <c r="AF15" s="115"/>
      <c r="AG15" s="115"/>
      <c r="AH15" s="115"/>
      <c r="AI15" s="3">
        <f>COUNTIF(Janvier!$D15:$AH15,"ca")+COUNTIF(Janvier!$D15:$AH15,"c")</f>
        <v>1</v>
      </c>
    </row>
    <row r="16" spans="2:35" ht="30" customHeight="1" x14ac:dyDescent="0.25">
      <c r="B16" s="9">
        <f>'Noms '!B12</f>
        <v>0</v>
      </c>
      <c r="C16" s="68">
        <f>'Noms '!C12</f>
        <v>0.74</v>
      </c>
      <c r="D16" s="115"/>
      <c r="E16" s="115"/>
      <c r="F16" s="115" t="s">
        <v>100</v>
      </c>
      <c r="G16" s="115"/>
      <c r="H16" s="115"/>
      <c r="I16" s="115"/>
      <c r="J16" s="115"/>
      <c r="K16" s="115"/>
      <c r="L16" s="115" t="s">
        <v>78</v>
      </c>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3">
        <f>COUNTIF(Janvier!$D16:$AH16,"ca")+COUNTIF(Janvier!$D16:$AH16,"c")</f>
        <v>0</v>
      </c>
    </row>
    <row r="17" spans="2:35" ht="30" customHeight="1" x14ac:dyDescent="0.25">
      <c r="B17" s="9">
        <f>'Noms '!B13</f>
        <v>0</v>
      </c>
      <c r="C17" s="68">
        <f>'Noms '!C13</f>
        <v>0.8</v>
      </c>
      <c r="D17" s="115"/>
      <c r="E17" s="115"/>
      <c r="F17" s="115" t="s">
        <v>75</v>
      </c>
      <c r="G17" s="115"/>
      <c r="H17" s="115"/>
      <c r="I17" s="115"/>
      <c r="J17" s="115"/>
      <c r="K17" s="115"/>
      <c r="L17" s="115" t="s">
        <v>78</v>
      </c>
      <c r="M17" s="115"/>
      <c r="N17" s="115"/>
      <c r="O17" s="115"/>
      <c r="P17" s="115"/>
      <c r="Q17" s="115"/>
      <c r="R17" s="115"/>
      <c r="S17" s="115"/>
      <c r="T17" s="115"/>
      <c r="U17" s="115"/>
      <c r="V17" s="115"/>
      <c r="W17" s="115"/>
      <c r="X17" s="115"/>
      <c r="Y17" s="115"/>
      <c r="Z17" s="115"/>
      <c r="AA17" s="115"/>
      <c r="AB17" s="115"/>
      <c r="AC17" s="115"/>
      <c r="AD17" s="115"/>
      <c r="AE17" s="115"/>
      <c r="AF17" s="115"/>
      <c r="AG17" s="115"/>
      <c r="AH17" s="115"/>
      <c r="AI17" s="3">
        <f>COUNTIF(Janvier!$D17:$AH17,"ca")+COUNTIF(Janvier!$D17:$AH17,"c")</f>
        <v>1</v>
      </c>
    </row>
    <row r="18" spans="2:35"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3">
        <f>COUNTIF(Janvier!$D18:$AH18,"ca")+COUNTIF(Janvier!$D18:$AH18,"c")</f>
        <v>0</v>
      </c>
    </row>
    <row r="19" spans="2:35"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c r="AI19" s="3">
        <f>COUNTIF(Janvier!$D19:$AH19,"ca")+COUNTIF(Janvier!$D19:$AH19,"c")</f>
        <v>0</v>
      </c>
    </row>
    <row r="20" spans="2:35"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3">
        <f>COUNTIF(Janvier!$D20:$AH20,"ca")+COUNTIF(Janvier!$D20:$AH20,"c")</f>
        <v>0</v>
      </c>
    </row>
    <row r="21" spans="2:35"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3">
        <f>COUNTIF(Janvier!$D21:$AH21,"ca")+COUNTIF(Janvier!$D21:$AH21,"c")</f>
        <v>0</v>
      </c>
    </row>
    <row r="22" spans="2:35"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3">
        <f>COUNTIF(Janvier!$D22:$AH22,"ca")+COUNTIF(Janvier!$D22:$AH22,"c")</f>
        <v>0</v>
      </c>
    </row>
    <row r="23" spans="2:35"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3">
        <f>COUNTIF(Janvier!$D23:$AH23,"ca")+COUNTIF(Janvier!$D23:$AH23,"c")</f>
        <v>0</v>
      </c>
    </row>
    <row r="24" spans="2:35"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3">
        <f>COUNTIF(Janvier!$D24:$AH24,"ca")+COUNTIF(Janvier!$D24:$AH24,"c")</f>
        <v>0</v>
      </c>
    </row>
    <row r="25" spans="2:35"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3">
        <f>COUNTIF(Janvier!$D25:$AH25,"ca")+COUNTIF(Janvier!$D25:$AH25,"c")</f>
        <v>0</v>
      </c>
    </row>
    <row r="26" spans="2:35"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3">
        <f>COUNTIF(Janvier!$D26:$AH26,"ca")+COUNTIF(Janvier!$D26:$AH26,"c")</f>
        <v>0</v>
      </c>
    </row>
    <row r="27" spans="2:35"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3">
        <f>COUNTIF(Janvier!$D27:$AH27,"ca")+COUNTIF(Janvier!$D27:$AH27,"c")</f>
        <v>0</v>
      </c>
    </row>
    <row r="28" spans="2:35"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3">
        <f>COUNTIF(Janvier!$D28:$AH28,"ca")+COUNTIF(Janvier!$D28:$AH28,"c")</f>
        <v>0</v>
      </c>
    </row>
    <row r="29" spans="2:35"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3">
        <f>COUNTIF(Janvier!$D29:$AH29,"ca")+COUNTIF(Janvier!$D29:$AH29,"c")</f>
        <v>0</v>
      </c>
    </row>
    <row r="30" spans="2:35"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3">
        <f>COUNTIF(Janvier!$D30:$AH30,"ca")+COUNTIF(Janvier!$D30:$AH30,"c")</f>
        <v>0</v>
      </c>
    </row>
    <row r="31" spans="2:35"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15"/>
      <c r="AI31" s="3">
        <f>COUNTIF(Janvier!$D31:$AH31,"ca")+COUNTIF(Janvier!$D31:$AH31,"c")</f>
        <v>0</v>
      </c>
    </row>
    <row r="32" spans="2:35"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3">
        <f>COUNTIF(Janvier!$D32:$AH32,"ca")+COUNTIF(Janvier!$D32:$AH32,"c")</f>
        <v>0</v>
      </c>
    </row>
    <row r="33" spans="2:35"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15"/>
      <c r="AI33" s="3">
        <f>COUNTIF(Janvier!$D33:$AH33,"ca")+COUNTIF(Janvier!$D33:$AH33,"c")</f>
        <v>0</v>
      </c>
    </row>
    <row r="34" spans="2:35"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15"/>
      <c r="AI34" s="3">
        <f>COUNTIF(Janvier!$D34:$AH34,"ca")+COUNTIF(Janvier!$D34:$AH34,"c")</f>
        <v>0</v>
      </c>
    </row>
    <row r="35" spans="2:35"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15"/>
      <c r="AI35" s="3">
        <f>COUNTIF(Janvier!$D35:$AH35,"ca")+COUNTIF(Janvier!$D35:$AH35,"c")</f>
        <v>0</v>
      </c>
    </row>
    <row r="36" spans="2:35"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3">
        <f>COUNTIF(Janvier!$D36:$AH36,"ca")+COUNTIF(Janvier!$D36:$AH36,"c")</f>
        <v>0</v>
      </c>
    </row>
    <row r="37" spans="2:35"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15"/>
      <c r="AI37" s="3">
        <f>COUNTIF(Janvier!$D37:$AH37,"ca")+COUNTIF(Janvier!$D37:$AH37,"c")</f>
        <v>0</v>
      </c>
    </row>
    <row r="38" spans="2:35"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c r="AI38" s="3">
        <f>COUNTIF(Janvier!$D38:$AH38,"ca")+COUNTIF(Janvier!$D38:$AH38,"c")</f>
        <v>0</v>
      </c>
    </row>
    <row r="39" spans="2:35"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3">
        <f>COUNTIF(Janvier!$D39:$AH39,"ca")+COUNTIF(Janvier!$D39:$AH39,"c")</f>
        <v>0</v>
      </c>
    </row>
    <row r="40" spans="2:35"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3">
        <f>COUNTIF(Janvier!$D40:$AH40,"ca")+COUNTIF(Janvier!$D40:$AH40,"c")</f>
        <v>0</v>
      </c>
    </row>
    <row r="41" spans="2:35" ht="30" customHeight="1" x14ac:dyDescent="0.25">
      <c r="B41" s="133">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3">
        <f>COUNTIF(Janvier!$D41:$AH41,"ca")+COUNTIF(Janvier!$D41:$AH41,"c")</f>
        <v>0</v>
      </c>
    </row>
    <row r="42" spans="2:35"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c r="AI42" s="3">
        <f>COUNTIF(Janvier!$D42:$AH42,"ca")+COUNTIF(Janvier!$D42:$AH42,"c")</f>
        <v>0</v>
      </c>
    </row>
    <row r="43" spans="2:35"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3">
        <f>COUNTIF(Janvier!$D43:$AH43,"ca")+COUNTIF(Janvier!$D43:$AH43,"c")</f>
        <v>0</v>
      </c>
    </row>
    <row r="44" spans="2:35"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3">
        <f>COUNTIF(Janvier!$D44:$AH44,"ca")+COUNTIF(Janvier!$D44:$AH44,"c")</f>
        <v>0</v>
      </c>
    </row>
    <row r="45" spans="2:35"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3">
        <f>COUNTIF(Janvier!$D45:$AH45,"ca")+COUNTIF(Janvier!$D45:$AH45,"c")</f>
        <v>0</v>
      </c>
    </row>
    <row r="46" spans="2:35"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3">
        <f>COUNTIF(Janvier!$D46:$AH46,"ca")+COUNTIF(Janvier!$D46:$AH46,"c")</f>
        <v>0</v>
      </c>
    </row>
    <row r="47" spans="2:35"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3">
        <f>COUNTIF(Janvier!$D47:$AH47,"ca")+COUNTIF(Janvier!$D47:$AH47,"c")</f>
        <v>0</v>
      </c>
    </row>
    <row r="48" spans="2:35"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15"/>
      <c r="AI48" s="3">
        <f>COUNTIF(Janvier!$D48:$AH48,"ca")+COUNTIF(Janvier!$D48:$AH48,"c")</f>
        <v>0</v>
      </c>
    </row>
    <row r="49" spans="2:35"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3">
        <f>COUNTIF(Janvier!$D49:$AH49,"ca")+COUNTIF(Janvier!$D49:$AH49,"c")</f>
        <v>0</v>
      </c>
    </row>
    <row r="50" spans="2:35"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3">
        <f>COUNTIF(Janvier!$D50:$AH50,"ca")+COUNTIF(Janvier!$D50:$AH50,"c")</f>
        <v>0</v>
      </c>
    </row>
    <row r="51" spans="2:35"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3">
        <f>COUNTIF(Janvier!$D51:$AH51,"ca")+COUNTIF(Janvier!$D51:$AH51,"c")</f>
        <v>0</v>
      </c>
    </row>
    <row r="52" spans="2:35"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3">
        <f>COUNTIF(Janvier!$D52:$AH52,"ca")+COUNTIF(Janvier!$D52:$AH52,"c")</f>
        <v>0</v>
      </c>
    </row>
    <row r="53" spans="2:35"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15"/>
      <c r="AI53" s="3">
        <f>COUNTIF(Janvier!$D53:$AH53,"ca")+COUNTIF(Janvier!$D53:$AH53,"c")</f>
        <v>0</v>
      </c>
    </row>
    <row r="54" spans="2:35"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15"/>
      <c r="AI54" s="3">
        <f>COUNTIF(Janvier!$D54:$AH54,"ca")+COUNTIF(Janvier!$D54:$AH54,"c")</f>
        <v>0</v>
      </c>
    </row>
    <row r="55" spans="2:35"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3">
        <f>COUNTIF(Janvier!$D55:$AH55,"ca")+COUNTIF(Janvier!$D55:$AH55,"c")</f>
        <v>0</v>
      </c>
    </row>
    <row r="56" spans="2:35"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15"/>
      <c r="AI56" s="3">
        <f>COUNTIF(Janvier!$D56:$AH56,"ca")+COUNTIF(Janvier!$D56:$AH56,"c")</f>
        <v>0</v>
      </c>
    </row>
    <row r="57" spans="2:35"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3">
        <f>COUNTIF(Janvier!$D57:$AH57,"ca")+COUNTIF(Janvier!$D57:$AH57,"c")</f>
        <v>0</v>
      </c>
    </row>
    <row r="58" spans="2:35"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15"/>
      <c r="AI58" s="3">
        <f>COUNTIF(Janvier!$D58:$AH58,"ca")+COUNTIF(Janvier!$D58:$AH58,"c")</f>
        <v>0</v>
      </c>
    </row>
    <row r="59" spans="2:35"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15"/>
      <c r="AI59" s="3">
        <f>COUNTIF(Janvier!$D59:$AH59,"ca")+COUNTIF(Janvier!$D59:$AH59,"c")</f>
        <v>0</v>
      </c>
    </row>
    <row r="60" spans="2:35"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3">
        <f>COUNTIF(Janvier!$D60:$AH60,"ca")+COUNTIF(Janvier!$D60:$AH60,"c")</f>
        <v>0</v>
      </c>
    </row>
    <row r="61" spans="2:35"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15"/>
      <c r="AI61" s="3">
        <f>COUNTIF(Janvier!$D61:$AH61,"ca")+COUNTIF(Janvier!$D61:$AH61,"c")</f>
        <v>0</v>
      </c>
    </row>
    <row r="62" spans="2:35"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15"/>
      <c r="AI62" s="3">
        <f>COUNTIF(Janvier!$D62:$AH62,"ca")+COUNTIF(Janvier!$D62:$AH62,"c")</f>
        <v>0</v>
      </c>
    </row>
    <row r="63" spans="2:35"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15"/>
      <c r="AI63" s="3">
        <f>COUNTIF(Janvier!$D63:$AH63,"ca")+COUNTIF(Janvier!$D63:$AH63,"c")</f>
        <v>0</v>
      </c>
    </row>
    <row r="64" spans="2:35"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3">
        <f>COUNTIF(Janvier!$D64:$AH64,"ca")+COUNTIF(Janvier!$D64:$AH64,"c")</f>
        <v>0</v>
      </c>
    </row>
    <row r="65" spans="2:35"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15"/>
      <c r="AI65" s="3">
        <f>COUNTIF(Janvier!$D65:$AH65,"ca")+COUNTIF(Janvier!$D65:$AH65,"c")</f>
        <v>0</v>
      </c>
    </row>
    <row r="66" spans="2:35"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15"/>
      <c r="AI66" s="3">
        <f>COUNTIF(Janvier!$D66:$AH66,"ca")+COUNTIF(Janvier!$D66:$AH66,"c")</f>
        <v>0</v>
      </c>
    </row>
    <row r="67" spans="2:35" ht="30" customHeight="1" x14ac:dyDescent="0.25">
      <c r="B67" s="9">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15"/>
      <c r="AI67" s="3">
        <f>COUNTIF(Janvier!$D67:$AH67,"ca")+COUNTIF(Janvier!$D67:$AH67,"c")</f>
        <v>0</v>
      </c>
    </row>
    <row r="68" spans="2:35" ht="30" customHeight="1" x14ac:dyDescent="0.25">
      <c r="B68" s="9">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15"/>
      <c r="AI68" s="3">
        <f>COUNTIF(Janvier!$D68:$AH68,"ca")+COUNTIF(Janvier!$D68:$AH68,"c")</f>
        <v>0</v>
      </c>
    </row>
    <row r="69" spans="2:35" ht="30" customHeight="1" x14ac:dyDescent="0.25">
      <c r="B69" s="9">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15"/>
      <c r="AI69" s="3">
        <f>COUNTIF(Janvier!$D69:$AH69,"ca")+COUNTIF(Janvier!$D69:$AH69,"c")</f>
        <v>0</v>
      </c>
    </row>
    <row r="70" spans="2:35" ht="30" customHeight="1" x14ac:dyDescent="0.25">
      <c r="B70" s="9">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15"/>
      <c r="AI70" s="3">
        <f>COUNTIF(Janvier!$D70:$AH70,"ca")+COUNTIF(Janvier!$D70:$AH70,"c")</f>
        <v>0</v>
      </c>
    </row>
    <row r="71" spans="2:35" ht="30" customHeight="1" thickBot="1" x14ac:dyDescent="0.3">
      <c r="B71" s="9">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3">
        <f>COUNTIF(Janvier!$D71:$AH71,"ca")+COUNTIF(Janvier!$D71:$AH71,"c")</f>
        <v>0</v>
      </c>
    </row>
    <row r="72" spans="2:35" ht="30" customHeight="1" thickTop="1" thickBot="1" x14ac:dyDescent="0.3">
      <c r="B72" s="15" t="s">
        <v>85</v>
      </c>
      <c r="C72" s="18"/>
      <c r="D72" s="80">
        <f>COUNTIFS(D8:D70,"V")</f>
        <v>0</v>
      </c>
      <c r="E72" s="80">
        <f t="shared" ref="E72:AH72" si="2">COUNTIFS(E8:E70,"V")</f>
        <v>0</v>
      </c>
      <c r="F72" s="80">
        <f t="shared" si="2"/>
        <v>0</v>
      </c>
      <c r="G72" s="80">
        <f t="shared" si="2"/>
        <v>0</v>
      </c>
      <c r="H72" s="80">
        <f t="shared" si="2"/>
        <v>0</v>
      </c>
      <c r="I72" s="80">
        <f t="shared" si="2"/>
        <v>0</v>
      </c>
      <c r="J72" s="80">
        <f t="shared" si="2"/>
        <v>0</v>
      </c>
      <c r="K72" s="80">
        <f t="shared" si="2"/>
        <v>0</v>
      </c>
      <c r="L72" s="80">
        <f t="shared" si="2"/>
        <v>8</v>
      </c>
      <c r="M72" s="80">
        <f t="shared" si="2"/>
        <v>0</v>
      </c>
      <c r="N72" s="80">
        <f t="shared" si="2"/>
        <v>0</v>
      </c>
      <c r="O72" s="80">
        <f t="shared" si="2"/>
        <v>0</v>
      </c>
      <c r="P72" s="80">
        <f t="shared" si="2"/>
        <v>0</v>
      </c>
      <c r="Q72" s="80">
        <f t="shared" si="2"/>
        <v>0</v>
      </c>
      <c r="R72" s="80">
        <f t="shared" si="2"/>
        <v>0</v>
      </c>
      <c r="S72" s="80">
        <f t="shared" si="2"/>
        <v>0</v>
      </c>
      <c r="T72" s="80">
        <f t="shared" si="2"/>
        <v>0</v>
      </c>
      <c r="U72" s="80">
        <f t="shared" si="2"/>
        <v>0</v>
      </c>
      <c r="V72" s="80">
        <f t="shared" si="2"/>
        <v>0</v>
      </c>
      <c r="W72" s="80">
        <f t="shared" si="2"/>
        <v>0</v>
      </c>
      <c r="X72" s="80">
        <f t="shared" si="2"/>
        <v>0</v>
      </c>
      <c r="Y72" s="80">
        <f t="shared" si="2"/>
        <v>0</v>
      </c>
      <c r="Z72" s="80">
        <f t="shared" si="2"/>
        <v>0</v>
      </c>
      <c r="AA72" s="80">
        <f t="shared" si="2"/>
        <v>0</v>
      </c>
      <c r="AB72" s="80">
        <f t="shared" si="2"/>
        <v>0</v>
      </c>
      <c r="AC72" s="80">
        <f t="shared" si="2"/>
        <v>0</v>
      </c>
      <c r="AD72" s="80">
        <f t="shared" si="2"/>
        <v>0</v>
      </c>
      <c r="AE72" s="80">
        <f t="shared" si="2"/>
        <v>0</v>
      </c>
      <c r="AF72" s="80">
        <f t="shared" si="2"/>
        <v>0</v>
      </c>
      <c r="AG72" s="80">
        <f t="shared" si="2"/>
        <v>0</v>
      </c>
      <c r="AH72" s="80">
        <f t="shared" si="2"/>
        <v>0</v>
      </c>
      <c r="AI72" s="17"/>
    </row>
    <row r="73" spans="2:35" ht="30" customHeight="1" thickTop="1" thickBot="1" x14ac:dyDescent="0.3">
      <c r="B73" s="15" t="s">
        <v>98</v>
      </c>
      <c r="C73" s="18"/>
      <c r="D73" s="80">
        <f t="shared" ref="D73:E73" si="3">COUNTIFS(D8:D71,"C")+COUNTIFS(D8:D71,"Ca")</f>
        <v>0</v>
      </c>
      <c r="E73" s="80">
        <f t="shared" si="3"/>
        <v>2</v>
      </c>
      <c r="F73" s="80">
        <f>COUNTIFS(F8:F71,"C")+COUNTIFS(F8:F71,"Ca")</f>
        <v>8</v>
      </c>
      <c r="G73" s="80">
        <f t="shared" ref="G73:AH73" si="4">COUNTIFS(G8:G71,"C")+COUNTIFS(G8:G71,"Ca")</f>
        <v>1</v>
      </c>
      <c r="H73" s="80">
        <f t="shared" si="4"/>
        <v>3</v>
      </c>
      <c r="I73" s="80">
        <f t="shared" si="4"/>
        <v>1</v>
      </c>
      <c r="J73" s="80">
        <f t="shared" si="4"/>
        <v>1</v>
      </c>
      <c r="K73" s="80">
        <f t="shared" si="4"/>
        <v>2</v>
      </c>
      <c r="L73" s="80">
        <f t="shared" si="4"/>
        <v>2</v>
      </c>
      <c r="M73" s="80">
        <f t="shared" si="4"/>
        <v>2</v>
      </c>
      <c r="N73" s="80">
        <f t="shared" si="4"/>
        <v>3</v>
      </c>
      <c r="O73" s="80">
        <f t="shared" si="4"/>
        <v>2</v>
      </c>
      <c r="P73" s="80">
        <f t="shared" si="4"/>
        <v>2</v>
      </c>
      <c r="Q73" s="80">
        <f t="shared" si="4"/>
        <v>2</v>
      </c>
      <c r="R73" s="80">
        <f t="shared" si="4"/>
        <v>0</v>
      </c>
      <c r="S73" s="80">
        <f t="shared" si="4"/>
        <v>1</v>
      </c>
      <c r="T73" s="80">
        <f t="shared" si="4"/>
        <v>1</v>
      </c>
      <c r="U73" s="80">
        <f t="shared" si="4"/>
        <v>2</v>
      </c>
      <c r="V73" s="80">
        <f t="shared" si="4"/>
        <v>1</v>
      </c>
      <c r="W73" s="80">
        <f t="shared" si="4"/>
        <v>2</v>
      </c>
      <c r="X73" s="80">
        <f t="shared" si="4"/>
        <v>2</v>
      </c>
      <c r="Y73" s="80">
        <f t="shared" si="4"/>
        <v>1</v>
      </c>
      <c r="Z73" s="80">
        <f t="shared" si="4"/>
        <v>0</v>
      </c>
      <c r="AA73" s="80">
        <f t="shared" si="4"/>
        <v>2</v>
      </c>
      <c r="AB73" s="80">
        <f t="shared" si="4"/>
        <v>0</v>
      </c>
      <c r="AC73" s="80">
        <f t="shared" si="4"/>
        <v>0</v>
      </c>
      <c r="AD73" s="80">
        <f t="shared" si="4"/>
        <v>0</v>
      </c>
      <c r="AE73" s="80">
        <f t="shared" si="4"/>
        <v>0</v>
      </c>
      <c r="AF73" s="80">
        <f t="shared" si="4"/>
        <v>1</v>
      </c>
      <c r="AG73" s="80">
        <f t="shared" si="4"/>
        <v>0</v>
      </c>
      <c r="AH73" s="80">
        <f t="shared" si="4"/>
        <v>0</v>
      </c>
      <c r="AI73" s="17"/>
    </row>
  </sheetData>
  <sheetProtection sheet="1" objects="1" scenarios="1" selectLockedCells="1"/>
  <mergeCells count="8">
    <mergeCell ref="D4:AH4"/>
    <mergeCell ref="AC1:AE1"/>
    <mergeCell ref="C1:D1"/>
    <mergeCell ref="E2:G2"/>
    <mergeCell ref="I2:K2"/>
    <mergeCell ref="M2:O2"/>
    <mergeCell ref="Q2:S2"/>
    <mergeCell ref="U2:W2"/>
  </mergeCells>
  <conditionalFormatting sqref="AI8:AI73">
    <cfRule type="dataBar" priority="195">
      <dataBar>
        <cfvo type="num" val="0"/>
        <cfvo type="num" val="31"/>
        <color theme="3" tint="0.749992370372631"/>
      </dataBar>
      <extLst>
        <ext xmlns:x14="http://schemas.microsoft.com/office/spreadsheetml/2009/9/main" uri="{B025F937-C7B1-47D3-B67F-A62EFF666E3E}">
          <x14:id>{ECCE2C3C-1B01-4700-B60E-DAAAB19A9C1A}</x14:id>
        </ext>
      </extLst>
    </cfRule>
  </conditionalFormatting>
  <conditionalFormatting sqref="D8:AH71 D5:AH6">
    <cfRule type="expression" dxfId="1516" priority="21">
      <formula>OR(WEEKDAY(D$5,2)=6, WEEKDAY(D$5,2)=7)</formula>
    </cfRule>
  </conditionalFormatting>
  <conditionalFormatting sqref="D8:AH71">
    <cfRule type="expression" dxfId="1515" priority="4">
      <formula>D8="8/20'"</formula>
    </cfRule>
    <cfRule type="expression" dxfId="1514" priority="5">
      <formula>D8="X"</formula>
    </cfRule>
    <cfRule type="expression" dxfId="1513" priority="6">
      <formula>D8="7/15'"</formula>
    </cfRule>
    <cfRule type="expression" dxfId="1512" priority="7">
      <formula>D8="7/13'"</formula>
    </cfRule>
    <cfRule type="expression" dxfId="1511" priority="8">
      <formula>D8="12/20'"</formula>
    </cfRule>
    <cfRule type="expression" dxfId="1510" priority="11">
      <formula>D8="For"</formula>
    </cfRule>
    <cfRule type="expression" dxfId="1509" priority="12">
      <formula>D8="/"</formula>
    </cfRule>
    <cfRule type="expression" dxfId="1508" priority="13">
      <formula>D8="V"</formula>
    </cfRule>
    <cfRule type="expression" dxfId="1507" priority="14">
      <formula>D8="C"</formula>
    </cfRule>
    <cfRule type="expression" dxfId="1506" priority="15">
      <formula>D8="ca"</formula>
    </cfRule>
  </conditionalFormatting>
  <conditionalFormatting sqref="D72:AH73">
    <cfRule type="cellIs" dxfId="1505" priority="9" operator="lessThanOrEqual">
      <formula>7</formula>
    </cfRule>
    <cfRule type="cellIs" dxfId="1504" priority="10" operator="greaterThan">
      <formula>7</formula>
    </cfRule>
  </conditionalFormatting>
  <conditionalFormatting sqref="D73:AH73">
    <cfRule type="cellIs" dxfId="1503" priority="1" operator="greaterThan">
      <formula>8</formula>
    </cfRule>
  </conditionalFormatting>
  <dataValidations count="6">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100-000000000000}"/>
    <dataValidation allowBlank="1" showErrorMessage="1" prompt="Les jours du mois dans cette ligne sont générés automatiquement. Entrez l’absence et le motif d’absence d’un employé dans chaque colonne pour chaque jour du mois. Un champ vide indique qu’il n’y a pas eu d’absence" sqref="D7" xr:uid="{00000000-0002-0000-0100-000001000000}"/>
    <dataValidation allowBlank="1" showErrorMessage="1" prompt="Cette ligne définit les clés utilisées dans le tableau : Congé en C2, Personnel en F2 et Congé maladie en J2. Les cellules M2 et R2 sont personnalisables " sqref="B2:C2" xr:uid="{00000000-0002-0000-0100-000002000000}"/>
    <dataValidation allowBlank="1" showErrorMessage="1" prompt="La lettre « P » indique une absence pour motifs personnels" sqref="H2 L2 P2 T2" xr:uid="{00000000-0002-0000-0100-000003000000}"/>
    <dataValidation allowBlank="1" showInputMessage="1" showErrorMessage="1" prompt="Entrez l’année dans la cellule ci-dessous" sqref="AI3" xr:uid="{00000000-0002-0000-0100-000004000000}"/>
    <dataValidation allowBlank="1" showErrorMessage="1" sqref="B4:C6" xr:uid="{00000000-0002-0000-0100-000005000000}"/>
  </dataValidations>
  <printOptions horizontalCentered="1"/>
  <pageMargins left="0.23622047244094491" right="0.23622047244094491" top="0.55118110236220474" bottom="0.55118110236220474" header="0.31496062992125984" footer="0.31496062992125984"/>
  <pageSetup paperSize="9" scale="6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AI8:AI73</xm:sqref>
        </x14:conditionalFormatting>
        <x14:conditionalFormatting xmlns:xm="http://schemas.microsoft.com/office/excel/2006/main">
          <x14:cfRule type="cellIs" priority="3" operator="greaterThan" id="{C059FF55-FD36-4DCD-BA30-3888C2913971}">
            <xm:f>'Planning des congés'!$B$77</xm:f>
            <x14:dxf>
              <font>
                <color rgb="FF9C0006"/>
              </font>
              <fill>
                <patternFill>
                  <bgColor rgb="FFFFC7CE"/>
                </patternFill>
              </fill>
            </x14:dxf>
          </x14:cfRule>
          <xm:sqref>D73:AH73</xm:sqref>
        </x14:conditionalFormatting>
        <x14:conditionalFormatting xmlns:xm="http://schemas.microsoft.com/office/excel/2006/main">
          <x14:cfRule type="expression" priority="16" id="{FCC15868-BE03-4F61-B9F9-8AFD6FAA88F4}">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D8:AH71 D5:AH6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6000000}">
          <x14:formula1>
            <xm:f>réglage!$I$3:$I$11</xm:f>
          </x14:formula1>
          <xm:sqref>D8:AH71</xm:sqref>
        </x14:dataValidation>
        <x14:dataValidation type="list" allowBlank="1" showInputMessage="1" showErrorMessage="1" xr:uid="{00000000-0002-0000-0100-000007000000}">
          <x14:formula1>
            <xm:f>'Noms '!$B$4:$B$79</xm:f>
          </x14:formula1>
          <xm:sqref>C72:C73 B8:B71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2" tint="-0.749992370372631"/>
    <pageSetUpPr fitToPage="1"/>
  </sheetPr>
  <dimension ref="B1:AH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2" width="4.7109375" style="4" customWidth="1"/>
    <col min="33" max="33" width="17.5703125" style="4" customWidth="1"/>
    <col min="34" max="34" width="3.7109375" customWidth="1"/>
  </cols>
  <sheetData>
    <row r="1" spans="2:34" ht="50.1" customHeight="1" x14ac:dyDescent="0.25">
      <c r="B1" s="67" t="s">
        <v>74</v>
      </c>
      <c r="C1" s="136">
        <f>réglage!A8</f>
        <v>43480</v>
      </c>
      <c r="D1" s="136"/>
      <c r="H1" s="5" t="s">
        <v>84</v>
      </c>
      <c r="AC1" s="135">
        <f ca="1">TODAY()</f>
        <v>43472</v>
      </c>
      <c r="AD1" s="135"/>
      <c r="AE1" s="135"/>
    </row>
    <row r="2" spans="2:34"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4" ht="15" customHeight="1" x14ac:dyDescent="0.25">
      <c r="AG3" s="7"/>
    </row>
    <row r="4" spans="2:34" ht="30" customHeight="1" x14ac:dyDescent="0.25">
      <c r="B4" s="83">
        <v>2</v>
      </c>
      <c r="C4" s="65"/>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65">
        <f>An</f>
        <v>2019</v>
      </c>
    </row>
    <row r="5" spans="2:34" ht="30" customHeight="1" x14ac:dyDescent="0.25">
      <c r="B5" s="90" t="s">
        <v>33</v>
      </c>
      <c r="C5" s="65"/>
      <c r="D5" s="64">
        <f t="shared" ref="D5:AE5" si="0" xml:space="preserve"> DATE(AnnéeCalendrier,$B$4, D7)</f>
        <v>43497</v>
      </c>
      <c r="E5" s="64">
        <f t="shared" si="0"/>
        <v>43498</v>
      </c>
      <c r="F5" s="64">
        <f t="shared" si="0"/>
        <v>43499</v>
      </c>
      <c r="G5" s="64">
        <f t="shared" si="0"/>
        <v>43500</v>
      </c>
      <c r="H5" s="64">
        <f t="shared" si="0"/>
        <v>43501</v>
      </c>
      <c r="I5" s="64">
        <f t="shared" si="0"/>
        <v>43502</v>
      </c>
      <c r="J5" s="64">
        <f t="shared" si="0"/>
        <v>43503</v>
      </c>
      <c r="K5" s="64">
        <f t="shared" si="0"/>
        <v>43504</v>
      </c>
      <c r="L5" s="64">
        <f t="shared" si="0"/>
        <v>43505</v>
      </c>
      <c r="M5" s="64">
        <f t="shared" si="0"/>
        <v>43506</v>
      </c>
      <c r="N5" s="64">
        <f t="shared" si="0"/>
        <v>43507</v>
      </c>
      <c r="O5" s="64">
        <f t="shared" si="0"/>
        <v>43508</v>
      </c>
      <c r="P5" s="64">
        <f t="shared" si="0"/>
        <v>43509</v>
      </c>
      <c r="Q5" s="64">
        <f t="shared" si="0"/>
        <v>43510</v>
      </c>
      <c r="R5" s="64">
        <f t="shared" si="0"/>
        <v>43511</v>
      </c>
      <c r="S5" s="64">
        <f t="shared" si="0"/>
        <v>43512</v>
      </c>
      <c r="T5" s="64">
        <f t="shared" si="0"/>
        <v>43513</v>
      </c>
      <c r="U5" s="64">
        <f t="shared" si="0"/>
        <v>43514</v>
      </c>
      <c r="V5" s="64">
        <f t="shared" si="0"/>
        <v>43515</v>
      </c>
      <c r="W5" s="64">
        <f t="shared" si="0"/>
        <v>43516</v>
      </c>
      <c r="X5" s="64">
        <f t="shared" si="0"/>
        <v>43517</v>
      </c>
      <c r="Y5" s="64">
        <f t="shared" si="0"/>
        <v>43518</v>
      </c>
      <c r="Z5" s="64">
        <f t="shared" si="0"/>
        <v>43519</v>
      </c>
      <c r="AA5" s="64">
        <f t="shared" si="0"/>
        <v>43520</v>
      </c>
      <c r="AB5" s="64">
        <f t="shared" si="0"/>
        <v>43521</v>
      </c>
      <c r="AC5" s="64">
        <f t="shared" si="0"/>
        <v>43522</v>
      </c>
      <c r="AD5" s="64">
        <f t="shared" si="0"/>
        <v>43523</v>
      </c>
      <c r="AE5" s="64">
        <f t="shared" si="0"/>
        <v>43524</v>
      </c>
      <c r="AF5" s="64" t="str">
        <f>IF(réglage!A6=365,"", DATE(AG4,$B$4, AF7))</f>
        <v/>
      </c>
      <c r="AG5" s="65"/>
    </row>
    <row r="6" spans="2:34" ht="13.5" customHeight="1" x14ac:dyDescent="0.25">
      <c r="B6" s="90"/>
      <c r="C6" s="97" t="s">
        <v>92</v>
      </c>
      <c r="D6" s="101">
        <f>_xlfn.ISOWEEKNUM(D5)</f>
        <v>5</v>
      </c>
      <c r="E6" s="101">
        <f t="shared" ref="E6:AD6" si="1">_xlfn.ISOWEEKNUM(E5)</f>
        <v>5</v>
      </c>
      <c r="F6" s="101">
        <f t="shared" si="1"/>
        <v>5</v>
      </c>
      <c r="G6" s="101">
        <f t="shared" si="1"/>
        <v>6</v>
      </c>
      <c r="H6" s="101">
        <f t="shared" si="1"/>
        <v>6</v>
      </c>
      <c r="I6" s="101">
        <f t="shared" si="1"/>
        <v>6</v>
      </c>
      <c r="J6" s="101">
        <f t="shared" si="1"/>
        <v>6</v>
      </c>
      <c r="K6" s="101">
        <f t="shared" si="1"/>
        <v>6</v>
      </c>
      <c r="L6" s="101">
        <f t="shared" si="1"/>
        <v>6</v>
      </c>
      <c r="M6" s="101">
        <f t="shared" si="1"/>
        <v>6</v>
      </c>
      <c r="N6" s="101">
        <f t="shared" si="1"/>
        <v>7</v>
      </c>
      <c r="O6" s="101">
        <f t="shared" si="1"/>
        <v>7</v>
      </c>
      <c r="P6" s="101">
        <f t="shared" si="1"/>
        <v>7</v>
      </c>
      <c r="Q6" s="101">
        <f t="shared" si="1"/>
        <v>7</v>
      </c>
      <c r="R6" s="101">
        <f t="shared" si="1"/>
        <v>7</v>
      </c>
      <c r="S6" s="101">
        <f t="shared" si="1"/>
        <v>7</v>
      </c>
      <c r="T6" s="101">
        <f t="shared" si="1"/>
        <v>7</v>
      </c>
      <c r="U6" s="101">
        <f t="shared" si="1"/>
        <v>8</v>
      </c>
      <c r="V6" s="101">
        <f t="shared" si="1"/>
        <v>8</v>
      </c>
      <c r="W6" s="101">
        <f t="shared" si="1"/>
        <v>8</v>
      </c>
      <c r="X6" s="101">
        <f t="shared" si="1"/>
        <v>8</v>
      </c>
      <c r="Y6" s="101">
        <f t="shared" si="1"/>
        <v>8</v>
      </c>
      <c r="Z6" s="101">
        <f t="shared" si="1"/>
        <v>8</v>
      </c>
      <c r="AA6" s="101">
        <f t="shared" si="1"/>
        <v>8</v>
      </c>
      <c r="AB6" s="101">
        <f t="shared" si="1"/>
        <v>9</v>
      </c>
      <c r="AC6" s="101">
        <f t="shared" si="1"/>
        <v>9</v>
      </c>
      <c r="AD6" s="101">
        <f t="shared" si="1"/>
        <v>9</v>
      </c>
      <c r="AE6" s="101">
        <f>_xlfn.ISOWEEKNUM(AE5)</f>
        <v>9</v>
      </c>
      <c r="AF6" s="101" t="str">
        <f>IF(réglage!A6=365,"", _xlfn.ISOWEEKNUM(AE5))</f>
        <v/>
      </c>
      <c r="AG6" s="95"/>
    </row>
    <row r="7" spans="2:34"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t="str">
        <f>IF(réglage!A6=366,"29","")</f>
        <v/>
      </c>
      <c r="AG7" s="132" t="s">
        <v>97</v>
      </c>
      <c r="AH7" s="91"/>
    </row>
    <row r="8" spans="2:34"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3">
        <f>COUNTIF($D8:$AF8,"c")+COUNTIF($D8:$AF8,"ca")+COUNTIF($D8:$AF8,"f")</f>
        <v>0</v>
      </c>
    </row>
    <row r="9" spans="2:34"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3">
        <f t="shared" ref="AG9:AG71" si="2">COUNTIF($D9:$AF9,"c")+COUNTIF($D9:$AF9,"ca")+COUNTIF($D9:$AF9,"f")</f>
        <v>0</v>
      </c>
    </row>
    <row r="10" spans="2:34"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3">
        <f t="shared" si="2"/>
        <v>0</v>
      </c>
    </row>
    <row r="11" spans="2:34"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3">
        <f t="shared" si="2"/>
        <v>0</v>
      </c>
    </row>
    <row r="12" spans="2:34"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3">
        <f t="shared" si="2"/>
        <v>0</v>
      </c>
    </row>
    <row r="13" spans="2:34"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3">
        <f t="shared" si="2"/>
        <v>0</v>
      </c>
    </row>
    <row r="14" spans="2:34"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3">
        <f t="shared" si="2"/>
        <v>0</v>
      </c>
    </row>
    <row r="15" spans="2:34"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3">
        <f t="shared" si="2"/>
        <v>0</v>
      </c>
    </row>
    <row r="16" spans="2:34"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3">
        <f t="shared" si="2"/>
        <v>0</v>
      </c>
    </row>
    <row r="17" spans="2:33"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3">
        <f t="shared" si="2"/>
        <v>0</v>
      </c>
    </row>
    <row r="18" spans="2:33"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3">
        <f t="shared" si="2"/>
        <v>0</v>
      </c>
    </row>
    <row r="19" spans="2:33"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3">
        <f t="shared" si="2"/>
        <v>0</v>
      </c>
    </row>
    <row r="20" spans="2:33"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3">
        <f t="shared" si="2"/>
        <v>0</v>
      </c>
    </row>
    <row r="21" spans="2:33"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3">
        <f t="shared" si="2"/>
        <v>0</v>
      </c>
    </row>
    <row r="22" spans="2:33"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3">
        <f t="shared" si="2"/>
        <v>0</v>
      </c>
    </row>
    <row r="23" spans="2:33"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3">
        <f t="shared" si="2"/>
        <v>0</v>
      </c>
    </row>
    <row r="24" spans="2:33"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3">
        <f t="shared" si="2"/>
        <v>0</v>
      </c>
    </row>
    <row r="25" spans="2:33"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3">
        <f t="shared" si="2"/>
        <v>0</v>
      </c>
    </row>
    <row r="26" spans="2:33"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3">
        <f t="shared" si="2"/>
        <v>0</v>
      </c>
    </row>
    <row r="27" spans="2:33"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3">
        <f t="shared" si="2"/>
        <v>0</v>
      </c>
    </row>
    <row r="28" spans="2:33"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3">
        <f t="shared" si="2"/>
        <v>0</v>
      </c>
    </row>
    <row r="29" spans="2:33"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3">
        <f t="shared" si="2"/>
        <v>0</v>
      </c>
    </row>
    <row r="30" spans="2:33"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3">
        <f t="shared" si="2"/>
        <v>0</v>
      </c>
    </row>
    <row r="31" spans="2:33"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3">
        <f t="shared" si="2"/>
        <v>0</v>
      </c>
    </row>
    <row r="32" spans="2:33"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3">
        <f t="shared" si="2"/>
        <v>0</v>
      </c>
    </row>
    <row r="33" spans="2:33"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3">
        <f t="shared" si="2"/>
        <v>0</v>
      </c>
    </row>
    <row r="34" spans="2:33"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3">
        <f t="shared" si="2"/>
        <v>0</v>
      </c>
    </row>
    <row r="35" spans="2:33"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3">
        <f t="shared" si="2"/>
        <v>0</v>
      </c>
    </row>
    <row r="36" spans="2:33"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3">
        <f t="shared" si="2"/>
        <v>0</v>
      </c>
    </row>
    <row r="37" spans="2:33"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3">
        <f t="shared" si="2"/>
        <v>0</v>
      </c>
    </row>
    <row r="38" spans="2:33"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3">
        <f t="shared" si="2"/>
        <v>0</v>
      </c>
    </row>
    <row r="39" spans="2:33"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3">
        <f t="shared" si="2"/>
        <v>0</v>
      </c>
    </row>
    <row r="40" spans="2:33"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3">
        <f t="shared" si="2"/>
        <v>0</v>
      </c>
    </row>
    <row r="41" spans="2:33"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3">
        <f t="shared" si="2"/>
        <v>0</v>
      </c>
    </row>
    <row r="42" spans="2:33"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3">
        <f t="shared" si="2"/>
        <v>0</v>
      </c>
    </row>
    <row r="43" spans="2:33"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3">
        <f t="shared" si="2"/>
        <v>0</v>
      </c>
    </row>
    <row r="44" spans="2:33"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3">
        <f t="shared" si="2"/>
        <v>0</v>
      </c>
    </row>
    <row r="45" spans="2:33"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3">
        <f t="shared" si="2"/>
        <v>0</v>
      </c>
    </row>
    <row r="46" spans="2:33"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3">
        <f t="shared" si="2"/>
        <v>0</v>
      </c>
    </row>
    <row r="47" spans="2:33"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3">
        <f t="shared" si="2"/>
        <v>0</v>
      </c>
    </row>
    <row r="48" spans="2:33"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3">
        <f t="shared" si="2"/>
        <v>0</v>
      </c>
    </row>
    <row r="49" spans="2:33"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3">
        <f t="shared" si="2"/>
        <v>0</v>
      </c>
    </row>
    <row r="50" spans="2:33"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3">
        <f t="shared" si="2"/>
        <v>0</v>
      </c>
    </row>
    <row r="51" spans="2:33"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3">
        <f t="shared" si="2"/>
        <v>0</v>
      </c>
    </row>
    <row r="52" spans="2:33"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3">
        <f t="shared" si="2"/>
        <v>0</v>
      </c>
    </row>
    <row r="53" spans="2:33"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3">
        <f t="shared" si="2"/>
        <v>0</v>
      </c>
    </row>
    <row r="54" spans="2:33"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3">
        <f t="shared" si="2"/>
        <v>0</v>
      </c>
    </row>
    <row r="55" spans="2:33"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3">
        <f t="shared" si="2"/>
        <v>0</v>
      </c>
    </row>
    <row r="56" spans="2:33"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3">
        <f t="shared" si="2"/>
        <v>0</v>
      </c>
    </row>
    <row r="57" spans="2:33"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3">
        <f t="shared" si="2"/>
        <v>0</v>
      </c>
    </row>
    <row r="58" spans="2:33"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3">
        <f t="shared" si="2"/>
        <v>0</v>
      </c>
    </row>
    <row r="59" spans="2:33"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3">
        <f t="shared" si="2"/>
        <v>0</v>
      </c>
    </row>
    <row r="60" spans="2:33"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3">
        <f t="shared" si="2"/>
        <v>0</v>
      </c>
    </row>
    <row r="61" spans="2:33"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3">
        <f t="shared" si="2"/>
        <v>0</v>
      </c>
    </row>
    <row r="62" spans="2:33"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3">
        <f t="shared" si="2"/>
        <v>0</v>
      </c>
    </row>
    <row r="63" spans="2:33"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3">
        <f t="shared" si="2"/>
        <v>0</v>
      </c>
    </row>
    <row r="64" spans="2:33"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3">
        <f t="shared" si="2"/>
        <v>0</v>
      </c>
    </row>
    <row r="65" spans="2:33"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3">
        <f t="shared" si="2"/>
        <v>0</v>
      </c>
    </row>
    <row r="66" spans="2:33"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3">
        <f t="shared" si="2"/>
        <v>0</v>
      </c>
    </row>
    <row r="67" spans="2:33"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3">
        <f t="shared" si="2"/>
        <v>0</v>
      </c>
    </row>
    <row r="68" spans="2:33"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3">
        <f t="shared" si="2"/>
        <v>0</v>
      </c>
    </row>
    <row r="69" spans="2:33"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3">
        <f t="shared" si="2"/>
        <v>0</v>
      </c>
    </row>
    <row r="70" spans="2:33"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3">
        <f t="shared" si="2"/>
        <v>0</v>
      </c>
    </row>
    <row r="71" spans="2:33"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3">
        <f t="shared" si="2"/>
        <v>0</v>
      </c>
    </row>
    <row r="72" spans="2:33" ht="30" customHeight="1" thickTop="1" thickBot="1" x14ac:dyDescent="0.3">
      <c r="B72" s="15" t="s">
        <v>85</v>
      </c>
      <c r="C72" s="18"/>
      <c r="D72" s="80">
        <f>COUNTIFS(D8:D71,"V")</f>
        <v>0</v>
      </c>
      <c r="E72" s="80">
        <f t="shared" ref="E72:AF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17"/>
    </row>
    <row r="73" spans="2:33" ht="30" customHeight="1" thickTop="1" thickBot="1" x14ac:dyDescent="0.3">
      <c r="B73" s="104" t="s">
        <v>93</v>
      </c>
      <c r="C73" s="105"/>
      <c r="D73" s="80">
        <f>COUNTIFS(D8:D71,"C")+COUNTIFS(D8:D71,"Ca")</f>
        <v>0</v>
      </c>
      <c r="E73" s="80">
        <f t="shared" ref="E73:AF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106"/>
    </row>
  </sheetData>
  <sheetProtection algorithmName="SHA-512" hashValue="bPLlibkA5jA2oN7KZcd2Oj5tL/hT+OqT4QblhBoxeOq7Yv2BG/L5sKHaIVkhLqvRrU0iDxcuJ3FQJ7KdWV/Jdg==" saltValue="kifMVLU9a6WHJ5rWYz8CNg==" spinCount="100000" sheet="1" objects="1" scenarios="1"/>
  <mergeCells count="8">
    <mergeCell ref="C1:D1"/>
    <mergeCell ref="AC1:AE1"/>
    <mergeCell ref="D4:AF4"/>
    <mergeCell ref="E2:G2"/>
    <mergeCell ref="Q2:S2"/>
    <mergeCell ref="U2:W2"/>
    <mergeCell ref="I2:K2"/>
    <mergeCell ref="M2:O2"/>
  </mergeCells>
  <conditionalFormatting sqref="D5:AH6 D8:AH71">
    <cfRule type="expression" dxfId="1430" priority="18">
      <formula>OR(WEEKDAY(D$5,2)=6, WEEKDAY(D$5,2)=7)</formula>
    </cfRule>
  </conditionalFormatting>
  <conditionalFormatting sqref="AG8:AG73">
    <cfRule type="dataBar" priority="24">
      <dataBar>
        <cfvo type="num" val="0"/>
        <cfvo type="num" val="31"/>
        <color theme="3" tint="0.749992370372631"/>
      </dataBar>
      <extLst>
        <ext xmlns:x14="http://schemas.microsoft.com/office/spreadsheetml/2009/9/main" uri="{B025F937-C7B1-47D3-B67F-A62EFF666E3E}">
          <x14:id>{A60F8173-7AA0-4429-8A6D-7FD8F4E6DA9B}</x14:id>
        </ext>
      </extLst>
    </cfRule>
  </conditionalFormatting>
  <conditionalFormatting sqref="D8:AF71">
    <cfRule type="expression" dxfId="1429" priority="10">
      <formula>D8="X"</formula>
    </cfRule>
    <cfRule type="expression" dxfId="1428" priority="10">
      <formula>D8="/"</formula>
    </cfRule>
    <cfRule type="expression" dxfId="1427" priority="10">
      <formula>D8="C"</formula>
    </cfRule>
    <cfRule type="expression" dxfId="1426" priority="11">
      <formula>D8="f"</formula>
    </cfRule>
    <cfRule type="expression" dxfId="1425" priority="12">
      <formula>D8="8/20'"</formula>
    </cfRule>
    <cfRule type="expression" dxfId="1424" priority="13">
      <formula>D8="7/13'"</formula>
    </cfRule>
    <cfRule type="expression" dxfId="1423" priority="14">
      <formula>D8="V"</formula>
    </cfRule>
    <cfRule type="expression" dxfId="1422" priority="15">
      <formula>D8="7/15'"</formula>
    </cfRule>
    <cfRule type="expression" dxfId="1421" priority="16">
      <formula>D8="12/20'"</formula>
    </cfRule>
    <cfRule type="expression" dxfId="1420" priority="17">
      <formula>D8="ca"</formula>
    </cfRule>
  </conditionalFormatting>
  <conditionalFormatting sqref="D72:AF73">
    <cfRule type="cellIs" dxfId="1419" priority="4" operator="lessThanOrEqual">
      <formula>7</formula>
    </cfRule>
    <cfRule type="cellIs" dxfId="1418" priority="5" operator="greaterThan">
      <formula>7</formula>
    </cfRule>
  </conditionalFormatting>
  <conditionalFormatting sqref="D73:AF73">
    <cfRule type="cellIs" dxfId="1417" priority="3" operator="greaterThan">
      <formula>8</formula>
    </cfRule>
  </conditionalFormatting>
  <conditionalFormatting sqref="D72:AF72">
    <cfRule type="cellIs" dxfId="1416" priority="1" operator="greaterThan">
      <formula>6</formula>
    </cfRule>
  </conditionalFormatting>
  <dataValidations xWindow="232" yWindow="365" count="7">
    <dataValidation allowBlank="1" showErrorMessage="1" prompt="Cette ligne définit les clés utilisées dans le tableau : Congé en C2, Personnel en F2 et Congé maladie en J2. Les cellules M2 et R2 sont personnalisables " sqref="B2:C2" xr:uid="{00000000-0002-0000-0200-000000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6" xr:uid="{00000000-0002-0000-0200-000001000000}"/>
    <dataValidation allowBlank="1" showInputMessage="1" showErrorMessage="1" prompt="Entrez l’année dans la cellule ci-dessous" sqref="AG3" xr:uid="{00000000-0002-0000-0200-000002000000}"/>
    <dataValidation allowBlank="1" showErrorMessage="1" prompt="La lettre « P » indique une absence pour motifs personnels" sqref="H2 L2 P2 T2" xr:uid="{00000000-0002-0000-0200-000003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200-000004000000}"/>
    <dataValidation allowBlank="1" showErrorMessage="1" prompt="Mois de ce calendrier des absences. Mettez à jour l’année dans la cellule AH4. Suivez les totaux mensuels dans la dernière cellule du tableau. Entrez les noms des employés dans la colonne B du tableau" sqref="C6" xr:uid="{00000000-0002-0000-0200-000005000000}"/>
    <dataValidation allowBlank="1" showErrorMessage="1" sqref="B4:C5" xr:uid="{00000000-0002-0000-0200-000006000000}"/>
  </dataValidations>
  <printOptions horizontalCentered="1"/>
  <pageMargins left="0.23622047244094491" right="0.23622047244094491" top="0.74803149606299213" bottom="0.74803149606299213" header="0.31496062992125984" footer="0.31496062992125984"/>
  <pageSetup paperSize="9" scale="71"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60F8173-7AA0-4429-8A6D-7FD8F4E6DA9B}">
            <x14:dataBar minLength="0" maxLength="100">
              <x14:cfvo type="num">
                <xm:f>0</xm:f>
              </x14:cfvo>
              <x14:cfvo type="num">
                <xm:f>31</xm:f>
              </x14:cfvo>
              <x14:negativeFillColor rgb="FFFF0000"/>
              <x14:axisColor rgb="FF000000"/>
            </x14:dataBar>
          </x14:cfRule>
          <xm:sqref>AG8:AG73</xm:sqref>
        </x14:conditionalFormatting>
        <x14:conditionalFormatting xmlns:xm="http://schemas.microsoft.com/office/excel/2006/main">
          <x14:cfRule type="expression" priority="19" id="{7A86F36F-BC73-4B90-B10D-9DA818EF4EEE}">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D8:AF71 D5:AF6</xm:sqref>
        </x14:conditionalFormatting>
        <x14:conditionalFormatting xmlns:xm="http://schemas.microsoft.com/office/excel/2006/main">
          <x14:cfRule type="cellIs" priority="2" operator="greaterThan" id="{C15F2270-6762-44DA-8DAC-FEBD7FF599CB}">
            <xm:f>'Planning des congés'!$B$77</xm:f>
            <x14:dxf>
              <font>
                <color rgb="FF9C0006"/>
              </font>
              <fill>
                <patternFill>
                  <bgColor rgb="FFFFC7CE"/>
                </patternFill>
              </fill>
            </x14:dxf>
          </x14:cfRule>
          <xm:sqref>D73:AF73</xm:sqref>
        </x14:conditionalFormatting>
      </x14:conditionalFormattings>
    </ext>
    <ext xmlns:x14="http://schemas.microsoft.com/office/spreadsheetml/2009/9/main" uri="{CCE6A557-97BC-4b89-ADB6-D9C93CAAB3DF}">
      <x14:dataValidations xmlns:xm="http://schemas.microsoft.com/office/excel/2006/main" xWindow="232" yWindow="365" count="2">
        <x14:dataValidation type="list" allowBlank="1" showInputMessage="1" showErrorMessage="1" xr:uid="{00000000-0002-0000-0200-000007000000}">
          <x14:formula1>
            <xm:f>réglage!$I$3:$I$11</xm:f>
          </x14:formula1>
          <xm:sqref>D8:AF71</xm:sqref>
        </x14:dataValidation>
        <x14:dataValidation type="list" allowBlank="1" showInputMessage="1" showErrorMessage="1" xr:uid="{00000000-0002-0000-0200-000008000000}">
          <x14:formula1>
            <xm:f>'Noms '!$B$4:$B$79</xm:f>
          </x14:formula1>
          <xm:sqref>C72:C73 B8:B71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2" tint="-0.499984740745262"/>
    <pageSetUpPr fitToPage="1"/>
  </sheetPr>
  <dimension ref="B1:AJ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2:36" ht="50.1" customHeight="1" x14ac:dyDescent="0.25">
      <c r="B1" s="67" t="s">
        <v>74</v>
      </c>
      <c r="C1" s="136">
        <f>réglage!A8</f>
        <v>43480</v>
      </c>
      <c r="D1" s="136"/>
      <c r="H1" s="5" t="s">
        <v>84</v>
      </c>
      <c r="AC1" s="135">
        <f ca="1">TODAY()</f>
        <v>43472</v>
      </c>
      <c r="AD1" s="135"/>
      <c r="AE1" s="135"/>
      <c r="AF1" s="77"/>
      <c r="AG1" s="77"/>
      <c r="AH1" s="77"/>
    </row>
    <row r="2" spans="2:36"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6" ht="15" customHeight="1" x14ac:dyDescent="0.25">
      <c r="AI3" s="7"/>
    </row>
    <row r="4" spans="2:36" ht="30" customHeight="1" x14ac:dyDescent="0.25">
      <c r="B4" s="83">
        <v>3</v>
      </c>
      <c r="C4" s="76"/>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76">
        <f>An</f>
        <v>2019</v>
      </c>
    </row>
    <row r="5" spans="2:36" ht="30" customHeight="1" x14ac:dyDescent="0.25">
      <c r="B5" s="90" t="s">
        <v>34</v>
      </c>
      <c r="C5" s="76"/>
      <c r="D5" s="64">
        <f t="shared" ref="D5:AF5" si="0" xml:space="preserve"> DATE(AnnéeCalendrier,$B$4, D7)</f>
        <v>43525</v>
      </c>
      <c r="E5" s="64">
        <f t="shared" si="0"/>
        <v>43526</v>
      </c>
      <c r="F5" s="64">
        <f t="shared" si="0"/>
        <v>43527</v>
      </c>
      <c r="G5" s="64">
        <f t="shared" si="0"/>
        <v>43528</v>
      </c>
      <c r="H5" s="64">
        <f t="shared" si="0"/>
        <v>43529</v>
      </c>
      <c r="I5" s="64">
        <f t="shared" si="0"/>
        <v>43530</v>
      </c>
      <c r="J5" s="64">
        <f t="shared" si="0"/>
        <v>43531</v>
      </c>
      <c r="K5" s="64">
        <f t="shared" si="0"/>
        <v>43532</v>
      </c>
      <c r="L5" s="64">
        <f t="shared" si="0"/>
        <v>43533</v>
      </c>
      <c r="M5" s="64">
        <f t="shared" si="0"/>
        <v>43534</v>
      </c>
      <c r="N5" s="64">
        <f t="shared" si="0"/>
        <v>43535</v>
      </c>
      <c r="O5" s="64">
        <f t="shared" si="0"/>
        <v>43536</v>
      </c>
      <c r="P5" s="64">
        <f t="shared" si="0"/>
        <v>43537</v>
      </c>
      <c r="Q5" s="64">
        <f t="shared" si="0"/>
        <v>43538</v>
      </c>
      <c r="R5" s="64">
        <f t="shared" si="0"/>
        <v>43539</v>
      </c>
      <c r="S5" s="64">
        <f t="shared" si="0"/>
        <v>43540</v>
      </c>
      <c r="T5" s="64">
        <f t="shared" si="0"/>
        <v>43541</v>
      </c>
      <c r="U5" s="64">
        <f t="shared" si="0"/>
        <v>43542</v>
      </c>
      <c r="V5" s="64">
        <f t="shared" si="0"/>
        <v>43543</v>
      </c>
      <c r="W5" s="64">
        <f t="shared" si="0"/>
        <v>43544</v>
      </c>
      <c r="X5" s="64">
        <f t="shared" si="0"/>
        <v>43545</v>
      </c>
      <c r="Y5" s="64">
        <f t="shared" si="0"/>
        <v>43546</v>
      </c>
      <c r="Z5" s="64">
        <f t="shared" si="0"/>
        <v>43547</v>
      </c>
      <c r="AA5" s="64">
        <f t="shared" si="0"/>
        <v>43548</v>
      </c>
      <c r="AB5" s="64">
        <f t="shared" si="0"/>
        <v>43549</v>
      </c>
      <c r="AC5" s="64">
        <f t="shared" si="0"/>
        <v>43550</v>
      </c>
      <c r="AD5" s="64">
        <f t="shared" si="0"/>
        <v>43551</v>
      </c>
      <c r="AE5" s="64">
        <f t="shared" si="0"/>
        <v>43552</v>
      </c>
      <c r="AF5" s="64">
        <f t="shared" si="0"/>
        <v>43553</v>
      </c>
      <c r="AG5" s="64">
        <f t="shared" ref="AG5" si="1" xml:space="preserve"> DATE(AnnéeCalendrier,$B$4, AG7)</f>
        <v>43554</v>
      </c>
      <c r="AH5" s="64">
        <f t="shared" ref="AH5" si="2" xml:space="preserve"> DATE(AnnéeCalendrier,$B$4, AH7)</f>
        <v>43555</v>
      </c>
      <c r="AI5" s="76"/>
    </row>
    <row r="6" spans="2:36" ht="11.25" customHeight="1" x14ac:dyDescent="0.25">
      <c r="B6" s="90"/>
      <c r="C6" s="97" t="s">
        <v>92</v>
      </c>
      <c r="D6" s="101">
        <f>_xlfn.ISOWEEKNUM(D5)</f>
        <v>9</v>
      </c>
      <c r="E6" s="101">
        <f t="shared" ref="E6:AH6" si="3">_xlfn.ISOWEEKNUM(E5)</f>
        <v>9</v>
      </c>
      <c r="F6" s="101">
        <f t="shared" si="3"/>
        <v>9</v>
      </c>
      <c r="G6" s="101">
        <f t="shared" si="3"/>
        <v>10</v>
      </c>
      <c r="H6" s="101">
        <f t="shared" si="3"/>
        <v>10</v>
      </c>
      <c r="I6" s="101">
        <f t="shared" si="3"/>
        <v>10</v>
      </c>
      <c r="J6" s="101">
        <f t="shared" si="3"/>
        <v>10</v>
      </c>
      <c r="K6" s="101">
        <f t="shared" si="3"/>
        <v>10</v>
      </c>
      <c r="L6" s="101">
        <f t="shared" si="3"/>
        <v>10</v>
      </c>
      <c r="M6" s="101">
        <f t="shared" si="3"/>
        <v>10</v>
      </c>
      <c r="N6" s="101">
        <f t="shared" si="3"/>
        <v>11</v>
      </c>
      <c r="O6" s="101">
        <f t="shared" si="3"/>
        <v>11</v>
      </c>
      <c r="P6" s="101">
        <f t="shared" si="3"/>
        <v>11</v>
      </c>
      <c r="Q6" s="101">
        <f t="shared" si="3"/>
        <v>11</v>
      </c>
      <c r="R6" s="101">
        <f t="shared" si="3"/>
        <v>11</v>
      </c>
      <c r="S6" s="101">
        <f t="shared" si="3"/>
        <v>11</v>
      </c>
      <c r="T6" s="101">
        <f t="shared" si="3"/>
        <v>11</v>
      </c>
      <c r="U6" s="101">
        <f t="shared" si="3"/>
        <v>12</v>
      </c>
      <c r="V6" s="101">
        <f t="shared" si="3"/>
        <v>12</v>
      </c>
      <c r="W6" s="101">
        <f t="shared" si="3"/>
        <v>12</v>
      </c>
      <c r="X6" s="101">
        <f t="shared" si="3"/>
        <v>12</v>
      </c>
      <c r="Y6" s="101">
        <f t="shared" si="3"/>
        <v>12</v>
      </c>
      <c r="Z6" s="101">
        <f t="shared" si="3"/>
        <v>12</v>
      </c>
      <c r="AA6" s="101">
        <f t="shared" si="3"/>
        <v>12</v>
      </c>
      <c r="AB6" s="101">
        <f t="shared" si="3"/>
        <v>13</v>
      </c>
      <c r="AC6" s="101">
        <f t="shared" si="3"/>
        <v>13</v>
      </c>
      <c r="AD6" s="101">
        <f t="shared" si="3"/>
        <v>13</v>
      </c>
      <c r="AE6" s="101">
        <f t="shared" si="3"/>
        <v>13</v>
      </c>
      <c r="AF6" s="101">
        <f t="shared" si="3"/>
        <v>13</v>
      </c>
      <c r="AG6" s="101">
        <f t="shared" si="3"/>
        <v>13</v>
      </c>
      <c r="AH6" s="101">
        <f t="shared" si="3"/>
        <v>13</v>
      </c>
      <c r="AI6" s="95"/>
    </row>
    <row r="7" spans="2:36"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82">
        <v>31</v>
      </c>
      <c r="AI7" s="132" t="s">
        <v>97</v>
      </c>
      <c r="AJ7" s="91"/>
    </row>
    <row r="8" spans="2:36"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
      <c r="AI8" s="3">
        <f>COUNTIF($D8:$AF8,"c")+COUNTIF($D8:$AF8,"ca")+COUNTIF($D8:$AF8,"f")</f>
        <v>0</v>
      </c>
    </row>
    <row r="9" spans="2:36"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
      <c r="AI9" s="3">
        <f t="shared" ref="AI9:AI71" si="4">COUNTIF($D9:$AF9,"c")+COUNTIF($D9:$AF9,"ca")+COUNTIF($D9:$AF9,"f")</f>
        <v>0</v>
      </c>
    </row>
    <row r="10" spans="2:36"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
      <c r="AI10" s="3">
        <f t="shared" si="4"/>
        <v>0</v>
      </c>
    </row>
    <row r="11" spans="2:36"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
      <c r="AI11" s="3">
        <f t="shared" si="4"/>
        <v>0</v>
      </c>
    </row>
    <row r="12" spans="2:36"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
      <c r="AI12" s="3">
        <f t="shared" si="4"/>
        <v>0</v>
      </c>
    </row>
    <row r="13" spans="2:36"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1"/>
      <c r="AI13" s="3">
        <f t="shared" si="4"/>
        <v>0</v>
      </c>
    </row>
    <row r="14" spans="2:36"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6"/>
      <c r="AI14" s="3">
        <f t="shared" si="4"/>
        <v>0</v>
      </c>
    </row>
    <row r="15" spans="2:36"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6"/>
      <c r="AI15" s="3">
        <f t="shared" si="4"/>
        <v>0</v>
      </c>
    </row>
    <row r="16" spans="2:36"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6"/>
      <c r="AI16" s="3">
        <f t="shared" si="4"/>
        <v>0</v>
      </c>
    </row>
    <row r="17" spans="2:35"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6"/>
      <c r="AI17" s="3">
        <f t="shared" si="4"/>
        <v>0</v>
      </c>
    </row>
    <row r="18" spans="2:35"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6"/>
      <c r="AI18" s="3">
        <f t="shared" si="4"/>
        <v>0</v>
      </c>
    </row>
    <row r="19" spans="2:35"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6"/>
      <c r="AI19" s="3">
        <f t="shared" si="4"/>
        <v>0</v>
      </c>
    </row>
    <row r="20" spans="2:35"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6"/>
      <c r="AI20" s="3">
        <f t="shared" si="4"/>
        <v>0</v>
      </c>
    </row>
    <row r="21" spans="2:35"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6"/>
      <c r="AI21" s="3">
        <f t="shared" si="4"/>
        <v>0</v>
      </c>
    </row>
    <row r="22" spans="2:35"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6"/>
      <c r="AI22" s="3">
        <f t="shared" si="4"/>
        <v>0</v>
      </c>
    </row>
    <row r="23" spans="2:35"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6"/>
      <c r="AI23" s="3">
        <f t="shared" si="4"/>
        <v>0</v>
      </c>
    </row>
    <row r="24" spans="2:35"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6"/>
      <c r="AI24" s="3">
        <f t="shared" si="4"/>
        <v>0</v>
      </c>
    </row>
    <row r="25" spans="2:35"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6"/>
      <c r="AI25" s="3">
        <f t="shared" si="4"/>
        <v>0</v>
      </c>
    </row>
    <row r="26" spans="2:35"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6"/>
      <c r="AI26" s="3">
        <f t="shared" si="4"/>
        <v>0</v>
      </c>
    </row>
    <row r="27" spans="2:35"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6"/>
      <c r="AI27" s="3">
        <f t="shared" si="4"/>
        <v>0</v>
      </c>
    </row>
    <row r="28" spans="2:35"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6"/>
      <c r="AI28" s="3">
        <f t="shared" si="4"/>
        <v>0</v>
      </c>
    </row>
    <row r="29" spans="2:35"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6"/>
      <c r="AI29" s="3">
        <f t="shared" si="4"/>
        <v>0</v>
      </c>
    </row>
    <row r="30" spans="2:35"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6"/>
      <c r="AI30" s="3">
        <f t="shared" si="4"/>
        <v>0</v>
      </c>
    </row>
    <row r="31" spans="2:35"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6"/>
      <c r="AI31" s="3">
        <f t="shared" si="4"/>
        <v>0</v>
      </c>
    </row>
    <row r="32" spans="2:35"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6"/>
      <c r="AI32" s="3">
        <f t="shared" si="4"/>
        <v>0</v>
      </c>
    </row>
    <row r="33" spans="2:35"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6"/>
      <c r="AI33" s="3">
        <f t="shared" si="4"/>
        <v>0</v>
      </c>
    </row>
    <row r="34" spans="2:35"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6"/>
      <c r="AI34" s="3">
        <f t="shared" si="4"/>
        <v>0</v>
      </c>
    </row>
    <row r="35" spans="2:35"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6"/>
      <c r="AI35" s="3">
        <f t="shared" si="4"/>
        <v>0</v>
      </c>
    </row>
    <row r="36" spans="2:35"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6"/>
      <c r="AI36" s="3">
        <f t="shared" si="4"/>
        <v>0</v>
      </c>
    </row>
    <row r="37" spans="2:35"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6"/>
      <c r="AI37" s="3">
        <f t="shared" si="4"/>
        <v>0</v>
      </c>
    </row>
    <row r="38" spans="2:35"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6"/>
      <c r="AI38" s="3">
        <f t="shared" si="4"/>
        <v>0</v>
      </c>
    </row>
    <row r="39" spans="2:35"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6"/>
      <c r="AI39" s="3">
        <f t="shared" si="4"/>
        <v>0</v>
      </c>
    </row>
    <row r="40" spans="2:35"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6"/>
      <c r="AI40" s="3">
        <f t="shared" si="4"/>
        <v>0</v>
      </c>
    </row>
    <row r="41" spans="2:35"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6"/>
      <c r="AI41" s="3">
        <f t="shared" si="4"/>
        <v>0</v>
      </c>
    </row>
    <row r="42" spans="2:35"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6"/>
      <c r="AI42" s="3">
        <f t="shared" si="4"/>
        <v>0</v>
      </c>
    </row>
    <row r="43" spans="2:35"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6"/>
      <c r="AI43" s="3">
        <f t="shared" si="4"/>
        <v>0</v>
      </c>
    </row>
    <row r="44" spans="2:35"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6"/>
      <c r="AI44" s="3">
        <f t="shared" si="4"/>
        <v>0</v>
      </c>
    </row>
    <row r="45" spans="2:35"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6"/>
      <c r="AI45" s="3">
        <f t="shared" si="4"/>
        <v>0</v>
      </c>
    </row>
    <row r="46" spans="2:35"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6"/>
      <c r="AI46" s="3">
        <f t="shared" si="4"/>
        <v>0</v>
      </c>
    </row>
    <row r="47" spans="2:35"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6"/>
      <c r="AI47" s="3">
        <f t="shared" si="4"/>
        <v>0</v>
      </c>
    </row>
    <row r="48" spans="2:35"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6"/>
      <c r="AI48" s="3">
        <f t="shared" si="4"/>
        <v>0</v>
      </c>
    </row>
    <row r="49" spans="2:35"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6"/>
      <c r="AI49" s="3">
        <f t="shared" si="4"/>
        <v>0</v>
      </c>
    </row>
    <row r="50" spans="2:35"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6"/>
      <c r="AI50" s="3">
        <f t="shared" si="4"/>
        <v>0</v>
      </c>
    </row>
    <row r="51" spans="2:35"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6"/>
      <c r="AI51" s="3">
        <f t="shared" si="4"/>
        <v>0</v>
      </c>
    </row>
    <row r="52" spans="2:35"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6"/>
      <c r="AI52" s="3">
        <f t="shared" si="4"/>
        <v>0</v>
      </c>
    </row>
    <row r="53" spans="2:35"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6"/>
      <c r="AI53" s="3">
        <f t="shared" si="4"/>
        <v>0</v>
      </c>
    </row>
    <row r="54" spans="2:35"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6"/>
      <c r="AI54" s="3">
        <f t="shared" si="4"/>
        <v>0</v>
      </c>
    </row>
    <row r="55" spans="2:35"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6"/>
      <c r="AI55" s="3">
        <f t="shared" si="4"/>
        <v>0</v>
      </c>
    </row>
    <row r="56" spans="2:35"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6"/>
      <c r="AI56" s="3">
        <f t="shared" si="4"/>
        <v>0</v>
      </c>
    </row>
    <row r="57" spans="2:35"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6"/>
      <c r="AI57" s="3">
        <f t="shared" si="4"/>
        <v>0</v>
      </c>
    </row>
    <row r="58" spans="2:35"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6"/>
      <c r="AI58" s="3">
        <f t="shared" si="4"/>
        <v>0</v>
      </c>
    </row>
    <row r="59" spans="2:35"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6"/>
      <c r="AI59" s="3">
        <f t="shared" si="4"/>
        <v>0</v>
      </c>
    </row>
    <row r="60" spans="2:35"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6"/>
      <c r="AI60" s="3">
        <f t="shared" si="4"/>
        <v>0</v>
      </c>
    </row>
    <row r="61" spans="2:35"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6"/>
      <c r="AI61" s="3">
        <f t="shared" si="4"/>
        <v>0</v>
      </c>
    </row>
    <row r="62" spans="2:35"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6"/>
      <c r="AI62" s="3">
        <f t="shared" si="4"/>
        <v>0</v>
      </c>
    </row>
    <row r="63" spans="2:35"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6"/>
      <c r="AI63" s="3">
        <f t="shared" si="4"/>
        <v>0</v>
      </c>
    </row>
    <row r="64" spans="2:35"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6"/>
      <c r="AI64" s="3">
        <f t="shared" si="4"/>
        <v>0</v>
      </c>
    </row>
    <row r="65" spans="2:35"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6"/>
      <c r="AI65" s="3">
        <f t="shared" si="4"/>
        <v>0</v>
      </c>
    </row>
    <row r="66" spans="2:35"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6"/>
      <c r="AI66" s="3">
        <f t="shared" si="4"/>
        <v>0</v>
      </c>
    </row>
    <row r="67" spans="2:35"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6"/>
      <c r="AI67" s="3">
        <f t="shared" si="4"/>
        <v>0</v>
      </c>
    </row>
    <row r="68" spans="2:35"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6"/>
      <c r="AI68" s="3">
        <f t="shared" si="4"/>
        <v>0</v>
      </c>
    </row>
    <row r="69" spans="2:35"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6"/>
      <c r="AI69" s="3">
        <f t="shared" si="4"/>
        <v>0</v>
      </c>
    </row>
    <row r="70" spans="2:35"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6"/>
      <c r="AI70" s="3">
        <f t="shared" si="4"/>
        <v>0</v>
      </c>
    </row>
    <row r="71" spans="2:35"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79"/>
      <c r="AI71" s="3">
        <f t="shared" si="4"/>
        <v>0</v>
      </c>
    </row>
    <row r="72" spans="2:35" ht="30" customHeight="1" thickTop="1" thickBot="1" x14ac:dyDescent="0.3">
      <c r="B72" s="15" t="s">
        <v>85</v>
      </c>
      <c r="C72" s="18"/>
      <c r="D72" s="80">
        <f>COUNTIFS(D8:D71,"V")</f>
        <v>0</v>
      </c>
      <c r="E72" s="80">
        <f t="shared" ref="E72:AH72" si="5">COUNTIFS(E8:E71,"V")</f>
        <v>0</v>
      </c>
      <c r="F72" s="80">
        <f t="shared" si="5"/>
        <v>0</v>
      </c>
      <c r="G72" s="80">
        <f t="shared" si="5"/>
        <v>0</v>
      </c>
      <c r="H72" s="80">
        <f t="shared" si="5"/>
        <v>0</v>
      </c>
      <c r="I72" s="80">
        <f t="shared" si="5"/>
        <v>0</v>
      </c>
      <c r="J72" s="80">
        <f t="shared" si="5"/>
        <v>0</v>
      </c>
      <c r="K72" s="80">
        <f t="shared" si="5"/>
        <v>0</v>
      </c>
      <c r="L72" s="80">
        <f t="shared" si="5"/>
        <v>0</v>
      </c>
      <c r="M72" s="80">
        <f t="shared" si="5"/>
        <v>0</v>
      </c>
      <c r="N72" s="80">
        <f t="shared" si="5"/>
        <v>0</v>
      </c>
      <c r="O72" s="80">
        <f t="shared" si="5"/>
        <v>0</v>
      </c>
      <c r="P72" s="80">
        <f t="shared" si="5"/>
        <v>0</v>
      </c>
      <c r="Q72" s="80">
        <f t="shared" si="5"/>
        <v>0</v>
      </c>
      <c r="R72" s="80">
        <f t="shared" si="5"/>
        <v>0</v>
      </c>
      <c r="S72" s="80">
        <f t="shared" si="5"/>
        <v>0</v>
      </c>
      <c r="T72" s="80">
        <f t="shared" si="5"/>
        <v>0</v>
      </c>
      <c r="U72" s="80">
        <f t="shared" si="5"/>
        <v>0</v>
      </c>
      <c r="V72" s="80">
        <f t="shared" si="5"/>
        <v>0</v>
      </c>
      <c r="W72" s="80">
        <f t="shared" si="5"/>
        <v>0</v>
      </c>
      <c r="X72" s="80">
        <f t="shared" si="5"/>
        <v>0</v>
      </c>
      <c r="Y72" s="80">
        <f t="shared" si="5"/>
        <v>0</v>
      </c>
      <c r="Z72" s="80">
        <f t="shared" si="5"/>
        <v>0</v>
      </c>
      <c r="AA72" s="80">
        <f t="shared" si="5"/>
        <v>0</v>
      </c>
      <c r="AB72" s="80">
        <f t="shared" si="5"/>
        <v>0</v>
      </c>
      <c r="AC72" s="80">
        <f t="shared" si="5"/>
        <v>0</v>
      </c>
      <c r="AD72" s="80">
        <f t="shared" si="5"/>
        <v>0</v>
      </c>
      <c r="AE72" s="80">
        <f t="shared" si="5"/>
        <v>0</v>
      </c>
      <c r="AF72" s="80">
        <f t="shared" si="5"/>
        <v>0</v>
      </c>
      <c r="AG72" s="80">
        <f t="shared" si="5"/>
        <v>0</v>
      </c>
      <c r="AH72" s="80">
        <f t="shared" si="5"/>
        <v>0</v>
      </c>
      <c r="AI72" s="17"/>
    </row>
    <row r="73" spans="2:35" ht="30" customHeight="1" thickTop="1" thickBot="1" x14ac:dyDescent="0.3">
      <c r="B73" s="104" t="s">
        <v>93</v>
      </c>
      <c r="C73" s="105"/>
      <c r="D73" s="80">
        <f>COUNTIFS(D8:D71,"C")+COUNTIFS(D8:D71,"Ca")</f>
        <v>0</v>
      </c>
      <c r="E73" s="80">
        <f t="shared" ref="E73:AH73" si="6">COUNTIFS(E8:E71,"C")+COUNTIFS(E8:E71,"Ca")</f>
        <v>0</v>
      </c>
      <c r="F73" s="80">
        <f t="shared" si="6"/>
        <v>0</v>
      </c>
      <c r="G73" s="80">
        <f t="shared" si="6"/>
        <v>0</v>
      </c>
      <c r="H73" s="80">
        <f t="shared" si="6"/>
        <v>0</v>
      </c>
      <c r="I73" s="80">
        <f t="shared" si="6"/>
        <v>0</v>
      </c>
      <c r="J73" s="80">
        <f t="shared" si="6"/>
        <v>0</v>
      </c>
      <c r="K73" s="80">
        <f t="shared" si="6"/>
        <v>0</v>
      </c>
      <c r="L73" s="80">
        <f t="shared" si="6"/>
        <v>0</v>
      </c>
      <c r="M73" s="80">
        <f t="shared" si="6"/>
        <v>0</v>
      </c>
      <c r="N73" s="80">
        <f t="shared" si="6"/>
        <v>0</v>
      </c>
      <c r="O73" s="80">
        <f t="shared" si="6"/>
        <v>0</v>
      </c>
      <c r="P73" s="80">
        <f t="shared" si="6"/>
        <v>0</v>
      </c>
      <c r="Q73" s="80">
        <f t="shared" si="6"/>
        <v>0</v>
      </c>
      <c r="R73" s="80">
        <f t="shared" si="6"/>
        <v>0</v>
      </c>
      <c r="S73" s="80">
        <f t="shared" si="6"/>
        <v>0</v>
      </c>
      <c r="T73" s="80">
        <f t="shared" si="6"/>
        <v>0</v>
      </c>
      <c r="U73" s="80">
        <f t="shared" si="6"/>
        <v>0</v>
      </c>
      <c r="V73" s="80">
        <f t="shared" si="6"/>
        <v>0</v>
      </c>
      <c r="W73" s="80">
        <f t="shared" si="6"/>
        <v>0</v>
      </c>
      <c r="X73" s="80">
        <f t="shared" si="6"/>
        <v>0</v>
      </c>
      <c r="Y73" s="80">
        <f t="shared" si="6"/>
        <v>0</v>
      </c>
      <c r="Z73" s="80">
        <f t="shared" si="6"/>
        <v>0</v>
      </c>
      <c r="AA73" s="80">
        <f t="shared" si="6"/>
        <v>0</v>
      </c>
      <c r="AB73" s="80">
        <f t="shared" si="6"/>
        <v>0</v>
      </c>
      <c r="AC73" s="80">
        <f t="shared" si="6"/>
        <v>0</v>
      </c>
      <c r="AD73" s="80">
        <f t="shared" si="6"/>
        <v>0</v>
      </c>
      <c r="AE73" s="80">
        <f t="shared" si="6"/>
        <v>0</v>
      </c>
      <c r="AF73" s="80">
        <f t="shared" si="6"/>
        <v>0</v>
      </c>
      <c r="AG73" s="80">
        <f t="shared" si="6"/>
        <v>0</v>
      </c>
      <c r="AH73" s="80">
        <f t="shared" si="6"/>
        <v>0</v>
      </c>
      <c r="AI73" s="17"/>
    </row>
  </sheetData>
  <sheetProtection algorithmName="SHA-512" hashValue="4sCCGVrduUqAuCKHNPL7l7l5XZm0Z6dmXGp6Ph8jMHYYmEB47Wcs0tkxXWtl1sGygmnZIpGJNaQIpXvU5yMbHA==" saltValue="fK0qjdWbQi2I3j2IbO8dKQ==" spinCount="100000" sheet="1" objects="1" scenarios="1"/>
  <mergeCells count="8">
    <mergeCell ref="D4:AH4"/>
    <mergeCell ref="C1:D1"/>
    <mergeCell ref="AC1:AE1"/>
    <mergeCell ref="E2:G2"/>
    <mergeCell ref="I2:K2"/>
    <mergeCell ref="M2:O2"/>
    <mergeCell ref="Q2:S2"/>
    <mergeCell ref="U2:W2"/>
  </mergeCells>
  <conditionalFormatting sqref="AI72:AI73">
    <cfRule type="dataBar" priority="25">
      <dataBar>
        <cfvo type="num" val="0"/>
        <cfvo type="num" val="31"/>
        <color theme="3" tint="0.749992370372631"/>
      </dataBar>
      <extLst>
        <ext xmlns:x14="http://schemas.microsoft.com/office/spreadsheetml/2009/9/main" uri="{B025F937-C7B1-47D3-B67F-A62EFF666E3E}">
          <x14:id>{5F858710-375F-4A3A-B19B-75E11EF33B2F}</x14:id>
        </ext>
      </extLst>
    </cfRule>
  </conditionalFormatting>
  <conditionalFormatting sqref="D5:AJ6 D8:AH71 AJ8:AJ71">
    <cfRule type="expression" dxfId="1315" priority="21">
      <formula>OR(WEEKDAY(D$5,2)=6, WEEKDAY(D$5,2)=7)</formula>
    </cfRule>
  </conditionalFormatting>
  <conditionalFormatting sqref="D8:AH71">
    <cfRule type="expression" dxfId="1314" priority="8">
      <formula>D8="F"</formula>
    </cfRule>
    <cfRule type="expression" dxfId="1313" priority="9">
      <formula>D8="X"</formula>
    </cfRule>
    <cfRule type="expression" dxfId="1312" priority="13">
      <formula>D8="/"</formula>
    </cfRule>
    <cfRule type="expression" dxfId="1311" priority="14">
      <formula>D8="C"</formula>
    </cfRule>
    <cfRule type="expression" dxfId="1310" priority="15">
      <formula>D8="8/20'"</formula>
    </cfRule>
    <cfRule type="expression" dxfId="1309" priority="16">
      <formula>D8="7/13'"</formula>
    </cfRule>
    <cfRule type="expression" dxfId="1308" priority="17">
      <formula>D8="V"</formula>
    </cfRule>
    <cfRule type="expression" dxfId="1307" priority="18">
      <formula>D8="7/15'"</formula>
    </cfRule>
    <cfRule type="expression" dxfId="1306" priority="19">
      <formula>D8="ca"</formula>
    </cfRule>
    <cfRule type="expression" dxfId="1305" priority="20">
      <formula>D8="12/20'"</formula>
    </cfRule>
  </conditionalFormatting>
  <conditionalFormatting sqref="AI8:AI71">
    <cfRule type="expression" dxfId="1304" priority="6">
      <formula>OR(WEEKDAY(AI$5,2)=6, WEEKDAY(AI$5,2)=7)</formula>
    </cfRule>
  </conditionalFormatting>
  <conditionalFormatting sqref="AI8:AI71">
    <cfRule type="dataBar" priority="7">
      <dataBar>
        <cfvo type="num" val="0"/>
        <cfvo type="num" val="31"/>
        <color theme="3" tint="0.749992370372631"/>
      </dataBar>
      <extLst>
        <ext xmlns:x14="http://schemas.microsoft.com/office/spreadsheetml/2009/9/main" uri="{B025F937-C7B1-47D3-B67F-A62EFF666E3E}">
          <x14:id>{F7E1C445-D686-412F-A9C8-6338223A9931}</x14:id>
        </ext>
      </extLst>
    </cfRule>
  </conditionalFormatting>
  <conditionalFormatting sqref="D72:AH73">
    <cfRule type="cellIs" dxfId="1303" priority="4" operator="lessThanOrEqual">
      <formula>7</formula>
    </cfRule>
    <cfRule type="cellIs" dxfId="1302" priority="5" operator="greaterThan">
      <formula>7</formula>
    </cfRule>
  </conditionalFormatting>
  <conditionalFormatting sqref="D73:AH73">
    <cfRule type="cellIs" dxfId="1301" priority="3" operator="greaterThan">
      <formula>8</formula>
    </cfRule>
  </conditionalFormatting>
  <conditionalFormatting sqref="D72:AH72">
    <cfRule type="cellIs" dxfId="1300" priority="1" operator="greaterThan">
      <formula>6</formula>
    </cfRule>
  </conditionalFormatting>
  <dataValidations count="6">
    <dataValidation allowBlank="1" showErrorMessage="1" prompt="La lettre « P » indique une absence pour motifs personnels" sqref="H2 L2 P2 T2" xr:uid="{00000000-0002-0000-0300-000000000000}"/>
    <dataValidation allowBlank="1" showInputMessage="1" showErrorMessage="1" prompt="Entrez l’année dans la cellule ci-dessous" sqref="AI3" xr:uid="{00000000-0002-0000-0300-000001000000}"/>
    <dataValidation allowBlank="1" showErrorMessage="1" prompt="Cette ligne définit les clés utilisées dans le tableau : Congé en C2, Personnel en F2 et Congé maladie en J2. Les cellules M2 et R2 sont personnalisables " sqref="B2:C2" xr:uid="{00000000-0002-0000-0300-000002000000}"/>
    <dataValidation allowBlank="1" showErrorMessage="1" prompt="Mois de ce calendrier des absences. Mettez à jour l’année dans la cellule AH4. Suivez les totaux mensuels dans la dernière cellule du tableau. Entrez les noms des employés dans la colonne B du tableau" sqref="B6:C6" xr:uid="{00000000-0002-0000-0300-000003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300-000004000000}"/>
    <dataValidation allowBlank="1" showErrorMessage="1" sqref="B4:C5" xr:uid="{00000000-0002-0000-0300-000005000000}"/>
  </dataValidations>
  <printOptions horizontalCentered="1"/>
  <pageMargins left="0.25" right="0.25" top="0.75" bottom="0.75" header="0.3" footer="0.3"/>
  <pageSetup paperSize="9" scale="75"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5F858710-375F-4A3A-B19B-75E11EF33B2F}">
            <x14:dataBar minLength="0" maxLength="100">
              <x14:cfvo type="num">
                <xm:f>0</xm:f>
              </x14:cfvo>
              <x14:cfvo type="num">
                <xm:f>31</xm:f>
              </x14:cfvo>
              <x14:negativeFillColor rgb="FFFF0000"/>
              <x14:axisColor rgb="FF000000"/>
            </x14:dataBar>
          </x14:cfRule>
          <xm:sqref>AI72:AI73</xm:sqref>
        </x14:conditionalFormatting>
        <x14:conditionalFormatting xmlns:xm="http://schemas.microsoft.com/office/excel/2006/main">
          <x14:cfRule type="dataBar" id="{F7E1C445-D686-412F-A9C8-6338223A9931}">
            <x14:dataBar minLength="0" maxLength="100">
              <x14:cfvo type="num">
                <xm:f>0</xm:f>
              </x14:cfvo>
              <x14:cfvo type="num">
                <xm:f>31</xm:f>
              </x14:cfvo>
              <x14:negativeFillColor rgb="FFFF0000"/>
              <x14:axisColor rgb="FF000000"/>
            </x14:dataBar>
          </x14:cfRule>
          <xm:sqref>AI8:AI71</xm:sqref>
        </x14:conditionalFormatting>
        <x14:conditionalFormatting xmlns:xm="http://schemas.microsoft.com/office/excel/2006/main">
          <x14:cfRule type="expression" priority="22" id="{92FFBE27-5E61-4263-9C0F-AB28AEEF1988}">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D8:AH71 D5:AH6</xm:sqref>
        </x14:conditionalFormatting>
        <x14:conditionalFormatting xmlns:xm="http://schemas.microsoft.com/office/excel/2006/main">
          <x14:cfRule type="cellIs" priority="2" operator="greaterThan" id="{03F049B7-ADCC-4CC8-8F44-F55BEC5288C2}">
            <xm:f>'Planning des congés'!$B$77</xm:f>
            <x14:dxf>
              <font>
                <color rgb="FF9C0006"/>
              </font>
              <fill>
                <patternFill>
                  <bgColor rgb="FFFFC7CE"/>
                </patternFill>
              </fill>
            </x14:dxf>
          </x14:cfRule>
          <xm:sqref>D73:AH73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6000000}">
          <x14:formula1>
            <xm:f>réglage!$I$3:$I$11</xm:f>
          </x14:formula1>
          <xm:sqref>D8:AH71</xm:sqref>
        </x14:dataValidation>
        <x14:dataValidation type="list" allowBlank="1" showInputMessage="1" showErrorMessage="1" xr:uid="{00000000-0002-0000-0300-000007000000}">
          <x14:formula1>
            <xm:f>'Noms '!$B$4:$B$79</xm:f>
          </x14:formula1>
          <xm:sqref>C72:C73 B8:B71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theme="2" tint="-0.249977111117893"/>
    <pageSetUpPr fitToPage="1"/>
  </sheetPr>
  <dimension ref="B1:AL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3" width="4.7109375" style="4" customWidth="1"/>
    <col min="34" max="34" width="17.5703125" style="4" customWidth="1"/>
    <col min="35" max="35" width="3.7109375" customWidth="1"/>
    <col min="38" max="38" width="9.5703125" bestFit="1" customWidth="1"/>
  </cols>
  <sheetData>
    <row r="1" spans="2:38" ht="50.1" customHeight="1" x14ac:dyDescent="0.25">
      <c r="B1" s="67" t="s">
        <v>74</v>
      </c>
      <c r="C1" s="136">
        <f>réglage!A8</f>
        <v>43480</v>
      </c>
      <c r="D1" s="136"/>
      <c r="H1" s="5" t="s">
        <v>84</v>
      </c>
      <c r="AC1" s="135">
        <f ca="1">TODAY()</f>
        <v>43472</v>
      </c>
      <c r="AD1" s="135"/>
      <c r="AE1" s="135"/>
      <c r="AF1" s="66"/>
      <c r="AG1" s="66"/>
    </row>
    <row r="2" spans="2:38"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8" ht="15" customHeight="1" x14ac:dyDescent="0.25">
      <c r="AH3" s="7"/>
    </row>
    <row r="4" spans="2:38" ht="30" customHeight="1" x14ac:dyDescent="0.25">
      <c r="B4" s="83">
        <v>4</v>
      </c>
      <c r="C4" s="65"/>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65">
        <f>An</f>
        <v>2019</v>
      </c>
    </row>
    <row r="5" spans="2:38" ht="36" customHeight="1" x14ac:dyDescent="0.25">
      <c r="B5" s="90" t="s">
        <v>35</v>
      </c>
      <c r="C5" s="65"/>
      <c r="D5" s="64">
        <f t="shared" ref="D5:AG5" si="0" xml:space="preserve"> DATE(AnnéeCalendrier,$B$4, D7)</f>
        <v>43556</v>
      </c>
      <c r="E5" s="64">
        <f t="shared" si="0"/>
        <v>43557</v>
      </c>
      <c r="F5" s="64">
        <f t="shared" si="0"/>
        <v>43558</v>
      </c>
      <c r="G5" s="64">
        <f t="shared" si="0"/>
        <v>43559</v>
      </c>
      <c r="H5" s="64">
        <f t="shared" si="0"/>
        <v>43560</v>
      </c>
      <c r="I5" s="64">
        <f t="shared" si="0"/>
        <v>43561</v>
      </c>
      <c r="J5" s="64">
        <f t="shared" si="0"/>
        <v>43562</v>
      </c>
      <c r="K5" s="64">
        <f t="shared" si="0"/>
        <v>43563</v>
      </c>
      <c r="L5" s="64">
        <f t="shared" si="0"/>
        <v>43564</v>
      </c>
      <c r="M5" s="64">
        <f t="shared" si="0"/>
        <v>43565</v>
      </c>
      <c r="N5" s="64">
        <f t="shared" si="0"/>
        <v>43566</v>
      </c>
      <c r="O5" s="64">
        <f t="shared" si="0"/>
        <v>43567</v>
      </c>
      <c r="P5" s="64">
        <f t="shared" si="0"/>
        <v>43568</v>
      </c>
      <c r="Q5" s="64">
        <f t="shared" si="0"/>
        <v>43569</v>
      </c>
      <c r="R5" s="64">
        <f t="shared" si="0"/>
        <v>43570</v>
      </c>
      <c r="S5" s="64">
        <f t="shared" si="0"/>
        <v>43571</v>
      </c>
      <c r="T5" s="64">
        <f t="shared" si="0"/>
        <v>43572</v>
      </c>
      <c r="U5" s="64">
        <f t="shared" si="0"/>
        <v>43573</v>
      </c>
      <c r="V5" s="64">
        <f t="shared" si="0"/>
        <v>43574</v>
      </c>
      <c r="W5" s="64">
        <f t="shared" si="0"/>
        <v>43575</v>
      </c>
      <c r="X5" s="64">
        <f t="shared" si="0"/>
        <v>43576</v>
      </c>
      <c r="Y5" s="64">
        <f t="shared" si="0"/>
        <v>43577</v>
      </c>
      <c r="Z5" s="64">
        <f t="shared" si="0"/>
        <v>43578</v>
      </c>
      <c r="AA5" s="64">
        <f t="shared" si="0"/>
        <v>43579</v>
      </c>
      <c r="AB5" s="64">
        <f t="shared" si="0"/>
        <v>43580</v>
      </c>
      <c r="AC5" s="64">
        <f t="shared" si="0"/>
        <v>43581</v>
      </c>
      <c r="AD5" s="64">
        <f t="shared" si="0"/>
        <v>43582</v>
      </c>
      <c r="AE5" s="64">
        <f t="shared" si="0"/>
        <v>43583</v>
      </c>
      <c r="AF5" s="64">
        <f t="shared" si="0"/>
        <v>43584</v>
      </c>
      <c r="AG5" s="64">
        <f t="shared" si="0"/>
        <v>43585</v>
      </c>
      <c r="AH5" s="65"/>
    </row>
    <row r="6" spans="2:38" ht="13.5" customHeight="1" x14ac:dyDescent="0.25">
      <c r="B6" s="90"/>
      <c r="C6" s="97" t="s">
        <v>92</v>
      </c>
      <c r="D6" s="101">
        <f>_xlfn.ISOWEEKNUM(D5)</f>
        <v>14</v>
      </c>
      <c r="E6" s="101">
        <f t="shared" ref="E6:AG6" si="1">_xlfn.ISOWEEKNUM(E5)</f>
        <v>14</v>
      </c>
      <c r="F6" s="101">
        <f t="shared" si="1"/>
        <v>14</v>
      </c>
      <c r="G6" s="101">
        <f t="shared" si="1"/>
        <v>14</v>
      </c>
      <c r="H6" s="101">
        <f t="shared" si="1"/>
        <v>14</v>
      </c>
      <c r="I6" s="101">
        <f t="shared" si="1"/>
        <v>14</v>
      </c>
      <c r="J6" s="101">
        <f t="shared" si="1"/>
        <v>14</v>
      </c>
      <c r="K6" s="101">
        <f t="shared" si="1"/>
        <v>15</v>
      </c>
      <c r="L6" s="101">
        <f t="shared" si="1"/>
        <v>15</v>
      </c>
      <c r="M6" s="101">
        <f t="shared" si="1"/>
        <v>15</v>
      </c>
      <c r="N6" s="101">
        <f t="shared" si="1"/>
        <v>15</v>
      </c>
      <c r="O6" s="101">
        <f t="shared" si="1"/>
        <v>15</v>
      </c>
      <c r="P6" s="101">
        <f t="shared" si="1"/>
        <v>15</v>
      </c>
      <c r="Q6" s="101">
        <f t="shared" si="1"/>
        <v>15</v>
      </c>
      <c r="R6" s="101">
        <f t="shared" si="1"/>
        <v>16</v>
      </c>
      <c r="S6" s="101">
        <f t="shared" si="1"/>
        <v>16</v>
      </c>
      <c r="T6" s="101">
        <f t="shared" si="1"/>
        <v>16</v>
      </c>
      <c r="U6" s="101">
        <f t="shared" si="1"/>
        <v>16</v>
      </c>
      <c r="V6" s="101">
        <f t="shared" si="1"/>
        <v>16</v>
      </c>
      <c r="W6" s="101">
        <f t="shared" si="1"/>
        <v>16</v>
      </c>
      <c r="X6" s="101">
        <f t="shared" si="1"/>
        <v>16</v>
      </c>
      <c r="Y6" s="101">
        <f t="shared" si="1"/>
        <v>17</v>
      </c>
      <c r="Z6" s="101">
        <f t="shared" si="1"/>
        <v>17</v>
      </c>
      <c r="AA6" s="101">
        <f t="shared" si="1"/>
        <v>17</v>
      </c>
      <c r="AB6" s="101">
        <f t="shared" si="1"/>
        <v>17</v>
      </c>
      <c r="AC6" s="101">
        <f t="shared" si="1"/>
        <v>17</v>
      </c>
      <c r="AD6" s="101">
        <f t="shared" si="1"/>
        <v>17</v>
      </c>
      <c r="AE6" s="101">
        <f t="shared" si="1"/>
        <v>17</v>
      </c>
      <c r="AF6" s="101">
        <f t="shared" si="1"/>
        <v>18</v>
      </c>
      <c r="AG6" s="101">
        <f t="shared" si="1"/>
        <v>18</v>
      </c>
      <c r="AH6" s="76"/>
    </row>
    <row r="7" spans="2:38"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132" t="s">
        <v>97</v>
      </c>
      <c r="AI7" s="91"/>
    </row>
    <row r="8" spans="2:38"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3">
        <f>COUNTIF($D8:$AF8,"c")+COUNTIF($D8:$AF8,"ca")+COUNTIF($D8:$AF8,"f")</f>
        <v>0</v>
      </c>
      <c r="AJ8" s="70"/>
      <c r="AL8" s="94"/>
    </row>
    <row r="9" spans="2:38"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3">
        <f t="shared" ref="AH9:AH71" si="2">COUNTIF($D9:$AF9,"c")+COUNTIF($D9:$AF9,"ca")+COUNTIF($D9:$AF9,"f")</f>
        <v>0</v>
      </c>
    </row>
    <row r="10" spans="2:38"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3">
        <f t="shared" si="2"/>
        <v>0</v>
      </c>
    </row>
    <row r="11" spans="2:38"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3">
        <f t="shared" si="2"/>
        <v>0</v>
      </c>
    </row>
    <row r="12" spans="2:38"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3">
        <f t="shared" si="2"/>
        <v>0</v>
      </c>
    </row>
    <row r="13" spans="2:38"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3">
        <f t="shared" si="2"/>
        <v>0</v>
      </c>
    </row>
    <row r="14" spans="2:38"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3">
        <f t="shared" si="2"/>
        <v>0</v>
      </c>
    </row>
    <row r="15" spans="2:38"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3">
        <f t="shared" si="2"/>
        <v>0</v>
      </c>
    </row>
    <row r="16" spans="2:38"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3">
        <f t="shared" si="2"/>
        <v>0</v>
      </c>
    </row>
    <row r="17" spans="2:34"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3">
        <f t="shared" si="2"/>
        <v>0</v>
      </c>
    </row>
    <row r="18" spans="2:34"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3">
        <f t="shared" si="2"/>
        <v>0</v>
      </c>
    </row>
    <row r="19" spans="2:34"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3">
        <f t="shared" si="2"/>
        <v>0</v>
      </c>
    </row>
    <row r="20" spans="2:34"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3">
        <f t="shared" si="2"/>
        <v>0</v>
      </c>
    </row>
    <row r="21" spans="2:34"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3">
        <f t="shared" si="2"/>
        <v>0</v>
      </c>
    </row>
    <row r="22" spans="2:34"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3">
        <f t="shared" si="2"/>
        <v>0</v>
      </c>
    </row>
    <row r="23" spans="2:34"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3">
        <f t="shared" si="2"/>
        <v>0</v>
      </c>
    </row>
    <row r="24" spans="2:34"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3">
        <f t="shared" si="2"/>
        <v>0</v>
      </c>
    </row>
    <row r="25" spans="2:34"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3">
        <f t="shared" si="2"/>
        <v>0</v>
      </c>
    </row>
    <row r="26" spans="2:34"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3">
        <f t="shared" si="2"/>
        <v>0</v>
      </c>
    </row>
    <row r="27" spans="2:34"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3">
        <f t="shared" si="2"/>
        <v>0</v>
      </c>
    </row>
    <row r="28" spans="2:34"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3">
        <f t="shared" si="2"/>
        <v>0</v>
      </c>
    </row>
    <row r="29" spans="2:34"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3">
        <f t="shared" si="2"/>
        <v>0</v>
      </c>
    </row>
    <row r="30" spans="2:34"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3">
        <f t="shared" si="2"/>
        <v>0</v>
      </c>
    </row>
    <row r="31" spans="2:34"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3">
        <f t="shared" si="2"/>
        <v>0</v>
      </c>
    </row>
    <row r="32" spans="2:34"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3">
        <f t="shared" si="2"/>
        <v>0</v>
      </c>
    </row>
    <row r="33" spans="2:34"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3">
        <f t="shared" si="2"/>
        <v>0</v>
      </c>
    </row>
    <row r="34" spans="2:34"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3">
        <f t="shared" si="2"/>
        <v>0</v>
      </c>
    </row>
    <row r="35" spans="2:34"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3">
        <f t="shared" si="2"/>
        <v>0</v>
      </c>
    </row>
    <row r="36" spans="2:34"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3">
        <f t="shared" si="2"/>
        <v>0</v>
      </c>
    </row>
    <row r="37" spans="2:34"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3">
        <f t="shared" si="2"/>
        <v>0</v>
      </c>
    </row>
    <row r="38" spans="2:34"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3">
        <f t="shared" si="2"/>
        <v>0</v>
      </c>
    </row>
    <row r="39" spans="2:34"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3">
        <f t="shared" si="2"/>
        <v>0</v>
      </c>
    </row>
    <row r="40" spans="2:34"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3">
        <f t="shared" si="2"/>
        <v>0</v>
      </c>
    </row>
    <row r="41" spans="2:34"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3">
        <f t="shared" si="2"/>
        <v>0</v>
      </c>
    </row>
    <row r="42" spans="2:34"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3">
        <f t="shared" si="2"/>
        <v>0</v>
      </c>
    </row>
    <row r="43" spans="2:34"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3">
        <f t="shared" si="2"/>
        <v>0</v>
      </c>
    </row>
    <row r="44" spans="2:34"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3">
        <f t="shared" si="2"/>
        <v>0</v>
      </c>
    </row>
    <row r="45" spans="2:34"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3">
        <f t="shared" si="2"/>
        <v>0</v>
      </c>
    </row>
    <row r="46" spans="2:34"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3">
        <f t="shared" si="2"/>
        <v>0</v>
      </c>
    </row>
    <row r="47" spans="2:34"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3">
        <f t="shared" si="2"/>
        <v>0</v>
      </c>
    </row>
    <row r="48" spans="2:34"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3">
        <f t="shared" si="2"/>
        <v>0</v>
      </c>
    </row>
    <row r="49" spans="2:34"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3">
        <f t="shared" si="2"/>
        <v>0</v>
      </c>
    </row>
    <row r="50" spans="2:34"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3">
        <f t="shared" si="2"/>
        <v>0</v>
      </c>
    </row>
    <row r="51" spans="2:34"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3">
        <f t="shared" si="2"/>
        <v>0</v>
      </c>
    </row>
    <row r="52" spans="2:34"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3">
        <f t="shared" si="2"/>
        <v>0</v>
      </c>
    </row>
    <row r="53" spans="2:34"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3">
        <f t="shared" si="2"/>
        <v>0</v>
      </c>
    </row>
    <row r="54" spans="2:34"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3">
        <f t="shared" si="2"/>
        <v>0</v>
      </c>
    </row>
    <row r="55" spans="2:34"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3">
        <f t="shared" si="2"/>
        <v>0</v>
      </c>
    </row>
    <row r="56" spans="2:34"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3">
        <f t="shared" si="2"/>
        <v>0</v>
      </c>
    </row>
    <row r="57" spans="2:34"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3">
        <f t="shared" si="2"/>
        <v>0</v>
      </c>
    </row>
    <row r="58" spans="2:34"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3">
        <f t="shared" si="2"/>
        <v>0</v>
      </c>
    </row>
    <row r="59" spans="2:34"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3">
        <f t="shared" si="2"/>
        <v>0</v>
      </c>
    </row>
    <row r="60" spans="2:34"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3">
        <f t="shared" si="2"/>
        <v>0</v>
      </c>
    </row>
    <row r="61" spans="2:34"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3">
        <f t="shared" si="2"/>
        <v>0</v>
      </c>
    </row>
    <row r="62" spans="2:34"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3">
        <f t="shared" si="2"/>
        <v>0</v>
      </c>
    </row>
    <row r="63" spans="2:34"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3">
        <f t="shared" si="2"/>
        <v>0</v>
      </c>
    </row>
    <row r="64" spans="2:34"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3">
        <f t="shared" si="2"/>
        <v>0</v>
      </c>
    </row>
    <row r="65" spans="2:34"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3">
        <f t="shared" si="2"/>
        <v>0</v>
      </c>
    </row>
    <row r="66" spans="2:34"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3">
        <f t="shared" si="2"/>
        <v>0</v>
      </c>
    </row>
    <row r="67" spans="2:34"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3">
        <f t="shared" si="2"/>
        <v>0</v>
      </c>
    </row>
    <row r="68" spans="2:34"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3">
        <f t="shared" si="2"/>
        <v>0</v>
      </c>
    </row>
    <row r="69" spans="2:34"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3">
        <f t="shared" si="2"/>
        <v>0</v>
      </c>
    </row>
    <row r="70" spans="2:34"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3">
        <f t="shared" si="2"/>
        <v>0</v>
      </c>
    </row>
    <row r="71" spans="2:34"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3">
        <f t="shared" si="2"/>
        <v>0</v>
      </c>
    </row>
    <row r="72" spans="2:34" ht="30" customHeight="1" thickTop="1" thickBot="1" x14ac:dyDescent="0.3">
      <c r="B72" s="15" t="s">
        <v>85</v>
      </c>
      <c r="C72" s="18"/>
      <c r="D72" s="80">
        <f>COUNTIFS(D8:D71,"V")</f>
        <v>0</v>
      </c>
      <c r="E72" s="80">
        <f t="shared" ref="E72:AG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17"/>
    </row>
    <row r="73" spans="2:34" ht="30" customHeight="1" thickTop="1" thickBot="1" x14ac:dyDescent="0.3">
      <c r="B73" s="104" t="s">
        <v>93</v>
      </c>
      <c r="C73" s="105"/>
      <c r="D73" s="80">
        <f>COUNTIFS(D8:D71,"C")+COUNTIFS(D8:D71,"Ca")</f>
        <v>0</v>
      </c>
      <c r="E73" s="80">
        <f t="shared" ref="E73:AG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17"/>
    </row>
  </sheetData>
  <sheetProtection algorithmName="SHA-512" hashValue="8O8g8GGt9Wy4/o5YRxs1YTrPU2YrQLJk7xQtUEkPNUKlkBig4vBkgY7xIKGhvgPXcJnqWgyKErJKN1bshb8QAw==" saltValue="nrW9NeB7Cc5uUd/tbeh1fQ==" spinCount="100000" sheet="1" objects="1" scenarios="1"/>
  <dataConsolidate/>
  <mergeCells count="8">
    <mergeCell ref="D4:AG4"/>
    <mergeCell ref="C1:D1"/>
    <mergeCell ref="AC1:AE1"/>
    <mergeCell ref="E2:G2"/>
    <mergeCell ref="I2:K2"/>
    <mergeCell ref="M2:O2"/>
    <mergeCell ref="Q2:S2"/>
    <mergeCell ref="U2:W2"/>
  </mergeCells>
  <conditionalFormatting sqref="D5:AI6 D8:AG71 AI8:AI71">
    <cfRule type="expression" dxfId="1193" priority="19">
      <formula>OR(WEEKDAY(D$5,2)=6, WEEKDAY(D$5,2)=7)</formula>
    </cfRule>
  </conditionalFormatting>
  <conditionalFormatting sqref="AH72:AH73">
    <cfRule type="dataBar" priority="23">
      <dataBar>
        <cfvo type="num" val="0"/>
        <cfvo type="num" val="31"/>
        <color theme="3" tint="0.749992370372631"/>
      </dataBar>
      <extLst>
        <ext xmlns:x14="http://schemas.microsoft.com/office/spreadsheetml/2009/9/main" uri="{B025F937-C7B1-47D3-B67F-A62EFF666E3E}">
          <x14:id>{0E12E599-85E8-4578-BE8B-289366D2150C}</x14:id>
        </ext>
      </extLst>
    </cfRule>
  </conditionalFormatting>
  <conditionalFormatting sqref="D8:AG71">
    <cfRule type="expression" dxfId="1192" priority="11">
      <formula>D8="/"</formula>
    </cfRule>
    <cfRule type="expression" dxfId="1191" priority="11">
      <formula>D8="X"</formula>
    </cfRule>
    <cfRule type="expression" dxfId="1190" priority="12">
      <formula>D8="C"</formula>
    </cfRule>
    <cfRule type="expression" dxfId="1189" priority="12">
      <formula>D8="f"</formula>
    </cfRule>
    <cfRule type="expression" dxfId="1188" priority="13">
      <formula>D8="8/20'"</formula>
    </cfRule>
    <cfRule type="expression" dxfId="1187" priority="14">
      <formula>D8="7/13'"</formula>
    </cfRule>
    <cfRule type="expression" dxfId="1186" priority="15">
      <formula>D8="V"</formula>
    </cfRule>
    <cfRule type="expression" dxfId="1185" priority="16">
      <formula>D8="7/15'"</formula>
    </cfRule>
    <cfRule type="expression" dxfId="1184" priority="17">
      <formula>D8="ca"</formula>
    </cfRule>
    <cfRule type="expression" dxfId="1183" priority="18">
      <formula>D8="12/20'"</formula>
    </cfRule>
  </conditionalFormatting>
  <conditionalFormatting sqref="D72:AG73">
    <cfRule type="cellIs" dxfId="1182" priority="6" operator="lessThanOrEqual">
      <formula>7</formula>
    </cfRule>
    <cfRule type="cellIs" dxfId="1181" priority="7" operator="greaterThan">
      <formula>7</formula>
    </cfRule>
  </conditionalFormatting>
  <conditionalFormatting sqref="D73:AG73">
    <cfRule type="cellIs" dxfId="1180" priority="5" operator="greaterThan">
      <formula>8</formula>
    </cfRule>
  </conditionalFormatting>
  <conditionalFormatting sqref="D72:AG72">
    <cfRule type="cellIs" dxfId="1179" priority="3" operator="greaterThan">
      <formula>6</formula>
    </cfRule>
  </conditionalFormatting>
  <conditionalFormatting sqref="AH8:AH71">
    <cfRule type="expression" dxfId="1178" priority="1">
      <formula>OR(WEEKDAY(AH$5,2)=6, WEEKDAY(AH$5,2)=7)</formula>
    </cfRule>
  </conditionalFormatting>
  <conditionalFormatting sqref="AH8:AH71">
    <cfRule type="dataBar" priority="2">
      <dataBar>
        <cfvo type="num" val="0"/>
        <cfvo type="num" val="31"/>
        <color theme="3" tint="0.749992370372631"/>
      </dataBar>
      <extLst>
        <ext xmlns:x14="http://schemas.microsoft.com/office/spreadsheetml/2009/9/main" uri="{B025F937-C7B1-47D3-B67F-A62EFF666E3E}">
          <x14:id>{9306D915-1593-4F81-8C32-7E1ED7F43E7B}</x14:id>
        </ext>
      </extLst>
    </cfRule>
  </conditionalFormatting>
  <dataValidations count="5">
    <dataValidation allowBlank="1" showErrorMessage="1" prompt="Cette ligne définit les clés utilisées dans le tableau : Congé en C2, Personnel en F2 et Congé maladie en J2. Les cellules M2 et R2 sont personnalisables " sqref="B2:C2" xr:uid="{00000000-0002-0000-0400-000000000000}"/>
    <dataValidation allowBlank="1" showInputMessage="1" showErrorMessage="1" prompt="Entrez l’année dans la cellule ci-dessous" sqref="AH3" xr:uid="{00000000-0002-0000-0400-000001000000}"/>
    <dataValidation allowBlank="1" showErrorMessage="1" prompt="La lettre « P » indique une absence pour motifs personnels" sqref="H2 L2 P2 T2" xr:uid="{00000000-0002-0000-0400-000002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400-000003000000}"/>
    <dataValidation allowBlank="1" showErrorMessage="1" sqref="B4:C6" xr:uid="{00000000-0002-0000-0400-000004000000}"/>
  </dataValidations>
  <printOptions horizontalCentered="1"/>
  <pageMargins left="0.23622047244094491" right="0.23622047244094491" top="0.74803149606299213" bottom="0.74803149606299213" header="0.31496062992125984" footer="0.31496062992125984"/>
  <pageSetup paperSize="9" scale="70"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E12E599-85E8-4578-BE8B-289366D2150C}">
            <x14:dataBar minLength="0" maxLength="100">
              <x14:cfvo type="num">
                <xm:f>0</xm:f>
              </x14:cfvo>
              <x14:cfvo type="num">
                <xm:f>31</xm:f>
              </x14:cfvo>
              <x14:negativeFillColor rgb="FFFF0000"/>
              <x14:axisColor rgb="FF000000"/>
            </x14:dataBar>
          </x14:cfRule>
          <xm:sqref>AH72:AH73</xm:sqref>
        </x14:conditionalFormatting>
        <x14:conditionalFormatting xmlns:xm="http://schemas.microsoft.com/office/excel/2006/main">
          <x14:cfRule type="dataBar" id="{9306D915-1593-4F81-8C32-7E1ED7F43E7B}">
            <x14:dataBar minLength="0" maxLength="100">
              <x14:cfvo type="num">
                <xm:f>0</xm:f>
              </x14:cfvo>
              <x14:cfvo type="num">
                <xm:f>31</xm:f>
              </x14:cfvo>
              <x14:negativeFillColor rgb="FFFF0000"/>
              <x14:axisColor rgb="FF000000"/>
            </x14:dataBar>
          </x14:cfRule>
          <xm:sqref>AH8:AH71</xm:sqref>
        </x14:conditionalFormatting>
        <x14:conditionalFormatting xmlns:xm="http://schemas.microsoft.com/office/excel/2006/main">
          <x14:cfRule type="expression" priority="20" id="{C411A566-7DCB-4838-8113-54F67874878B}">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D8:AG71 D5:AG6</xm:sqref>
        </x14:conditionalFormatting>
        <x14:conditionalFormatting xmlns:xm="http://schemas.microsoft.com/office/excel/2006/main">
          <x14:cfRule type="cellIs" priority="4" operator="greaterThan" id="{A82AE897-9BCF-46E0-A3F8-D84CDDB462D3}">
            <xm:f>'Planning des congés'!$B$77</xm:f>
            <x14:dxf>
              <font>
                <color rgb="FF9C0006"/>
              </font>
              <fill>
                <patternFill>
                  <bgColor rgb="FFFFC7CE"/>
                </patternFill>
              </fill>
            </x14:dxf>
          </x14:cfRule>
          <xm:sqref>D73:AG73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5000000}">
          <x14:formula1>
            <xm:f>réglage!$I$3:$I$11</xm:f>
          </x14:formula1>
          <xm:sqref>D8:AG71</xm:sqref>
        </x14:dataValidation>
        <x14:dataValidation type="list" allowBlank="1" showInputMessage="1" showErrorMessage="1" xr:uid="{00000000-0002-0000-0400-000006000000}">
          <x14:formula1>
            <xm:f>'Noms '!$B$4:$B$79</xm:f>
          </x14:formula1>
          <xm:sqref>C72:C73 B8:B71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2" tint="-9.9978637043366805E-2"/>
    <pageSetUpPr fitToPage="1"/>
  </sheetPr>
  <dimension ref="B1:AJ73"/>
  <sheetViews>
    <sheetView showGridLines="0" zoomScaleNormal="100" workbookViewId="0">
      <pane xSplit="2" ySplit="7" topLeftCell="C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2:36" ht="50.1" customHeight="1" x14ac:dyDescent="0.25">
      <c r="B1" s="67" t="s">
        <v>74</v>
      </c>
      <c r="C1" s="136">
        <f>réglage!A8</f>
        <v>43480</v>
      </c>
      <c r="D1" s="136"/>
      <c r="H1" s="5" t="s">
        <v>84</v>
      </c>
      <c r="AC1" s="135">
        <f ca="1">TODAY()</f>
        <v>43472</v>
      </c>
      <c r="AD1" s="135"/>
      <c r="AE1" s="135"/>
      <c r="AF1" s="96"/>
      <c r="AG1" s="96"/>
      <c r="AH1" s="96"/>
    </row>
    <row r="2" spans="2:36"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6" ht="15" customHeight="1" x14ac:dyDescent="0.25">
      <c r="AI3" s="7"/>
    </row>
    <row r="4" spans="2:36" ht="30" customHeight="1" x14ac:dyDescent="0.25">
      <c r="B4" s="83">
        <v>5</v>
      </c>
      <c r="C4" s="95"/>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95">
        <f>An</f>
        <v>2019</v>
      </c>
    </row>
    <row r="5" spans="2:36" ht="30" customHeight="1" x14ac:dyDescent="0.25">
      <c r="B5" s="90" t="s">
        <v>36</v>
      </c>
      <c r="C5" s="95"/>
      <c r="D5" s="64">
        <f t="shared" ref="D5:AH5" si="0" xml:space="preserve"> DATE(AnnéeCalendrier,$B$4, D7)</f>
        <v>43586</v>
      </c>
      <c r="E5" s="64">
        <f t="shared" si="0"/>
        <v>43587</v>
      </c>
      <c r="F5" s="64">
        <f t="shared" si="0"/>
        <v>43588</v>
      </c>
      <c r="G5" s="64">
        <f t="shared" si="0"/>
        <v>43589</v>
      </c>
      <c r="H5" s="64">
        <f t="shared" si="0"/>
        <v>43590</v>
      </c>
      <c r="I5" s="64">
        <f t="shared" si="0"/>
        <v>43591</v>
      </c>
      <c r="J5" s="64">
        <f t="shared" si="0"/>
        <v>43592</v>
      </c>
      <c r="K5" s="64">
        <f t="shared" si="0"/>
        <v>43593</v>
      </c>
      <c r="L5" s="64">
        <f t="shared" si="0"/>
        <v>43594</v>
      </c>
      <c r="M5" s="64">
        <f t="shared" si="0"/>
        <v>43595</v>
      </c>
      <c r="N5" s="64">
        <f t="shared" si="0"/>
        <v>43596</v>
      </c>
      <c r="O5" s="64">
        <f t="shared" si="0"/>
        <v>43597</v>
      </c>
      <c r="P5" s="64">
        <f t="shared" si="0"/>
        <v>43598</v>
      </c>
      <c r="Q5" s="64">
        <f t="shared" si="0"/>
        <v>43599</v>
      </c>
      <c r="R5" s="64">
        <f t="shared" si="0"/>
        <v>43600</v>
      </c>
      <c r="S5" s="64">
        <f t="shared" si="0"/>
        <v>43601</v>
      </c>
      <c r="T5" s="64">
        <f t="shared" si="0"/>
        <v>43602</v>
      </c>
      <c r="U5" s="64">
        <f t="shared" si="0"/>
        <v>43603</v>
      </c>
      <c r="V5" s="64">
        <f t="shared" si="0"/>
        <v>43604</v>
      </c>
      <c r="W5" s="64">
        <f t="shared" si="0"/>
        <v>43605</v>
      </c>
      <c r="X5" s="64">
        <f t="shared" si="0"/>
        <v>43606</v>
      </c>
      <c r="Y5" s="64">
        <f t="shared" si="0"/>
        <v>43607</v>
      </c>
      <c r="Z5" s="64">
        <f t="shared" si="0"/>
        <v>43608</v>
      </c>
      <c r="AA5" s="64">
        <f t="shared" si="0"/>
        <v>43609</v>
      </c>
      <c r="AB5" s="64">
        <f t="shared" si="0"/>
        <v>43610</v>
      </c>
      <c r="AC5" s="64">
        <f t="shared" si="0"/>
        <v>43611</v>
      </c>
      <c r="AD5" s="64">
        <f t="shared" si="0"/>
        <v>43612</v>
      </c>
      <c r="AE5" s="64">
        <f t="shared" si="0"/>
        <v>43613</v>
      </c>
      <c r="AF5" s="64">
        <f t="shared" si="0"/>
        <v>43614</v>
      </c>
      <c r="AG5" s="64">
        <f t="shared" si="0"/>
        <v>43615</v>
      </c>
      <c r="AH5" s="64">
        <f t="shared" si="0"/>
        <v>43616</v>
      </c>
      <c r="AI5" s="95"/>
    </row>
    <row r="6" spans="2:36" ht="12.75" customHeight="1" x14ac:dyDescent="0.25">
      <c r="B6" s="90"/>
      <c r="C6" s="97" t="s">
        <v>92</v>
      </c>
      <c r="D6" s="101">
        <f>_xlfn.ISOWEEKNUM(D5)</f>
        <v>18</v>
      </c>
      <c r="E6" s="101">
        <f t="shared" ref="E6:AH6" si="1">_xlfn.ISOWEEKNUM(E5)</f>
        <v>18</v>
      </c>
      <c r="F6" s="101">
        <f t="shared" si="1"/>
        <v>18</v>
      </c>
      <c r="G6" s="101">
        <f t="shared" si="1"/>
        <v>18</v>
      </c>
      <c r="H6" s="101">
        <f t="shared" si="1"/>
        <v>18</v>
      </c>
      <c r="I6" s="101">
        <f t="shared" si="1"/>
        <v>19</v>
      </c>
      <c r="J6" s="101">
        <f t="shared" si="1"/>
        <v>19</v>
      </c>
      <c r="K6" s="101">
        <f t="shared" si="1"/>
        <v>19</v>
      </c>
      <c r="L6" s="101">
        <f t="shared" si="1"/>
        <v>19</v>
      </c>
      <c r="M6" s="101">
        <f t="shared" si="1"/>
        <v>19</v>
      </c>
      <c r="N6" s="101">
        <f t="shared" si="1"/>
        <v>19</v>
      </c>
      <c r="O6" s="101">
        <f t="shared" si="1"/>
        <v>19</v>
      </c>
      <c r="P6" s="101">
        <f t="shared" si="1"/>
        <v>20</v>
      </c>
      <c r="Q6" s="101">
        <f t="shared" si="1"/>
        <v>20</v>
      </c>
      <c r="R6" s="101">
        <f t="shared" si="1"/>
        <v>20</v>
      </c>
      <c r="S6" s="101">
        <f t="shared" si="1"/>
        <v>20</v>
      </c>
      <c r="T6" s="101">
        <f t="shared" si="1"/>
        <v>20</v>
      </c>
      <c r="U6" s="101">
        <f t="shared" si="1"/>
        <v>20</v>
      </c>
      <c r="V6" s="101">
        <f t="shared" si="1"/>
        <v>20</v>
      </c>
      <c r="W6" s="101">
        <f t="shared" si="1"/>
        <v>21</v>
      </c>
      <c r="X6" s="101">
        <f t="shared" si="1"/>
        <v>21</v>
      </c>
      <c r="Y6" s="101">
        <f t="shared" si="1"/>
        <v>21</v>
      </c>
      <c r="Z6" s="101">
        <f t="shared" si="1"/>
        <v>21</v>
      </c>
      <c r="AA6" s="101">
        <f t="shared" si="1"/>
        <v>21</v>
      </c>
      <c r="AB6" s="101">
        <f t="shared" si="1"/>
        <v>21</v>
      </c>
      <c r="AC6" s="101">
        <f t="shared" si="1"/>
        <v>21</v>
      </c>
      <c r="AD6" s="101">
        <f t="shared" si="1"/>
        <v>22</v>
      </c>
      <c r="AE6" s="101">
        <f t="shared" si="1"/>
        <v>22</v>
      </c>
      <c r="AF6" s="101">
        <f t="shared" si="1"/>
        <v>22</v>
      </c>
      <c r="AG6" s="101">
        <f t="shared" si="1"/>
        <v>22</v>
      </c>
      <c r="AH6" s="101">
        <f t="shared" si="1"/>
        <v>22</v>
      </c>
      <c r="AI6" s="95"/>
    </row>
    <row r="7" spans="2:36"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82">
        <v>31</v>
      </c>
      <c r="AI7" s="132" t="s">
        <v>97</v>
      </c>
      <c r="AJ7" s="91"/>
    </row>
    <row r="8" spans="2:36" ht="30" customHeight="1" x14ac:dyDescent="0.25">
      <c r="B8" s="9" t="str">
        <f>'Noms '!B4</f>
        <v>dupont</v>
      </c>
      <c r="C8" s="68">
        <f>'Noms '!C4</f>
        <v>0.8</v>
      </c>
      <c r="D8" s="118"/>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3">
        <f>COUNTIF($D8:$AF8,"c")+COUNTIF($D8:$AF8,"ca")+COUNTIF($D8:$AF8,"f")</f>
        <v>0</v>
      </c>
    </row>
    <row r="9" spans="2:36" ht="30" customHeight="1" x14ac:dyDescent="0.25">
      <c r="B9" s="9" t="str">
        <f>'Noms '!B5</f>
        <v>durant</v>
      </c>
      <c r="C9" s="68">
        <f>'Noms '!C5</f>
        <v>0.75</v>
      </c>
      <c r="D9" s="118"/>
      <c r="E9" s="118"/>
      <c r="F9" s="118"/>
      <c r="G9" s="118"/>
      <c r="H9" s="118"/>
      <c r="I9" s="118"/>
      <c r="J9" s="118"/>
      <c r="K9" s="118"/>
      <c r="L9" s="118"/>
      <c r="M9" s="118"/>
      <c r="N9" s="118"/>
      <c r="O9" s="118"/>
      <c r="P9" s="118"/>
      <c r="Q9" s="118"/>
      <c r="R9" s="118"/>
      <c r="S9" s="118"/>
      <c r="T9" s="118"/>
      <c r="U9" s="118"/>
      <c r="V9" s="118"/>
      <c r="W9" s="118"/>
      <c r="X9" s="118"/>
      <c r="Y9" s="118"/>
      <c r="Z9" s="118"/>
      <c r="AA9" s="118"/>
      <c r="AB9" s="118"/>
      <c r="AC9" s="118"/>
      <c r="AD9" s="118"/>
      <c r="AE9" s="118"/>
      <c r="AF9" s="118"/>
      <c r="AG9" s="118"/>
      <c r="AH9" s="118"/>
      <c r="AI9" s="3">
        <f t="shared" ref="AI9:AI71" si="2">COUNTIF($D9:$AF9,"c")+COUNTIF($D9:$AF9,"ca")+COUNTIF($D9:$AF9,"f")</f>
        <v>0</v>
      </c>
    </row>
    <row r="10" spans="2:36" ht="30" customHeight="1" x14ac:dyDescent="0.25">
      <c r="B10" s="9" t="str">
        <f>'Noms '!B6</f>
        <v>xx</v>
      </c>
      <c r="C10" s="68">
        <f>'Noms '!C6</f>
        <v>1</v>
      </c>
      <c r="D10" s="118"/>
      <c r="E10" s="118"/>
      <c r="F10" s="118"/>
      <c r="G10" s="118"/>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3">
        <f t="shared" si="2"/>
        <v>0</v>
      </c>
    </row>
    <row r="11" spans="2:36" ht="30" customHeight="1" x14ac:dyDescent="0.25">
      <c r="B11" s="9" t="str">
        <f>'Noms '!B7</f>
        <v>xy</v>
      </c>
      <c r="C11" s="68">
        <f>'Noms '!C7</f>
        <v>1</v>
      </c>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8"/>
      <c r="AH11" s="118"/>
      <c r="AI11" s="3">
        <f t="shared" si="2"/>
        <v>0</v>
      </c>
    </row>
    <row r="12" spans="2:36" ht="30" customHeight="1" x14ac:dyDescent="0.25">
      <c r="B12" s="9" t="str">
        <f>'Noms '!B8</f>
        <v>ze</v>
      </c>
      <c r="C12" s="68">
        <f>'Noms '!C8</f>
        <v>0</v>
      </c>
      <c r="D12" s="118"/>
      <c r="E12" s="118"/>
      <c r="F12" s="118"/>
      <c r="G12" s="118"/>
      <c r="H12" s="118"/>
      <c r="I12" s="118"/>
      <c r="J12" s="118"/>
      <c r="K12" s="118"/>
      <c r="L12" s="118"/>
      <c r="M12" s="118"/>
      <c r="N12" s="118"/>
      <c r="O12" s="118"/>
      <c r="P12" s="118"/>
      <c r="Q12" s="118"/>
      <c r="R12" s="118"/>
      <c r="S12" s="118"/>
      <c r="T12" s="118"/>
      <c r="U12" s="118"/>
      <c r="V12" s="118"/>
      <c r="W12" s="118"/>
      <c r="X12" s="118"/>
      <c r="Y12" s="118"/>
      <c r="Z12" s="118"/>
      <c r="AA12" s="118"/>
      <c r="AB12" s="118"/>
      <c r="AC12" s="118"/>
      <c r="AD12" s="118"/>
      <c r="AE12" s="118"/>
      <c r="AF12" s="118"/>
      <c r="AG12" s="118"/>
      <c r="AH12" s="118"/>
      <c r="AI12" s="3">
        <f t="shared" si="2"/>
        <v>0</v>
      </c>
    </row>
    <row r="13" spans="2:36" ht="30" customHeight="1" x14ac:dyDescent="0.25">
      <c r="B13" s="9">
        <f>'Noms '!B9</f>
        <v>0</v>
      </c>
      <c r="C13" s="68">
        <f>'Noms '!C9</f>
        <v>0</v>
      </c>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3">
        <f t="shared" si="2"/>
        <v>0</v>
      </c>
    </row>
    <row r="14" spans="2:36" ht="30" customHeight="1" x14ac:dyDescent="0.25">
      <c r="B14" s="9">
        <f>'Noms '!B10</f>
        <v>0</v>
      </c>
      <c r="C14" s="68">
        <f>'Noms '!C10</f>
        <v>1</v>
      </c>
      <c r="D14" s="119"/>
      <c r="E14" s="120"/>
      <c r="F14" s="120"/>
      <c r="G14" s="120"/>
      <c r="H14" s="120"/>
      <c r="I14" s="120"/>
      <c r="J14" s="120"/>
      <c r="K14" s="120"/>
      <c r="L14" s="120"/>
      <c r="M14" s="120"/>
      <c r="N14" s="120"/>
      <c r="O14" s="120"/>
      <c r="P14" s="120"/>
      <c r="Q14" s="120"/>
      <c r="R14" s="120"/>
      <c r="S14" s="120"/>
      <c r="T14" s="120"/>
      <c r="U14" s="120"/>
      <c r="V14" s="120"/>
      <c r="W14" s="120"/>
      <c r="X14" s="120"/>
      <c r="Y14" s="120"/>
      <c r="Z14" s="120"/>
      <c r="AA14" s="120"/>
      <c r="AB14" s="120"/>
      <c r="AC14" s="120"/>
      <c r="AD14" s="120"/>
      <c r="AE14" s="120"/>
      <c r="AF14" s="120"/>
      <c r="AG14" s="120"/>
      <c r="AH14" s="120"/>
      <c r="AI14" s="3">
        <f t="shared" si="2"/>
        <v>0</v>
      </c>
    </row>
    <row r="15" spans="2:36" ht="30" customHeight="1" x14ac:dyDescent="0.25">
      <c r="B15" s="9">
        <f>'Noms '!B11</f>
        <v>0</v>
      </c>
      <c r="C15" s="68">
        <f>'Noms '!C11</f>
        <v>0.66</v>
      </c>
      <c r="D15" s="119"/>
      <c r="E15" s="120"/>
      <c r="F15" s="120"/>
      <c r="G15" s="120"/>
      <c r="H15" s="120"/>
      <c r="I15" s="120"/>
      <c r="J15" s="120"/>
      <c r="K15" s="120"/>
      <c r="L15" s="120"/>
      <c r="M15" s="120"/>
      <c r="N15" s="120"/>
      <c r="O15" s="120"/>
      <c r="P15" s="120"/>
      <c r="Q15" s="120"/>
      <c r="R15" s="120"/>
      <c r="S15" s="120"/>
      <c r="T15" s="120"/>
      <c r="U15" s="120"/>
      <c r="V15" s="120"/>
      <c r="W15" s="120"/>
      <c r="X15" s="120"/>
      <c r="Y15" s="120"/>
      <c r="Z15" s="120"/>
      <c r="AA15" s="120"/>
      <c r="AB15" s="120"/>
      <c r="AC15" s="120"/>
      <c r="AD15" s="120"/>
      <c r="AE15" s="120"/>
      <c r="AF15" s="120"/>
      <c r="AG15" s="120"/>
      <c r="AH15" s="120"/>
      <c r="AI15" s="3">
        <f t="shared" si="2"/>
        <v>0</v>
      </c>
    </row>
    <row r="16" spans="2:36" ht="30" customHeight="1" x14ac:dyDescent="0.25">
      <c r="B16" s="9">
        <f>'Noms '!B12</f>
        <v>0</v>
      </c>
      <c r="C16" s="68">
        <f>'Noms '!C12</f>
        <v>0.74</v>
      </c>
      <c r="D16" s="120"/>
      <c r="E16" s="120"/>
      <c r="F16" s="120"/>
      <c r="G16" s="120"/>
      <c r="H16" s="120"/>
      <c r="I16" s="120"/>
      <c r="J16" s="120"/>
      <c r="K16" s="120"/>
      <c r="L16" s="120"/>
      <c r="M16" s="120"/>
      <c r="N16" s="120"/>
      <c r="O16" s="120"/>
      <c r="P16" s="120"/>
      <c r="Q16" s="120"/>
      <c r="R16" s="120"/>
      <c r="S16" s="120"/>
      <c r="T16" s="120"/>
      <c r="U16" s="120"/>
      <c r="V16" s="120"/>
      <c r="W16" s="120"/>
      <c r="X16" s="120"/>
      <c r="Y16" s="120"/>
      <c r="Z16" s="120"/>
      <c r="AA16" s="120"/>
      <c r="AB16" s="120"/>
      <c r="AC16" s="120"/>
      <c r="AD16" s="120"/>
      <c r="AE16" s="120"/>
      <c r="AF16" s="120"/>
      <c r="AG16" s="120"/>
      <c r="AH16" s="120"/>
      <c r="AI16" s="3">
        <f t="shared" si="2"/>
        <v>0</v>
      </c>
    </row>
    <row r="17" spans="2:35" ht="30" customHeight="1" x14ac:dyDescent="0.25">
      <c r="B17" s="9">
        <f>'Noms '!B13</f>
        <v>0</v>
      </c>
      <c r="C17" s="68">
        <f>'Noms '!C13</f>
        <v>0.8</v>
      </c>
      <c r="D17" s="120"/>
      <c r="E17" s="120"/>
      <c r="F17" s="120"/>
      <c r="G17" s="120"/>
      <c r="H17" s="120"/>
      <c r="I17" s="120"/>
      <c r="J17" s="120"/>
      <c r="K17" s="120"/>
      <c r="L17" s="120"/>
      <c r="M17" s="120"/>
      <c r="N17" s="120"/>
      <c r="O17" s="120"/>
      <c r="P17" s="120"/>
      <c r="Q17" s="120"/>
      <c r="R17" s="120"/>
      <c r="S17" s="120"/>
      <c r="T17" s="120"/>
      <c r="U17" s="120"/>
      <c r="V17" s="120"/>
      <c r="W17" s="120"/>
      <c r="X17" s="120"/>
      <c r="Y17" s="120"/>
      <c r="Z17" s="120"/>
      <c r="AA17" s="120"/>
      <c r="AB17" s="120"/>
      <c r="AC17" s="120"/>
      <c r="AD17" s="120"/>
      <c r="AE17" s="120"/>
      <c r="AF17" s="120"/>
      <c r="AG17" s="120"/>
      <c r="AH17" s="120"/>
      <c r="AI17" s="3">
        <f t="shared" si="2"/>
        <v>0</v>
      </c>
    </row>
    <row r="18" spans="2:35" ht="30" customHeight="1" x14ac:dyDescent="0.25">
      <c r="B18" s="9">
        <f>'Noms '!B14</f>
        <v>0</v>
      </c>
      <c r="C18" s="68">
        <f>'Noms '!C14</f>
        <v>0.8</v>
      </c>
      <c r="D18" s="120"/>
      <c r="E18" s="120"/>
      <c r="F18" s="120"/>
      <c r="G18" s="120"/>
      <c r="H18" s="120"/>
      <c r="I18" s="120"/>
      <c r="J18" s="120"/>
      <c r="K18" s="120"/>
      <c r="L18" s="120"/>
      <c r="M18" s="120"/>
      <c r="N18" s="120"/>
      <c r="O18" s="120"/>
      <c r="P18" s="120"/>
      <c r="Q18" s="120"/>
      <c r="R18" s="120"/>
      <c r="S18" s="120"/>
      <c r="T18" s="120"/>
      <c r="U18" s="120"/>
      <c r="V18" s="120"/>
      <c r="W18" s="120"/>
      <c r="X18" s="120"/>
      <c r="Y18" s="120"/>
      <c r="Z18" s="120"/>
      <c r="AA18" s="120"/>
      <c r="AB18" s="120"/>
      <c r="AC18" s="120"/>
      <c r="AD18" s="120"/>
      <c r="AE18" s="120"/>
      <c r="AF18" s="120"/>
      <c r="AG18" s="120"/>
      <c r="AH18" s="120"/>
      <c r="AI18" s="3">
        <f t="shared" si="2"/>
        <v>0</v>
      </c>
    </row>
    <row r="19" spans="2:35" ht="30" customHeight="1" x14ac:dyDescent="0.25">
      <c r="B19" s="9">
        <f>'Noms '!B15</f>
        <v>0</v>
      </c>
      <c r="C19" s="68">
        <f>'Noms '!C15</f>
        <v>0.8</v>
      </c>
      <c r="D19" s="120"/>
      <c r="E19" s="120"/>
      <c r="F19" s="120"/>
      <c r="G19" s="120"/>
      <c r="H19" s="120"/>
      <c r="I19" s="120"/>
      <c r="J19" s="120"/>
      <c r="K19" s="120"/>
      <c r="L19" s="120"/>
      <c r="M19" s="120"/>
      <c r="N19" s="120"/>
      <c r="O19" s="120"/>
      <c r="P19" s="120"/>
      <c r="Q19" s="120"/>
      <c r="R19" s="120"/>
      <c r="S19" s="120"/>
      <c r="T19" s="120"/>
      <c r="U19" s="120"/>
      <c r="V19" s="120"/>
      <c r="W19" s="120"/>
      <c r="X19" s="120"/>
      <c r="Y19" s="120"/>
      <c r="Z19" s="120"/>
      <c r="AA19" s="120"/>
      <c r="AB19" s="120"/>
      <c r="AC19" s="120"/>
      <c r="AD19" s="120"/>
      <c r="AE19" s="120"/>
      <c r="AF19" s="120"/>
      <c r="AG19" s="120"/>
      <c r="AH19" s="120"/>
      <c r="AI19" s="3">
        <f t="shared" si="2"/>
        <v>0</v>
      </c>
    </row>
    <row r="20" spans="2:35" ht="30" customHeight="1" x14ac:dyDescent="0.25">
      <c r="B20" s="9">
        <f>'Noms '!B16</f>
        <v>0</v>
      </c>
      <c r="C20" s="68">
        <f>'Noms '!C16</f>
        <v>0</v>
      </c>
      <c r="D20" s="120"/>
      <c r="E20" s="120"/>
      <c r="F20" s="120"/>
      <c r="G20" s="120"/>
      <c r="H20" s="120"/>
      <c r="I20" s="120"/>
      <c r="J20" s="120"/>
      <c r="K20" s="120"/>
      <c r="L20" s="120"/>
      <c r="M20" s="120"/>
      <c r="N20" s="120"/>
      <c r="O20" s="120"/>
      <c r="P20" s="120"/>
      <c r="Q20" s="120"/>
      <c r="R20" s="120"/>
      <c r="S20" s="120"/>
      <c r="T20" s="120"/>
      <c r="U20" s="120"/>
      <c r="V20" s="120"/>
      <c r="W20" s="120"/>
      <c r="X20" s="120"/>
      <c r="Y20" s="120"/>
      <c r="Z20" s="120"/>
      <c r="AA20" s="120"/>
      <c r="AB20" s="120"/>
      <c r="AC20" s="120"/>
      <c r="AD20" s="120"/>
      <c r="AE20" s="120"/>
      <c r="AF20" s="120"/>
      <c r="AG20" s="120"/>
      <c r="AH20" s="120"/>
      <c r="AI20" s="3">
        <f t="shared" si="2"/>
        <v>0</v>
      </c>
    </row>
    <row r="21" spans="2:35" ht="30" customHeight="1" x14ac:dyDescent="0.25">
      <c r="B21" s="9">
        <f>'Noms '!B17</f>
        <v>0</v>
      </c>
      <c r="C21" s="68">
        <f>'Noms '!C17</f>
        <v>0.8</v>
      </c>
      <c r="D21" s="120"/>
      <c r="E21" s="120"/>
      <c r="F21" s="120"/>
      <c r="G21" s="120"/>
      <c r="H21" s="120"/>
      <c r="I21" s="120"/>
      <c r="J21" s="120"/>
      <c r="K21" s="120"/>
      <c r="L21" s="120"/>
      <c r="M21" s="120"/>
      <c r="N21" s="120"/>
      <c r="O21" s="120"/>
      <c r="P21" s="120"/>
      <c r="Q21" s="120"/>
      <c r="R21" s="120"/>
      <c r="S21" s="120"/>
      <c r="T21" s="120"/>
      <c r="U21" s="120"/>
      <c r="V21" s="120"/>
      <c r="W21" s="120"/>
      <c r="X21" s="120"/>
      <c r="Y21" s="120"/>
      <c r="Z21" s="120"/>
      <c r="AA21" s="120"/>
      <c r="AB21" s="120"/>
      <c r="AC21" s="120"/>
      <c r="AD21" s="120"/>
      <c r="AE21" s="120"/>
      <c r="AF21" s="120"/>
      <c r="AG21" s="120"/>
      <c r="AH21" s="120"/>
      <c r="AI21" s="3">
        <f t="shared" si="2"/>
        <v>0</v>
      </c>
    </row>
    <row r="22" spans="2:35" ht="30" customHeight="1" x14ac:dyDescent="0.25">
      <c r="B22" s="9">
        <f>'Noms '!B18</f>
        <v>0</v>
      </c>
      <c r="C22" s="68">
        <f>'Noms '!C18</f>
        <v>0.5</v>
      </c>
      <c r="D22" s="120"/>
      <c r="E22" s="120"/>
      <c r="F22" s="120"/>
      <c r="G22" s="120"/>
      <c r="H22" s="120"/>
      <c r="I22" s="120"/>
      <c r="J22" s="120"/>
      <c r="K22" s="120"/>
      <c r="L22" s="120"/>
      <c r="M22" s="120"/>
      <c r="N22" s="120"/>
      <c r="O22" s="120"/>
      <c r="P22" s="120"/>
      <c r="Q22" s="120"/>
      <c r="R22" s="120"/>
      <c r="S22" s="120"/>
      <c r="T22" s="120"/>
      <c r="U22" s="120"/>
      <c r="V22" s="120"/>
      <c r="W22" s="120"/>
      <c r="X22" s="120"/>
      <c r="Y22" s="120"/>
      <c r="Z22" s="120"/>
      <c r="AA22" s="120"/>
      <c r="AB22" s="120"/>
      <c r="AC22" s="120"/>
      <c r="AD22" s="120"/>
      <c r="AE22" s="120"/>
      <c r="AF22" s="120"/>
      <c r="AG22" s="120"/>
      <c r="AH22" s="120"/>
      <c r="AI22" s="3">
        <f t="shared" si="2"/>
        <v>0</v>
      </c>
    </row>
    <row r="23" spans="2:35" ht="30" customHeight="1" x14ac:dyDescent="0.25">
      <c r="B23" s="9">
        <f>'Noms '!B19</f>
        <v>0</v>
      </c>
      <c r="C23" s="68">
        <f>'Noms '!C19</f>
        <v>0.63</v>
      </c>
      <c r="D23" s="120"/>
      <c r="E23" s="120"/>
      <c r="F23" s="120"/>
      <c r="G23" s="120"/>
      <c r="H23" s="120"/>
      <c r="I23" s="120"/>
      <c r="J23" s="120"/>
      <c r="K23" s="120"/>
      <c r="L23" s="120"/>
      <c r="M23" s="120"/>
      <c r="N23" s="120"/>
      <c r="O23" s="120"/>
      <c r="P23" s="120"/>
      <c r="Q23" s="120"/>
      <c r="R23" s="120"/>
      <c r="S23" s="120"/>
      <c r="T23" s="120"/>
      <c r="U23" s="120"/>
      <c r="V23" s="120"/>
      <c r="W23" s="120"/>
      <c r="X23" s="120"/>
      <c r="Y23" s="120"/>
      <c r="Z23" s="120"/>
      <c r="AA23" s="120"/>
      <c r="AB23" s="120"/>
      <c r="AC23" s="120"/>
      <c r="AD23" s="120"/>
      <c r="AE23" s="120"/>
      <c r="AF23" s="120"/>
      <c r="AG23" s="120"/>
      <c r="AH23" s="120"/>
      <c r="AI23" s="3">
        <f t="shared" si="2"/>
        <v>0</v>
      </c>
    </row>
    <row r="24" spans="2:35" ht="30" customHeight="1" x14ac:dyDescent="0.25">
      <c r="B24" s="9">
        <f>'Noms '!B20</f>
        <v>0</v>
      </c>
      <c r="C24" s="68">
        <f>'Noms '!C20</f>
        <v>1</v>
      </c>
      <c r="D24" s="120"/>
      <c r="E24" s="120"/>
      <c r="F24" s="120"/>
      <c r="G24" s="120"/>
      <c r="H24" s="120"/>
      <c r="I24" s="120"/>
      <c r="J24" s="120"/>
      <c r="K24" s="120"/>
      <c r="L24" s="120"/>
      <c r="M24" s="120"/>
      <c r="N24" s="120"/>
      <c r="O24" s="120"/>
      <c r="P24" s="120"/>
      <c r="Q24" s="120"/>
      <c r="R24" s="120"/>
      <c r="S24" s="120"/>
      <c r="T24" s="120"/>
      <c r="U24" s="120"/>
      <c r="V24" s="120"/>
      <c r="W24" s="120"/>
      <c r="X24" s="120"/>
      <c r="Y24" s="120"/>
      <c r="Z24" s="120"/>
      <c r="AA24" s="120"/>
      <c r="AB24" s="120"/>
      <c r="AC24" s="120"/>
      <c r="AD24" s="120"/>
      <c r="AE24" s="120"/>
      <c r="AF24" s="120"/>
      <c r="AG24" s="120"/>
      <c r="AH24" s="120"/>
      <c r="AI24" s="3">
        <f t="shared" si="2"/>
        <v>0</v>
      </c>
    </row>
    <row r="25" spans="2:35" ht="30" customHeight="1" x14ac:dyDescent="0.25">
      <c r="B25" s="9">
        <f>'Noms '!B21</f>
        <v>0</v>
      </c>
      <c r="C25" s="68">
        <f>'Noms '!C21</f>
        <v>1</v>
      </c>
      <c r="D25" s="120"/>
      <c r="E25" s="120"/>
      <c r="F25" s="120"/>
      <c r="G25" s="120"/>
      <c r="H25" s="120"/>
      <c r="I25" s="120"/>
      <c r="J25" s="120"/>
      <c r="K25" s="120"/>
      <c r="L25" s="120"/>
      <c r="M25" s="120"/>
      <c r="N25" s="120"/>
      <c r="O25" s="120"/>
      <c r="P25" s="120"/>
      <c r="Q25" s="120"/>
      <c r="R25" s="120"/>
      <c r="S25" s="120"/>
      <c r="T25" s="120"/>
      <c r="U25" s="120"/>
      <c r="V25" s="120"/>
      <c r="W25" s="120"/>
      <c r="X25" s="120"/>
      <c r="Y25" s="120"/>
      <c r="Z25" s="120"/>
      <c r="AA25" s="120"/>
      <c r="AB25" s="120"/>
      <c r="AC25" s="120"/>
      <c r="AD25" s="120"/>
      <c r="AE25" s="120"/>
      <c r="AF25" s="120"/>
      <c r="AG25" s="120"/>
      <c r="AH25" s="120"/>
      <c r="AI25" s="3">
        <f t="shared" si="2"/>
        <v>0</v>
      </c>
    </row>
    <row r="26" spans="2:35" ht="30" customHeight="1" x14ac:dyDescent="0.25">
      <c r="B26" s="9">
        <f>'Noms '!B22</f>
        <v>0</v>
      </c>
      <c r="C26" s="68">
        <f>'Noms '!C22</f>
        <v>0.8</v>
      </c>
      <c r="D26" s="120"/>
      <c r="E26" s="120"/>
      <c r="F26" s="120"/>
      <c r="G26" s="120"/>
      <c r="H26" s="120"/>
      <c r="I26" s="120"/>
      <c r="J26" s="120"/>
      <c r="K26" s="120"/>
      <c r="L26" s="120"/>
      <c r="M26" s="120"/>
      <c r="N26" s="120"/>
      <c r="O26" s="120"/>
      <c r="P26" s="120"/>
      <c r="Q26" s="120"/>
      <c r="R26" s="120"/>
      <c r="S26" s="120"/>
      <c r="T26" s="120"/>
      <c r="U26" s="120"/>
      <c r="V26" s="120"/>
      <c r="W26" s="120"/>
      <c r="X26" s="120"/>
      <c r="Y26" s="120"/>
      <c r="Z26" s="120"/>
      <c r="AA26" s="120"/>
      <c r="AB26" s="120"/>
      <c r="AC26" s="120"/>
      <c r="AD26" s="120"/>
      <c r="AE26" s="120"/>
      <c r="AF26" s="120"/>
      <c r="AG26" s="120"/>
      <c r="AH26" s="120"/>
      <c r="AI26" s="3">
        <f t="shared" si="2"/>
        <v>0</v>
      </c>
    </row>
    <row r="27" spans="2:35" ht="30" customHeight="1" x14ac:dyDescent="0.25">
      <c r="B27" s="9">
        <f>'Noms '!B23</f>
        <v>0</v>
      </c>
      <c r="C27" s="68">
        <f>'Noms '!C23</f>
        <v>0.8</v>
      </c>
      <c r="D27" s="120"/>
      <c r="E27" s="120"/>
      <c r="F27" s="120"/>
      <c r="G27" s="120"/>
      <c r="H27" s="120"/>
      <c r="I27" s="120"/>
      <c r="J27" s="120"/>
      <c r="K27" s="120"/>
      <c r="L27" s="120"/>
      <c r="M27" s="120"/>
      <c r="N27" s="120"/>
      <c r="O27" s="120"/>
      <c r="P27" s="120"/>
      <c r="Q27" s="120"/>
      <c r="R27" s="120"/>
      <c r="S27" s="120"/>
      <c r="T27" s="120"/>
      <c r="U27" s="120"/>
      <c r="V27" s="120"/>
      <c r="W27" s="120"/>
      <c r="X27" s="120"/>
      <c r="Y27" s="120"/>
      <c r="Z27" s="120"/>
      <c r="AA27" s="120"/>
      <c r="AB27" s="120"/>
      <c r="AC27" s="120"/>
      <c r="AD27" s="120"/>
      <c r="AE27" s="120"/>
      <c r="AF27" s="120"/>
      <c r="AG27" s="120"/>
      <c r="AH27" s="120"/>
      <c r="AI27" s="3">
        <f t="shared" si="2"/>
        <v>0</v>
      </c>
    </row>
    <row r="28" spans="2:35" ht="30" customHeight="1" x14ac:dyDescent="0.25">
      <c r="B28" s="9">
        <f>'Noms '!B24</f>
        <v>0</v>
      </c>
      <c r="C28" s="68">
        <f>'Noms '!C24</f>
        <v>0.8</v>
      </c>
      <c r="D28" s="120"/>
      <c r="E28" s="120"/>
      <c r="F28" s="120"/>
      <c r="G28" s="120"/>
      <c r="H28" s="120"/>
      <c r="I28" s="120"/>
      <c r="J28" s="120"/>
      <c r="K28" s="120"/>
      <c r="L28" s="120"/>
      <c r="M28" s="120"/>
      <c r="N28" s="120"/>
      <c r="O28" s="120"/>
      <c r="P28" s="120"/>
      <c r="Q28" s="120"/>
      <c r="R28" s="120"/>
      <c r="S28" s="120"/>
      <c r="T28" s="120"/>
      <c r="U28" s="120"/>
      <c r="V28" s="120"/>
      <c r="W28" s="120"/>
      <c r="X28" s="120"/>
      <c r="Y28" s="120"/>
      <c r="Z28" s="120"/>
      <c r="AA28" s="120"/>
      <c r="AB28" s="120"/>
      <c r="AC28" s="120"/>
      <c r="AD28" s="120"/>
      <c r="AE28" s="120"/>
      <c r="AF28" s="120"/>
      <c r="AG28" s="120"/>
      <c r="AH28" s="120"/>
      <c r="AI28" s="3">
        <f t="shared" si="2"/>
        <v>0</v>
      </c>
    </row>
    <row r="29" spans="2:35" ht="30" customHeight="1" x14ac:dyDescent="0.25">
      <c r="B29" s="9">
        <f>'Noms '!B25</f>
        <v>0</v>
      </c>
      <c r="C29" s="68">
        <f>'Noms '!C25</f>
        <v>1</v>
      </c>
      <c r="D29" s="120"/>
      <c r="E29" s="120"/>
      <c r="F29" s="120"/>
      <c r="G29" s="120"/>
      <c r="H29" s="120"/>
      <c r="I29" s="120"/>
      <c r="J29" s="120"/>
      <c r="K29" s="120"/>
      <c r="L29" s="120"/>
      <c r="M29" s="120"/>
      <c r="N29" s="120"/>
      <c r="O29" s="120"/>
      <c r="P29" s="120"/>
      <c r="Q29" s="120"/>
      <c r="R29" s="120"/>
      <c r="S29" s="120"/>
      <c r="T29" s="120"/>
      <c r="U29" s="120"/>
      <c r="V29" s="120"/>
      <c r="W29" s="120"/>
      <c r="X29" s="120"/>
      <c r="Y29" s="120"/>
      <c r="Z29" s="120"/>
      <c r="AA29" s="120"/>
      <c r="AB29" s="120"/>
      <c r="AC29" s="120"/>
      <c r="AD29" s="120"/>
      <c r="AE29" s="120"/>
      <c r="AF29" s="120"/>
      <c r="AG29" s="120"/>
      <c r="AH29" s="120"/>
      <c r="AI29" s="3">
        <f t="shared" si="2"/>
        <v>0</v>
      </c>
    </row>
    <row r="30" spans="2:35" ht="30" customHeight="1" x14ac:dyDescent="0.25">
      <c r="B30" s="9">
        <f>'Noms '!B26</f>
        <v>0</v>
      </c>
      <c r="C30" s="68">
        <f>'Noms '!C26</f>
        <v>0</v>
      </c>
      <c r="D30" s="120"/>
      <c r="E30" s="120"/>
      <c r="F30" s="120"/>
      <c r="G30" s="120"/>
      <c r="H30" s="120"/>
      <c r="I30" s="120"/>
      <c r="J30" s="120"/>
      <c r="K30" s="120"/>
      <c r="L30" s="120"/>
      <c r="M30" s="120"/>
      <c r="N30" s="120"/>
      <c r="O30" s="120"/>
      <c r="P30" s="120"/>
      <c r="Q30" s="120"/>
      <c r="R30" s="120"/>
      <c r="S30" s="120"/>
      <c r="T30" s="120"/>
      <c r="U30" s="120"/>
      <c r="V30" s="120"/>
      <c r="W30" s="120"/>
      <c r="X30" s="120"/>
      <c r="Y30" s="120"/>
      <c r="Z30" s="120"/>
      <c r="AA30" s="120"/>
      <c r="AB30" s="120"/>
      <c r="AC30" s="120"/>
      <c r="AD30" s="120"/>
      <c r="AE30" s="120"/>
      <c r="AF30" s="120"/>
      <c r="AG30" s="120"/>
      <c r="AH30" s="120"/>
      <c r="AI30" s="3">
        <f t="shared" si="2"/>
        <v>0</v>
      </c>
    </row>
    <row r="31" spans="2:35" ht="30" customHeight="1" x14ac:dyDescent="0.25">
      <c r="B31" s="9">
        <f>'Noms '!B27</f>
        <v>0</v>
      </c>
      <c r="C31" s="68">
        <f>'Noms '!C27</f>
        <v>0.8</v>
      </c>
      <c r="D31" s="120"/>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120"/>
      <c r="AG31" s="120"/>
      <c r="AH31" s="120"/>
      <c r="AI31" s="3">
        <f t="shared" si="2"/>
        <v>0</v>
      </c>
    </row>
    <row r="32" spans="2:35" ht="30" customHeight="1" x14ac:dyDescent="0.25">
      <c r="B32" s="9">
        <f>'Noms '!B28</f>
        <v>0</v>
      </c>
      <c r="C32" s="68">
        <f>'Noms '!C28</f>
        <v>1</v>
      </c>
      <c r="D32" s="120"/>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3">
        <f t="shared" si="2"/>
        <v>0</v>
      </c>
    </row>
    <row r="33" spans="2:35" ht="30" customHeight="1" x14ac:dyDescent="0.25">
      <c r="B33" s="9">
        <f>'Noms '!B29</f>
        <v>0</v>
      </c>
      <c r="C33" s="68">
        <f>'Noms '!C29</f>
        <v>0.8</v>
      </c>
      <c r="D33" s="120"/>
      <c r="E33" s="120"/>
      <c r="F33" s="120"/>
      <c r="G33" s="120"/>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120"/>
      <c r="AH33" s="120"/>
      <c r="AI33" s="3">
        <f t="shared" si="2"/>
        <v>0</v>
      </c>
    </row>
    <row r="34" spans="2:35" ht="30" customHeight="1" x14ac:dyDescent="0.25">
      <c r="B34" s="9">
        <f>'Noms '!B30</f>
        <v>0</v>
      </c>
      <c r="C34" s="68">
        <f>'Noms '!C30</f>
        <v>0.75</v>
      </c>
      <c r="D34" s="120"/>
      <c r="E34" s="120"/>
      <c r="F34" s="120"/>
      <c r="G34" s="120"/>
      <c r="H34" s="120"/>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0"/>
      <c r="AH34" s="120"/>
      <c r="AI34" s="3">
        <f t="shared" si="2"/>
        <v>0</v>
      </c>
    </row>
    <row r="35" spans="2:35" ht="30" customHeight="1" x14ac:dyDescent="0.25">
      <c r="B35" s="9">
        <f>'Noms '!B31</f>
        <v>0</v>
      </c>
      <c r="C35" s="68">
        <f>'Noms '!C31</f>
        <v>0.73</v>
      </c>
      <c r="D35" s="120"/>
      <c r="E35" s="120"/>
      <c r="F35" s="120"/>
      <c r="G35" s="120"/>
      <c r="H35" s="120"/>
      <c r="I35" s="120"/>
      <c r="J35" s="120"/>
      <c r="K35" s="120"/>
      <c r="L35" s="120"/>
      <c r="M35" s="120"/>
      <c r="N35" s="120"/>
      <c r="O35" s="120"/>
      <c r="P35" s="120"/>
      <c r="Q35" s="120"/>
      <c r="R35" s="120"/>
      <c r="S35" s="120"/>
      <c r="T35" s="120"/>
      <c r="U35" s="120"/>
      <c r="V35" s="120"/>
      <c r="W35" s="120"/>
      <c r="X35" s="120"/>
      <c r="Y35" s="120"/>
      <c r="Z35" s="120"/>
      <c r="AA35" s="120"/>
      <c r="AB35" s="120"/>
      <c r="AC35" s="120"/>
      <c r="AD35" s="120"/>
      <c r="AE35" s="120"/>
      <c r="AF35" s="120"/>
      <c r="AG35" s="120"/>
      <c r="AH35" s="120"/>
      <c r="AI35" s="3">
        <f t="shared" si="2"/>
        <v>0</v>
      </c>
    </row>
    <row r="36" spans="2:35" ht="30" customHeight="1" x14ac:dyDescent="0.25">
      <c r="B36" s="9">
        <f>'Noms '!B32</f>
        <v>0</v>
      </c>
      <c r="C36" s="68">
        <f>'Noms '!C32</f>
        <v>0.5</v>
      </c>
      <c r="D36" s="120"/>
      <c r="E36" s="120"/>
      <c r="F36" s="120"/>
      <c r="G36" s="120"/>
      <c r="H36" s="120"/>
      <c r="I36" s="120"/>
      <c r="J36" s="120"/>
      <c r="K36" s="120"/>
      <c r="L36" s="120"/>
      <c r="M36" s="120"/>
      <c r="N36" s="120"/>
      <c r="O36" s="120"/>
      <c r="P36" s="120"/>
      <c r="Q36" s="120"/>
      <c r="R36" s="120"/>
      <c r="S36" s="120"/>
      <c r="T36" s="120"/>
      <c r="U36" s="120"/>
      <c r="V36" s="120"/>
      <c r="W36" s="120"/>
      <c r="X36" s="120"/>
      <c r="Y36" s="120"/>
      <c r="Z36" s="120"/>
      <c r="AA36" s="120"/>
      <c r="AB36" s="120"/>
      <c r="AC36" s="120"/>
      <c r="AD36" s="120"/>
      <c r="AE36" s="120"/>
      <c r="AF36" s="120"/>
      <c r="AG36" s="120"/>
      <c r="AH36" s="120"/>
      <c r="AI36" s="3">
        <f t="shared" si="2"/>
        <v>0</v>
      </c>
    </row>
    <row r="37" spans="2:35" ht="30" customHeight="1" x14ac:dyDescent="0.25">
      <c r="B37" s="9">
        <f>'Noms '!B33</f>
        <v>0</v>
      </c>
      <c r="C37" s="68">
        <f>'Noms '!C33</f>
        <v>0.5</v>
      </c>
      <c r="D37" s="120"/>
      <c r="E37" s="120"/>
      <c r="F37" s="120"/>
      <c r="G37" s="120"/>
      <c r="H37" s="120"/>
      <c r="I37" s="120"/>
      <c r="J37" s="120"/>
      <c r="K37" s="120"/>
      <c r="L37" s="120"/>
      <c r="M37" s="120"/>
      <c r="N37" s="120"/>
      <c r="O37" s="120"/>
      <c r="P37" s="120"/>
      <c r="Q37" s="120"/>
      <c r="R37" s="120"/>
      <c r="S37" s="120"/>
      <c r="T37" s="120"/>
      <c r="U37" s="120"/>
      <c r="V37" s="120"/>
      <c r="W37" s="120"/>
      <c r="X37" s="120"/>
      <c r="Y37" s="120"/>
      <c r="Z37" s="120"/>
      <c r="AA37" s="120"/>
      <c r="AB37" s="120"/>
      <c r="AC37" s="120"/>
      <c r="AD37" s="120"/>
      <c r="AE37" s="120"/>
      <c r="AF37" s="120"/>
      <c r="AG37" s="120"/>
      <c r="AH37" s="120"/>
      <c r="AI37" s="3">
        <f t="shared" si="2"/>
        <v>0</v>
      </c>
    </row>
    <row r="38" spans="2:35" ht="30" customHeight="1" x14ac:dyDescent="0.25">
      <c r="B38" s="9">
        <f>'Noms '!B34</f>
        <v>0</v>
      </c>
      <c r="C38" s="68">
        <f>'Noms '!C34</f>
        <v>0.75</v>
      </c>
      <c r="D38" s="120"/>
      <c r="E38" s="120"/>
      <c r="F38" s="120"/>
      <c r="G38" s="120"/>
      <c r="H38" s="120"/>
      <c r="I38" s="120"/>
      <c r="J38" s="120"/>
      <c r="K38" s="120"/>
      <c r="L38" s="120"/>
      <c r="M38" s="120"/>
      <c r="N38" s="120"/>
      <c r="O38" s="120"/>
      <c r="P38" s="120"/>
      <c r="Q38" s="120"/>
      <c r="R38" s="120"/>
      <c r="S38" s="120"/>
      <c r="T38" s="120"/>
      <c r="U38" s="120"/>
      <c r="V38" s="120"/>
      <c r="W38" s="120"/>
      <c r="X38" s="120"/>
      <c r="Y38" s="120"/>
      <c r="Z38" s="120"/>
      <c r="AA38" s="120"/>
      <c r="AB38" s="120"/>
      <c r="AC38" s="120"/>
      <c r="AD38" s="120"/>
      <c r="AE38" s="120"/>
      <c r="AF38" s="120"/>
      <c r="AG38" s="120"/>
      <c r="AH38" s="120"/>
      <c r="AI38" s="3">
        <f t="shared" si="2"/>
        <v>0</v>
      </c>
    </row>
    <row r="39" spans="2:35" ht="30" customHeight="1" x14ac:dyDescent="0.25">
      <c r="B39" s="9">
        <f>'Noms '!B35</f>
        <v>0</v>
      </c>
      <c r="C39" s="68">
        <f>'Noms '!C35</f>
        <v>1</v>
      </c>
      <c r="D39" s="120"/>
      <c r="E39" s="120"/>
      <c r="F39" s="120"/>
      <c r="G39" s="120"/>
      <c r="H39" s="120"/>
      <c r="I39" s="120"/>
      <c r="J39" s="120"/>
      <c r="K39" s="120"/>
      <c r="L39" s="120"/>
      <c r="M39" s="120"/>
      <c r="N39" s="120"/>
      <c r="O39" s="120"/>
      <c r="P39" s="120"/>
      <c r="Q39" s="120"/>
      <c r="R39" s="120"/>
      <c r="S39" s="120"/>
      <c r="T39" s="120"/>
      <c r="U39" s="120"/>
      <c r="V39" s="120"/>
      <c r="W39" s="120"/>
      <c r="X39" s="120"/>
      <c r="Y39" s="120"/>
      <c r="Z39" s="120"/>
      <c r="AA39" s="120"/>
      <c r="AB39" s="120"/>
      <c r="AC39" s="120"/>
      <c r="AD39" s="120"/>
      <c r="AE39" s="120"/>
      <c r="AF39" s="120"/>
      <c r="AG39" s="120"/>
      <c r="AH39" s="120"/>
      <c r="AI39" s="3">
        <f t="shared" si="2"/>
        <v>0</v>
      </c>
    </row>
    <row r="40" spans="2:35" ht="30" customHeight="1" x14ac:dyDescent="0.25">
      <c r="B40" s="9">
        <f>'Noms '!B36</f>
        <v>0</v>
      </c>
      <c r="C40" s="68">
        <f>'Noms '!C36</f>
        <v>0.84</v>
      </c>
      <c r="D40" s="120"/>
      <c r="E40" s="120"/>
      <c r="F40" s="120"/>
      <c r="G40" s="120"/>
      <c r="H40" s="120"/>
      <c r="I40" s="120"/>
      <c r="J40" s="120"/>
      <c r="K40" s="120"/>
      <c r="L40" s="120"/>
      <c r="M40" s="120"/>
      <c r="N40" s="120"/>
      <c r="O40" s="120"/>
      <c r="P40" s="120"/>
      <c r="Q40" s="120"/>
      <c r="R40" s="120"/>
      <c r="S40" s="120"/>
      <c r="T40" s="120"/>
      <c r="U40" s="120"/>
      <c r="V40" s="120"/>
      <c r="W40" s="120"/>
      <c r="X40" s="120"/>
      <c r="Y40" s="120"/>
      <c r="Z40" s="120"/>
      <c r="AA40" s="120"/>
      <c r="AB40" s="120"/>
      <c r="AC40" s="120"/>
      <c r="AD40" s="120"/>
      <c r="AE40" s="120"/>
      <c r="AF40" s="120"/>
      <c r="AG40" s="120"/>
      <c r="AH40" s="120"/>
      <c r="AI40" s="3">
        <f t="shared" si="2"/>
        <v>0</v>
      </c>
    </row>
    <row r="41" spans="2:35" ht="30" customHeight="1" x14ac:dyDescent="0.25">
      <c r="B41" s="9">
        <f>'Noms '!B37</f>
        <v>0</v>
      </c>
      <c r="C41" s="68">
        <f>'Noms '!C37</f>
        <v>0.63</v>
      </c>
      <c r="D41" s="120"/>
      <c r="E41" s="120"/>
      <c r="F41" s="120"/>
      <c r="G41" s="120"/>
      <c r="H41" s="120"/>
      <c r="I41" s="120"/>
      <c r="J41" s="120"/>
      <c r="K41" s="120"/>
      <c r="L41" s="120"/>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3">
        <f t="shared" si="2"/>
        <v>0</v>
      </c>
    </row>
    <row r="42" spans="2:35" ht="30" customHeight="1" x14ac:dyDescent="0.25">
      <c r="B42" s="9">
        <f>'Noms '!B38</f>
        <v>0</v>
      </c>
      <c r="C42" s="68">
        <f>'Noms '!C38</f>
        <v>0.8</v>
      </c>
      <c r="D42" s="120"/>
      <c r="E42" s="120"/>
      <c r="F42" s="120"/>
      <c r="G42" s="120"/>
      <c r="H42" s="120"/>
      <c r="I42" s="120"/>
      <c r="J42" s="120"/>
      <c r="K42" s="120"/>
      <c r="L42" s="120"/>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3">
        <f t="shared" si="2"/>
        <v>0</v>
      </c>
    </row>
    <row r="43" spans="2:35" ht="30" customHeight="1" x14ac:dyDescent="0.25">
      <c r="B43" s="9">
        <f>'Noms '!B39</f>
        <v>0</v>
      </c>
      <c r="C43" s="68">
        <f>'Noms '!C39</f>
        <v>1</v>
      </c>
      <c r="D43" s="120"/>
      <c r="E43" s="120"/>
      <c r="F43" s="120"/>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3">
        <f t="shared" si="2"/>
        <v>0</v>
      </c>
    </row>
    <row r="44" spans="2:35" ht="30" customHeight="1" x14ac:dyDescent="0.25">
      <c r="B44" s="9">
        <f>'Noms '!B40</f>
        <v>0</v>
      </c>
      <c r="C44" s="68">
        <f>'Noms '!C40</f>
        <v>1</v>
      </c>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3">
        <f t="shared" si="2"/>
        <v>0</v>
      </c>
    </row>
    <row r="45" spans="2:35" ht="30" customHeight="1" x14ac:dyDescent="0.25">
      <c r="B45" s="9">
        <f>'Noms '!B41</f>
        <v>0</v>
      </c>
      <c r="C45" s="68">
        <f>'Noms '!C41</f>
        <v>0.5</v>
      </c>
      <c r="D45" s="120"/>
      <c r="E45" s="120"/>
      <c r="F45" s="120"/>
      <c r="G45" s="120"/>
      <c r="H45" s="120"/>
      <c r="I45" s="120"/>
      <c r="J45" s="120"/>
      <c r="K45" s="120"/>
      <c r="L45" s="120"/>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3">
        <f t="shared" si="2"/>
        <v>0</v>
      </c>
    </row>
    <row r="46" spans="2:35" ht="30" customHeight="1" x14ac:dyDescent="0.25">
      <c r="B46" s="9">
        <f>'Noms '!B42</f>
        <v>0</v>
      </c>
      <c r="C46" s="68">
        <f>'Noms '!C42</f>
        <v>1</v>
      </c>
      <c r="D46" s="120"/>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0"/>
      <c r="AC46" s="120"/>
      <c r="AD46" s="120"/>
      <c r="AE46" s="120"/>
      <c r="AF46" s="120"/>
      <c r="AG46" s="120"/>
      <c r="AH46" s="120"/>
      <c r="AI46" s="3">
        <f t="shared" si="2"/>
        <v>0</v>
      </c>
    </row>
    <row r="47" spans="2:35" ht="30" customHeight="1" x14ac:dyDescent="0.25">
      <c r="B47" s="9">
        <f>'Noms '!B43</f>
        <v>0</v>
      </c>
      <c r="C47" s="68">
        <f>'Noms '!C43</f>
        <v>0.63</v>
      </c>
      <c r="D47" s="120"/>
      <c r="E47" s="120"/>
      <c r="F47" s="120"/>
      <c r="G47" s="120"/>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120"/>
      <c r="AH47" s="120"/>
      <c r="AI47" s="3">
        <f t="shared" si="2"/>
        <v>0</v>
      </c>
    </row>
    <row r="48" spans="2:35" ht="30" customHeight="1" x14ac:dyDescent="0.25">
      <c r="B48" s="9">
        <f>'Noms '!B44</f>
        <v>0</v>
      </c>
      <c r="C48" s="68">
        <f>'Noms '!C44</f>
        <v>0.8</v>
      </c>
      <c r="D48" s="120"/>
      <c r="E48" s="120"/>
      <c r="F48" s="120"/>
      <c r="G48" s="120"/>
      <c r="H48" s="120"/>
      <c r="I48" s="120"/>
      <c r="J48" s="120"/>
      <c r="K48" s="120"/>
      <c r="L48" s="120"/>
      <c r="M48" s="120"/>
      <c r="N48" s="120"/>
      <c r="O48" s="120"/>
      <c r="P48" s="120"/>
      <c r="Q48" s="120"/>
      <c r="R48" s="120"/>
      <c r="S48" s="120"/>
      <c r="T48" s="120"/>
      <c r="U48" s="120"/>
      <c r="V48" s="120"/>
      <c r="W48" s="120"/>
      <c r="X48" s="120"/>
      <c r="Y48" s="120"/>
      <c r="Z48" s="120"/>
      <c r="AA48" s="120"/>
      <c r="AB48" s="120"/>
      <c r="AC48" s="120"/>
      <c r="AD48" s="120"/>
      <c r="AE48" s="120"/>
      <c r="AF48" s="120"/>
      <c r="AG48" s="120"/>
      <c r="AH48" s="120"/>
      <c r="AI48" s="3">
        <f t="shared" si="2"/>
        <v>0</v>
      </c>
    </row>
    <row r="49" spans="2:35" ht="30" customHeight="1" x14ac:dyDescent="0.25">
      <c r="B49" s="9">
        <f>'Noms '!B45</f>
        <v>0</v>
      </c>
      <c r="C49" s="68">
        <f>'Noms '!C45</f>
        <v>1</v>
      </c>
      <c r="D49" s="120"/>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20"/>
      <c r="AG49" s="120"/>
      <c r="AH49" s="120"/>
      <c r="AI49" s="3">
        <f t="shared" si="2"/>
        <v>0</v>
      </c>
    </row>
    <row r="50" spans="2:35" ht="30" customHeight="1" x14ac:dyDescent="0.25">
      <c r="B50" s="9">
        <f>'Noms '!B46</f>
        <v>0</v>
      </c>
      <c r="C50" s="68">
        <f>'Noms '!C46</f>
        <v>0.8</v>
      </c>
      <c r="D50" s="120"/>
      <c r="E50" s="120"/>
      <c r="F50" s="120"/>
      <c r="G50" s="120"/>
      <c r="H50" s="120"/>
      <c r="I50" s="120"/>
      <c r="J50" s="120"/>
      <c r="K50" s="120"/>
      <c r="L50" s="120"/>
      <c r="M50" s="120"/>
      <c r="N50" s="120"/>
      <c r="O50" s="120"/>
      <c r="P50" s="120"/>
      <c r="Q50" s="120"/>
      <c r="R50" s="120"/>
      <c r="S50" s="120"/>
      <c r="T50" s="120"/>
      <c r="U50" s="120"/>
      <c r="V50" s="120"/>
      <c r="W50" s="120"/>
      <c r="X50" s="120"/>
      <c r="Y50" s="120"/>
      <c r="Z50" s="120"/>
      <c r="AA50" s="120"/>
      <c r="AB50" s="120"/>
      <c r="AC50" s="120"/>
      <c r="AD50" s="120"/>
      <c r="AE50" s="120"/>
      <c r="AF50" s="120"/>
      <c r="AG50" s="120"/>
      <c r="AH50" s="120"/>
      <c r="AI50" s="3">
        <f t="shared" si="2"/>
        <v>0</v>
      </c>
    </row>
    <row r="51" spans="2:35" ht="30" customHeight="1" x14ac:dyDescent="0.25">
      <c r="B51" s="9">
        <f>'Noms '!B47</f>
        <v>0</v>
      </c>
      <c r="C51" s="68">
        <f>'Noms '!C47</f>
        <v>1</v>
      </c>
      <c r="D51" s="120"/>
      <c r="E51" s="120"/>
      <c r="F51" s="120"/>
      <c r="G51" s="120"/>
      <c r="H51" s="120"/>
      <c r="I51" s="120"/>
      <c r="J51" s="120"/>
      <c r="K51" s="120"/>
      <c r="L51" s="120"/>
      <c r="M51" s="120"/>
      <c r="N51" s="120"/>
      <c r="O51" s="120"/>
      <c r="P51" s="120"/>
      <c r="Q51" s="120"/>
      <c r="R51" s="120"/>
      <c r="S51" s="120"/>
      <c r="T51" s="120"/>
      <c r="U51" s="120"/>
      <c r="V51" s="120"/>
      <c r="W51" s="120"/>
      <c r="X51" s="120"/>
      <c r="Y51" s="120"/>
      <c r="Z51" s="120"/>
      <c r="AA51" s="120"/>
      <c r="AB51" s="120"/>
      <c r="AC51" s="120"/>
      <c r="AD51" s="120"/>
      <c r="AE51" s="120"/>
      <c r="AF51" s="120"/>
      <c r="AG51" s="120"/>
      <c r="AH51" s="120"/>
      <c r="AI51" s="3">
        <f t="shared" si="2"/>
        <v>0</v>
      </c>
    </row>
    <row r="52" spans="2:35" ht="30" customHeight="1" x14ac:dyDescent="0.25">
      <c r="B52" s="9">
        <f>'Noms '!B48</f>
        <v>0</v>
      </c>
      <c r="C52" s="68">
        <f>'Noms '!C48</f>
        <v>0.8</v>
      </c>
      <c r="D52" s="120"/>
      <c r="E52" s="120"/>
      <c r="F52" s="120"/>
      <c r="G52" s="120"/>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3">
        <f t="shared" si="2"/>
        <v>0</v>
      </c>
    </row>
    <row r="53" spans="2:35" ht="30" customHeight="1" x14ac:dyDescent="0.25">
      <c r="B53" s="9">
        <f>'Noms '!B49</f>
        <v>0</v>
      </c>
      <c r="C53" s="68">
        <f>'Noms '!C49</f>
        <v>0.8</v>
      </c>
      <c r="D53" s="120"/>
      <c r="E53" s="120"/>
      <c r="F53" s="120"/>
      <c r="G53" s="120"/>
      <c r="H53" s="120"/>
      <c r="I53" s="120"/>
      <c r="J53" s="120"/>
      <c r="K53" s="120"/>
      <c r="L53" s="120"/>
      <c r="M53" s="120"/>
      <c r="N53" s="120"/>
      <c r="O53" s="120"/>
      <c r="P53" s="120"/>
      <c r="Q53" s="120"/>
      <c r="R53" s="120"/>
      <c r="S53" s="120"/>
      <c r="T53" s="120"/>
      <c r="U53" s="120"/>
      <c r="V53" s="120"/>
      <c r="W53" s="120"/>
      <c r="X53" s="120"/>
      <c r="Y53" s="120"/>
      <c r="Z53" s="120"/>
      <c r="AA53" s="120"/>
      <c r="AB53" s="120"/>
      <c r="AC53" s="120"/>
      <c r="AD53" s="120"/>
      <c r="AE53" s="120"/>
      <c r="AF53" s="120"/>
      <c r="AG53" s="120"/>
      <c r="AH53" s="120"/>
      <c r="AI53" s="3">
        <f t="shared" si="2"/>
        <v>0</v>
      </c>
    </row>
    <row r="54" spans="2:35" ht="30" customHeight="1" x14ac:dyDescent="0.25">
      <c r="B54" s="9">
        <f>'Noms '!B50</f>
        <v>0</v>
      </c>
      <c r="C54" s="68">
        <f>'Noms '!C50</f>
        <v>0.5</v>
      </c>
      <c r="D54" s="120"/>
      <c r="E54" s="120"/>
      <c r="F54" s="120"/>
      <c r="G54" s="120"/>
      <c r="H54" s="120"/>
      <c r="I54" s="120"/>
      <c r="J54" s="120"/>
      <c r="K54" s="120"/>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3">
        <f t="shared" si="2"/>
        <v>0</v>
      </c>
    </row>
    <row r="55" spans="2:35" ht="30" customHeight="1" x14ac:dyDescent="0.25">
      <c r="B55" s="9">
        <f>'Noms '!B51</f>
        <v>0</v>
      </c>
      <c r="C55" s="68">
        <f>'Noms '!C51</f>
        <v>1</v>
      </c>
      <c r="D55" s="120"/>
      <c r="E55" s="120"/>
      <c r="F55" s="120"/>
      <c r="G55" s="120"/>
      <c r="H55" s="120"/>
      <c r="I55" s="120"/>
      <c r="J55" s="120"/>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3">
        <f t="shared" si="2"/>
        <v>0</v>
      </c>
    </row>
    <row r="56" spans="2:35" ht="30" customHeight="1" x14ac:dyDescent="0.25">
      <c r="B56" s="9">
        <f>'Noms '!B52</f>
        <v>0</v>
      </c>
      <c r="C56" s="68">
        <f>'Noms '!C52</f>
        <v>1</v>
      </c>
      <c r="D56" s="120"/>
      <c r="E56" s="120"/>
      <c r="F56" s="120"/>
      <c r="G56" s="120"/>
      <c r="H56" s="120"/>
      <c r="I56" s="120"/>
      <c r="J56" s="120"/>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3">
        <f t="shared" si="2"/>
        <v>0</v>
      </c>
    </row>
    <row r="57" spans="2:35" ht="30" customHeight="1" x14ac:dyDescent="0.25">
      <c r="B57" s="9">
        <f>'Noms '!B53</f>
        <v>0</v>
      </c>
      <c r="C57" s="68">
        <f>'Noms '!C53</f>
        <v>1</v>
      </c>
      <c r="D57" s="120"/>
      <c r="E57" s="120"/>
      <c r="F57" s="120"/>
      <c r="G57" s="120"/>
      <c r="H57" s="120"/>
      <c r="I57" s="120"/>
      <c r="J57" s="120"/>
      <c r="K57" s="120"/>
      <c r="L57" s="120"/>
      <c r="M57" s="120"/>
      <c r="N57" s="120"/>
      <c r="O57" s="120"/>
      <c r="P57" s="120"/>
      <c r="Q57" s="120"/>
      <c r="R57" s="120"/>
      <c r="S57" s="120"/>
      <c r="T57" s="120"/>
      <c r="U57" s="120"/>
      <c r="V57" s="120"/>
      <c r="W57" s="120"/>
      <c r="X57" s="120"/>
      <c r="Y57" s="120"/>
      <c r="Z57" s="120"/>
      <c r="AA57" s="120"/>
      <c r="AB57" s="120"/>
      <c r="AC57" s="120"/>
      <c r="AD57" s="120"/>
      <c r="AE57" s="120"/>
      <c r="AF57" s="120"/>
      <c r="AG57" s="120"/>
      <c r="AH57" s="120"/>
      <c r="AI57" s="3">
        <f t="shared" si="2"/>
        <v>0</v>
      </c>
    </row>
    <row r="58" spans="2:35" ht="30" customHeight="1" x14ac:dyDescent="0.25">
      <c r="B58" s="9">
        <f>'Noms '!B54</f>
        <v>0</v>
      </c>
      <c r="C58" s="68">
        <f>'Noms '!C54</f>
        <v>0.8</v>
      </c>
      <c r="D58" s="120"/>
      <c r="E58" s="120"/>
      <c r="F58" s="120"/>
      <c r="G58" s="120"/>
      <c r="H58" s="120"/>
      <c r="I58" s="120"/>
      <c r="J58" s="120"/>
      <c r="K58" s="120"/>
      <c r="L58" s="120"/>
      <c r="M58" s="120"/>
      <c r="N58" s="120"/>
      <c r="O58" s="120"/>
      <c r="P58" s="120"/>
      <c r="Q58" s="120"/>
      <c r="R58" s="120"/>
      <c r="S58" s="120"/>
      <c r="T58" s="120"/>
      <c r="U58" s="120"/>
      <c r="V58" s="120"/>
      <c r="W58" s="120"/>
      <c r="X58" s="120"/>
      <c r="Y58" s="120"/>
      <c r="Z58" s="120"/>
      <c r="AA58" s="120"/>
      <c r="AB58" s="120"/>
      <c r="AC58" s="120"/>
      <c r="AD58" s="120"/>
      <c r="AE58" s="120"/>
      <c r="AF58" s="120"/>
      <c r="AG58" s="120"/>
      <c r="AH58" s="120"/>
      <c r="AI58" s="3">
        <f t="shared" si="2"/>
        <v>0</v>
      </c>
    </row>
    <row r="59" spans="2:35" ht="30" customHeight="1" x14ac:dyDescent="0.25">
      <c r="B59" s="9">
        <f>'Noms '!B55</f>
        <v>0</v>
      </c>
      <c r="C59" s="68">
        <f>'Noms '!C55</f>
        <v>0.8</v>
      </c>
      <c r="D59" s="120"/>
      <c r="E59" s="120"/>
      <c r="F59" s="120"/>
      <c r="G59" s="120"/>
      <c r="H59" s="120"/>
      <c r="I59" s="120"/>
      <c r="J59" s="120"/>
      <c r="K59" s="120"/>
      <c r="L59" s="120"/>
      <c r="M59" s="120"/>
      <c r="N59" s="120"/>
      <c r="O59" s="120"/>
      <c r="P59" s="120"/>
      <c r="Q59" s="120"/>
      <c r="R59" s="120"/>
      <c r="S59" s="120"/>
      <c r="T59" s="120"/>
      <c r="U59" s="120"/>
      <c r="V59" s="120"/>
      <c r="W59" s="120"/>
      <c r="X59" s="120"/>
      <c r="Y59" s="120"/>
      <c r="Z59" s="120"/>
      <c r="AA59" s="120"/>
      <c r="AB59" s="120"/>
      <c r="AC59" s="120"/>
      <c r="AD59" s="120"/>
      <c r="AE59" s="120"/>
      <c r="AF59" s="120"/>
      <c r="AG59" s="120"/>
      <c r="AH59" s="120"/>
      <c r="AI59" s="3">
        <f t="shared" si="2"/>
        <v>0</v>
      </c>
    </row>
    <row r="60" spans="2:35" ht="30" customHeight="1" x14ac:dyDescent="0.25">
      <c r="B60" s="9">
        <f>'Noms '!B56</f>
        <v>0</v>
      </c>
      <c r="C60" s="68">
        <f>'Noms '!C56</f>
        <v>1</v>
      </c>
      <c r="D60" s="120"/>
      <c r="E60" s="120"/>
      <c r="F60" s="120"/>
      <c r="G60" s="120"/>
      <c r="H60" s="120"/>
      <c r="I60" s="120"/>
      <c r="J60" s="120"/>
      <c r="K60" s="120"/>
      <c r="L60" s="120"/>
      <c r="M60" s="120"/>
      <c r="N60" s="120"/>
      <c r="O60" s="120"/>
      <c r="P60" s="120"/>
      <c r="Q60" s="120"/>
      <c r="R60" s="120"/>
      <c r="S60" s="120"/>
      <c r="T60" s="120"/>
      <c r="U60" s="120"/>
      <c r="V60" s="120"/>
      <c r="W60" s="120"/>
      <c r="X60" s="120"/>
      <c r="Y60" s="120"/>
      <c r="Z60" s="120"/>
      <c r="AA60" s="120"/>
      <c r="AB60" s="120"/>
      <c r="AC60" s="120"/>
      <c r="AD60" s="120"/>
      <c r="AE60" s="120"/>
      <c r="AF60" s="120"/>
      <c r="AG60" s="120"/>
      <c r="AH60" s="120"/>
      <c r="AI60" s="3">
        <f t="shared" si="2"/>
        <v>0</v>
      </c>
    </row>
    <row r="61" spans="2:35" ht="30" customHeight="1" x14ac:dyDescent="0.25">
      <c r="B61" s="9">
        <f>'Noms '!B57</f>
        <v>0</v>
      </c>
      <c r="C61" s="68">
        <f>'Noms '!C57</f>
        <v>0.8</v>
      </c>
      <c r="D61" s="120"/>
      <c r="E61" s="120"/>
      <c r="F61" s="120"/>
      <c r="G61" s="120"/>
      <c r="H61" s="120"/>
      <c r="I61" s="120"/>
      <c r="J61" s="120"/>
      <c r="K61" s="120"/>
      <c r="L61" s="120"/>
      <c r="M61" s="120"/>
      <c r="N61" s="120"/>
      <c r="O61" s="120"/>
      <c r="P61" s="120"/>
      <c r="Q61" s="120"/>
      <c r="R61" s="120"/>
      <c r="S61" s="120"/>
      <c r="T61" s="120"/>
      <c r="U61" s="120"/>
      <c r="V61" s="120"/>
      <c r="W61" s="120"/>
      <c r="X61" s="120"/>
      <c r="Y61" s="120"/>
      <c r="Z61" s="120"/>
      <c r="AA61" s="120"/>
      <c r="AB61" s="120"/>
      <c r="AC61" s="120"/>
      <c r="AD61" s="120"/>
      <c r="AE61" s="120"/>
      <c r="AF61" s="120"/>
      <c r="AG61" s="120"/>
      <c r="AH61" s="120"/>
      <c r="AI61" s="3">
        <f t="shared" si="2"/>
        <v>0</v>
      </c>
    </row>
    <row r="62" spans="2:35" ht="30" customHeight="1" x14ac:dyDescent="0.25">
      <c r="B62" s="9">
        <f>'Noms '!B58</f>
        <v>0</v>
      </c>
      <c r="C62" s="68">
        <f>'Noms '!C58</f>
        <v>1</v>
      </c>
      <c r="D62" s="120"/>
      <c r="E62" s="120"/>
      <c r="F62" s="120"/>
      <c r="G62" s="120"/>
      <c r="H62" s="120"/>
      <c r="I62" s="120"/>
      <c r="J62" s="120"/>
      <c r="K62" s="120"/>
      <c r="L62" s="120"/>
      <c r="M62" s="120"/>
      <c r="N62" s="120"/>
      <c r="O62" s="120"/>
      <c r="P62" s="120"/>
      <c r="Q62" s="120"/>
      <c r="R62" s="120"/>
      <c r="S62" s="120"/>
      <c r="T62" s="120"/>
      <c r="U62" s="120"/>
      <c r="V62" s="120"/>
      <c r="W62" s="120"/>
      <c r="X62" s="120"/>
      <c r="Y62" s="120"/>
      <c r="Z62" s="120"/>
      <c r="AA62" s="120"/>
      <c r="AB62" s="120"/>
      <c r="AC62" s="120"/>
      <c r="AD62" s="120"/>
      <c r="AE62" s="120"/>
      <c r="AF62" s="120"/>
      <c r="AG62" s="120"/>
      <c r="AH62" s="120"/>
      <c r="AI62" s="3">
        <f t="shared" si="2"/>
        <v>0</v>
      </c>
    </row>
    <row r="63" spans="2:35" ht="30" customHeight="1" x14ac:dyDescent="0.25">
      <c r="B63" s="9">
        <f>'Noms '!B59</f>
        <v>0</v>
      </c>
      <c r="C63" s="68">
        <f>'Noms '!C59</f>
        <v>1</v>
      </c>
      <c r="D63" s="120"/>
      <c r="E63" s="120"/>
      <c r="F63" s="120"/>
      <c r="G63" s="120"/>
      <c r="H63" s="120"/>
      <c r="I63" s="120"/>
      <c r="J63" s="120"/>
      <c r="K63" s="120"/>
      <c r="L63" s="120"/>
      <c r="M63" s="120"/>
      <c r="N63" s="120"/>
      <c r="O63" s="120"/>
      <c r="P63" s="120"/>
      <c r="Q63" s="120"/>
      <c r="R63" s="120"/>
      <c r="S63" s="120"/>
      <c r="T63" s="120"/>
      <c r="U63" s="120"/>
      <c r="V63" s="120"/>
      <c r="W63" s="120"/>
      <c r="X63" s="120"/>
      <c r="Y63" s="120"/>
      <c r="Z63" s="120"/>
      <c r="AA63" s="120"/>
      <c r="AB63" s="120"/>
      <c r="AC63" s="120"/>
      <c r="AD63" s="120"/>
      <c r="AE63" s="120"/>
      <c r="AF63" s="120"/>
      <c r="AG63" s="120"/>
      <c r="AH63" s="120"/>
      <c r="AI63" s="3">
        <f t="shared" si="2"/>
        <v>0</v>
      </c>
    </row>
    <row r="64" spans="2:35" ht="30" customHeight="1" x14ac:dyDescent="0.25">
      <c r="B64" s="9">
        <f>'Noms '!B60</f>
        <v>0</v>
      </c>
      <c r="C64" s="68">
        <f>'Noms '!C60</f>
        <v>0.8</v>
      </c>
      <c r="D64" s="120"/>
      <c r="E64" s="120"/>
      <c r="F64" s="120"/>
      <c r="G64" s="120"/>
      <c r="H64" s="120"/>
      <c r="I64" s="120"/>
      <c r="J64" s="120"/>
      <c r="K64" s="120"/>
      <c r="L64" s="120"/>
      <c r="M64" s="120"/>
      <c r="N64" s="120"/>
      <c r="O64" s="120"/>
      <c r="P64" s="120"/>
      <c r="Q64" s="120"/>
      <c r="R64" s="120"/>
      <c r="S64" s="120"/>
      <c r="T64" s="120"/>
      <c r="U64" s="120"/>
      <c r="V64" s="120"/>
      <c r="W64" s="120"/>
      <c r="X64" s="120"/>
      <c r="Y64" s="120"/>
      <c r="Z64" s="120"/>
      <c r="AA64" s="120"/>
      <c r="AB64" s="120"/>
      <c r="AC64" s="120"/>
      <c r="AD64" s="120"/>
      <c r="AE64" s="120"/>
      <c r="AF64" s="120"/>
      <c r="AG64" s="120"/>
      <c r="AH64" s="120"/>
      <c r="AI64" s="3">
        <f t="shared" si="2"/>
        <v>0</v>
      </c>
    </row>
    <row r="65" spans="2:35" ht="30" customHeight="1" x14ac:dyDescent="0.25">
      <c r="B65" s="9">
        <f>'Noms '!B61</f>
        <v>0</v>
      </c>
      <c r="C65" s="68">
        <f>'Noms '!C61</f>
        <v>1</v>
      </c>
      <c r="D65" s="120"/>
      <c r="E65" s="120"/>
      <c r="F65" s="120"/>
      <c r="G65" s="120"/>
      <c r="H65" s="120"/>
      <c r="I65" s="120"/>
      <c r="J65" s="120"/>
      <c r="K65" s="120"/>
      <c r="L65" s="120"/>
      <c r="M65" s="120"/>
      <c r="N65" s="120"/>
      <c r="O65" s="120"/>
      <c r="P65" s="120"/>
      <c r="Q65" s="120"/>
      <c r="R65" s="120"/>
      <c r="S65" s="120"/>
      <c r="T65" s="120"/>
      <c r="U65" s="120"/>
      <c r="V65" s="120"/>
      <c r="W65" s="120"/>
      <c r="X65" s="120"/>
      <c r="Y65" s="120"/>
      <c r="Z65" s="120"/>
      <c r="AA65" s="120"/>
      <c r="AB65" s="120"/>
      <c r="AC65" s="120"/>
      <c r="AD65" s="120"/>
      <c r="AE65" s="120"/>
      <c r="AF65" s="120"/>
      <c r="AG65" s="120"/>
      <c r="AH65" s="120"/>
      <c r="AI65" s="3">
        <f t="shared" si="2"/>
        <v>0</v>
      </c>
    </row>
    <row r="66" spans="2:35" ht="30" customHeight="1" x14ac:dyDescent="0.25">
      <c r="B66" s="9">
        <f>'Noms '!B62</f>
        <v>0</v>
      </c>
      <c r="C66" s="68">
        <f>'Noms '!C62</f>
        <v>0.8</v>
      </c>
      <c r="D66" s="120"/>
      <c r="E66" s="120"/>
      <c r="F66" s="120"/>
      <c r="G66" s="120"/>
      <c r="H66" s="120"/>
      <c r="I66" s="120"/>
      <c r="J66" s="120"/>
      <c r="K66" s="120"/>
      <c r="L66" s="120"/>
      <c r="M66" s="120"/>
      <c r="N66" s="120"/>
      <c r="O66" s="120"/>
      <c r="P66" s="120"/>
      <c r="Q66" s="120"/>
      <c r="R66" s="120"/>
      <c r="S66" s="120"/>
      <c r="T66" s="120"/>
      <c r="U66" s="120"/>
      <c r="V66" s="120"/>
      <c r="W66" s="120"/>
      <c r="X66" s="120"/>
      <c r="Y66" s="120"/>
      <c r="Z66" s="120"/>
      <c r="AA66" s="120"/>
      <c r="AB66" s="120"/>
      <c r="AC66" s="120"/>
      <c r="AD66" s="120"/>
      <c r="AE66" s="120"/>
      <c r="AF66" s="120"/>
      <c r="AG66" s="120"/>
      <c r="AH66" s="120"/>
      <c r="AI66" s="3">
        <f t="shared" si="2"/>
        <v>0</v>
      </c>
    </row>
    <row r="67" spans="2:35" ht="30" customHeight="1" x14ac:dyDescent="0.25">
      <c r="B67" s="18">
        <f>'Noms '!B63</f>
        <v>0</v>
      </c>
      <c r="C67" s="68">
        <f>'Noms '!C63</f>
        <v>0.63</v>
      </c>
      <c r="D67" s="119"/>
      <c r="E67" s="120"/>
      <c r="F67" s="120"/>
      <c r="G67" s="120"/>
      <c r="H67" s="120"/>
      <c r="I67" s="120"/>
      <c r="J67" s="120"/>
      <c r="K67" s="120"/>
      <c r="L67" s="120"/>
      <c r="M67" s="120"/>
      <c r="N67" s="120"/>
      <c r="O67" s="120"/>
      <c r="P67" s="120"/>
      <c r="Q67" s="120"/>
      <c r="R67" s="120"/>
      <c r="S67" s="120"/>
      <c r="T67" s="120"/>
      <c r="U67" s="120"/>
      <c r="V67" s="120"/>
      <c r="W67" s="120"/>
      <c r="X67" s="120"/>
      <c r="Y67" s="120"/>
      <c r="Z67" s="120"/>
      <c r="AA67" s="120"/>
      <c r="AB67" s="120"/>
      <c r="AC67" s="120"/>
      <c r="AD67" s="120"/>
      <c r="AE67" s="120"/>
      <c r="AF67" s="120"/>
      <c r="AG67" s="120"/>
      <c r="AH67" s="120"/>
      <c r="AI67" s="3">
        <f t="shared" si="2"/>
        <v>0</v>
      </c>
    </row>
    <row r="68" spans="2:35" ht="30" customHeight="1" x14ac:dyDescent="0.25">
      <c r="B68" s="18">
        <f>'Noms '!B64</f>
        <v>0</v>
      </c>
      <c r="C68" s="68">
        <f>'Noms '!C64</f>
        <v>0.8</v>
      </c>
      <c r="D68" s="120"/>
      <c r="E68" s="120"/>
      <c r="F68" s="120"/>
      <c r="G68" s="120"/>
      <c r="H68" s="120"/>
      <c r="I68" s="120"/>
      <c r="J68" s="120"/>
      <c r="K68" s="120"/>
      <c r="L68" s="120"/>
      <c r="M68" s="120"/>
      <c r="N68" s="120"/>
      <c r="O68" s="120"/>
      <c r="P68" s="120"/>
      <c r="Q68" s="120"/>
      <c r="R68" s="120"/>
      <c r="S68" s="120"/>
      <c r="T68" s="120"/>
      <c r="U68" s="120"/>
      <c r="V68" s="120"/>
      <c r="W68" s="120"/>
      <c r="X68" s="120"/>
      <c r="Y68" s="120"/>
      <c r="Z68" s="120"/>
      <c r="AA68" s="120"/>
      <c r="AB68" s="120"/>
      <c r="AC68" s="120"/>
      <c r="AD68" s="120"/>
      <c r="AE68" s="120"/>
      <c r="AF68" s="120"/>
      <c r="AG68" s="120"/>
      <c r="AH68" s="120"/>
      <c r="AI68" s="3">
        <f t="shared" si="2"/>
        <v>0</v>
      </c>
    </row>
    <row r="69" spans="2:35" ht="30" customHeight="1" x14ac:dyDescent="0.25">
      <c r="B69" s="18">
        <f>'Noms '!B65</f>
        <v>0</v>
      </c>
      <c r="C69" s="68">
        <f>'Noms '!C65</f>
        <v>0.5</v>
      </c>
      <c r="D69" s="120"/>
      <c r="E69" s="120"/>
      <c r="F69" s="120"/>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0"/>
      <c r="AE69" s="120"/>
      <c r="AF69" s="120"/>
      <c r="AG69" s="120"/>
      <c r="AH69" s="120"/>
      <c r="AI69" s="3">
        <f t="shared" si="2"/>
        <v>0</v>
      </c>
    </row>
    <row r="70" spans="2:35" ht="30" customHeight="1" x14ac:dyDescent="0.25">
      <c r="B70" s="18">
        <f>'Noms '!B66</f>
        <v>0</v>
      </c>
      <c r="C70" s="68">
        <f>'Noms '!C66</f>
        <v>0.1</v>
      </c>
      <c r="D70" s="120"/>
      <c r="E70" s="120"/>
      <c r="F70" s="120"/>
      <c r="G70" s="120"/>
      <c r="H70" s="120"/>
      <c r="I70" s="120"/>
      <c r="J70" s="120"/>
      <c r="K70" s="120"/>
      <c r="L70" s="120"/>
      <c r="M70" s="120"/>
      <c r="N70" s="120"/>
      <c r="O70" s="120"/>
      <c r="P70" s="120"/>
      <c r="Q70" s="120"/>
      <c r="R70" s="120"/>
      <c r="S70" s="120"/>
      <c r="T70" s="120"/>
      <c r="U70" s="120"/>
      <c r="V70" s="120"/>
      <c r="W70" s="120"/>
      <c r="X70" s="120"/>
      <c r="Y70" s="120"/>
      <c r="Z70" s="120"/>
      <c r="AA70" s="120"/>
      <c r="AB70" s="120"/>
      <c r="AC70" s="120"/>
      <c r="AD70" s="120"/>
      <c r="AE70" s="120"/>
      <c r="AF70" s="120"/>
      <c r="AG70" s="120"/>
      <c r="AH70" s="120"/>
      <c r="AI70" s="3">
        <f t="shared" si="2"/>
        <v>0</v>
      </c>
    </row>
    <row r="71" spans="2:35" ht="30" customHeight="1" thickBot="1" x14ac:dyDescent="0.3">
      <c r="B71" s="15">
        <f>'Noms '!B67</f>
        <v>0</v>
      </c>
      <c r="C71" s="68">
        <f>'Noms '!C67</f>
        <v>0</v>
      </c>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1"/>
      <c r="AF71" s="121"/>
      <c r="AG71" s="121"/>
      <c r="AH71" s="121"/>
      <c r="AI71" s="3">
        <f t="shared" si="2"/>
        <v>0</v>
      </c>
    </row>
    <row r="72" spans="2:35" ht="30" customHeight="1" thickTop="1" thickBot="1" x14ac:dyDescent="0.3">
      <c r="B72" s="15" t="s">
        <v>85</v>
      </c>
      <c r="C72" s="18"/>
      <c r="D72" s="80">
        <f>COUNTIFS(D8:D71,"V")</f>
        <v>0</v>
      </c>
      <c r="E72" s="80">
        <f t="shared" ref="E72:AH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80">
        <f t="shared" si="3"/>
        <v>0</v>
      </c>
      <c r="AI72" s="17"/>
    </row>
    <row r="73" spans="2:35" ht="30" customHeight="1" thickTop="1" thickBot="1" x14ac:dyDescent="0.3">
      <c r="B73" s="104" t="s">
        <v>93</v>
      </c>
      <c r="C73" s="105"/>
      <c r="D73" s="80">
        <f>COUNTIFS(D8:D71,"C")+COUNTIFS(D8:D71,"Ca")</f>
        <v>0</v>
      </c>
      <c r="E73" s="80">
        <f t="shared" ref="E73:AH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80">
        <f t="shared" si="4"/>
        <v>0</v>
      </c>
      <c r="AI73" s="17"/>
    </row>
  </sheetData>
  <sheetProtection algorithmName="SHA-512" hashValue="vt8G9T8vHvo5MdET83p8ghvoR22Xlyna44OQBh6XRwvair6qVH2RqBNScIWJMW9R0ZRZnU7BIbqC8Y08QApwcQ==" saltValue="XlF+QMPoAdldyYQdUC2K+g==" spinCount="100000" sheet="1" objects="1" scenarios="1"/>
  <mergeCells count="8">
    <mergeCell ref="D4:AH4"/>
    <mergeCell ref="C1:D1"/>
    <mergeCell ref="AC1:AE1"/>
    <mergeCell ref="E2:G2"/>
    <mergeCell ref="I2:K2"/>
    <mergeCell ref="M2:O2"/>
    <mergeCell ref="Q2:S2"/>
    <mergeCell ref="U2:W2"/>
  </mergeCells>
  <conditionalFormatting sqref="AI72:AI73">
    <cfRule type="dataBar" priority="25">
      <dataBar>
        <cfvo type="num" val="0"/>
        <cfvo type="num" val="31"/>
        <color theme="3" tint="0.749992370372631"/>
      </dataBar>
      <extLst>
        <ext xmlns:x14="http://schemas.microsoft.com/office/spreadsheetml/2009/9/main" uri="{B025F937-C7B1-47D3-B67F-A62EFF666E3E}">
          <x14:id>{553C5D88-DFB0-42EF-8D6A-D2073325C478}</x14:id>
        </ext>
      </extLst>
    </cfRule>
  </conditionalFormatting>
  <conditionalFormatting sqref="D5:AJ6 D8:AH71 AJ8:AJ71">
    <cfRule type="expression" dxfId="1074" priority="22">
      <formula>OR(WEEKDAY(D$5,2)=6, WEEKDAY(D$5,2)=7)</formula>
    </cfRule>
  </conditionalFormatting>
  <conditionalFormatting sqref="D8:AH71">
    <cfRule type="expression" dxfId="1073" priority="8">
      <formula>D8="X"</formula>
    </cfRule>
    <cfRule type="expression" dxfId="1072" priority="9">
      <formula>D8="F"</formula>
    </cfRule>
    <cfRule type="expression" dxfId="1071" priority="13">
      <formula>D8="/"</formula>
    </cfRule>
    <cfRule type="expression" dxfId="1070" priority="14">
      <formula>D8="C"</formula>
    </cfRule>
    <cfRule type="expression" dxfId="1069" priority="15">
      <formula>D8="8/20'"</formula>
    </cfRule>
    <cfRule type="expression" dxfId="1068" priority="16">
      <formula>D8="7/13'"</formula>
    </cfRule>
    <cfRule type="expression" dxfId="1067" priority="17">
      <formula>D8="V"</formula>
    </cfRule>
    <cfRule type="expression" dxfId="1066" priority="18">
      <formula>D8="7/15'"</formula>
    </cfRule>
    <cfRule type="expression" dxfId="1065" priority="19">
      <formula>D8="ca"</formula>
    </cfRule>
    <cfRule type="expression" dxfId="1064" priority="20">
      <formula>D8="12/20'"</formula>
    </cfRule>
  </conditionalFormatting>
  <conditionalFormatting sqref="D72:AH73">
    <cfRule type="cellIs" dxfId="1063" priority="6" operator="lessThanOrEqual">
      <formula>7</formula>
    </cfRule>
    <cfRule type="cellIs" dxfId="1062" priority="7" operator="greaterThan">
      <formula>7</formula>
    </cfRule>
  </conditionalFormatting>
  <conditionalFormatting sqref="D73:AH73">
    <cfRule type="cellIs" dxfId="1061" priority="5" operator="greaterThan">
      <formula>8</formula>
    </cfRule>
  </conditionalFormatting>
  <conditionalFormatting sqref="D72:AH72">
    <cfRule type="cellIs" dxfId="1060" priority="3" operator="greaterThan">
      <formula>6</formula>
    </cfRule>
  </conditionalFormatting>
  <conditionalFormatting sqref="AI8:AI71">
    <cfRule type="expression" dxfId="1059" priority="1">
      <formula>OR(WEEKDAY(AI$5,2)=6, WEEKDAY(AI$5,2)=7)</formula>
    </cfRule>
  </conditionalFormatting>
  <conditionalFormatting sqref="AI8:AI71">
    <cfRule type="dataBar" priority="2">
      <dataBar>
        <cfvo type="num" val="0"/>
        <cfvo type="num" val="31"/>
        <color theme="3" tint="0.749992370372631"/>
      </dataBar>
      <extLst>
        <ext xmlns:x14="http://schemas.microsoft.com/office/spreadsheetml/2009/9/main" uri="{B025F937-C7B1-47D3-B67F-A62EFF666E3E}">
          <x14:id>{1679CA0C-BA99-44CB-BC6A-C73EB7DD0786}</x14:id>
        </ext>
      </extLst>
    </cfRule>
  </conditionalFormatting>
  <dataValidations count="5">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500-000000000000}"/>
    <dataValidation allowBlank="1" showErrorMessage="1" prompt="Cette ligne définit les clés utilisées dans le tableau : Congé en C2, Personnel en F2 et Congé maladie en J2. Les cellules M2 et R2 sont personnalisables " sqref="B2:C2" xr:uid="{00000000-0002-0000-0500-000001000000}"/>
    <dataValidation allowBlank="1" showInputMessage="1" showErrorMessage="1" prompt="Entrez l’année dans la cellule ci-dessous" sqref="AI3" xr:uid="{00000000-0002-0000-0500-000002000000}"/>
    <dataValidation allowBlank="1" showErrorMessage="1" prompt="La lettre « P » indique une absence pour motifs personnels" sqref="H2 L2 P2 T2" xr:uid="{00000000-0002-0000-0500-000003000000}"/>
    <dataValidation allowBlank="1" showErrorMessage="1" sqref="B4:C6" xr:uid="{00000000-0002-0000-0500-000004000000}"/>
  </dataValidations>
  <printOptions horizontalCentered="1"/>
  <pageMargins left="0.23622047244094491" right="0.23622047244094491" top="0.74803149606299213" bottom="0.74803149606299213" header="0.31496062992125984" footer="0.31496062992125984"/>
  <pageSetup paperSize="9" scale="68"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553C5D88-DFB0-42EF-8D6A-D2073325C478}">
            <x14:dataBar minLength="0" maxLength="100">
              <x14:cfvo type="num">
                <xm:f>0</xm:f>
              </x14:cfvo>
              <x14:cfvo type="num">
                <xm:f>31</xm:f>
              </x14:cfvo>
              <x14:negativeFillColor rgb="FFFF0000"/>
              <x14:axisColor rgb="FF000000"/>
            </x14:dataBar>
          </x14:cfRule>
          <xm:sqref>AI72:AI73</xm:sqref>
        </x14:conditionalFormatting>
        <x14:conditionalFormatting xmlns:xm="http://schemas.microsoft.com/office/excel/2006/main">
          <x14:cfRule type="dataBar" id="{1679CA0C-BA99-44CB-BC6A-C73EB7DD0786}">
            <x14:dataBar minLength="0" maxLength="100">
              <x14:cfvo type="num">
                <xm:f>0</xm:f>
              </x14:cfvo>
              <x14:cfvo type="num">
                <xm:f>31</xm:f>
              </x14:cfvo>
              <x14:negativeFillColor rgb="FFFF0000"/>
              <x14:axisColor rgb="FF000000"/>
            </x14:dataBar>
          </x14:cfRule>
          <xm:sqref>AI8:AI71</xm:sqref>
        </x14:conditionalFormatting>
        <x14:conditionalFormatting xmlns:xm="http://schemas.microsoft.com/office/excel/2006/main">
          <x14:cfRule type="expression" priority="21" id="{0A259696-055A-4C14-BAE2-961C0B003C5C}">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D8:AH71 D5:AH6</xm:sqref>
        </x14:conditionalFormatting>
        <x14:conditionalFormatting xmlns:xm="http://schemas.microsoft.com/office/excel/2006/main">
          <x14:cfRule type="cellIs" priority="4" operator="greaterThan" id="{DB770674-0488-4175-A71B-2251C24124EE}">
            <xm:f>'Planning des congés'!$B$77</xm:f>
            <x14:dxf>
              <font>
                <color rgb="FF9C0006"/>
              </font>
              <fill>
                <patternFill>
                  <bgColor rgb="FFFFC7CE"/>
                </patternFill>
              </fill>
            </x14:dxf>
          </x14:cfRule>
          <xm:sqref>D73:AH73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5000000}">
          <x14:formula1>
            <xm:f>réglage!$I$3:$I$11</xm:f>
          </x14:formula1>
          <xm:sqref>D8:AH71</xm:sqref>
        </x14:dataValidation>
        <x14:dataValidation type="list" allowBlank="1" showInputMessage="1" showErrorMessage="1" xr:uid="{00000000-0002-0000-0500-000006000000}">
          <x14:formula1>
            <xm:f>'Noms '!$B$4:$B$79</xm:f>
          </x14:formula1>
          <xm:sqref>C72:C73 B8:B71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tabColor theme="2"/>
    <pageSetUpPr fitToPage="1"/>
  </sheetPr>
  <dimension ref="B1:AL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3" width="4.7109375" style="4" customWidth="1"/>
    <col min="34" max="34" width="17.5703125" style="4" customWidth="1"/>
    <col min="35" max="35" width="3.7109375" customWidth="1"/>
    <col min="38" max="38" width="9.5703125" bestFit="1" customWidth="1"/>
  </cols>
  <sheetData>
    <row r="1" spans="2:38" ht="50.1" customHeight="1" x14ac:dyDescent="0.25">
      <c r="B1" s="67" t="s">
        <v>74</v>
      </c>
      <c r="C1" s="136">
        <f>réglage!A8</f>
        <v>43480</v>
      </c>
      <c r="D1" s="136"/>
      <c r="H1" s="5" t="s">
        <v>84</v>
      </c>
      <c r="AC1" s="135">
        <f ca="1">TODAY()</f>
        <v>43472</v>
      </c>
      <c r="AD1" s="135"/>
      <c r="AE1" s="135"/>
      <c r="AF1" s="96"/>
      <c r="AG1" s="96"/>
    </row>
    <row r="2" spans="2:38"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8" ht="15" customHeight="1" x14ac:dyDescent="0.25">
      <c r="AH3" s="7"/>
    </row>
    <row r="4" spans="2:38" ht="30" customHeight="1" x14ac:dyDescent="0.25">
      <c r="B4" s="83">
        <v>6</v>
      </c>
      <c r="C4" s="95"/>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95">
        <f>An</f>
        <v>2019</v>
      </c>
    </row>
    <row r="5" spans="2:38" ht="36" customHeight="1" x14ac:dyDescent="0.25">
      <c r="B5" s="90" t="s">
        <v>37</v>
      </c>
      <c r="C5" s="95"/>
      <c r="D5" s="64">
        <f t="shared" ref="D5:AG5" si="0" xml:space="preserve"> DATE(AnnéeCalendrier,$B$4, D7)</f>
        <v>43617</v>
      </c>
      <c r="E5" s="64">
        <f t="shared" si="0"/>
        <v>43618</v>
      </c>
      <c r="F5" s="64">
        <f t="shared" si="0"/>
        <v>43619</v>
      </c>
      <c r="G5" s="64">
        <f t="shared" si="0"/>
        <v>43620</v>
      </c>
      <c r="H5" s="64">
        <f t="shared" si="0"/>
        <v>43621</v>
      </c>
      <c r="I5" s="64">
        <f t="shared" si="0"/>
        <v>43622</v>
      </c>
      <c r="J5" s="64">
        <f t="shared" si="0"/>
        <v>43623</v>
      </c>
      <c r="K5" s="64">
        <f t="shared" si="0"/>
        <v>43624</v>
      </c>
      <c r="L5" s="64">
        <f t="shared" si="0"/>
        <v>43625</v>
      </c>
      <c r="M5" s="64">
        <f t="shared" si="0"/>
        <v>43626</v>
      </c>
      <c r="N5" s="64">
        <f t="shared" si="0"/>
        <v>43627</v>
      </c>
      <c r="O5" s="64">
        <f t="shared" si="0"/>
        <v>43628</v>
      </c>
      <c r="P5" s="64">
        <f t="shared" si="0"/>
        <v>43629</v>
      </c>
      <c r="Q5" s="64">
        <f t="shared" si="0"/>
        <v>43630</v>
      </c>
      <c r="R5" s="64">
        <f t="shared" si="0"/>
        <v>43631</v>
      </c>
      <c r="S5" s="64">
        <f t="shared" si="0"/>
        <v>43632</v>
      </c>
      <c r="T5" s="64">
        <f t="shared" si="0"/>
        <v>43633</v>
      </c>
      <c r="U5" s="64">
        <f t="shared" si="0"/>
        <v>43634</v>
      </c>
      <c r="V5" s="64">
        <f t="shared" si="0"/>
        <v>43635</v>
      </c>
      <c r="W5" s="64">
        <f t="shared" si="0"/>
        <v>43636</v>
      </c>
      <c r="X5" s="64">
        <f t="shared" si="0"/>
        <v>43637</v>
      </c>
      <c r="Y5" s="64">
        <f t="shared" si="0"/>
        <v>43638</v>
      </c>
      <c r="Z5" s="64">
        <f t="shared" si="0"/>
        <v>43639</v>
      </c>
      <c r="AA5" s="64">
        <f t="shared" si="0"/>
        <v>43640</v>
      </c>
      <c r="AB5" s="64">
        <f t="shared" si="0"/>
        <v>43641</v>
      </c>
      <c r="AC5" s="64">
        <f t="shared" si="0"/>
        <v>43642</v>
      </c>
      <c r="AD5" s="64">
        <f t="shared" si="0"/>
        <v>43643</v>
      </c>
      <c r="AE5" s="64">
        <f t="shared" si="0"/>
        <v>43644</v>
      </c>
      <c r="AF5" s="64">
        <f t="shared" si="0"/>
        <v>43645</v>
      </c>
      <c r="AG5" s="64">
        <f t="shared" si="0"/>
        <v>43646</v>
      </c>
      <c r="AH5" s="95"/>
    </row>
    <row r="6" spans="2:38" ht="14.25" customHeight="1" x14ac:dyDescent="0.25">
      <c r="B6" s="90"/>
      <c r="C6" s="97" t="s">
        <v>92</v>
      </c>
      <c r="D6" s="101">
        <f>_xlfn.ISOWEEKNUM(D5)</f>
        <v>22</v>
      </c>
      <c r="E6" s="101">
        <f t="shared" ref="E6:AG6" si="1">_xlfn.ISOWEEKNUM(E5)</f>
        <v>22</v>
      </c>
      <c r="F6" s="101">
        <f t="shared" si="1"/>
        <v>23</v>
      </c>
      <c r="G6" s="101">
        <f t="shared" si="1"/>
        <v>23</v>
      </c>
      <c r="H6" s="101">
        <f t="shared" si="1"/>
        <v>23</v>
      </c>
      <c r="I6" s="101">
        <f t="shared" si="1"/>
        <v>23</v>
      </c>
      <c r="J6" s="101">
        <f t="shared" si="1"/>
        <v>23</v>
      </c>
      <c r="K6" s="101">
        <f t="shared" si="1"/>
        <v>23</v>
      </c>
      <c r="L6" s="101">
        <f t="shared" si="1"/>
        <v>23</v>
      </c>
      <c r="M6" s="101">
        <f t="shared" si="1"/>
        <v>24</v>
      </c>
      <c r="N6" s="101">
        <f t="shared" si="1"/>
        <v>24</v>
      </c>
      <c r="O6" s="101">
        <f t="shared" si="1"/>
        <v>24</v>
      </c>
      <c r="P6" s="101">
        <f t="shared" si="1"/>
        <v>24</v>
      </c>
      <c r="Q6" s="101">
        <f t="shared" si="1"/>
        <v>24</v>
      </c>
      <c r="R6" s="101">
        <f t="shared" si="1"/>
        <v>24</v>
      </c>
      <c r="S6" s="101">
        <f t="shared" si="1"/>
        <v>24</v>
      </c>
      <c r="T6" s="101">
        <f t="shared" si="1"/>
        <v>25</v>
      </c>
      <c r="U6" s="101">
        <f t="shared" si="1"/>
        <v>25</v>
      </c>
      <c r="V6" s="101">
        <f t="shared" si="1"/>
        <v>25</v>
      </c>
      <c r="W6" s="101">
        <f t="shared" si="1"/>
        <v>25</v>
      </c>
      <c r="X6" s="101">
        <f t="shared" si="1"/>
        <v>25</v>
      </c>
      <c r="Y6" s="101">
        <f t="shared" si="1"/>
        <v>25</v>
      </c>
      <c r="Z6" s="101">
        <f t="shared" si="1"/>
        <v>25</v>
      </c>
      <c r="AA6" s="101">
        <f t="shared" si="1"/>
        <v>26</v>
      </c>
      <c r="AB6" s="101">
        <f t="shared" si="1"/>
        <v>26</v>
      </c>
      <c r="AC6" s="101">
        <f t="shared" si="1"/>
        <v>26</v>
      </c>
      <c r="AD6" s="101">
        <f t="shared" si="1"/>
        <v>26</v>
      </c>
      <c r="AE6" s="101">
        <f t="shared" si="1"/>
        <v>26</v>
      </c>
      <c r="AF6" s="101">
        <f t="shared" si="1"/>
        <v>26</v>
      </c>
      <c r="AG6" s="101">
        <f t="shared" si="1"/>
        <v>26</v>
      </c>
      <c r="AH6" s="95"/>
    </row>
    <row r="7" spans="2:38"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132" t="s">
        <v>97</v>
      </c>
      <c r="AI7" s="91"/>
    </row>
    <row r="8" spans="2:38"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3">
        <f>COUNTIF($D8:$AF8,"c")+COUNTIF($D8:$AF8,"ca")+COUNTIF($D8:$AF8,"f")</f>
        <v>0</v>
      </c>
      <c r="AJ8" s="70"/>
      <c r="AL8" s="94"/>
    </row>
    <row r="9" spans="2:38"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3">
        <f>COUNTIF(Juin[[#This Row],[1]:[Colonne2]],"c")</f>
        <v>0</v>
      </c>
    </row>
    <row r="10" spans="2:38"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3">
        <f>COUNTIF(Juin[[#This Row],[1]:[Colonne2]],"c")</f>
        <v>0</v>
      </c>
    </row>
    <row r="11" spans="2:38"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3">
        <f>COUNTIF(Juin[[#This Row],[1]:[Colonne2]],"c")</f>
        <v>0</v>
      </c>
    </row>
    <row r="12" spans="2:38"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3">
        <f>COUNTIF(Juin[[#This Row],[1]:[Colonne2]],"c")</f>
        <v>0</v>
      </c>
    </row>
    <row r="13" spans="2:38"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3">
        <f>COUNTIF(Juin[[#This Row],[1]:[Colonne2]],"c")</f>
        <v>0</v>
      </c>
    </row>
    <row r="14" spans="2:38" ht="30" customHeight="1" x14ac:dyDescent="0.25">
      <c r="B14" s="9">
        <f>'Noms '!B10</f>
        <v>0</v>
      </c>
      <c r="C14" s="68">
        <f>'Noms '!C10</f>
        <v>1</v>
      </c>
      <c r="D14" s="114"/>
      <c r="E14" s="115"/>
      <c r="F14" s="115"/>
      <c r="G14" s="115"/>
      <c r="H14" s="114"/>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7">
        <f>COUNTIF(Juin[[#This Row],[1]:[Colonne2]],"c")</f>
        <v>0</v>
      </c>
    </row>
    <row r="15" spans="2:38" ht="30" customHeight="1" x14ac:dyDescent="0.25">
      <c r="B15" s="9">
        <f>'Noms '!B11</f>
        <v>0</v>
      </c>
      <c r="C15" s="68">
        <f>'Noms '!C11</f>
        <v>0.66</v>
      </c>
      <c r="D15" s="114"/>
      <c r="E15" s="115"/>
      <c r="F15" s="115"/>
      <c r="G15" s="115"/>
      <c r="H15" s="114"/>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7">
        <f>COUNTIF(Juin[[#This Row],[1]:[Colonne2]],"c")</f>
        <v>0</v>
      </c>
    </row>
    <row r="16" spans="2:38" ht="30" customHeight="1" x14ac:dyDescent="0.25">
      <c r="B16" s="9">
        <f>'Noms '!B12</f>
        <v>0</v>
      </c>
      <c r="C16" s="68">
        <f>'Noms '!C12</f>
        <v>0.74</v>
      </c>
      <c r="D16" s="115"/>
      <c r="E16" s="115"/>
      <c r="F16" s="115"/>
      <c r="G16" s="115"/>
      <c r="H16" s="114"/>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7">
        <f>COUNTIF(Juin[[#This Row],[1]:[Colonne2]],"c")</f>
        <v>0</v>
      </c>
    </row>
    <row r="17" spans="2:34"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7">
        <f>COUNTIF(Juin[[#This Row],[1]:[Colonne2]],"c")</f>
        <v>0</v>
      </c>
    </row>
    <row r="18" spans="2:34"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7">
        <f>COUNTIF(Juin[[#This Row],[1]:[Colonne2]],"c")</f>
        <v>0</v>
      </c>
    </row>
    <row r="19" spans="2:34"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7">
        <f>COUNTIF(Juin[[#This Row],[1]:[Colonne2]],"c")</f>
        <v>0</v>
      </c>
    </row>
    <row r="20" spans="2:34"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7">
        <f>COUNTIF(Juin[[#This Row],[1]:[Colonne2]],"c")</f>
        <v>0</v>
      </c>
    </row>
    <row r="21" spans="2:34"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7">
        <f>COUNTIF(Juin[[#This Row],[1]:[Colonne2]],"c")</f>
        <v>0</v>
      </c>
    </row>
    <row r="22" spans="2:34"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7">
        <f>COUNTIF(Juin[[#This Row],[1]:[Colonne2]],"c")</f>
        <v>0</v>
      </c>
    </row>
    <row r="23" spans="2:34"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7">
        <f>COUNTIF(Juin[[#This Row],[1]:[Colonne2]],"c")</f>
        <v>0</v>
      </c>
    </row>
    <row r="24" spans="2:34"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7">
        <f>COUNTIF(Juin[[#This Row],[1]:[Colonne2]],"c")</f>
        <v>0</v>
      </c>
    </row>
    <row r="25" spans="2:34"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7">
        <f>COUNTIF(Juin[[#This Row],[1]:[Colonne2]],"c")</f>
        <v>0</v>
      </c>
    </row>
    <row r="26" spans="2:34"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7">
        <f>COUNTIF(Juin[[#This Row],[1]:[Colonne2]],"c")</f>
        <v>0</v>
      </c>
    </row>
    <row r="27" spans="2:34"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7">
        <f>COUNTIF(Juin[[#This Row],[1]:[Colonne2]],"c")</f>
        <v>0</v>
      </c>
    </row>
    <row r="28" spans="2:34"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7">
        <f>COUNTIF(Juin[[#This Row],[1]:[Colonne2]],"c")</f>
        <v>0</v>
      </c>
    </row>
    <row r="29" spans="2:34"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7">
        <f>COUNTIF(Juin[[#This Row],[1]:[Colonne2]],"c")</f>
        <v>0</v>
      </c>
    </row>
    <row r="30" spans="2:34"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7">
        <f>COUNTIF(Juin[[#This Row],[1]:[Colonne2]],"c")</f>
        <v>0</v>
      </c>
    </row>
    <row r="31" spans="2:34"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7">
        <f>COUNTIF(Juin[[#This Row],[1]:[Colonne2]],"c")</f>
        <v>0</v>
      </c>
    </row>
    <row r="32" spans="2:34"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7">
        <f>COUNTIF(Juin[[#This Row],[1]:[Colonne2]],"c")</f>
        <v>0</v>
      </c>
    </row>
    <row r="33" spans="2:34"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7">
        <f>COUNTIF(Juin[[#This Row],[1]:[Colonne2]],"c")</f>
        <v>0</v>
      </c>
    </row>
    <row r="34" spans="2:34"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7">
        <f>COUNTIF(Juin[[#This Row],[1]:[Colonne2]],"c")</f>
        <v>0</v>
      </c>
    </row>
    <row r="35" spans="2:34"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7">
        <f>COUNTIF(Juin[[#This Row],[1]:[Colonne2]],"c")</f>
        <v>0</v>
      </c>
    </row>
    <row r="36" spans="2:34"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7">
        <f>COUNTIF(Juin[[#This Row],[1]:[Colonne2]],"c")</f>
        <v>0</v>
      </c>
    </row>
    <row r="37" spans="2:34"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7">
        <f>COUNTIF(Juin[[#This Row],[1]:[Colonne2]],"c")</f>
        <v>0</v>
      </c>
    </row>
    <row r="38" spans="2:34"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7">
        <f>COUNTIF(Juin[[#This Row],[1]:[Colonne2]],"c")</f>
        <v>0</v>
      </c>
    </row>
    <row r="39" spans="2:34"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7">
        <f>COUNTIF(Juin[[#This Row],[1]:[Colonne2]],"c")</f>
        <v>0</v>
      </c>
    </row>
    <row r="40" spans="2:34"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7">
        <f>COUNTIF(Juin[[#This Row],[1]:[Colonne2]],"c")</f>
        <v>0</v>
      </c>
    </row>
    <row r="41" spans="2:34"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7">
        <f>COUNTIF(Juin[[#This Row],[1]:[Colonne2]],"c")</f>
        <v>0</v>
      </c>
    </row>
    <row r="42" spans="2:34"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7">
        <f>COUNTIF(Juin[[#This Row],[1]:[Colonne2]],"c")</f>
        <v>0</v>
      </c>
    </row>
    <row r="43" spans="2:34"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7">
        <f>COUNTIF(Juin[[#This Row],[1]:[Colonne2]],"c")</f>
        <v>0</v>
      </c>
    </row>
    <row r="44" spans="2:34"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7">
        <f>COUNTIF(Juin[[#This Row],[1]:[Colonne2]],"c")</f>
        <v>0</v>
      </c>
    </row>
    <row r="45" spans="2:34"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7">
        <f>COUNTIF(Juin[[#This Row],[1]:[Colonne2]],"c")</f>
        <v>0</v>
      </c>
    </row>
    <row r="46" spans="2:34"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7">
        <f>COUNTIF(Juin[[#This Row],[1]:[Colonne2]],"c")</f>
        <v>0</v>
      </c>
    </row>
    <row r="47" spans="2:34"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7">
        <f>COUNTIF(Juin[[#This Row],[1]:[Colonne2]],"c")</f>
        <v>0</v>
      </c>
    </row>
    <row r="48" spans="2:34"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7">
        <f>COUNTIF(Juin[[#This Row],[1]:[Colonne2]],"c")</f>
        <v>0</v>
      </c>
    </row>
    <row r="49" spans="2:34"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7">
        <f>COUNTIF(Juin[[#This Row],[1]:[Colonne2]],"c")</f>
        <v>0</v>
      </c>
    </row>
    <row r="50" spans="2:34"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7">
        <f>COUNTIF(Juin[[#This Row],[1]:[Colonne2]],"c")</f>
        <v>0</v>
      </c>
    </row>
    <row r="51" spans="2:34"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7">
        <f>COUNTIF(Juin[[#This Row],[1]:[Colonne2]],"c")</f>
        <v>0</v>
      </c>
    </row>
    <row r="52" spans="2:34"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7">
        <f>COUNTIF(Juin[[#This Row],[1]:[Colonne2]],"c")</f>
        <v>0</v>
      </c>
    </row>
    <row r="53" spans="2:34"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7">
        <f>COUNTIF(Juin[[#This Row],[1]:[Colonne2]],"c")</f>
        <v>0</v>
      </c>
    </row>
    <row r="54" spans="2:34"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7">
        <f>COUNTIF(Juin[[#This Row],[1]:[Colonne2]],"c")</f>
        <v>0</v>
      </c>
    </row>
    <row r="55" spans="2:34"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7">
        <f>COUNTIF(Juin[[#This Row],[1]:[Colonne2]],"c")</f>
        <v>0</v>
      </c>
    </row>
    <row r="56" spans="2:34"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7">
        <f>COUNTIF(Juin[[#This Row],[1]:[Colonne2]],"c")</f>
        <v>0</v>
      </c>
    </row>
    <row r="57" spans="2:34"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7">
        <f>COUNTIF(Juin[[#This Row],[1]:[Colonne2]],"c")</f>
        <v>0</v>
      </c>
    </row>
    <row r="58" spans="2:34"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7">
        <f>COUNTIF(Juin[[#This Row],[1]:[Colonne2]],"c")</f>
        <v>0</v>
      </c>
    </row>
    <row r="59" spans="2:34"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7">
        <f>COUNTIF(Juin[[#This Row],[1]:[Colonne2]],"c")</f>
        <v>0</v>
      </c>
    </row>
    <row r="60" spans="2:34"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7">
        <f>COUNTIF(Juin[[#This Row],[1]:[Colonne2]],"c")</f>
        <v>0</v>
      </c>
    </row>
    <row r="61" spans="2:34"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7">
        <f>COUNTIF(Juin[[#This Row],[1]:[Colonne2]],"c")</f>
        <v>0</v>
      </c>
    </row>
    <row r="62" spans="2:34" ht="30" customHeight="1" x14ac:dyDescent="0.25">
      <c r="B62" s="9">
        <f>'Noms '!B58</f>
        <v>0</v>
      </c>
      <c r="C62" s="68">
        <f>'Noms '!C58</f>
        <v>1</v>
      </c>
      <c r="D62" s="115"/>
      <c r="E62" s="115"/>
      <c r="F62" s="115"/>
      <c r="G62" s="115"/>
      <c r="H62" s="114"/>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7">
        <f>COUNTIF(Juin[[#This Row],[1]:[Colonne2]],"c")</f>
        <v>0</v>
      </c>
    </row>
    <row r="63" spans="2:34" ht="30" customHeight="1" x14ac:dyDescent="0.25">
      <c r="B63" s="9">
        <f>'Noms '!B59</f>
        <v>0</v>
      </c>
      <c r="C63" s="68">
        <f>'Noms '!C59</f>
        <v>1</v>
      </c>
      <c r="D63" s="115"/>
      <c r="E63" s="115"/>
      <c r="F63" s="115"/>
      <c r="G63" s="115"/>
      <c r="H63" s="114"/>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7">
        <f>COUNTIF(Juin[[#This Row],[1]:[Colonne2]],"c")</f>
        <v>0</v>
      </c>
    </row>
    <row r="64" spans="2:34" ht="30" customHeight="1" x14ac:dyDescent="0.25">
      <c r="B64" s="9">
        <f>'Noms '!B60</f>
        <v>0</v>
      </c>
      <c r="C64" s="68">
        <f>'Noms '!C60</f>
        <v>0.8</v>
      </c>
      <c r="D64" s="115"/>
      <c r="E64" s="115"/>
      <c r="F64" s="115"/>
      <c r="G64" s="115"/>
      <c r="H64" s="114"/>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7">
        <f>COUNTIF(Juin[[#This Row],[1]:[Colonne2]],"c")</f>
        <v>0</v>
      </c>
    </row>
    <row r="65" spans="2:34" ht="30" customHeight="1" x14ac:dyDescent="0.25">
      <c r="B65" s="9">
        <f>'Noms '!B61</f>
        <v>0</v>
      </c>
      <c r="C65" s="68">
        <f>'Noms '!C61</f>
        <v>1</v>
      </c>
      <c r="D65" s="115"/>
      <c r="E65" s="115"/>
      <c r="F65" s="115"/>
      <c r="G65" s="115"/>
      <c r="H65" s="114"/>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7">
        <f>COUNTIF(Juin[[#This Row],[1]:[Colonne2]],"c")</f>
        <v>0</v>
      </c>
    </row>
    <row r="66" spans="2:34" ht="30" customHeight="1" x14ac:dyDescent="0.25">
      <c r="B66" s="9">
        <f>'Noms '!B62</f>
        <v>0</v>
      </c>
      <c r="C66" s="68">
        <f>'Noms '!C62</f>
        <v>0.8</v>
      </c>
      <c r="D66" s="115"/>
      <c r="E66" s="115"/>
      <c r="F66" s="115"/>
      <c r="G66" s="115"/>
      <c r="H66" s="114"/>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7">
        <f>COUNTIF(Juin[[#This Row],[1]:[Colonne2]],"c")</f>
        <v>0</v>
      </c>
    </row>
    <row r="67" spans="2:34" ht="30" customHeight="1" x14ac:dyDescent="0.25">
      <c r="B67" s="18">
        <f>'Noms '!B63</f>
        <v>0</v>
      </c>
      <c r="C67" s="68">
        <f>'Noms '!C63</f>
        <v>0.63</v>
      </c>
      <c r="D67" s="114"/>
      <c r="E67" s="115"/>
      <c r="F67" s="115"/>
      <c r="G67" s="115"/>
      <c r="H67" s="114"/>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7">
        <f>COUNTIF(Juin[[#This Row],[1]:[Colonne2]],"c")</f>
        <v>0</v>
      </c>
    </row>
    <row r="68" spans="2:34" ht="30" customHeight="1" x14ac:dyDescent="0.25">
      <c r="B68" s="18">
        <f>'Noms '!B64</f>
        <v>0</v>
      </c>
      <c r="C68" s="68">
        <f>'Noms '!C64</f>
        <v>0.8</v>
      </c>
      <c r="D68" s="115"/>
      <c r="E68" s="115"/>
      <c r="F68" s="115"/>
      <c r="G68" s="115"/>
      <c r="H68" s="114"/>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7">
        <f>COUNTIF(Juin[[#This Row],[1]:[Colonne2]],"c")</f>
        <v>0</v>
      </c>
    </row>
    <row r="69" spans="2:34" ht="30" customHeight="1" x14ac:dyDescent="0.25">
      <c r="B69" s="18">
        <f>'Noms '!B65</f>
        <v>0</v>
      </c>
      <c r="C69" s="68">
        <f>'Noms '!C65</f>
        <v>0.5</v>
      </c>
      <c r="D69" s="115"/>
      <c r="E69" s="115"/>
      <c r="F69" s="115"/>
      <c r="G69" s="115"/>
      <c r="H69" s="114"/>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7">
        <f>COUNTIF(Juin[[#This Row],[1]:[Colonne2]],"c")</f>
        <v>0</v>
      </c>
    </row>
    <row r="70" spans="2:34" ht="30" customHeight="1" x14ac:dyDescent="0.25">
      <c r="B70" s="18">
        <f>'Noms '!B66</f>
        <v>0</v>
      </c>
      <c r="C70" s="68">
        <f>'Noms '!C66</f>
        <v>0.1</v>
      </c>
      <c r="D70" s="115"/>
      <c r="E70" s="115"/>
      <c r="F70" s="115"/>
      <c r="G70" s="115"/>
      <c r="H70" s="114"/>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7">
        <f>COUNTIF(Juin[[#This Row],[1]:[Colonne2]],"c")</f>
        <v>0</v>
      </c>
    </row>
    <row r="71" spans="2:34" ht="30" customHeight="1" thickBot="1" x14ac:dyDescent="0.3">
      <c r="B71" s="15">
        <f>'Noms '!B67</f>
        <v>0</v>
      </c>
      <c r="C71" s="68">
        <f>'Noms '!C67</f>
        <v>0</v>
      </c>
      <c r="D71" s="116"/>
      <c r="E71" s="116"/>
      <c r="F71" s="116"/>
      <c r="G71" s="116"/>
      <c r="H71" s="117"/>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7">
        <f>COUNTIF(Juin[[#This Row],[1]:[Colonne2]],"c")</f>
        <v>0</v>
      </c>
    </row>
    <row r="72" spans="2:34" ht="30" customHeight="1" thickTop="1" thickBot="1" x14ac:dyDescent="0.3">
      <c r="B72" s="15" t="s">
        <v>85</v>
      </c>
      <c r="C72" s="18"/>
      <c r="D72" s="80">
        <f>COUNTIFS(D8:D71,"V")</f>
        <v>0</v>
      </c>
      <c r="E72" s="80">
        <f t="shared" ref="E72:AG72" si="2">COUNTIFS(E8:E71,"V")</f>
        <v>0</v>
      </c>
      <c r="F72" s="80">
        <f t="shared" si="2"/>
        <v>0</v>
      </c>
      <c r="G72" s="80">
        <f t="shared" si="2"/>
        <v>0</v>
      </c>
      <c r="H72" s="80">
        <f t="shared" si="2"/>
        <v>0</v>
      </c>
      <c r="I72" s="80">
        <f t="shared" si="2"/>
        <v>0</v>
      </c>
      <c r="J72" s="80">
        <f t="shared" si="2"/>
        <v>0</v>
      </c>
      <c r="K72" s="80">
        <f t="shared" si="2"/>
        <v>0</v>
      </c>
      <c r="L72" s="80">
        <f t="shared" si="2"/>
        <v>0</v>
      </c>
      <c r="M72" s="80">
        <f t="shared" si="2"/>
        <v>0</v>
      </c>
      <c r="N72" s="80">
        <f t="shared" si="2"/>
        <v>0</v>
      </c>
      <c r="O72" s="80">
        <f t="shared" si="2"/>
        <v>0</v>
      </c>
      <c r="P72" s="80">
        <f t="shared" si="2"/>
        <v>0</v>
      </c>
      <c r="Q72" s="80">
        <f t="shared" si="2"/>
        <v>0</v>
      </c>
      <c r="R72" s="80">
        <f t="shared" si="2"/>
        <v>0</v>
      </c>
      <c r="S72" s="80">
        <f t="shared" si="2"/>
        <v>0</v>
      </c>
      <c r="T72" s="80">
        <f t="shared" si="2"/>
        <v>0</v>
      </c>
      <c r="U72" s="80">
        <f t="shared" si="2"/>
        <v>0</v>
      </c>
      <c r="V72" s="80">
        <f t="shared" si="2"/>
        <v>0</v>
      </c>
      <c r="W72" s="80">
        <f t="shared" si="2"/>
        <v>0</v>
      </c>
      <c r="X72" s="80">
        <f t="shared" si="2"/>
        <v>0</v>
      </c>
      <c r="Y72" s="80">
        <f t="shared" si="2"/>
        <v>0</v>
      </c>
      <c r="Z72" s="80">
        <f t="shared" si="2"/>
        <v>0</v>
      </c>
      <c r="AA72" s="80">
        <f t="shared" si="2"/>
        <v>0</v>
      </c>
      <c r="AB72" s="80">
        <f t="shared" si="2"/>
        <v>0</v>
      </c>
      <c r="AC72" s="80">
        <f t="shared" si="2"/>
        <v>0</v>
      </c>
      <c r="AD72" s="80">
        <f t="shared" si="2"/>
        <v>0</v>
      </c>
      <c r="AE72" s="80">
        <f t="shared" si="2"/>
        <v>0</v>
      </c>
      <c r="AF72" s="80">
        <f t="shared" si="2"/>
        <v>0</v>
      </c>
      <c r="AG72" s="80">
        <f t="shared" si="2"/>
        <v>0</v>
      </c>
      <c r="AH72" s="17">
        <f>COUNTIF(Juin[[#This Row],[1]:[Colonne2]],"c")</f>
        <v>0</v>
      </c>
    </row>
    <row r="73" spans="2:34" ht="30" customHeight="1" thickTop="1" thickBot="1" x14ac:dyDescent="0.3">
      <c r="B73" s="104" t="s">
        <v>93</v>
      </c>
      <c r="C73" s="105"/>
      <c r="D73" s="80">
        <f>COUNTIFS(D8:D71,"C")+COUNTIFS(D8:D71,"Ca")</f>
        <v>0</v>
      </c>
      <c r="E73" s="80">
        <f t="shared" ref="E73:AG73" si="3">COUNTIFS(E8:E71,"C")+COUNTIFS(E8:E71,"Ca")</f>
        <v>0</v>
      </c>
      <c r="F73" s="80">
        <f t="shared" si="3"/>
        <v>0</v>
      </c>
      <c r="G73" s="80">
        <f t="shared" si="3"/>
        <v>0</v>
      </c>
      <c r="H73" s="80">
        <f t="shared" si="3"/>
        <v>0</v>
      </c>
      <c r="I73" s="80">
        <f t="shared" si="3"/>
        <v>0</v>
      </c>
      <c r="J73" s="80">
        <f t="shared" si="3"/>
        <v>0</v>
      </c>
      <c r="K73" s="80">
        <f t="shared" si="3"/>
        <v>0</v>
      </c>
      <c r="L73" s="80">
        <f t="shared" si="3"/>
        <v>0</v>
      </c>
      <c r="M73" s="80">
        <f t="shared" si="3"/>
        <v>0</v>
      </c>
      <c r="N73" s="80">
        <f t="shared" si="3"/>
        <v>0</v>
      </c>
      <c r="O73" s="80">
        <f t="shared" si="3"/>
        <v>0</v>
      </c>
      <c r="P73" s="80">
        <f t="shared" si="3"/>
        <v>0</v>
      </c>
      <c r="Q73" s="80">
        <f t="shared" si="3"/>
        <v>0</v>
      </c>
      <c r="R73" s="80">
        <f t="shared" si="3"/>
        <v>0</v>
      </c>
      <c r="S73" s="80">
        <f t="shared" si="3"/>
        <v>0</v>
      </c>
      <c r="T73" s="80">
        <f t="shared" si="3"/>
        <v>0</v>
      </c>
      <c r="U73" s="80">
        <f t="shared" si="3"/>
        <v>0</v>
      </c>
      <c r="V73" s="80">
        <f t="shared" si="3"/>
        <v>0</v>
      </c>
      <c r="W73" s="80">
        <f t="shared" si="3"/>
        <v>0</v>
      </c>
      <c r="X73" s="80">
        <f t="shared" si="3"/>
        <v>0</v>
      </c>
      <c r="Y73" s="80">
        <f t="shared" si="3"/>
        <v>0</v>
      </c>
      <c r="Z73" s="80">
        <f t="shared" si="3"/>
        <v>0</v>
      </c>
      <c r="AA73" s="80">
        <f t="shared" si="3"/>
        <v>0</v>
      </c>
      <c r="AB73" s="80">
        <f t="shared" si="3"/>
        <v>0</v>
      </c>
      <c r="AC73" s="80">
        <f t="shared" si="3"/>
        <v>0</v>
      </c>
      <c r="AD73" s="80">
        <f t="shared" si="3"/>
        <v>0</v>
      </c>
      <c r="AE73" s="80">
        <f t="shared" si="3"/>
        <v>0</v>
      </c>
      <c r="AF73" s="80">
        <f t="shared" si="3"/>
        <v>0</v>
      </c>
      <c r="AG73" s="80">
        <f t="shared" si="3"/>
        <v>0</v>
      </c>
      <c r="AH73" s="17">
        <f>COUNTIF(Juin[[#This Row],[1]:[Colonne2]],"c")</f>
        <v>0</v>
      </c>
    </row>
  </sheetData>
  <sheetProtection algorithmName="SHA-512" hashValue="vizba3j+Vi7lQcf1NP0Ro2VC6LTMw4Tyg6M9YkNC3P/jbPXj1kWG3f/szzFbCoWho+6Lal/nru+9yuRI5DwJpQ==" saltValue="MXysTeQotMZL+GMQUYB3IA==" spinCount="100000" sheet="1" objects="1" scenarios="1"/>
  <mergeCells count="8">
    <mergeCell ref="D4:AG4"/>
    <mergeCell ref="C1:D1"/>
    <mergeCell ref="AC1:AE1"/>
    <mergeCell ref="E2:G2"/>
    <mergeCell ref="I2:K2"/>
    <mergeCell ref="M2:O2"/>
    <mergeCell ref="Q2:S2"/>
    <mergeCell ref="U2:W2"/>
  </mergeCells>
  <conditionalFormatting sqref="D9:AI71 D5:AI6 D8:AG8 AI8">
    <cfRule type="expression" dxfId="952" priority="21">
      <formula>OR(WEEKDAY(D$5,2)=6, WEEKDAY(D$5,2)=7)</formula>
    </cfRule>
  </conditionalFormatting>
  <conditionalFormatting sqref="AH9:AH73">
    <cfRule type="dataBar" priority="25">
      <dataBar>
        <cfvo type="num" val="0"/>
        <cfvo type="num" val="31"/>
        <color theme="3" tint="0.749992370372631"/>
      </dataBar>
      <extLst>
        <ext xmlns:x14="http://schemas.microsoft.com/office/spreadsheetml/2009/9/main" uri="{B025F937-C7B1-47D3-B67F-A62EFF666E3E}">
          <x14:id>{76EE709D-0D3E-43A3-A628-8ED89A5C22BA}</x14:id>
        </ext>
      </extLst>
    </cfRule>
  </conditionalFormatting>
  <conditionalFormatting sqref="D8:AG71">
    <cfRule type="expression" dxfId="951" priority="13">
      <formula>D8="/"</formula>
    </cfRule>
    <cfRule type="expression" dxfId="950" priority="14">
      <formula>D8="C"</formula>
    </cfRule>
    <cfRule type="expression" dxfId="949" priority="15">
      <formula>D8="8/20'"</formula>
    </cfRule>
    <cfRule type="expression" dxfId="948" priority="16">
      <formula>D8="7/13'"</formula>
    </cfRule>
    <cfRule type="expression" dxfId="947" priority="17">
      <formula>D8="V"</formula>
    </cfRule>
    <cfRule type="expression" dxfId="946" priority="18">
      <formula>D8="7/15'"</formula>
    </cfRule>
    <cfRule type="expression" dxfId="945" priority="19">
      <formula>D8="ca"</formula>
    </cfRule>
    <cfRule type="expression" dxfId="944" priority="20">
      <formula>D8="12/20'"</formula>
    </cfRule>
  </conditionalFormatting>
  <conditionalFormatting sqref="D9:AH71 D8:AG8">
    <cfRule type="expression" dxfId="943" priority="8">
      <formula>D8="X"</formula>
    </cfRule>
    <cfRule type="expression" dxfId="942" priority="9">
      <formula>D8="F"</formula>
    </cfRule>
  </conditionalFormatting>
  <conditionalFormatting sqref="D72:AG73">
    <cfRule type="cellIs" dxfId="941" priority="6" operator="lessThanOrEqual">
      <formula>7</formula>
    </cfRule>
    <cfRule type="cellIs" dxfId="940" priority="7" operator="greaterThan">
      <formula>7</formula>
    </cfRule>
  </conditionalFormatting>
  <conditionalFormatting sqref="D73:AG73">
    <cfRule type="cellIs" dxfId="939" priority="5" operator="greaterThan">
      <formula>8</formula>
    </cfRule>
  </conditionalFormatting>
  <conditionalFormatting sqref="D72:AG72">
    <cfRule type="cellIs" dxfId="938" priority="3" operator="greaterThan">
      <formula>6</formula>
    </cfRule>
  </conditionalFormatting>
  <conditionalFormatting sqref="AH8">
    <cfRule type="expression" dxfId="937" priority="1">
      <formula>OR(WEEKDAY(AH$5,2)=6, WEEKDAY(AH$5,2)=7)</formula>
    </cfRule>
  </conditionalFormatting>
  <conditionalFormatting sqref="AH8">
    <cfRule type="dataBar" priority="2">
      <dataBar>
        <cfvo type="num" val="0"/>
        <cfvo type="num" val="31"/>
        <color theme="3" tint="0.749992370372631"/>
      </dataBar>
      <extLst>
        <ext xmlns:x14="http://schemas.microsoft.com/office/spreadsheetml/2009/9/main" uri="{B025F937-C7B1-47D3-B67F-A62EFF666E3E}">
          <x14:id>{BAFFDEF8-D34A-476D-8779-745F8A232AE4}</x14:id>
        </ext>
      </extLst>
    </cfRule>
  </conditionalFormatting>
  <dataValidations count="5">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600-000000000000}"/>
    <dataValidation allowBlank="1" showErrorMessage="1" prompt="La lettre « P » indique une absence pour motifs personnels" sqref="H2 L2 P2 T2" xr:uid="{00000000-0002-0000-0600-000001000000}"/>
    <dataValidation allowBlank="1" showInputMessage="1" showErrorMessage="1" prompt="Entrez l’année dans la cellule ci-dessous" sqref="AH3" xr:uid="{00000000-0002-0000-0600-000002000000}"/>
    <dataValidation allowBlank="1" showErrorMessage="1" prompt="Cette ligne définit les clés utilisées dans le tableau : Congé en C2, Personnel en F2 et Congé maladie en J2. Les cellules M2 et R2 sont personnalisables " sqref="B2:C2" xr:uid="{00000000-0002-0000-0600-000003000000}"/>
    <dataValidation allowBlank="1" showErrorMessage="1" sqref="B4:C6" xr:uid="{00000000-0002-0000-0600-000004000000}"/>
  </dataValidations>
  <printOptions horizontalCentered="1"/>
  <pageMargins left="0.23622047244094491" right="0.23622047244094491" top="0.74803149606299213" bottom="0.74803149606299213" header="0.31496062992125984" footer="0.31496062992125984"/>
  <pageSetup paperSize="9" scale="70"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6EE709D-0D3E-43A3-A628-8ED89A5C22BA}">
            <x14:dataBar minLength="0" maxLength="100">
              <x14:cfvo type="num">
                <xm:f>0</xm:f>
              </x14:cfvo>
              <x14:cfvo type="num">
                <xm:f>31</xm:f>
              </x14:cfvo>
              <x14:negativeFillColor rgb="FFFF0000"/>
              <x14:axisColor rgb="FF000000"/>
            </x14:dataBar>
          </x14:cfRule>
          <xm:sqref>AH9:AH73</xm:sqref>
        </x14:conditionalFormatting>
        <x14:conditionalFormatting xmlns:xm="http://schemas.microsoft.com/office/excel/2006/main">
          <x14:cfRule type="dataBar" id="{BAFFDEF8-D34A-476D-8779-745F8A232AE4}">
            <x14:dataBar minLength="0" maxLength="100">
              <x14:cfvo type="num">
                <xm:f>0</xm:f>
              </x14:cfvo>
              <x14:cfvo type="num">
                <xm:f>31</xm:f>
              </x14:cfvo>
              <x14:negativeFillColor rgb="FFFF0000"/>
              <x14:axisColor rgb="FF000000"/>
            </x14:dataBar>
          </x14:cfRule>
          <xm:sqref>AH8</xm:sqref>
        </x14:conditionalFormatting>
        <x14:conditionalFormatting xmlns:xm="http://schemas.microsoft.com/office/excel/2006/main">
          <x14:cfRule type="expression" priority="22" id="{70FB1667-D98B-43C6-8460-4C18C7E6C033}">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D5:AG71</xm:sqref>
        </x14:conditionalFormatting>
        <x14:conditionalFormatting xmlns:xm="http://schemas.microsoft.com/office/excel/2006/main">
          <x14:cfRule type="cellIs" priority="4" operator="greaterThan" id="{8757688D-6E09-4318-A795-821934B6E429}">
            <xm:f>'Planning des congés'!$B$77</xm:f>
            <x14:dxf>
              <font>
                <color rgb="FF9C0006"/>
              </font>
              <fill>
                <patternFill>
                  <bgColor rgb="FFFFC7CE"/>
                </patternFill>
              </fill>
            </x14:dxf>
          </x14:cfRule>
          <xm:sqref>D73:AG73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5000000}">
          <x14:formula1>
            <xm:f>réglage!$I$3:$I$11</xm:f>
          </x14:formula1>
          <xm:sqref>D8:AG71</xm:sqref>
        </x14:dataValidation>
        <x14:dataValidation type="list" allowBlank="1" showInputMessage="1" showErrorMessage="1" xr:uid="{00000000-0002-0000-0600-000006000000}">
          <x14:formula1>
            <xm:f>'Noms '!$B$4:$B$79</xm:f>
          </x14:formula1>
          <xm:sqref>C72:C73 B8:B71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tabColor theme="1"/>
    <pageSetUpPr fitToPage="1"/>
  </sheetPr>
  <dimension ref="B1:AJ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2:36" ht="50.1" customHeight="1" x14ac:dyDescent="0.25">
      <c r="B1" s="67" t="s">
        <v>74</v>
      </c>
      <c r="C1" s="136">
        <f>réglage!A8</f>
        <v>43480</v>
      </c>
      <c r="D1" s="136"/>
      <c r="H1" s="5" t="s">
        <v>84</v>
      </c>
      <c r="AC1" s="135">
        <f ca="1">TODAY()</f>
        <v>43472</v>
      </c>
      <c r="AD1" s="135"/>
      <c r="AE1" s="135"/>
      <c r="AF1" s="96"/>
      <c r="AG1" s="96"/>
      <c r="AH1" s="96"/>
    </row>
    <row r="2" spans="2:36"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6" ht="15" customHeight="1" x14ac:dyDescent="0.25">
      <c r="AI3" s="7"/>
    </row>
    <row r="4" spans="2:36" ht="30" customHeight="1" x14ac:dyDescent="0.25">
      <c r="B4" s="83">
        <v>7</v>
      </c>
      <c r="C4" s="95"/>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95">
        <f>An</f>
        <v>2019</v>
      </c>
    </row>
    <row r="5" spans="2:36" ht="30" customHeight="1" x14ac:dyDescent="0.25">
      <c r="B5" s="90" t="s">
        <v>38</v>
      </c>
      <c r="C5" s="95"/>
      <c r="D5" s="64">
        <f t="shared" ref="D5:AH5" si="0" xml:space="preserve"> DATE(AnnéeCalendrier,$B$4, D7)</f>
        <v>43647</v>
      </c>
      <c r="E5" s="64">
        <f t="shared" si="0"/>
        <v>43648</v>
      </c>
      <c r="F5" s="64">
        <f t="shared" si="0"/>
        <v>43649</v>
      </c>
      <c r="G5" s="64">
        <f t="shared" si="0"/>
        <v>43650</v>
      </c>
      <c r="H5" s="64">
        <f t="shared" si="0"/>
        <v>43651</v>
      </c>
      <c r="I5" s="64">
        <f t="shared" si="0"/>
        <v>43652</v>
      </c>
      <c r="J5" s="64">
        <f t="shared" si="0"/>
        <v>43653</v>
      </c>
      <c r="K5" s="64">
        <f t="shared" si="0"/>
        <v>43654</v>
      </c>
      <c r="L5" s="64">
        <f t="shared" si="0"/>
        <v>43655</v>
      </c>
      <c r="M5" s="64">
        <f t="shared" si="0"/>
        <v>43656</v>
      </c>
      <c r="N5" s="64">
        <f t="shared" si="0"/>
        <v>43657</v>
      </c>
      <c r="O5" s="64">
        <f t="shared" si="0"/>
        <v>43658</v>
      </c>
      <c r="P5" s="64">
        <f t="shared" si="0"/>
        <v>43659</v>
      </c>
      <c r="Q5" s="64">
        <f t="shared" si="0"/>
        <v>43660</v>
      </c>
      <c r="R5" s="64">
        <f t="shared" si="0"/>
        <v>43661</v>
      </c>
      <c r="S5" s="64">
        <f t="shared" si="0"/>
        <v>43662</v>
      </c>
      <c r="T5" s="64">
        <f t="shared" si="0"/>
        <v>43663</v>
      </c>
      <c r="U5" s="64">
        <f t="shared" si="0"/>
        <v>43664</v>
      </c>
      <c r="V5" s="64">
        <f t="shared" si="0"/>
        <v>43665</v>
      </c>
      <c r="W5" s="64">
        <f t="shared" si="0"/>
        <v>43666</v>
      </c>
      <c r="X5" s="64">
        <f t="shared" si="0"/>
        <v>43667</v>
      </c>
      <c r="Y5" s="64">
        <f t="shared" si="0"/>
        <v>43668</v>
      </c>
      <c r="Z5" s="64">
        <f t="shared" si="0"/>
        <v>43669</v>
      </c>
      <c r="AA5" s="64">
        <f t="shared" si="0"/>
        <v>43670</v>
      </c>
      <c r="AB5" s="64">
        <f t="shared" si="0"/>
        <v>43671</v>
      </c>
      <c r="AC5" s="64">
        <f t="shared" si="0"/>
        <v>43672</v>
      </c>
      <c r="AD5" s="64">
        <f t="shared" si="0"/>
        <v>43673</v>
      </c>
      <c r="AE5" s="64">
        <f t="shared" si="0"/>
        <v>43674</v>
      </c>
      <c r="AF5" s="64">
        <f t="shared" si="0"/>
        <v>43675</v>
      </c>
      <c r="AG5" s="64">
        <f t="shared" si="0"/>
        <v>43676</v>
      </c>
      <c r="AH5" s="64">
        <f t="shared" si="0"/>
        <v>43677</v>
      </c>
      <c r="AI5" s="95"/>
    </row>
    <row r="6" spans="2:36" ht="15" customHeight="1" x14ac:dyDescent="0.25">
      <c r="B6" s="90"/>
      <c r="C6" s="97" t="s">
        <v>92</v>
      </c>
      <c r="D6" s="101">
        <f>_xlfn.ISOWEEKNUM(D5)</f>
        <v>27</v>
      </c>
      <c r="E6" s="101">
        <f t="shared" ref="E6:AH6" si="1">_xlfn.ISOWEEKNUM(E5)</f>
        <v>27</v>
      </c>
      <c r="F6" s="101">
        <f t="shared" si="1"/>
        <v>27</v>
      </c>
      <c r="G6" s="101">
        <f t="shared" si="1"/>
        <v>27</v>
      </c>
      <c r="H6" s="101">
        <f t="shared" si="1"/>
        <v>27</v>
      </c>
      <c r="I6" s="101">
        <f t="shared" si="1"/>
        <v>27</v>
      </c>
      <c r="J6" s="101">
        <f t="shared" si="1"/>
        <v>27</v>
      </c>
      <c r="K6" s="101">
        <f t="shared" si="1"/>
        <v>28</v>
      </c>
      <c r="L6" s="101">
        <f t="shared" si="1"/>
        <v>28</v>
      </c>
      <c r="M6" s="101">
        <f t="shared" si="1"/>
        <v>28</v>
      </c>
      <c r="N6" s="101">
        <f t="shared" si="1"/>
        <v>28</v>
      </c>
      <c r="O6" s="101">
        <f t="shared" si="1"/>
        <v>28</v>
      </c>
      <c r="P6" s="101">
        <f t="shared" si="1"/>
        <v>28</v>
      </c>
      <c r="Q6" s="101">
        <f t="shared" si="1"/>
        <v>28</v>
      </c>
      <c r="R6" s="101">
        <f t="shared" si="1"/>
        <v>29</v>
      </c>
      <c r="S6" s="101">
        <f t="shared" si="1"/>
        <v>29</v>
      </c>
      <c r="T6" s="101">
        <f t="shared" si="1"/>
        <v>29</v>
      </c>
      <c r="U6" s="101">
        <f t="shared" si="1"/>
        <v>29</v>
      </c>
      <c r="V6" s="101">
        <f t="shared" si="1"/>
        <v>29</v>
      </c>
      <c r="W6" s="101">
        <f t="shared" si="1"/>
        <v>29</v>
      </c>
      <c r="X6" s="101">
        <f t="shared" si="1"/>
        <v>29</v>
      </c>
      <c r="Y6" s="101">
        <f t="shared" si="1"/>
        <v>30</v>
      </c>
      <c r="Z6" s="101">
        <f t="shared" si="1"/>
        <v>30</v>
      </c>
      <c r="AA6" s="101">
        <f t="shared" si="1"/>
        <v>30</v>
      </c>
      <c r="AB6" s="101">
        <f t="shared" si="1"/>
        <v>30</v>
      </c>
      <c r="AC6" s="101">
        <f t="shared" si="1"/>
        <v>30</v>
      </c>
      <c r="AD6" s="101">
        <f t="shared" si="1"/>
        <v>30</v>
      </c>
      <c r="AE6" s="101">
        <f t="shared" si="1"/>
        <v>30</v>
      </c>
      <c r="AF6" s="101">
        <f t="shared" si="1"/>
        <v>31</v>
      </c>
      <c r="AG6" s="101">
        <f t="shared" si="1"/>
        <v>31</v>
      </c>
      <c r="AH6" s="101">
        <f t="shared" si="1"/>
        <v>31</v>
      </c>
      <c r="AI6" s="95"/>
    </row>
    <row r="7" spans="2:36"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82">
        <v>31</v>
      </c>
      <c r="AI7" s="132" t="s">
        <v>97</v>
      </c>
      <c r="AJ7" s="91"/>
    </row>
    <row r="8" spans="2:36"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3"/>
      <c r="AI8" s="3">
        <f>COUNTIF($D8:$AF8,"c")+COUNTIF($D8:$AF8,"ca")+COUNTIF($D8:$AF8,"f")</f>
        <v>0</v>
      </c>
    </row>
    <row r="9" spans="2:36"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3">
        <f t="shared" ref="AI9:AI71" si="2">COUNTIF($D9:$AF9,"c")+COUNTIF($D9:$AF9,"ca")+COUNTIF($D9:$AF9,"f")</f>
        <v>0</v>
      </c>
    </row>
    <row r="10" spans="2:36"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3">
        <f t="shared" si="2"/>
        <v>0</v>
      </c>
    </row>
    <row r="11" spans="2:36"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3">
        <f t="shared" si="2"/>
        <v>0</v>
      </c>
    </row>
    <row r="12" spans="2:36"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3">
        <f t="shared" si="2"/>
        <v>0</v>
      </c>
    </row>
    <row r="13" spans="2:36"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113"/>
      <c r="AI13" s="3">
        <f t="shared" si="2"/>
        <v>0</v>
      </c>
    </row>
    <row r="14" spans="2:36"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3">
        <f t="shared" si="2"/>
        <v>0</v>
      </c>
    </row>
    <row r="15" spans="2:36"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15"/>
      <c r="AI15" s="3">
        <f t="shared" si="2"/>
        <v>0</v>
      </c>
    </row>
    <row r="16" spans="2:36"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3">
        <f t="shared" si="2"/>
        <v>0</v>
      </c>
    </row>
    <row r="17" spans="2:35"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15"/>
      <c r="AI17" s="3">
        <f t="shared" si="2"/>
        <v>0</v>
      </c>
    </row>
    <row r="18" spans="2:35"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3">
        <f t="shared" si="2"/>
        <v>0</v>
      </c>
    </row>
    <row r="19" spans="2:35"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c r="AI19" s="3">
        <f t="shared" si="2"/>
        <v>0</v>
      </c>
    </row>
    <row r="20" spans="2:35"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3">
        <f t="shared" si="2"/>
        <v>0</v>
      </c>
    </row>
    <row r="21" spans="2:35"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3">
        <f t="shared" si="2"/>
        <v>0</v>
      </c>
    </row>
    <row r="22" spans="2:35"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3">
        <f t="shared" si="2"/>
        <v>0</v>
      </c>
    </row>
    <row r="23" spans="2:35"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3">
        <f t="shared" si="2"/>
        <v>0</v>
      </c>
    </row>
    <row r="24" spans="2:35"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3">
        <f t="shared" si="2"/>
        <v>0</v>
      </c>
    </row>
    <row r="25" spans="2:35"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3">
        <f t="shared" si="2"/>
        <v>0</v>
      </c>
    </row>
    <row r="26" spans="2:35"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3">
        <f t="shared" si="2"/>
        <v>0</v>
      </c>
    </row>
    <row r="27" spans="2:35"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3">
        <f t="shared" si="2"/>
        <v>0</v>
      </c>
    </row>
    <row r="28" spans="2:35"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3">
        <f t="shared" si="2"/>
        <v>0</v>
      </c>
    </row>
    <row r="29" spans="2:35"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3">
        <f t="shared" si="2"/>
        <v>0</v>
      </c>
    </row>
    <row r="30" spans="2:35"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3">
        <f t="shared" si="2"/>
        <v>0</v>
      </c>
    </row>
    <row r="31" spans="2:35"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15"/>
      <c r="AI31" s="3">
        <f t="shared" si="2"/>
        <v>0</v>
      </c>
    </row>
    <row r="32" spans="2:35"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3">
        <f t="shared" si="2"/>
        <v>0</v>
      </c>
    </row>
    <row r="33" spans="2:35"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15"/>
      <c r="AI33" s="3">
        <f t="shared" si="2"/>
        <v>0</v>
      </c>
    </row>
    <row r="34" spans="2:35"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15"/>
      <c r="AI34" s="3">
        <f t="shared" si="2"/>
        <v>0</v>
      </c>
    </row>
    <row r="35" spans="2:35"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15"/>
      <c r="AI35" s="3">
        <f t="shared" si="2"/>
        <v>0</v>
      </c>
    </row>
    <row r="36" spans="2:35"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3">
        <f t="shared" si="2"/>
        <v>0</v>
      </c>
    </row>
    <row r="37" spans="2:35"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15"/>
      <c r="AI37" s="3">
        <f t="shared" si="2"/>
        <v>0</v>
      </c>
    </row>
    <row r="38" spans="2:35"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c r="AI38" s="3">
        <f t="shared" si="2"/>
        <v>0</v>
      </c>
    </row>
    <row r="39" spans="2:35"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3">
        <f t="shared" si="2"/>
        <v>0</v>
      </c>
    </row>
    <row r="40" spans="2:35"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3">
        <f t="shared" si="2"/>
        <v>0</v>
      </c>
    </row>
    <row r="41" spans="2:35"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3">
        <f t="shared" si="2"/>
        <v>0</v>
      </c>
    </row>
    <row r="42" spans="2:35"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c r="AI42" s="3">
        <f t="shared" si="2"/>
        <v>0</v>
      </c>
    </row>
    <row r="43" spans="2:35"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3">
        <f t="shared" si="2"/>
        <v>0</v>
      </c>
    </row>
    <row r="44" spans="2:35"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3">
        <f t="shared" si="2"/>
        <v>0</v>
      </c>
    </row>
    <row r="45" spans="2:35"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3">
        <f t="shared" si="2"/>
        <v>0</v>
      </c>
    </row>
    <row r="46" spans="2:35"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3">
        <f t="shared" si="2"/>
        <v>0</v>
      </c>
    </row>
    <row r="47" spans="2:35"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3">
        <f t="shared" si="2"/>
        <v>0</v>
      </c>
    </row>
    <row r="48" spans="2:35"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15"/>
      <c r="AI48" s="3">
        <f t="shared" si="2"/>
        <v>0</v>
      </c>
    </row>
    <row r="49" spans="2:35"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3">
        <f t="shared" si="2"/>
        <v>0</v>
      </c>
    </row>
    <row r="50" spans="2:35"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3">
        <f t="shared" si="2"/>
        <v>0</v>
      </c>
    </row>
    <row r="51" spans="2:35"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3">
        <f t="shared" si="2"/>
        <v>0</v>
      </c>
    </row>
    <row r="52" spans="2:35"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3">
        <f t="shared" si="2"/>
        <v>0</v>
      </c>
    </row>
    <row r="53" spans="2:35"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15"/>
      <c r="AI53" s="3">
        <f t="shared" si="2"/>
        <v>0</v>
      </c>
    </row>
    <row r="54" spans="2:35"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15"/>
      <c r="AI54" s="3">
        <f t="shared" si="2"/>
        <v>0</v>
      </c>
    </row>
    <row r="55" spans="2:35"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3">
        <f t="shared" si="2"/>
        <v>0</v>
      </c>
    </row>
    <row r="56" spans="2:35"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15"/>
      <c r="AI56" s="3">
        <f t="shared" si="2"/>
        <v>0</v>
      </c>
    </row>
    <row r="57" spans="2:35"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3">
        <f t="shared" si="2"/>
        <v>0</v>
      </c>
    </row>
    <row r="58" spans="2:35"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15"/>
      <c r="AI58" s="3">
        <f t="shared" si="2"/>
        <v>0</v>
      </c>
    </row>
    <row r="59" spans="2:35"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15"/>
      <c r="AI59" s="3">
        <f t="shared" si="2"/>
        <v>0</v>
      </c>
    </row>
    <row r="60" spans="2:35"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3">
        <f t="shared" si="2"/>
        <v>0</v>
      </c>
    </row>
    <row r="61" spans="2:35"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15"/>
      <c r="AI61" s="3">
        <f t="shared" si="2"/>
        <v>0</v>
      </c>
    </row>
    <row r="62" spans="2:35"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15"/>
      <c r="AI62" s="3">
        <f t="shared" si="2"/>
        <v>0</v>
      </c>
    </row>
    <row r="63" spans="2:35"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15"/>
      <c r="AI63" s="3">
        <f t="shared" si="2"/>
        <v>0</v>
      </c>
    </row>
    <row r="64" spans="2:35"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3">
        <f t="shared" si="2"/>
        <v>0</v>
      </c>
    </row>
    <row r="65" spans="2:35"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15"/>
      <c r="AI65" s="3">
        <f t="shared" si="2"/>
        <v>0</v>
      </c>
    </row>
    <row r="66" spans="2:35"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15"/>
      <c r="AI66" s="3">
        <f t="shared" si="2"/>
        <v>0</v>
      </c>
    </row>
    <row r="67" spans="2:35"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15"/>
      <c r="AI67" s="3">
        <f t="shared" si="2"/>
        <v>0</v>
      </c>
    </row>
    <row r="68" spans="2:35"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15"/>
      <c r="AI68" s="3">
        <f t="shared" si="2"/>
        <v>0</v>
      </c>
    </row>
    <row r="69" spans="2:35"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15"/>
      <c r="AI69" s="3">
        <f t="shared" si="2"/>
        <v>0</v>
      </c>
    </row>
    <row r="70" spans="2:35"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15"/>
      <c r="AI70" s="3">
        <f t="shared" si="2"/>
        <v>0</v>
      </c>
    </row>
    <row r="71" spans="2:35"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3">
        <f t="shared" si="2"/>
        <v>0</v>
      </c>
    </row>
    <row r="72" spans="2:35" ht="30" customHeight="1" thickTop="1" thickBot="1" x14ac:dyDescent="0.3">
      <c r="B72" s="15" t="s">
        <v>85</v>
      </c>
      <c r="C72" s="18"/>
      <c r="D72" s="80">
        <f>COUNTIFS(D8:D71,"V")</f>
        <v>0</v>
      </c>
      <c r="E72" s="80">
        <f t="shared" ref="E72:AH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80">
        <f t="shared" si="3"/>
        <v>0</v>
      </c>
      <c r="AI72" s="17"/>
    </row>
    <row r="73" spans="2:35" ht="30" customHeight="1" thickTop="1" thickBot="1" x14ac:dyDescent="0.3">
      <c r="B73" s="104" t="s">
        <v>93</v>
      </c>
      <c r="C73" s="105"/>
      <c r="D73" s="80">
        <f>COUNTIFS(D8:D71,"C")+COUNTIFS(D8:D71,"Ca")</f>
        <v>0</v>
      </c>
      <c r="E73" s="80">
        <f t="shared" ref="E73:AH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80">
        <f t="shared" si="4"/>
        <v>0</v>
      </c>
      <c r="AI73" s="17"/>
    </row>
  </sheetData>
  <sheetProtection algorithmName="SHA-512" hashValue="x5ah6c9W7HtClO5ls1iJNlotws5YRHvS7DyDYiuaI37dyx5hP+0aisCO2DEh8B6hGhzyBegsOGQucrx2qMxUXA==" saltValue="opYmDHgS2Krt+d39FaDm0A==" spinCount="100000" sheet="1" objects="1" scenarios="1"/>
  <mergeCells count="8">
    <mergeCell ref="D4:AH4"/>
    <mergeCell ref="C1:D1"/>
    <mergeCell ref="AC1:AE1"/>
    <mergeCell ref="E2:G2"/>
    <mergeCell ref="I2:K2"/>
    <mergeCell ref="M2:O2"/>
    <mergeCell ref="Q2:S2"/>
    <mergeCell ref="U2:W2"/>
  </mergeCells>
  <conditionalFormatting sqref="AI72:AI73">
    <cfRule type="dataBar" priority="25">
      <dataBar>
        <cfvo type="num" val="0"/>
        <cfvo type="num" val="31"/>
        <color theme="3" tint="0.749992370372631"/>
      </dataBar>
      <extLst>
        <ext xmlns:x14="http://schemas.microsoft.com/office/spreadsheetml/2009/9/main" uri="{B025F937-C7B1-47D3-B67F-A62EFF666E3E}">
          <x14:id>{723F2E47-2954-4AAC-A99B-7589F51D6100}</x14:id>
        </ext>
      </extLst>
    </cfRule>
  </conditionalFormatting>
  <conditionalFormatting sqref="D5:AJ6 D8:AH71 AJ8:AJ71">
    <cfRule type="expression" dxfId="833" priority="21">
      <formula>OR(WEEKDAY(D$5,2)=6, WEEKDAY(D$5,2)=7)</formula>
    </cfRule>
  </conditionalFormatting>
  <conditionalFormatting sqref="D8:AH71">
    <cfRule type="expression" dxfId="832" priority="8">
      <formula>D8="X"</formula>
    </cfRule>
    <cfRule type="expression" dxfId="831" priority="9">
      <formula>D8="F"</formula>
    </cfRule>
    <cfRule type="expression" dxfId="830" priority="13">
      <formula>D8="/"</formula>
    </cfRule>
    <cfRule type="expression" dxfId="829" priority="14">
      <formula>D8="C"</formula>
    </cfRule>
    <cfRule type="expression" dxfId="828" priority="15">
      <formula>D8="8/20'"</formula>
    </cfRule>
    <cfRule type="expression" dxfId="827" priority="16">
      <formula>D8="7/13'"</formula>
    </cfRule>
    <cfRule type="expression" dxfId="826" priority="17">
      <formula>D8="V"</formula>
    </cfRule>
    <cfRule type="expression" dxfId="825" priority="18">
      <formula>D8="7/15'"</formula>
    </cfRule>
    <cfRule type="expression" dxfId="824" priority="19">
      <formula>D8="ca"</formula>
    </cfRule>
    <cfRule type="expression" dxfId="823" priority="20">
      <formula>D8="12/20'"</formula>
    </cfRule>
  </conditionalFormatting>
  <conditionalFormatting sqref="D72:AH73">
    <cfRule type="cellIs" dxfId="822" priority="6" operator="lessThanOrEqual">
      <formula>7</formula>
    </cfRule>
    <cfRule type="cellIs" dxfId="821" priority="7" operator="greaterThan">
      <formula>7</formula>
    </cfRule>
  </conditionalFormatting>
  <conditionalFormatting sqref="D73:AH73">
    <cfRule type="cellIs" dxfId="820" priority="5" operator="greaterThan">
      <formula>8</formula>
    </cfRule>
  </conditionalFormatting>
  <conditionalFormatting sqref="D72:AH72">
    <cfRule type="cellIs" dxfId="819" priority="3" operator="greaterThan">
      <formula>6</formula>
    </cfRule>
  </conditionalFormatting>
  <conditionalFormatting sqref="AI8:AI71">
    <cfRule type="expression" dxfId="818" priority="1">
      <formula>OR(WEEKDAY(AI$5,2)=6, WEEKDAY(AI$5,2)=7)</formula>
    </cfRule>
  </conditionalFormatting>
  <conditionalFormatting sqref="AI8:AI71">
    <cfRule type="dataBar" priority="2">
      <dataBar>
        <cfvo type="num" val="0"/>
        <cfvo type="num" val="31"/>
        <color theme="3" tint="0.749992370372631"/>
      </dataBar>
      <extLst>
        <ext xmlns:x14="http://schemas.microsoft.com/office/spreadsheetml/2009/9/main" uri="{B025F937-C7B1-47D3-B67F-A62EFF666E3E}">
          <x14:id>{119ABA5F-700B-40BF-9832-99F241D6B587}</x14:id>
        </ext>
      </extLst>
    </cfRule>
  </conditionalFormatting>
  <dataValidations count="4">
    <dataValidation allowBlank="1" showErrorMessage="1" prompt="La lettre « P » indique une absence pour motifs personnels" sqref="H2 L2 P2 T2" xr:uid="{00000000-0002-0000-0700-000000000000}"/>
    <dataValidation allowBlank="1" showInputMessage="1" showErrorMessage="1" prompt="Entrez l’année dans la cellule ci-dessous" sqref="AI3" xr:uid="{00000000-0002-0000-0700-000001000000}"/>
    <dataValidation allowBlank="1" showErrorMessage="1" prompt="Cette ligne définit les clés utilisées dans le tableau : Congé en C2, Personnel en F2 et Congé maladie en J2. Les cellules M2 et R2 sont personnalisables " sqref="B2:C2" xr:uid="{00000000-0002-0000-0700-000002000000}"/>
    <dataValidation allowBlank="1" showErrorMessage="1" sqref="B4:C7" xr:uid="{00000000-0002-0000-0700-000003000000}"/>
  </dataValidations>
  <printOptions horizontalCentered="1"/>
  <pageMargins left="0.23622047244094491" right="0.23622047244094491" top="0.74803149606299213" bottom="0.74803149606299213" header="0.31496062992125984" footer="0.31496062992125984"/>
  <pageSetup paperSize="9" scale="68" fitToHeight="0" orientation="landscape" r:id="rId1"/>
  <headerFooter differentFirst="1">
    <oddFooter>Page &amp;P of &amp;N</oddFooter>
  </headerFooter>
  <ignoredErrors>
    <ignoredError sqref="B71" listDataValidation="1"/>
    <ignoredError sqref="B72:C72 B73 AI72" calculatedColumn="1"/>
  </ignoredError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23F2E47-2954-4AAC-A99B-7589F51D6100}">
            <x14:dataBar minLength="0" maxLength="100">
              <x14:cfvo type="num">
                <xm:f>0</xm:f>
              </x14:cfvo>
              <x14:cfvo type="num">
                <xm:f>31</xm:f>
              </x14:cfvo>
              <x14:negativeFillColor rgb="FFFF0000"/>
              <x14:axisColor rgb="FF000000"/>
            </x14:dataBar>
          </x14:cfRule>
          <xm:sqref>AI72:AI73</xm:sqref>
        </x14:conditionalFormatting>
        <x14:conditionalFormatting xmlns:xm="http://schemas.microsoft.com/office/excel/2006/main">
          <x14:cfRule type="dataBar" id="{119ABA5F-700B-40BF-9832-99F241D6B587}">
            <x14:dataBar minLength="0" maxLength="100">
              <x14:cfvo type="num">
                <xm:f>0</xm:f>
              </x14:cfvo>
              <x14:cfvo type="num">
                <xm:f>31</xm:f>
              </x14:cfvo>
              <x14:negativeFillColor rgb="FFFF0000"/>
              <x14:axisColor rgb="FF000000"/>
            </x14:dataBar>
          </x14:cfRule>
          <xm:sqref>AI8:AI71</xm:sqref>
        </x14:conditionalFormatting>
        <x14:conditionalFormatting xmlns:xm="http://schemas.microsoft.com/office/excel/2006/main">
          <x14:cfRule type="expression" priority="22" id="{D7665DDD-70FB-4936-ACF8-3A9F1F696E80}">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D5:AH71</xm:sqref>
        </x14:conditionalFormatting>
        <x14:conditionalFormatting xmlns:xm="http://schemas.microsoft.com/office/excel/2006/main">
          <x14:cfRule type="cellIs" priority="4" operator="greaterThan" id="{88362D9F-68E4-4642-ADBF-43DBB38F5607}">
            <xm:f>'Planning des congés'!$B$77</xm:f>
            <x14:dxf>
              <font>
                <color rgb="FF9C0006"/>
              </font>
              <fill>
                <patternFill>
                  <bgColor rgb="FFFFC7CE"/>
                </patternFill>
              </fill>
            </x14:dxf>
          </x14:cfRule>
          <xm:sqref>D73:AH73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4000000}">
          <x14:formula1>
            <xm:f>réglage!$I$3:$I$11</xm:f>
          </x14:formula1>
          <xm:sqref>D8:AH71</xm:sqref>
        </x14:dataValidation>
        <x14:dataValidation type="list" allowBlank="1" showInputMessage="1" showErrorMessage="1" xr:uid="{00000000-0002-0000-0700-000005000000}">
          <x14:formula1>
            <xm:f>'Noms '!$B$4:$B$79</xm:f>
          </x14:formula1>
          <xm:sqref>C72:C73 B8:B71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tabColor theme="2" tint="-0.749992370372631"/>
    <pageSetUpPr fitToPage="1"/>
  </sheetPr>
  <dimension ref="B1:AJ73"/>
  <sheetViews>
    <sheetView showGridLines="0" zoomScaleNormal="100" workbookViewId="0">
      <pane xSplit="3" ySplit="7" topLeftCell="D70"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2:36" ht="50.1" customHeight="1" x14ac:dyDescent="0.25">
      <c r="B1" s="67" t="s">
        <v>74</v>
      </c>
      <c r="C1" s="136">
        <f>réglage!A8</f>
        <v>43480</v>
      </c>
      <c r="D1" s="136"/>
      <c r="H1" s="5" t="s">
        <v>84</v>
      </c>
      <c r="AC1" s="135">
        <f ca="1">TODAY()</f>
        <v>43472</v>
      </c>
      <c r="AD1" s="135"/>
      <c r="AE1" s="135"/>
      <c r="AF1" s="103"/>
      <c r="AG1" s="103"/>
      <c r="AH1" s="103"/>
    </row>
    <row r="2" spans="2:36"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6" ht="15" customHeight="1" x14ac:dyDescent="0.25">
      <c r="AI3" s="7"/>
    </row>
    <row r="4" spans="2:36" ht="30" customHeight="1" x14ac:dyDescent="0.25">
      <c r="B4" s="83">
        <v>8</v>
      </c>
      <c r="C4" s="102"/>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02">
        <f>An</f>
        <v>2019</v>
      </c>
    </row>
    <row r="5" spans="2:36" ht="30" customHeight="1" x14ac:dyDescent="0.25">
      <c r="B5" s="90" t="s">
        <v>39</v>
      </c>
      <c r="C5" s="102"/>
      <c r="D5" s="64">
        <f t="shared" ref="D5:AH5" si="0" xml:space="preserve"> DATE(AnnéeCalendrier,$B$4, D7)</f>
        <v>43678</v>
      </c>
      <c r="E5" s="64">
        <f t="shared" si="0"/>
        <v>43679</v>
      </c>
      <c r="F5" s="64">
        <f t="shared" si="0"/>
        <v>43680</v>
      </c>
      <c r="G5" s="64">
        <f t="shared" si="0"/>
        <v>43681</v>
      </c>
      <c r="H5" s="64">
        <f t="shared" si="0"/>
        <v>43682</v>
      </c>
      <c r="I5" s="64">
        <f t="shared" si="0"/>
        <v>43683</v>
      </c>
      <c r="J5" s="64">
        <f t="shared" si="0"/>
        <v>43684</v>
      </c>
      <c r="K5" s="64">
        <f t="shared" si="0"/>
        <v>43685</v>
      </c>
      <c r="L5" s="64">
        <f t="shared" si="0"/>
        <v>43686</v>
      </c>
      <c r="M5" s="64">
        <f t="shared" si="0"/>
        <v>43687</v>
      </c>
      <c r="N5" s="64">
        <f t="shared" si="0"/>
        <v>43688</v>
      </c>
      <c r="O5" s="64">
        <f t="shared" si="0"/>
        <v>43689</v>
      </c>
      <c r="P5" s="64">
        <f t="shared" si="0"/>
        <v>43690</v>
      </c>
      <c r="Q5" s="64">
        <f t="shared" si="0"/>
        <v>43691</v>
      </c>
      <c r="R5" s="64">
        <f t="shared" si="0"/>
        <v>43692</v>
      </c>
      <c r="S5" s="64">
        <f t="shared" si="0"/>
        <v>43693</v>
      </c>
      <c r="T5" s="64">
        <f t="shared" si="0"/>
        <v>43694</v>
      </c>
      <c r="U5" s="64">
        <f t="shared" si="0"/>
        <v>43695</v>
      </c>
      <c r="V5" s="64">
        <f t="shared" si="0"/>
        <v>43696</v>
      </c>
      <c r="W5" s="64">
        <f t="shared" si="0"/>
        <v>43697</v>
      </c>
      <c r="X5" s="64">
        <f t="shared" si="0"/>
        <v>43698</v>
      </c>
      <c r="Y5" s="64">
        <f t="shared" si="0"/>
        <v>43699</v>
      </c>
      <c r="Z5" s="64">
        <f t="shared" si="0"/>
        <v>43700</v>
      </c>
      <c r="AA5" s="64">
        <f t="shared" si="0"/>
        <v>43701</v>
      </c>
      <c r="AB5" s="64">
        <f t="shared" si="0"/>
        <v>43702</v>
      </c>
      <c r="AC5" s="64">
        <f t="shared" si="0"/>
        <v>43703</v>
      </c>
      <c r="AD5" s="64">
        <f t="shared" si="0"/>
        <v>43704</v>
      </c>
      <c r="AE5" s="64">
        <f t="shared" si="0"/>
        <v>43705</v>
      </c>
      <c r="AF5" s="64">
        <f t="shared" si="0"/>
        <v>43706</v>
      </c>
      <c r="AG5" s="64">
        <f t="shared" si="0"/>
        <v>43707</v>
      </c>
      <c r="AH5" s="64">
        <f t="shared" si="0"/>
        <v>43708</v>
      </c>
      <c r="AI5" s="102"/>
    </row>
    <row r="6" spans="2:36" ht="15" customHeight="1" x14ac:dyDescent="0.25">
      <c r="B6" s="90"/>
      <c r="C6" s="97" t="s">
        <v>92</v>
      </c>
      <c r="D6" s="101">
        <f>_xlfn.ISOWEEKNUM(D5)</f>
        <v>31</v>
      </c>
      <c r="E6" s="101">
        <f t="shared" ref="E6:AH6" si="1">_xlfn.ISOWEEKNUM(E5)</f>
        <v>31</v>
      </c>
      <c r="F6" s="101">
        <f t="shared" si="1"/>
        <v>31</v>
      </c>
      <c r="G6" s="101">
        <f t="shared" si="1"/>
        <v>31</v>
      </c>
      <c r="H6" s="101">
        <f t="shared" si="1"/>
        <v>32</v>
      </c>
      <c r="I6" s="101">
        <f t="shared" si="1"/>
        <v>32</v>
      </c>
      <c r="J6" s="101">
        <f t="shared" si="1"/>
        <v>32</v>
      </c>
      <c r="K6" s="101">
        <f t="shared" si="1"/>
        <v>32</v>
      </c>
      <c r="L6" s="101">
        <f t="shared" si="1"/>
        <v>32</v>
      </c>
      <c r="M6" s="101">
        <f t="shared" si="1"/>
        <v>32</v>
      </c>
      <c r="N6" s="101">
        <f t="shared" si="1"/>
        <v>32</v>
      </c>
      <c r="O6" s="101">
        <f t="shared" si="1"/>
        <v>33</v>
      </c>
      <c r="P6" s="101">
        <f t="shared" si="1"/>
        <v>33</v>
      </c>
      <c r="Q6" s="101">
        <f t="shared" si="1"/>
        <v>33</v>
      </c>
      <c r="R6" s="101">
        <f t="shared" si="1"/>
        <v>33</v>
      </c>
      <c r="S6" s="101">
        <f t="shared" si="1"/>
        <v>33</v>
      </c>
      <c r="T6" s="101">
        <f t="shared" si="1"/>
        <v>33</v>
      </c>
      <c r="U6" s="101">
        <f t="shared" si="1"/>
        <v>33</v>
      </c>
      <c r="V6" s="101">
        <f t="shared" si="1"/>
        <v>34</v>
      </c>
      <c r="W6" s="101">
        <f t="shared" si="1"/>
        <v>34</v>
      </c>
      <c r="X6" s="101">
        <f t="shared" si="1"/>
        <v>34</v>
      </c>
      <c r="Y6" s="101">
        <f t="shared" si="1"/>
        <v>34</v>
      </c>
      <c r="Z6" s="101">
        <f t="shared" si="1"/>
        <v>34</v>
      </c>
      <c r="AA6" s="101">
        <f t="shared" si="1"/>
        <v>34</v>
      </c>
      <c r="AB6" s="101">
        <f t="shared" si="1"/>
        <v>34</v>
      </c>
      <c r="AC6" s="101">
        <f t="shared" si="1"/>
        <v>35</v>
      </c>
      <c r="AD6" s="101">
        <f t="shared" si="1"/>
        <v>35</v>
      </c>
      <c r="AE6" s="101">
        <f t="shared" si="1"/>
        <v>35</v>
      </c>
      <c r="AF6" s="101">
        <f t="shared" si="1"/>
        <v>35</v>
      </c>
      <c r="AG6" s="101">
        <f t="shared" si="1"/>
        <v>35</v>
      </c>
      <c r="AH6" s="101">
        <f t="shared" si="1"/>
        <v>35</v>
      </c>
      <c r="AI6" s="102"/>
    </row>
    <row r="7" spans="2:36"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82">
        <v>31</v>
      </c>
      <c r="AI7" s="132" t="s">
        <v>97</v>
      </c>
      <c r="AJ7" s="91"/>
    </row>
    <row r="8" spans="2:36"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3"/>
      <c r="AI8" s="3">
        <f>COUNTIF($D8:$AF8,"c")+COUNTIF($D8:$AF8,"ca")+COUNTIF($D8:$AF8,"f")</f>
        <v>0</v>
      </c>
    </row>
    <row r="9" spans="2:36"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3">
        <f t="shared" ref="AI9:AI71" si="2">COUNTIF($D9:$AF9,"c")+COUNTIF($D9:$AF9,"ca")+COUNTIF($D9:$AF9,"f")</f>
        <v>0</v>
      </c>
    </row>
    <row r="10" spans="2:36"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3">
        <f t="shared" si="2"/>
        <v>0</v>
      </c>
    </row>
    <row r="11" spans="2:36"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3">
        <f t="shared" si="2"/>
        <v>0</v>
      </c>
    </row>
    <row r="12" spans="2:36"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3">
        <f t="shared" si="2"/>
        <v>0</v>
      </c>
    </row>
    <row r="13" spans="2:36"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113"/>
      <c r="AI13" s="3">
        <f t="shared" si="2"/>
        <v>0</v>
      </c>
    </row>
    <row r="14" spans="2:36"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3">
        <f t="shared" si="2"/>
        <v>0</v>
      </c>
    </row>
    <row r="15" spans="2:36"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15"/>
      <c r="AI15" s="3">
        <f t="shared" si="2"/>
        <v>0</v>
      </c>
    </row>
    <row r="16" spans="2:36"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3">
        <f t="shared" si="2"/>
        <v>0</v>
      </c>
    </row>
    <row r="17" spans="2:35"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15"/>
      <c r="AI17" s="3">
        <f t="shared" si="2"/>
        <v>0</v>
      </c>
    </row>
    <row r="18" spans="2:35"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3">
        <f t="shared" si="2"/>
        <v>0</v>
      </c>
    </row>
    <row r="19" spans="2:35"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c r="AI19" s="3">
        <f t="shared" si="2"/>
        <v>0</v>
      </c>
    </row>
    <row r="20" spans="2:35"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3">
        <f t="shared" si="2"/>
        <v>0</v>
      </c>
    </row>
    <row r="21" spans="2:35"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3">
        <f t="shared" si="2"/>
        <v>0</v>
      </c>
    </row>
    <row r="22" spans="2:35"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3">
        <f t="shared" si="2"/>
        <v>0</v>
      </c>
    </row>
    <row r="23" spans="2:35"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3">
        <f t="shared" si="2"/>
        <v>0</v>
      </c>
    </row>
    <row r="24" spans="2:35"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3">
        <f t="shared" si="2"/>
        <v>0</v>
      </c>
    </row>
    <row r="25" spans="2:35"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3">
        <f t="shared" si="2"/>
        <v>0</v>
      </c>
    </row>
    <row r="26" spans="2:35"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3">
        <f t="shared" si="2"/>
        <v>0</v>
      </c>
    </row>
    <row r="27" spans="2:35"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3">
        <f t="shared" si="2"/>
        <v>0</v>
      </c>
    </row>
    <row r="28" spans="2:35"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3">
        <f t="shared" si="2"/>
        <v>0</v>
      </c>
    </row>
    <row r="29" spans="2:35"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3">
        <f t="shared" si="2"/>
        <v>0</v>
      </c>
    </row>
    <row r="30" spans="2:35"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3">
        <f t="shared" si="2"/>
        <v>0</v>
      </c>
    </row>
    <row r="31" spans="2:35"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15"/>
      <c r="AI31" s="3">
        <f t="shared" si="2"/>
        <v>0</v>
      </c>
    </row>
    <row r="32" spans="2:35"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3">
        <f t="shared" si="2"/>
        <v>0</v>
      </c>
    </row>
    <row r="33" spans="2:35"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15"/>
      <c r="AI33" s="3">
        <f t="shared" si="2"/>
        <v>0</v>
      </c>
    </row>
    <row r="34" spans="2:35"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15"/>
      <c r="AI34" s="3">
        <f t="shared" si="2"/>
        <v>0</v>
      </c>
    </row>
    <row r="35" spans="2:35"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15"/>
      <c r="AI35" s="3">
        <f t="shared" si="2"/>
        <v>0</v>
      </c>
    </row>
    <row r="36" spans="2:35"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3">
        <f t="shared" si="2"/>
        <v>0</v>
      </c>
    </row>
    <row r="37" spans="2:35"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15"/>
      <c r="AI37" s="3">
        <f t="shared" si="2"/>
        <v>0</v>
      </c>
    </row>
    <row r="38" spans="2:35"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c r="AI38" s="3">
        <f t="shared" si="2"/>
        <v>0</v>
      </c>
    </row>
    <row r="39" spans="2:35"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3">
        <f t="shared" si="2"/>
        <v>0</v>
      </c>
    </row>
    <row r="40" spans="2:35"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3">
        <f t="shared" si="2"/>
        <v>0</v>
      </c>
    </row>
    <row r="41" spans="2:35"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3">
        <f t="shared" si="2"/>
        <v>0</v>
      </c>
    </row>
    <row r="42" spans="2:35"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c r="AI42" s="3">
        <f t="shared" si="2"/>
        <v>0</v>
      </c>
    </row>
    <row r="43" spans="2:35"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3">
        <f t="shared" si="2"/>
        <v>0</v>
      </c>
    </row>
    <row r="44" spans="2:35"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3">
        <f t="shared" si="2"/>
        <v>0</v>
      </c>
    </row>
    <row r="45" spans="2:35"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3">
        <f t="shared" si="2"/>
        <v>0</v>
      </c>
    </row>
    <row r="46" spans="2:35"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3">
        <f t="shared" si="2"/>
        <v>0</v>
      </c>
    </row>
    <row r="47" spans="2:35"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3">
        <f t="shared" si="2"/>
        <v>0</v>
      </c>
    </row>
    <row r="48" spans="2:35"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15"/>
      <c r="AI48" s="3">
        <f t="shared" si="2"/>
        <v>0</v>
      </c>
    </row>
    <row r="49" spans="2:35"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3">
        <f t="shared" si="2"/>
        <v>0</v>
      </c>
    </row>
    <row r="50" spans="2:35"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3">
        <f t="shared" si="2"/>
        <v>0</v>
      </c>
    </row>
    <row r="51" spans="2:35"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3">
        <f t="shared" si="2"/>
        <v>0</v>
      </c>
    </row>
    <row r="52" spans="2:35"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3">
        <f t="shared" si="2"/>
        <v>0</v>
      </c>
    </row>
    <row r="53" spans="2:35"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15"/>
      <c r="AI53" s="3">
        <f t="shared" si="2"/>
        <v>0</v>
      </c>
    </row>
    <row r="54" spans="2:35"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15"/>
      <c r="AI54" s="3">
        <f t="shared" si="2"/>
        <v>0</v>
      </c>
    </row>
    <row r="55" spans="2:35"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3">
        <f t="shared" si="2"/>
        <v>0</v>
      </c>
    </row>
    <row r="56" spans="2:35"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15"/>
      <c r="AI56" s="3">
        <f t="shared" si="2"/>
        <v>0</v>
      </c>
    </row>
    <row r="57" spans="2:35"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3">
        <f t="shared" si="2"/>
        <v>0</v>
      </c>
    </row>
    <row r="58" spans="2:35"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15"/>
      <c r="AI58" s="3">
        <f t="shared" si="2"/>
        <v>0</v>
      </c>
    </row>
    <row r="59" spans="2:35"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15"/>
      <c r="AI59" s="3">
        <f t="shared" si="2"/>
        <v>0</v>
      </c>
    </row>
    <row r="60" spans="2:35"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3">
        <f t="shared" si="2"/>
        <v>0</v>
      </c>
    </row>
    <row r="61" spans="2:35"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15"/>
      <c r="AI61" s="3">
        <f t="shared" si="2"/>
        <v>0</v>
      </c>
    </row>
    <row r="62" spans="2:35"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15"/>
      <c r="AI62" s="3">
        <f t="shared" si="2"/>
        <v>0</v>
      </c>
    </row>
    <row r="63" spans="2:35"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15"/>
      <c r="AI63" s="3">
        <f t="shared" si="2"/>
        <v>0</v>
      </c>
    </row>
    <row r="64" spans="2:35"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3">
        <f t="shared" si="2"/>
        <v>0</v>
      </c>
    </row>
    <row r="65" spans="2:35"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15"/>
      <c r="AI65" s="3">
        <f t="shared" si="2"/>
        <v>0</v>
      </c>
    </row>
    <row r="66" spans="2:35"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15"/>
      <c r="AI66" s="3">
        <f t="shared" si="2"/>
        <v>0</v>
      </c>
    </row>
    <row r="67" spans="2:35"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15"/>
      <c r="AI67" s="3">
        <f t="shared" si="2"/>
        <v>0</v>
      </c>
    </row>
    <row r="68" spans="2:35"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15"/>
      <c r="AI68" s="3">
        <f t="shared" si="2"/>
        <v>0</v>
      </c>
    </row>
    <row r="69" spans="2:35"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15"/>
      <c r="AI69" s="3">
        <f t="shared" si="2"/>
        <v>0</v>
      </c>
    </row>
    <row r="70" spans="2:35"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15"/>
      <c r="AI70" s="3">
        <f t="shared" si="2"/>
        <v>0</v>
      </c>
    </row>
    <row r="71" spans="2:35"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3">
        <f t="shared" si="2"/>
        <v>0</v>
      </c>
    </row>
    <row r="72" spans="2:35" ht="30" customHeight="1" thickTop="1" thickBot="1" x14ac:dyDescent="0.3">
      <c r="B72" s="15" t="s">
        <v>85</v>
      </c>
      <c r="C72" s="18"/>
      <c r="D72" s="80">
        <f>COUNTIFS(D8:D71,"V")</f>
        <v>0</v>
      </c>
      <c r="E72" s="80">
        <f t="shared" ref="E72:AH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80">
        <f t="shared" si="3"/>
        <v>0</v>
      </c>
      <c r="AI72" s="17"/>
    </row>
    <row r="73" spans="2:35" ht="30" customHeight="1" thickTop="1" thickBot="1" x14ac:dyDescent="0.3">
      <c r="B73" s="104" t="s">
        <v>93</v>
      </c>
      <c r="C73" s="105"/>
      <c r="D73" s="80">
        <f>COUNTIFS(D8:D71,"C")+COUNTIFS(D8:D71,"Ca")</f>
        <v>0</v>
      </c>
      <c r="E73" s="80">
        <f t="shared" ref="E73:AH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80">
        <f t="shared" si="4"/>
        <v>0</v>
      </c>
      <c r="AI73" s="17"/>
    </row>
  </sheetData>
  <sheetProtection algorithmName="SHA-512" hashValue="lrOqjNyLTnQ52QKz7mAYBir18YmGqvLzjvBcdrvTGkIjofAAH4Rx+fGRtR0+JSQFZ/Jv9+ZiCnKScZBkr37ElQ==" saltValue="WFEC6juUlMeO7q/dIjDtRA==" spinCount="100000" sheet="1" objects="1" scenarios="1"/>
  <mergeCells count="8">
    <mergeCell ref="D4:AH4"/>
    <mergeCell ref="C1:D1"/>
    <mergeCell ref="AC1:AE1"/>
    <mergeCell ref="E2:G2"/>
    <mergeCell ref="I2:K2"/>
    <mergeCell ref="M2:O2"/>
    <mergeCell ref="Q2:S2"/>
    <mergeCell ref="U2:W2"/>
  </mergeCells>
  <conditionalFormatting sqref="AI72:AI73">
    <cfRule type="dataBar" priority="25">
      <dataBar>
        <cfvo type="num" val="0"/>
        <cfvo type="num" val="31"/>
        <color theme="3" tint="0.749992370372631"/>
      </dataBar>
      <extLst>
        <ext xmlns:x14="http://schemas.microsoft.com/office/spreadsheetml/2009/9/main" uri="{B025F937-C7B1-47D3-B67F-A62EFF666E3E}">
          <x14:id>{32ABFBD7-4D96-4861-B909-968AA5FFD296}</x14:id>
        </ext>
      </extLst>
    </cfRule>
  </conditionalFormatting>
  <conditionalFormatting sqref="D5:AJ6 D8:AH71 AJ8:AJ71">
    <cfRule type="expression" dxfId="711" priority="21">
      <formula>OR(WEEKDAY(D$5,2)=6, WEEKDAY(D$5,2)=7)</formula>
    </cfRule>
  </conditionalFormatting>
  <conditionalFormatting sqref="D8:AH71">
    <cfRule type="expression" dxfId="710" priority="8">
      <formula>D8="X"</formula>
    </cfRule>
    <cfRule type="expression" dxfId="709" priority="9">
      <formula>D8="F"</formula>
    </cfRule>
    <cfRule type="expression" dxfId="708" priority="13">
      <formula>D8="/"</formula>
    </cfRule>
    <cfRule type="expression" dxfId="707" priority="14">
      <formula>D8="C"</formula>
    </cfRule>
    <cfRule type="expression" dxfId="706" priority="15">
      <formula>D8="8/20'"</formula>
    </cfRule>
    <cfRule type="expression" dxfId="705" priority="16">
      <formula>D8="7/13'"</formula>
    </cfRule>
    <cfRule type="expression" dxfId="704" priority="17">
      <formula>D8="V"</formula>
    </cfRule>
    <cfRule type="expression" dxfId="703" priority="18">
      <formula>D8="7/15'"</formula>
    </cfRule>
    <cfRule type="expression" dxfId="702" priority="19">
      <formula>D8="ca"</formula>
    </cfRule>
    <cfRule type="expression" dxfId="701" priority="20">
      <formula>D8="12/20'"</formula>
    </cfRule>
  </conditionalFormatting>
  <conditionalFormatting sqref="D72:AH73">
    <cfRule type="cellIs" dxfId="700" priority="6" operator="lessThanOrEqual">
      <formula>7</formula>
    </cfRule>
    <cfRule type="cellIs" dxfId="699" priority="7" operator="greaterThan">
      <formula>7</formula>
    </cfRule>
  </conditionalFormatting>
  <conditionalFormatting sqref="D73:AH73">
    <cfRule type="cellIs" dxfId="698" priority="5" operator="greaterThan">
      <formula>8</formula>
    </cfRule>
  </conditionalFormatting>
  <conditionalFormatting sqref="D72:AH72">
    <cfRule type="cellIs" dxfId="697" priority="3" operator="greaterThan">
      <formula>6</formula>
    </cfRule>
  </conditionalFormatting>
  <conditionalFormatting sqref="AI8:AI71">
    <cfRule type="expression" dxfId="696" priority="1">
      <formula>OR(WEEKDAY(AI$5,2)=6, WEEKDAY(AI$5,2)=7)</formula>
    </cfRule>
  </conditionalFormatting>
  <conditionalFormatting sqref="AI8:AI71">
    <cfRule type="dataBar" priority="2">
      <dataBar>
        <cfvo type="num" val="0"/>
        <cfvo type="num" val="31"/>
        <color theme="3" tint="0.749992370372631"/>
      </dataBar>
      <extLst>
        <ext xmlns:x14="http://schemas.microsoft.com/office/spreadsheetml/2009/9/main" uri="{B025F937-C7B1-47D3-B67F-A62EFF666E3E}">
          <x14:id>{6C2711CC-56EB-4606-AE08-B8A9B1DC9435}</x14:id>
        </ext>
      </extLst>
    </cfRule>
  </conditionalFormatting>
  <dataValidations count="5">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800-000000000000}"/>
    <dataValidation allowBlank="1" showErrorMessage="1" prompt="Cette ligne définit les clés utilisées dans le tableau : Congé en C2, Personnel en F2 et Congé maladie en J2. Les cellules M2 et R2 sont personnalisables " sqref="B2:C2" xr:uid="{00000000-0002-0000-0800-000001000000}"/>
    <dataValidation allowBlank="1" showInputMessage="1" showErrorMessage="1" prompt="Entrez l’année dans la cellule ci-dessous" sqref="AI3" xr:uid="{00000000-0002-0000-0800-000002000000}"/>
    <dataValidation allowBlank="1" showErrorMessage="1" prompt="La lettre « P » indique une absence pour motifs personnels" sqref="H2 L2 P2 T2" xr:uid="{00000000-0002-0000-0800-000003000000}"/>
    <dataValidation allowBlank="1" showErrorMessage="1" sqref="B4:C6" xr:uid="{00000000-0002-0000-0800-000004000000}"/>
  </dataValidations>
  <printOptions horizontalCentered="1"/>
  <pageMargins left="0.23622047244094491" right="0.23622047244094491" top="0.74803149606299213" bottom="0.74803149606299213" header="0.31496062992125984" footer="0.31496062992125984"/>
  <pageSetup paperSize="9" scale="68"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32ABFBD7-4D96-4861-B909-968AA5FFD296}">
            <x14:dataBar minLength="0" maxLength="100">
              <x14:cfvo type="num">
                <xm:f>0</xm:f>
              </x14:cfvo>
              <x14:cfvo type="num">
                <xm:f>31</xm:f>
              </x14:cfvo>
              <x14:negativeFillColor rgb="FFFF0000"/>
              <x14:axisColor rgb="FF000000"/>
            </x14:dataBar>
          </x14:cfRule>
          <xm:sqref>AI72:AI73</xm:sqref>
        </x14:conditionalFormatting>
        <x14:conditionalFormatting xmlns:xm="http://schemas.microsoft.com/office/excel/2006/main">
          <x14:cfRule type="dataBar" id="{6C2711CC-56EB-4606-AE08-B8A9B1DC9435}">
            <x14:dataBar minLength="0" maxLength="100">
              <x14:cfvo type="num">
                <xm:f>0</xm:f>
              </x14:cfvo>
              <x14:cfvo type="num">
                <xm:f>31</xm:f>
              </x14:cfvo>
              <x14:negativeFillColor rgb="FFFF0000"/>
              <x14:axisColor rgb="FF000000"/>
            </x14:dataBar>
          </x14:cfRule>
          <xm:sqref>AI8:AI71</xm:sqref>
        </x14:conditionalFormatting>
        <x14:conditionalFormatting xmlns:xm="http://schemas.microsoft.com/office/excel/2006/main">
          <x14:cfRule type="expression" priority="22" id="{E402BC25-3E67-4754-A29C-AA0178867E87}">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D8:AH71 D5:AH6</xm:sqref>
        </x14:conditionalFormatting>
        <x14:conditionalFormatting xmlns:xm="http://schemas.microsoft.com/office/excel/2006/main">
          <x14:cfRule type="cellIs" priority="4" operator="greaterThan" id="{DD1AFADA-3993-453C-AAB0-0EF962CEEAD7}">
            <xm:f>'Planning des congés'!$B$77</xm:f>
            <x14:dxf>
              <font>
                <color rgb="FF9C0006"/>
              </font>
              <fill>
                <patternFill>
                  <bgColor rgb="FFFFC7CE"/>
                </patternFill>
              </fill>
            </x14:dxf>
          </x14:cfRule>
          <xm:sqref>D73:AH73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5000000}">
          <x14:formula1>
            <xm:f>réglage!$I$3:$I$11</xm:f>
          </x14:formula1>
          <xm:sqref>D8:AH71</xm:sqref>
        </x14:dataValidation>
        <x14:dataValidation type="list" allowBlank="1" showInputMessage="1" showErrorMessage="1" xr:uid="{00000000-0002-0000-0800-000006000000}">
          <x14:formula1>
            <xm:f>'Noms '!$B$4:$B$79</xm:f>
          </x14:formula1>
          <xm:sqref>C72:C73 B8:B71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tabColor theme="2" tint="-0.499984740745262"/>
    <pageSetUpPr fitToPage="1"/>
  </sheetPr>
  <dimension ref="B1:AL73"/>
  <sheetViews>
    <sheetView showGridLines="0" zoomScaleNormal="100" workbookViewId="0">
      <pane xSplit="3" ySplit="7" topLeftCell="P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3" width="4.7109375" style="4" customWidth="1"/>
    <col min="34" max="34" width="17.5703125" style="4" customWidth="1"/>
    <col min="35" max="35" width="3.7109375" customWidth="1"/>
    <col min="38" max="38" width="9.5703125" bestFit="1" customWidth="1"/>
  </cols>
  <sheetData>
    <row r="1" spans="2:38" ht="50.1" customHeight="1" x14ac:dyDescent="0.25">
      <c r="B1" s="67" t="s">
        <v>74</v>
      </c>
      <c r="C1" s="136">
        <f>réglage!A8</f>
        <v>43480</v>
      </c>
      <c r="D1" s="136"/>
      <c r="H1" s="5" t="s">
        <v>84</v>
      </c>
      <c r="AC1" s="135">
        <f ca="1">TODAY()</f>
        <v>43472</v>
      </c>
      <c r="AD1" s="135"/>
      <c r="AE1" s="135"/>
      <c r="AF1" s="103"/>
      <c r="AG1" s="103"/>
    </row>
    <row r="2" spans="2:38"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8" ht="15" customHeight="1" x14ac:dyDescent="0.25">
      <c r="AH3" s="7"/>
    </row>
    <row r="4" spans="2:38" ht="30" customHeight="1" x14ac:dyDescent="0.25">
      <c r="B4" s="83">
        <v>9</v>
      </c>
      <c r="C4" s="102"/>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02">
        <f>An</f>
        <v>2019</v>
      </c>
    </row>
    <row r="5" spans="2:38" ht="36" customHeight="1" x14ac:dyDescent="0.25">
      <c r="B5" s="90" t="s">
        <v>40</v>
      </c>
      <c r="C5" s="102"/>
      <c r="D5" s="64">
        <f t="shared" ref="D5:AG5" si="0" xml:space="preserve"> DATE(AnnéeCalendrier,$B$4, D7)</f>
        <v>43709</v>
      </c>
      <c r="E5" s="64">
        <f t="shared" si="0"/>
        <v>43710</v>
      </c>
      <c r="F5" s="64">
        <f t="shared" si="0"/>
        <v>43711</v>
      </c>
      <c r="G5" s="64">
        <f t="shared" si="0"/>
        <v>43712</v>
      </c>
      <c r="H5" s="64">
        <f t="shared" si="0"/>
        <v>43713</v>
      </c>
      <c r="I5" s="64">
        <f t="shared" si="0"/>
        <v>43714</v>
      </c>
      <c r="J5" s="64">
        <f t="shared" si="0"/>
        <v>43715</v>
      </c>
      <c r="K5" s="64">
        <f t="shared" si="0"/>
        <v>43716</v>
      </c>
      <c r="L5" s="64">
        <f t="shared" si="0"/>
        <v>43717</v>
      </c>
      <c r="M5" s="64">
        <f t="shared" si="0"/>
        <v>43718</v>
      </c>
      <c r="N5" s="64">
        <f t="shared" si="0"/>
        <v>43719</v>
      </c>
      <c r="O5" s="64">
        <f t="shared" si="0"/>
        <v>43720</v>
      </c>
      <c r="P5" s="64">
        <f t="shared" si="0"/>
        <v>43721</v>
      </c>
      <c r="Q5" s="64">
        <f t="shared" si="0"/>
        <v>43722</v>
      </c>
      <c r="R5" s="64">
        <f t="shared" si="0"/>
        <v>43723</v>
      </c>
      <c r="S5" s="64">
        <f t="shared" si="0"/>
        <v>43724</v>
      </c>
      <c r="T5" s="64">
        <f t="shared" si="0"/>
        <v>43725</v>
      </c>
      <c r="U5" s="64">
        <f t="shared" si="0"/>
        <v>43726</v>
      </c>
      <c r="V5" s="64">
        <f t="shared" si="0"/>
        <v>43727</v>
      </c>
      <c r="W5" s="64">
        <f t="shared" si="0"/>
        <v>43728</v>
      </c>
      <c r="X5" s="64">
        <f t="shared" si="0"/>
        <v>43729</v>
      </c>
      <c r="Y5" s="64">
        <f t="shared" si="0"/>
        <v>43730</v>
      </c>
      <c r="Z5" s="64">
        <f t="shared" si="0"/>
        <v>43731</v>
      </c>
      <c r="AA5" s="64">
        <f t="shared" si="0"/>
        <v>43732</v>
      </c>
      <c r="AB5" s="64">
        <f t="shared" si="0"/>
        <v>43733</v>
      </c>
      <c r="AC5" s="64">
        <f t="shared" si="0"/>
        <v>43734</v>
      </c>
      <c r="AD5" s="64">
        <f t="shared" si="0"/>
        <v>43735</v>
      </c>
      <c r="AE5" s="64">
        <f t="shared" si="0"/>
        <v>43736</v>
      </c>
      <c r="AF5" s="64">
        <f t="shared" si="0"/>
        <v>43737</v>
      </c>
      <c r="AG5" s="64">
        <f t="shared" si="0"/>
        <v>43738</v>
      </c>
      <c r="AH5" s="102"/>
    </row>
    <row r="6" spans="2:38" ht="14.25" customHeight="1" x14ac:dyDescent="0.25">
      <c r="B6" s="90"/>
      <c r="C6" s="97" t="s">
        <v>92</v>
      </c>
      <c r="D6" s="101">
        <f>_xlfn.ISOWEEKNUM(D5)</f>
        <v>35</v>
      </c>
      <c r="E6" s="101">
        <f t="shared" ref="E6:AG6" si="1">_xlfn.ISOWEEKNUM(E5)</f>
        <v>36</v>
      </c>
      <c r="F6" s="101">
        <f t="shared" si="1"/>
        <v>36</v>
      </c>
      <c r="G6" s="101">
        <f t="shared" si="1"/>
        <v>36</v>
      </c>
      <c r="H6" s="101">
        <f t="shared" si="1"/>
        <v>36</v>
      </c>
      <c r="I6" s="101">
        <f t="shared" si="1"/>
        <v>36</v>
      </c>
      <c r="J6" s="101">
        <f t="shared" si="1"/>
        <v>36</v>
      </c>
      <c r="K6" s="101">
        <f t="shared" si="1"/>
        <v>36</v>
      </c>
      <c r="L6" s="101">
        <f t="shared" si="1"/>
        <v>37</v>
      </c>
      <c r="M6" s="101">
        <f t="shared" si="1"/>
        <v>37</v>
      </c>
      <c r="N6" s="101">
        <f t="shared" si="1"/>
        <v>37</v>
      </c>
      <c r="O6" s="101">
        <f t="shared" si="1"/>
        <v>37</v>
      </c>
      <c r="P6" s="101">
        <f t="shared" si="1"/>
        <v>37</v>
      </c>
      <c r="Q6" s="101">
        <f t="shared" si="1"/>
        <v>37</v>
      </c>
      <c r="R6" s="101">
        <f t="shared" si="1"/>
        <v>37</v>
      </c>
      <c r="S6" s="101">
        <f t="shared" si="1"/>
        <v>38</v>
      </c>
      <c r="T6" s="101">
        <f t="shared" si="1"/>
        <v>38</v>
      </c>
      <c r="U6" s="101">
        <f t="shared" si="1"/>
        <v>38</v>
      </c>
      <c r="V6" s="101">
        <f t="shared" si="1"/>
        <v>38</v>
      </c>
      <c r="W6" s="101">
        <f t="shared" si="1"/>
        <v>38</v>
      </c>
      <c r="X6" s="101">
        <f t="shared" si="1"/>
        <v>38</v>
      </c>
      <c r="Y6" s="101">
        <f t="shared" si="1"/>
        <v>38</v>
      </c>
      <c r="Z6" s="101">
        <f t="shared" si="1"/>
        <v>39</v>
      </c>
      <c r="AA6" s="101">
        <f t="shared" si="1"/>
        <v>39</v>
      </c>
      <c r="AB6" s="101">
        <f t="shared" si="1"/>
        <v>39</v>
      </c>
      <c r="AC6" s="101">
        <f t="shared" si="1"/>
        <v>39</v>
      </c>
      <c r="AD6" s="101">
        <f t="shared" si="1"/>
        <v>39</v>
      </c>
      <c r="AE6" s="101">
        <f t="shared" si="1"/>
        <v>39</v>
      </c>
      <c r="AF6" s="101">
        <f t="shared" si="1"/>
        <v>39</v>
      </c>
      <c r="AG6" s="101">
        <f t="shared" si="1"/>
        <v>40</v>
      </c>
      <c r="AH6" s="102"/>
    </row>
    <row r="7" spans="2:38"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132" t="s">
        <v>97</v>
      </c>
      <c r="AI7" s="91"/>
    </row>
    <row r="8" spans="2:38"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3">
        <f>COUNTIF($D8:$AF8,"c")+COUNTIF($D8:$AF8,"ca")+COUNTIF($D8:$AF8,"f")</f>
        <v>0</v>
      </c>
      <c r="AJ8" s="70"/>
      <c r="AL8" s="94"/>
    </row>
    <row r="9" spans="2:38"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3">
        <f t="shared" ref="AH9:AH71" si="2">COUNTIF($D9:$AF9,"c")+COUNTIF($D9:$AF9,"ca")+COUNTIF($D9:$AF9,"f")</f>
        <v>0</v>
      </c>
    </row>
    <row r="10" spans="2:38"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3">
        <f t="shared" si="2"/>
        <v>0</v>
      </c>
    </row>
    <row r="11" spans="2:38"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3">
        <f t="shared" si="2"/>
        <v>0</v>
      </c>
    </row>
    <row r="12" spans="2:38"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3">
        <f t="shared" si="2"/>
        <v>0</v>
      </c>
    </row>
    <row r="13" spans="2:38"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3">
        <f t="shared" si="2"/>
        <v>0</v>
      </c>
    </row>
    <row r="14" spans="2:38"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3">
        <f t="shared" si="2"/>
        <v>0</v>
      </c>
    </row>
    <row r="15" spans="2:38"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3">
        <f t="shared" si="2"/>
        <v>0</v>
      </c>
    </row>
    <row r="16" spans="2:38"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3">
        <f t="shared" si="2"/>
        <v>0</v>
      </c>
    </row>
    <row r="17" spans="2:34"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3">
        <f t="shared" si="2"/>
        <v>0</v>
      </c>
    </row>
    <row r="18" spans="2:34"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3">
        <f t="shared" si="2"/>
        <v>0</v>
      </c>
    </row>
    <row r="19" spans="2:34"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3">
        <f t="shared" si="2"/>
        <v>0</v>
      </c>
    </row>
    <row r="20" spans="2:34"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3">
        <f t="shared" si="2"/>
        <v>0</v>
      </c>
    </row>
    <row r="21" spans="2:34"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3">
        <f t="shared" si="2"/>
        <v>0</v>
      </c>
    </row>
    <row r="22" spans="2:34"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3">
        <f t="shared" si="2"/>
        <v>0</v>
      </c>
    </row>
    <row r="23" spans="2:34"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3">
        <f t="shared" si="2"/>
        <v>0</v>
      </c>
    </row>
    <row r="24" spans="2:34"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3">
        <f t="shared" si="2"/>
        <v>0</v>
      </c>
    </row>
    <row r="25" spans="2:34"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3">
        <f t="shared" si="2"/>
        <v>0</v>
      </c>
    </row>
    <row r="26" spans="2:34"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3">
        <f t="shared" si="2"/>
        <v>0</v>
      </c>
    </row>
    <row r="27" spans="2:34"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3">
        <f t="shared" si="2"/>
        <v>0</v>
      </c>
    </row>
    <row r="28" spans="2:34"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3">
        <f t="shared" si="2"/>
        <v>0</v>
      </c>
    </row>
    <row r="29" spans="2:34"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3">
        <f t="shared" si="2"/>
        <v>0</v>
      </c>
    </row>
    <row r="30" spans="2:34"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3">
        <f t="shared" si="2"/>
        <v>0</v>
      </c>
    </row>
    <row r="31" spans="2:34"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3">
        <f t="shared" si="2"/>
        <v>0</v>
      </c>
    </row>
    <row r="32" spans="2:34"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3">
        <f t="shared" si="2"/>
        <v>0</v>
      </c>
    </row>
    <row r="33" spans="2:34"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3">
        <f t="shared" si="2"/>
        <v>0</v>
      </c>
    </row>
    <row r="34" spans="2:34"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3">
        <f t="shared" si="2"/>
        <v>0</v>
      </c>
    </row>
    <row r="35" spans="2:34"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3">
        <f t="shared" si="2"/>
        <v>0</v>
      </c>
    </row>
    <row r="36" spans="2:34"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3">
        <f t="shared" si="2"/>
        <v>0</v>
      </c>
    </row>
    <row r="37" spans="2:34"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3">
        <f t="shared" si="2"/>
        <v>0</v>
      </c>
    </row>
    <row r="38" spans="2:34"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3">
        <f t="shared" si="2"/>
        <v>0</v>
      </c>
    </row>
    <row r="39" spans="2:34"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3">
        <f t="shared" si="2"/>
        <v>0</v>
      </c>
    </row>
    <row r="40" spans="2:34"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3">
        <f t="shared" si="2"/>
        <v>0</v>
      </c>
    </row>
    <row r="41" spans="2:34"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3">
        <f t="shared" si="2"/>
        <v>0</v>
      </c>
    </row>
    <row r="42" spans="2:34"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3">
        <f t="shared" si="2"/>
        <v>0</v>
      </c>
    </row>
    <row r="43" spans="2:34"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3">
        <f t="shared" si="2"/>
        <v>0</v>
      </c>
    </row>
    <row r="44" spans="2:34"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3">
        <f t="shared" si="2"/>
        <v>0</v>
      </c>
    </row>
    <row r="45" spans="2:34"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3">
        <f t="shared" si="2"/>
        <v>0</v>
      </c>
    </row>
    <row r="46" spans="2:34"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3">
        <f t="shared" si="2"/>
        <v>0</v>
      </c>
    </row>
    <row r="47" spans="2:34"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3">
        <f t="shared" si="2"/>
        <v>0</v>
      </c>
    </row>
    <row r="48" spans="2:34"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3">
        <f t="shared" si="2"/>
        <v>0</v>
      </c>
    </row>
    <row r="49" spans="2:34"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3">
        <f t="shared" si="2"/>
        <v>0</v>
      </c>
    </row>
    <row r="50" spans="2:34"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3">
        <f t="shared" si="2"/>
        <v>0</v>
      </c>
    </row>
    <row r="51" spans="2:34"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3">
        <f t="shared" si="2"/>
        <v>0</v>
      </c>
    </row>
    <row r="52" spans="2:34"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3">
        <f t="shared" si="2"/>
        <v>0</v>
      </c>
    </row>
    <row r="53" spans="2:34"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3">
        <f t="shared" si="2"/>
        <v>0</v>
      </c>
    </row>
    <row r="54" spans="2:34"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3">
        <f t="shared" si="2"/>
        <v>0</v>
      </c>
    </row>
    <row r="55" spans="2:34"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3">
        <f t="shared" si="2"/>
        <v>0</v>
      </c>
    </row>
    <row r="56" spans="2:34"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3">
        <f t="shared" si="2"/>
        <v>0</v>
      </c>
    </row>
    <row r="57" spans="2:34"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3">
        <f t="shared" si="2"/>
        <v>0</v>
      </c>
    </row>
    <row r="58" spans="2:34"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3">
        <f t="shared" si="2"/>
        <v>0</v>
      </c>
    </row>
    <row r="59" spans="2:34"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3">
        <f t="shared" si="2"/>
        <v>0</v>
      </c>
    </row>
    <row r="60" spans="2:34"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3">
        <f t="shared" si="2"/>
        <v>0</v>
      </c>
    </row>
    <row r="61" spans="2:34"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3">
        <f t="shared" si="2"/>
        <v>0</v>
      </c>
    </row>
    <row r="62" spans="2:34"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3">
        <f t="shared" si="2"/>
        <v>0</v>
      </c>
    </row>
    <row r="63" spans="2:34"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3">
        <f t="shared" si="2"/>
        <v>0</v>
      </c>
    </row>
    <row r="64" spans="2:34"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3">
        <f t="shared" si="2"/>
        <v>0</v>
      </c>
    </row>
    <row r="65" spans="2:34"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3">
        <f t="shared" si="2"/>
        <v>0</v>
      </c>
    </row>
    <row r="66" spans="2:34"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3">
        <f t="shared" si="2"/>
        <v>0</v>
      </c>
    </row>
    <row r="67" spans="2:34"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3">
        <f t="shared" si="2"/>
        <v>0</v>
      </c>
    </row>
    <row r="68" spans="2:34"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3">
        <f t="shared" si="2"/>
        <v>0</v>
      </c>
    </row>
    <row r="69" spans="2:34"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3">
        <f t="shared" si="2"/>
        <v>0</v>
      </c>
    </row>
    <row r="70" spans="2:34"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3">
        <f t="shared" si="2"/>
        <v>0</v>
      </c>
    </row>
    <row r="71" spans="2:34"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3">
        <f t="shared" si="2"/>
        <v>0</v>
      </c>
    </row>
    <row r="72" spans="2:34" ht="30" customHeight="1" thickTop="1" thickBot="1" x14ac:dyDescent="0.3">
      <c r="B72" s="15" t="s">
        <v>85</v>
      </c>
      <c r="C72" s="18"/>
      <c r="D72" s="80">
        <f>COUNTIFS(D8:D71,"V")</f>
        <v>0</v>
      </c>
      <c r="E72" s="80">
        <f t="shared" ref="E72:AG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17"/>
    </row>
    <row r="73" spans="2:34" ht="30" customHeight="1" thickTop="1" thickBot="1" x14ac:dyDescent="0.3">
      <c r="B73" s="104" t="s">
        <v>93</v>
      </c>
      <c r="C73" s="105"/>
      <c r="D73" s="80">
        <f>COUNTIFS(D8:D71,"C")+COUNTIFS(D8:D71,"Ca")</f>
        <v>0</v>
      </c>
      <c r="E73" s="80">
        <f t="shared" ref="E73:AG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17"/>
    </row>
  </sheetData>
  <sheetProtection algorithmName="SHA-512" hashValue="kMMgwywTBmcT0dwWb6J/ip12IBRUT0iK1ZtwoUEf4obERSFPmZdcLENAax/IU8zfe1XmUCqNx9fP/Nu7drW2+Q==" saltValue="4DAq5uT0EURB6kSsUmPpXg==" spinCount="100000" sheet="1" objects="1" scenarios="1"/>
  <mergeCells count="8">
    <mergeCell ref="D4:AG4"/>
    <mergeCell ref="C1:D1"/>
    <mergeCell ref="AC1:AE1"/>
    <mergeCell ref="E2:G2"/>
    <mergeCell ref="I2:K2"/>
    <mergeCell ref="M2:O2"/>
    <mergeCell ref="Q2:S2"/>
    <mergeCell ref="U2:W2"/>
  </mergeCells>
  <conditionalFormatting sqref="D5:AI6 AI8:AI71 D8:AG71">
    <cfRule type="expression" dxfId="589" priority="21">
      <formula>OR(WEEKDAY(D$5,2)=6, WEEKDAY(D$5,2)=7)</formula>
    </cfRule>
  </conditionalFormatting>
  <conditionalFormatting sqref="AH72:AH73">
    <cfRule type="dataBar" priority="25">
      <dataBar>
        <cfvo type="num" val="0"/>
        <cfvo type="num" val="31"/>
        <color theme="3" tint="0.749992370372631"/>
      </dataBar>
      <extLst>
        <ext xmlns:x14="http://schemas.microsoft.com/office/spreadsheetml/2009/9/main" uri="{B025F937-C7B1-47D3-B67F-A62EFF666E3E}">
          <x14:id>{A34ED4B1-2EC4-4AB1-ADD6-217847CB5127}</x14:id>
        </ext>
      </extLst>
    </cfRule>
  </conditionalFormatting>
  <conditionalFormatting sqref="D8:AG71">
    <cfRule type="expression" dxfId="588" priority="13">
      <formula>D8="/"</formula>
    </cfRule>
    <cfRule type="expression" dxfId="587" priority="14">
      <formula>D8="C"</formula>
    </cfRule>
    <cfRule type="expression" dxfId="586" priority="15">
      <formula>D8="8/20'"</formula>
    </cfRule>
    <cfRule type="expression" dxfId="585" priority="16">
      <formula>D8="7/13'"</formula>
    </cfRule>
    <cfRule type="expression" dxfId="584" priority="17">
      <formula>D8="V"</formula>
    </cfRule>
    <cfRule type="expression" dxfId="583" priority="18">
      <formula>D8="7/15'"</formula>
    </cfRule>
    <cfRule type="expression" dxfId="582" priority="19">
      <formula>D8="ca"</formula>
    </cfRule>
    <cfRule type="expression" dxfId="581" priority="20">
      <formula>D8="12/20'"</formula>
    </cfRule>
  </conditionalFormatting>
  <conditionalFormatting sqref="D8:AG71">
    <cfRule type="expression" dxfId="580" priority="8">
      <formula>D8="X"</formula>
    </cfRule>
    <cfRule type="expression" dxfId="579" priority="9">
      <formula>D8="F"</formula>
    </cfRule>
  </conditionalFormatting>
  <conditionalFormatting sqref="D72:AG73">
    <cfRule type="cellIs" dxfId="578" priority="6" operator="lessThanOrEqual">
      <formula>7</formula>
    </cfRule>
    <cfRule type="cellIs" dxfId="577" priority="7" operator="greaterThan">
      <formula>7</formula>
    </cfRule>
  </conditionalFormatting>
  <conditionalFormatting sqref="D73:AG73">
    <cfRule type="cellIs" dxfId="576" priority="5" operator="greaterThan">
      <formula>8</formula>
    </cfRule>
  </conditionalFormatting>
  <conditionalFormatting sqref="D72:AG72">
    <cfRule type="cellIs" dxfId="575" priority="3" operator="greaterThan">
      <formula>6</formula>
    </cfRule>
  </conditionalFormatting>
  <conditionalFormatting sqref="AH8:AH71">
    <cfRule type="expression" dxfId="574" priority="1">
      <formula>OR(WEEKDAY(AH$5,2)=6, WEEKDAY(AH$5,2)=7)</formula>
    </cfRule>
  </conditionalFormatting>
  <conditionalFormatting sqref="AH8:AH71">
    <cfRule type="dataBar" priority="2">
      <dataBar>
        <cfvo type="num" val="0"/>
        <cfvo type="num" val="31"/>
        <color theme="3" tint="0.749992370372631"/>
      </dataBar>
      <extLst>
        <ext xmlns:x14="http://schemas.microsoft.com/office/spreadsheetml/2009/9/main" uri="{B025F937-C7B1-47D3-B67F-A62EFF666E3E}">
          <x14:id>{7C652F21-68BB-46E4-B6B6-A9C86C1055D8}</x14:id>
        </ext>
      </extLst>
    </cfRule>
  </conditionalFormatting>
  <dataValidations count="5">
    <dataValidation allowBlank="1" showErrorMessage="1" prompt="Cette ligne définit les clés utilisées dans le tableau : Congé en C2, Personnel en F2 et Congé maladie en J2. Les cellules M2 et R2 sont personnalisables " sqref="B2:C2" xr:uid="{00000000-0002-0000-0900-000000000000}"/>
    <dataValidation allowBlank="1" showInputMessage="1" showErrorMessage="1" prompt="Entrez l’année dans la cellule ci-dessous" sqref="AH3" xr:uid="{00000000-0002-0000-0900-000001000000}"/>
    <dataValidation allowBlank="1" showErrorMessage="1" prompt="La lettre « P » indique une absence pour motifs personnels" sqref="H2 L2 P2 T2" xr:uid="{00000000-0002-0000-0900-000002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900-000003000000}"/>
    <dataValidation allowBlank="1" showErrorMessage="1" sqref="B4:C6" xr:uid="{00000000-0002-0000-0900-000004000000}"/>
  </dataValidations>
  <printOptions horizontalCentered="1"/>
  <pageMargins left="0.23622047244094491" right="0.23622047244094491" top="0.74803149606299213" bottom="0.74803149606299213" header="0.31496062992125984" footer="0.31496062992125984"/>
  <pageSetup paperSize="9" scale="70"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34ED4B1-2EC4-4AB1-ADD6-217847CB5127}">
            <x14:dataBar minLength="0" maxLength="100">
              <x14:cfvo type="num">
                <xm:f>0</xm:f>
              </x14:cfvo>
              <x14:cfvo type="num">
                <xm:f>31</xm:f>
              </x14:cfvo>
              <x14:negativeFillColor rgb="FFFF0000"/>
              <x14:axisColor rgb="FF000000"/>
            </x14:dataBar>
          </x14:cfRule>
          <xm:sqref>AH72:AH73</xm:sqref>
        </x14:conditionalFormatting>
        <x14:conditionalFormatting xmlns:xm="http://schemas.microsoft.com/office/excel/2006/main">
          <x14:cfRule type="dataBar" id="{7C652F21-68BB-46E4-B6B6-A9C86C1055D8}">
            <x14:dataBar minLength="0" maxLength="100">
              <x14:cfvo type="num">
                <xm:f>0</xm:f>
              </x14:cfvo>
              <x14:cfvo type="num">
                <xm:f>31</xm:f>
              </x14:cfvo>
              <x14:negativeFillColor rgb="FFFF0000"/>
              <x14:axisColor rgb="FF000000"/>
            </x14:dataBar>
          </x14:cfRule>
          <xm:sqref>AH8:AH71</xm:sqref>
        </x14:conditionalFormatting>
        <x14:conditionalFormatting xmlns:xm="http://schemas.microsoft.com/office/excel/2006/main">
          <x14:cfRule type="expression" priority="22" id="{382209D7-2501-4940-A151-FAD82ED0BC16}">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D5:AG71</xm:sqref>
        </x14:conditionalFormatting>
        <x14:conditionalFormatting xmlns:xm="http://schemas.microsoft.com/office/excel/2006/main">
          <x14:cfRule type="cellIs" priority="4" operator="greaterThan" id="{976ABCA7-A741-4DB4-BF67-E268F4B4D38D}">
            <xm:f>'Planning des congés'!$B$77</xm:f>
            <x14:dxf>
              <font>
                <color rgb="FF9C0006"/>
              </font>
              <fill>
                <patternFill>
                  <bgColor rgb="FFFFC7CE"/>
                </patternFill>
              </fill>
            </x14:dxf>
          </x14:cfRule>
          <xm:sqref>D73:AG73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5000000}">
          <x14:formula1>
            <xm:f>réglage!$I$3:$I$11</xm:f>
          </x14:formula1>
          <xm:sqref>D8:AG71</xm:sqref>
        </x14:dataValidation>
        <x14:dataValidation type="list" allowBlank="1" showInputMessage="1" showErrorMessage="1" xr:uid="{00000000-0002-0000-0900-000006000000}">
          <x14:formula1>
            <xm:f>'Noms '!$B$4:$B$79</xm:f>
          </x14:formula1>
          <xm:sqref>C72:C73 B8:B71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tabColor theme="2" tint="-0.249977111117893"/>
    <pageSetUpPr fitToPage="1"/>
  </sheetPr>
  <dimension ref="B1:AJ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Z6" sqref="Z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2:36" ht="50.1" customHeight="1" x14ac:dyDescent="0.25">
      <c r="B1" s="67" t="s">
        <v>74</v>
      </c>
      <c r="C1" s="136">
        <f>réglage!A8</f>
        <v>43480</v>
      </c>
      <c r="D1" s="136"/>
      <c r="H1" s="5" t="s">
        <v>84</v>
      </c>
      <c r="AC1" s="135">
        <f ca="1">TODAY()</f>
        <v>43472</v>
      </c>
      <c r="AD1" s="135"/>
      <c r="AE1" s="135"/>
      <c r="AF1" s="103"/>
      <c r="AG1" s="103"/>
      <c r="AH1" s="103"/>
    </row>
    <row r="2" spans="2:36"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6" ht="15" customHeight="1" x14ac:dyDescent="0.25">
      <c r="AI3" s="7"/>
    </row>
    <row r="4" spans="2:36" ht="30" customHeight="1" x14ac:dyDescent="0.25">
      <c r="B4" s="83">
        <v>10</v>
      </c>
      <c r="C4" s="102"/>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02">
        <f>An</f>
        <v>2019</v>
      </c>
    </row>
    <row r="5" spans="2:36" ht="30" customHeight="1" x14ac:dyDescent="0.25">
      <c r="B5" s="90" t="s">
        <v>41</v>
      </c>
      <c r="C5" s="102"/>
      <c r="D5" s="64">
        <f t="shared" ref="D5:AH5" si="0" xml:space="preserve"> DATE(AnnéeCalendrier,$B$4, D7)</f>
        <v>43739</v>
      </c>
      <c r="E5" s="64">
        <f t="shared" si="0"/>
        <v>43740</v>
      </c>
      <c r="F5" s="64">
        <f t="shared" si="0"/>
        <v>43741</v>
      </c>
      <c r="G5" s="64">
        <f t="shared" si="0"/>
        <v>43742</v>
      </c>
      <c r="H5" s="64">
        <f t="shared" si="0"/>
        <v>43743</v>
      </c>
      <c r="I5" s="64">
        <f t="shared" si="0"/>
        <v>43744</v>
      </c>
      <c r="J5" s="64">
        <f t="shared" si="0"/>
        <v>43745</v>
      </c>
      <c r="K5" s="64">
        <f t="shared" si="0"/>
        <v>43746</v>
      </c>
      <c r="L5" s="64">
        <f t="shared" si="0"/>
        <v>43747</v>
      </c>
      <c r="M5" s="64">
        <f t="shared" si="0"/>
        <v>43748</v>
      </c>
      <c r="N5" s="64">
        <f t="shared" si="0"/>
        <v>43749</v>
      </c>
      <c r="O5" s="64">
        <f t="shared" si="0"/>
        <v>43750</v>
      </c>
      <c r="P5" s="64">
        <f t="shared" si="0"/>
        <v>43751</v>
      </c>
      <c r="Q5" s="64">
        <f t="shared" si="0"/>
        <v>43752</v>
      </c>
      <c r="R5" s="64">
        <f t="shared" si="0"/>
        <v>43753</v>
      </c>
      <c r="S5" s="64">
        <f t="shared" si="0"/>
        <v>43754</v>
      </c>
      <c r="T5" s="64">
        <f t="shared" si="0"/>
        <v>43755</v>
      </c>
      <c r="U5" s="64">
        <f t="shared" si="0"/>
        <v>43756</v>
      </c>
      <c r="V5" s="64">
        <f t="shared" si="0"/>
        <v>43757</v>
      </c>
      <c r="W5" s="64">
        <f t="shared" si="0"/>
        <v>43758</v>
      </c>
      <c r="X5" s="64">
        <f t="shared" si="0"/>
        <v>43759</v>
      </c>
      <c r="Y5" s="64">
        <f t="shared" si="0"/>
        <v>43760</v>
      </c>
      <c r="Z5" s="64">
        <f t="shared" si="0"/>
        <v>43761</v>
      </c>
      <c r="AA5" s="64">
        <f t="shared" si="0"/>
        <v>43762</v>
      </c>
      <c r="AB5" s="64">
        <f t="shared" si="0"/>
        <v>43763</v>
      </c>
      <c r="AC5" s="64">
        <f t="shared" si="0"/>
        <v>43764</v>
      </c>
      <c r="AD5" s="64">
        <f t="shared" si="0"/>
        <v>43765</v>
      </c>
      <c r="AE5" s="64">
        <f t="shared" si="0"/>
        <v>43766</v>
      </c>
      <c r="AF5" s="64">
        <f t="shared" si="0"/>
        <v>43767</v>
      </c>
      <c r="AG5" s="64">
        <f t="shared" si="0"/>
        <v>43768</v>
      </c>
      <c r="AH5" s="64">
        <f t="shared" si="0"/>
        <v>43769</v>
      </c>
      <c r="AI5" s="102"/>
    </row>
    <row r="6" spans="2:36" ht="15" customHeight="1" x14ac:dyDescent="0.25">
      <c r="B6" s="90"/>
      <c r="C6" s="97" t="s">
        <v>92</v>
      </c>
      <c r="D6" s="101">
        <f>_xlfn.ISOWEEKNUM(D5)</f>
        <v>40</v>
      </c>
      <c r="E6" s="101">
        <f t="shared" ref="E6:AH6" si="1">_xlfn.ISOWEEKNUM(E5)</f>
        <v>40</v>
      </c>
      <c r="F6" s="101">
        <f t="shared" si="1"/>
        <v>40</v>
      </c>
      <c r="G6" s="101">
        <f t="shared" si="1"/>
        <v>40</v>
      </c>
      <c r="H6" s="101">
        <f t="shared" si="1"/>
        <v>40</v>
      </c>
      <c r="I6" s="101">
        <f t="shared" si="1"/>
        <v>40</v>
      </c>
      <c r="J6" s="101">
        <f t="shared" si="1"/>
        <v>41</v>
      </c>
      <c r="K6" s="101">
        <f t="shared" si="1"/>
        <v>41</v>
      </c>
      <c r="L6" s="101">
        <f t="shared" si="1"/>
        <v>41</v>
      </c>
      <c r="M6" s="101">
        <f t="shared" si="1"/>
        <v>41</v>
      </c>
      <c r="N6" s="101">
        <f t="shared" si="1"/>
        <v>41</v>
      </c>
      <c r="O6" s="101">
        <f t="shared" si="1"/>
        <v>41</v>
      </c>
      <c r="P6" s="101">
        <f t="shared" si="1"/>
        <v>41</v>
      </c>
      <c r="Q6" s="101">
        <f t="shared" si="1"/>
        <v>42</v>
      </c>
      <c r="R6" s="101">
        <f t="shared" si="1"/>
        <v>42</v>
      </c>
      <c r="S6" s="101">
        <f t="shared" si="1"/>
        <v>42</v>
      </c>
      <c r="T6" s="101">
        <f t="shared" si="1"/>
        <v>42</v>
      </c>
      <c r="U6" s="101">
        <f t="shared" si="1"/>
        <v>42</v>
      </c>
      <c r="V6" s="101">
        <f t="shared" si="1"/>
        <v>42</v>
      </c>
      <c r="W6" s="101">
        <f t="shared" si="1"/>
        <v>42</v>
      </c>
      <c r="X6" s="101">
        <f t="shared" si="1"/>
        <v>43</v>
      </c>
      <c r="Y6" s="101">
        <f t="shared" si="1"/>
        <v>43</v>
      </c>
      <c r="Z6" s="101">
        <f t="shared" si="1"/>
        <v>43</v>
      </c>
      <c r="AA6" s="101">
        <f t="shared" si="1"/>
        <v>43</v>
      </c>
      <c r="AB6" s="101">
        <f t="shared" si="1"/>
        <v>43</v>
      </c>
      <c r="AC6" s="101">
        <f t="shared" si="1"/>
        <v>43</v>
      </c>
      <c r="AD6" s="101">
        <f t="shared" si="1"/>
        <v>43</v>
      </c>
      <c r="AE6" s="101">
        <f t="shared" si="1"/>
        <v>44</v>
      </c>
      <c r="AF6" s="101">
        <f t="shared" si="1"/>
        <v>44</v>
      </c>
      <c r="AG6" s="101">
        <f t="shared" si="1"/>
        <v>44</v>
      </c>
      <c r="AH6" s="101">
        <f t="shared" si="1"/>
        <v>44</v>
      </c>
      <c r="AI6" s="102"/>
    </row>
    <row r="7" spans="2:36"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82">
        <v>31</v>
      </c>
      <c r="AI7" s="132" t="s">
        <v>97</v>
      </c>
      <c r="AJ7" s="91"/>
    </row>
    <row r="8" spans="2:36"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3"/>
      <c r="AI8" s="3">
        <f>COUNTIF($D8:$AF8,"c")+COUNTIF($D8:$AF8,"ca")+COUNTIF($D8:$AF8,"f")</f>
        <v>0</v>
      </c>
    </row>
    <row r="9" spans="2:36"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3">
        <f t="shared" ref="AI9:AI71" si="2">COUNTIF($D9:$AF9,"c")+COUNTIF($D9:$AF9,"ca")+COUNTIF($D9:$AF9,"f")</f>
        <v>0</v>
      </c>
    </row>
    <row r="10" spans="2:36"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3">
        <f t="shared" si="2"/>
        <v>0</v>
      </c>
    </row>
    <row r="11" spans="2:36"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3">
        <f t="shared" si="2"/>
        <v>0</v>
      </c>
    </row>
    <row r="12" spans="2:36"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3">
        <f t="shared" si="2"/>
        <v>0</v>
      </c>
    </row>
    <row r="13" spans="2:36"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113"/>
      <c r="AI13" s="3">
        <f t="shared" si="2"/>
        <v>0</v>
      </c>
    </row>
    <row r="14" spans="2:36"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3">
        <f t="shared" si="2"/>
        <v>0</v>
      </c>
    </row>
    <row r="15" spans="2:36"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15"/>
      <c r="AI15" s="3">
        <f t="shared" si="2"/>
        <v>0</v>
      </c>
    </row>
    <row r="16" spans="2:36"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3">
        <f t="shared" si="2"/>
        <v>0</v>
      </c>
    </row>
    <row r="17" spans="2:35"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15"/>
      <c r="AI17" s="3">
        <f t="shared" si="2"/>
        <v>0</v>
      </c>
    </row>
    <row r="18" spans="2:35"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3">
        <f t="shared" si="2"/>
        <v>0</v>
      </c>
    </row>
    <row r="19" spans="2:35"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c r="AI19" s="3">
        <f t="shared" si="2"/>
        <v>0</v>
      </c>
    </row>
    <row r="20" spans="2:35"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3">
        <f t="shared" si="2"/>
        <v>0</v>
      </c>
    </row>
    <row r="21" spans="2:35"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3">
        <f t="shared" si="2"/>
        <v>0</v>
      </c>
    </row>
    <row r="22" spans="2:35"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3">
        <f t="shared" si="2"/>
        <v>0</v>
      </c>
    </row>
    <row r="23" spans="2:35"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3">
        <f t="shared" si="2"/>
        <v>0</v>
      </c>
    </row>
    <row r="24" spans="2:35"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3">
        <f t="shared" si="2"/>
        <v>0</v>
      </c>
    </row>
    <row r="25" spans="2:35"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3">
        <f t="shared" si="2"/>
        <v>0</v>
      </c>
    </row>
    <row r="26" spans="2:35"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3">
        <f t="shared" si="2"/>
        <v>0</v>
      </c>
    </row>
    <row r="27" spans="2:35"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3">
        <f t="shared" si="2"/>
        <v>0</v>
      </c>
    </row>
    <row r="28" spans="2:35"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3">
        <f t="shared" si="2"/>
        <v>0</v>
      </c>
    </row>
    <row r="29" spans="2:35"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3">
        <f t="shared" si="2"/>
        <v>0</v>
      </c>
    </row>
    <row r="30" spans="2:35"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3">
        <f t="shared" si="2"/>
        <v>0</v>
      </c>
    </row>
    <row r="31" spans="2:35"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15"/>
      <c r="AI31" s="3">
        <f t="shared" si="2"/>
        <v>0</v>
      </c>
    </row>
    <row r="32" spans="2:35"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3">
        <f t="shared" si="2"/>
        <v>0</v>
      </c>
    </row>
    <row r="33" spans="2:35"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15"/>
      <c r="AI33" s="3">
        <f t="shared" si="2"/>
        <v>0</v>
      </c>
    </row>
    <row r="34" spans="2:35"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15"/>
      <c r="AI34" s="3">
        <f t="shared" si="2"/>
        <v>0</v>
      </c>
    </row>
    <row r="35" spans="2:35"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15"/>
      <c r="AI35" s="3">
        <f t="shared" si="2"/>
        <v>0</v>
      </c>
    </row>
    <row r="36" spans="2:35"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3">
        <f t="shared" si="2"/>
        <v>0</v>
      </c>
    </row>
    <row r="37" spans="2:35"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15"/>
      <c r="AI37" s="3">
        <f t="shared" si="2"/>
        <v>0</v>
      </c>
    </row>
    <row r="38" spans="2:35"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c r="AI38" s="3">
        <f t="shared" si="2"/>
        <v>0</v>
      </c>
    </row>
    <row r="39" spans="2:35"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3">
        <f t="shared" si="2"/>
        <v>0</v>
      </c>
    </row>
    <row r="40" spans="2:35"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3">
        <f t="shared" si="2"/>
        <v>0</v>
      </c>
    </row>
    <row r="41" spans="2:35"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3">
        <f t="shared" si="2"/>
        <v>0</v>
      </c>
    </row>
    <row r="42" spans="2:35"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c r="AI42" s="3">
        <f t="shared" si="2"/>
        <v>0</v>
      </c>
    </row>
    <row r="43" spans="2:35"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3">
        <f t="shared" si="2"/>
        <v>0</v>
      </c>
    </row>
    <row r="44" spans="2:35"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3">
        <f t="shared" si="2"/>
        <v>0</v>
      </c>
    </row>
    <row r="45" spans="2:35"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3">
        <f t="shared" si="2"/>
        <v>0</v>
      </c>
    </row>
    <row r="46" spans="2:35"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3">
        <f t="shared" si="2"/>
        <v>0</v>
      </c>
    </row>
    <row r="47" spans="2:35"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3">
        <f t="shared" si="2"/>
        <v>0</v>
      </c>
    </row>
    <row r="48" spans="2:35"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15"/>
      <c r="AI48" s="3">
        <f t="shared" si="2"/>
        <v>0</v>
      </c>
    </row>
    <row r="49" spans="2:35"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3">
        <f t="shared" si="2"/>
        <v>0</v>
      </c>
    </row>
    <row r="50" spans="2:35"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3">
        <f t="shared" si="2"/>
        <v>0</v>
      </c>
    </row>
    <row r="51" spans="2:35"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3">
        <f t="shared" si="2"/>
        <v>0</v>
      </c>
    </row>
    <row r="52" spans="2:35"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3">
        <f t="shared" si="2"/>
        <v>0</v>
      </c>
    </row>
    <row r="53" spans="2:35"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15"/>
      <c r="AI53" s="3">
        <f t="shared" si="2"/>
        <v>0</v>
      </c>
    </row>
    <row r="54" spans="2:35"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15"/>
      <c r="AI54" s="3">
        <f t="shared" si="2"/>
        <v>0</v>
      </c>
    </row>
    <row r="55" spans="2:35"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3">
        <f t="shared" si="2"/>
        <v>0</v>
      </c>
    </row>
    <row r="56" spans="2:35"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15"/>
      <c r="AI56" s="3">
        <f t="shared" si="2"/>
        <v>0</v>
      </c>
    </row>
    <row r="57" spans="2:35"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3">
        <f t="shared" si="2"/>
        <v>0</v>
      </c>
    </row>
    <row r="58" spans="2:35"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15"/>
      <c r="AI58" s="3">
        <f t="shared" si="2"/>
        <v>0</v>
      </c>
    </row>
    <row r="59" spans="2:35"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15"/>
      <c r="AI59" s="3">
        <f t="shared" si="2"/>
        <v>0</v>
      </c>
    </row>
    <row r="60" spans="2:35"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3">
        <f t="shared" si="2"/>
        <v>0</v>
      </c>
    </row>
    <row r="61" spans="2:35"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15"/>
      <c r="AI61" s="3">
        <f t="shared" si="2"/>
        <v>0</v>
      </c>
    </row>
    <row r="62" spans="2:35"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15"/>
      <c r="AI62" s="3">
        <f t="shared" si="2"/>
        <v>0</v>
      </c>
    </row>
    <row r="63" spans="2:35"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15"/>
      <c r="AI63" s="3">
        <f t="shared" si="2"/>
        <v>0</v>
      </c>
    </row>
    <row r="64" spans="2:35"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3">
        <f t="shared" si="2"/>
        <v>0</v>
      </c>
    </row>
    <row r="65" spans="2:35"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15"/>
      <c r="AI65" s="3">
        <f t="shared" si="2"/>
        <v>0</v>
      </c>
    </row>
    <row r="66" spans="2:35"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15"/>
      <c r="AI66" s="3">
        <f t="shared" si="2"/>
        <v>0</v>
      </c>
    </row>
    <row r="67" spans="2:35"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15"/>
      <c r="AI67" s="3">
        <f t="shared" si="2"/>
        <v>0</v>
      </c>
    </row>
    <row r="68" spans="2:35"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15"/>
      <c r="AI68" s="3">
        <f t="shared" si="2"/>
        <v>0</v>
      </c>
    </row>
    <row r="69" spans="2:35"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15"/>
      <c r="AI69" s="3">
        <f t="shared" si="2"/>
        <v>0</v>
      </c>
    </row>
    <row r="70" spans="2:35"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15"/>
      <c r="AI70" s="3">
        <f t="shared" si="2"/>
        <v>0</v>
      </c>
    </row>
    <row r="71" spans="2:35"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3">
        <f t="shared" si="2"/>
        <v>0</v>
      </c>
    </row>
    <row r="72" spans="2:35" ht="30" customHeight="1" thickTop="1" thickBot="1" x14ac:dyDescent="0.3">
      <c r="B72" s="15" t="s">
        <v>85</v>
      </c>
      <c r="C72" s="18"/>
      <c r="D72" s="80">
        <f>COUNTIFS(D8:D71,"V")</f>
        <v>0</v>
      </c>
      <c r="E72" s="80">
        <f t="shared" ref="E72:AH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80">
        <f t="shared" si="3"/>
        <v>0</v>
      </c>
      <c r="AI72" s="17"/>
    </row>
    <row r="73" spans="2:35" ht="30" customHeight="1" thickTop="1" thickBot="1" x14ac:dyDescent="0.3">
      <c r="B73" s="104" t="s">
        <v>93</v>
      </c>
      <c r="C73" s="105"/>
      <c r="D73" s="80">
        <f>COUNTIFS(D8:D71,"C")+COUNTIFS(D8:D71,"Ca")</f>
        <v>0</v>
      </c>
      <c r="E73" s="80">
        <f t="shared" ref="E73:AH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80">
        <f t="shared" si="4"/>
        <v>0</v>
      </c>
      <c r="AI73" s="17"/>
    </row>
  </sheetData>
  <sheetProtection algorithmName="SHA-512" hashValue="4daFz24Gq5qd5VD0Uve/i2nSf9BdrQ04Dz9P3YC+pHE/OWtsU7md/Gr2udlQhvcq/3NbvmgWbkYKmGbjQdrBeQ==" saltValue="VzSyRsuKpVhRxXfu2ELa+g==" spinCount="100000" sheet="1" objects="1" scenarios="1"/>
  <mergeCells count="8">
    <mergeCell ref="D4:AH4"/>
    <mergeCell ref="C1:D1"/>
    <mergeCell ref="AC1:AE1"/>
    <mergeCell ref="E2:G2"/>
    <mergeCell ref="I2:K2"/>
    <mergeCell ref="M2:O2"/>
    <mergeCell ref="Q2:S2"/>
    <mergeCell ref="U2:W2"/>
  </mergeCells>
  <conditionalFormatting sqref="AI72:AI73">
    <cfRule type="dataBar" priority="25">
      <dataBar>
        <cfvo type="num" val="0"/>
        <cfvo type="num" val="31"/>
        <color theme="3" tint="0.749992370372631"/>
      </dataBar>
      <extLst>
        <ext xmlns:x14="http://schemas.microsoft.com/office/spreadsheetml/2009/9/main" uri="{B025F937-C7B1-47D3-B67F-A62EFF666E3E}">
          <x14:id>{F0B8E497-5A7E-469B-86EC-4A8E09DCF54B}</x14:id>
        </ext>
      </extLst>
    </cfRule>
  </conditionalFormatting>
  <conditionalFormatting sqref="D5:AJ6 D8:AH71 AJ8:AJ71">
    <cfRule type="expression" dxfId="470" priority="21">
      <formula>OR(WEEKDAY(D$5,2)=6, WEEKDAY(D$5,2)=7)</formula>
    </cfRule>
  </conditionalFormatting>
  <conditionalFormatting sqref="D8:AH71">
    <cfRule type="expression" dxfId="469" priority="8">
      <formula>D8="X"</formula>
    </cfRule>
    <cfRule type="expression" dxfId="468" priority="9">
      <formula>D8="F"</formula>
    </cfRule>
    <cfRule type="expression" dxfId="467" priority="13">
      <formula>D8="/"</formula>
    </cfRule>
    <cfRule type="expression" dxfId="466" priority="14">
      <formula>D8="C"</formula>
    </cfRule>
    <cfRule type="expression" dxfId="465" priority="15">
      <formula>D8="8/20'"</formula>
    </cfRule>
    <cfRule type="expression" dxfId="464" priority="16">
      <formula>D8="7/13'"</formula>
    </cfRule>
    <cfRule type="expression" dxfId="463" priority="17">
      <formula>D8="V"</formula>
    </cfRule>
    <cfRule type="expression" dxfId="462" priority="18">
      <formula>D8="7/15'"</formula>
    </cfRule>
    <cfRule type="expression" dxfId="461" priority="19">
      <formula>D8="ca"</formula>
    </cfRule>
    <cfRule type="expression" dxfId="460" priority="20">
      <formula>D8="12/20'"</formula>
    </cfRule>
  </conditionalFormatting>
  <conditionalFormatting sqref="D72:AH73">
    <cfRule type="cellIs" dxfId="459" priority="6" operator="lessThanOrEqual">
      <formula>7</formula>
    </cfRule>
    <cfRule type="cellIs" dxfId="458" priority="7" operator="greaterThan">
      <formula>7</formula>
    </cfRule>
  </conditionalFormatting>
  <conditionalFormatting sqref="D73:AH73">
    <cfRule type="cellIs" dxfId="457" priority="5" operator="greaterThan">
      <formula>8</formula>
    </cfRule>
  </conditionalFormatting>
  <conditionalFormatting sqref="D72:AH72">
    <cfRule type="cellIs" dxfId="456" priority="3" operator="greaterThan">
      <formula>6</formula>
    </cfRule>
  </conditionalFormatting>
  <conditionalFormatting sqref="AI8:AI71">
    <cfRule type="expression" dxfId="455" priority="1">
      <formula>OR(WEEKDAY(AI$5,2)=6, WEEKDAY(AI$5,2)=7)</formula>
    </cfRule>
  </conditionalFormatting>
  <conditionalFormatting sqref="AI8:AI71">
    <cfRule type="dataBar" priority="2">
      <dataBar>
        <cfvo type="num" val="0"/>
        <cfvo type="num" val="31"/>
        <color theme="3" tint="0.749992370372631"/>
      </dataBar>
      <extLst>
        <ext xmlns:x14="http://schemas.microsoft.com/office/spreadsheetml/2009/9/main" uri="{B025F937-C7B1-47D3-B67F-A62EFF666E3E}">
          <x14:id>{70E8DEF0-3AF4-4E48-A489-1D0B80201BC4}</x14:id>
        </ext>
      </extLst>
    </cfRule>
  </conditionalFormatting>
  <dataValidations count="5">
    <dataValidation allowBlank="1" showErrorMessage="1" prompt="La lettre « P » indique une absence pour motifs personnels" sqref="H2 L2 P2 T2" xr:uid="{00000000-0002-0000-0A00-000000000000}"/>
    <dataValidation allowBlank="1" showInputMessage="1" showErrorMessage="1" prompt="Entrez l’année dans la cellule ci-dessous" sqref="AI3" xr:uid="{00000000-0002-0000-0A00-000001000000}"/>
    <dataValidation allowBlank="1" showErrorMessage="1" prompt="Cette ligne définit les clés utilisées dans le tableau : Congé en C2, Personnel en F2 et Congé maladie en J2. Les cellules M2 et R2 sont personnalisables " sqref="B2:C2" xr:uid="{00000000-0002-0000-0A00-000002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A00-000003000000}"/>
    <dataValidation allowBlank="1" showErrorMessage="1" sqref="B4:C6" xr:uid="{00000000-0002-0000-0A00-000004000000}"/>
  </dataValidations>
  <printOptions horizontalCentered="1"/>
  <pageMargins left="0.23622047244094491" right="0.23622047244094491" top="0.74803149606299213" bottom="0.74803149606299213" header="0.31496062992125984" footer="0.31496062992125984"/>
  <pageSetup paperSize="9" scale="68"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F0B8E497-5A7E-469B-86EC-4A8E09DCF54B}">
            <x14:dataBar minLength="0" maxLength="100">
              <x14:cfvo type="num">
                <xm:f>0</xm:f>
              </x14:cfvo>
              <x14:cfvo type="num">
                <xm:f>31</xm:f>
              </x14:cfvo>
              <x14:negativeFillColor rgb="FFFF0000"/>
              <x14:axisColor rgb="FF000000"/>
            </x14:dataBar>
          </x14:cfRule>
          <xm:sqref>AI72:AI73</xm:sqref>
        </x14:conditionalFormatting>
        <x14:conditionalFormatting xmlns:xm="http://schemas.microsoft.com/office/excel/2006/main">
          <x14:cfRule type="dataBar" id="{70E8DEF0-3AF4-4E48-A489-1D0B80201BC4}">
            <x14:dataBar minLength="0" maxLength="100">
              <x14:cfvo type="num">
                <xm:f>0</xm:f>
              </x14:cfvo>
              <x14:cfvo type="num">
                <xm:f>31</xm:f>
              </x14:cfvo>
              <x14:negativeFillColor rgb="FFFF0000"/>
              <x14:axisColor rgb="FF000000"/>
            </x14:dataBar>
          </x14:cfRule>
          <xm:sqref>AI8:AI71</xm:sqref>
        </x14:conditionalFormatting>
        <x14:conditionalFormatting xmlns:xm="http://schemas.microsoft.com/office/excel/2006/main">
          <x14:cfRule type="expression" priority="22" id="{7B66EF1C-BE7D-4606-9A82-AAE3EC08DF33}">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D8:AH71 D5:AH6</xm:sqref>
        </x14:conditionalFormatting>
        <x14:conditionalFormatting xmlns:xm="http://schemas.microsoft.com/office/excel/2006/main">
          <x14:cfRule type="cellIs" priority="4" operator="greaterThan" id="{1192291C-A535-437C-91A2-B6C8FEA09449}">
            <xm:f>'Planning des congés'!$B$77</xm:f>
            <x14:dxf>
              <font>
                <color rgb="FF9C0006"/>
              </font>
              <fill>
                <patternFill>
                  <bgColor rgb="FFFFC7CE"/>
                </patternFill>
              </fill>
            </x14:dxf>
          </x14:cfRule>
          <xm:sqref>D73:AH73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5000000}">
          <x14:formula1>
            <xm:f>réglage!$I$3:$I$11</xm:f>
          </x14:formula1>
          <xm:sqref>D8:I71 J11:J71 J8:J9 K8:AH71</xm:sqref>
        </x14:dataValidation>
        <x14:dataValidation type="list" allowBlank="1" showInputMessage="1" showErrorMessage="1" error="Merci de choisir une valeur dans la liste de saisie" xr:uid="{00000000-0002-0000-0A00-000006000000}">
          <x14:formula1>
            <xm:f>réglage!$I$3:$I$11</xm:f>
          </x14:formula1>
          <xm:sqref>J10</xm:sqref>
        </x14:dataValidation>
        <x14:dataValidation type="list" allowBlank="1" showInputMessage="1" showErrorMessage="1" xr:uid="{00000000-0002-0000-0A00-000007000000}">
          <x14:formula1>
            <xm:f>'Noms '!$B$4:$B$79</xm:f>
          </x14:formula1>
          <xm:sqref>C72:C73 B8:B71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tabColor theme="2" tint="-0.249977111117893"/>
    <pageSetUpPr fitToPage="1"/>
  </sheetPr>
  <dimension ref="B1:AL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3" width="4.7109375" style="4" customWidth="1"/>
    <col min="34" max="34" width="17.5703125" style="4" customWidth="1"/>
    <col min="35" max="35" width="3.7109375" customWidth="1"/>
    <col min="38" max="38" width="9.5703125" bestFit="1" customWidth="1"/>
  </cols>
  <sheetData>
    <row r="1" spans="2:38" ht="50.1" customHeight="1" x14ac:dyDescent="0.25">
      <c r="B1" s="67" t="s">
        <v>74</v>
      </c>
      <c r="C1" s="136">
        <f>réglage!A8</f>
        <v>43480</v>
      </c>
      <c r="D1" s="136"/>
      <c r="H1" s="5" t="s">
        <v>84</v>
      </c>
      <c r="AC1" s="135">
        <f ca="1">TODAY()</f>
        <v>43472</v>
      </c>
      <c r="AD1" s="135"/>
      <c r="AE1" s="135"/>
      <c r="AF1" s="103"/>
      <c r="AG1" s="103"/>
    </row>
    <row r="2" spans="2:38"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2:38" ht="15" customHeight="1" x14ac:dyDescent="0.25">
      <c r="AH3" s="7"/>
    </row>
    <row r="4" spans="2:38" ht="30" customHeight="1" x14ac:dyDescent="0.25">
      <c r="B4" s="83">
        <v>11</v>
      </c>
      <c r="C4" s="102"/>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02">
        <f>An</f>
        <v>2019</v>
      </c>
    </row>
    <row r="5" spans="2:38" ht="36" customHeight="1" x14ac:dyDescent="0.25">
      <c r="B5" s="90" t="s">
        <v>42</v>
      </c>
      <c r="C5" s="102"/>
      <c r="D5" s="64">
        <f t="shared" ref="D5:AG5" si="0" xml:space="preserve"> DATE(AnnéeCalendrier,$B$4, D7)</f>
        <v>43770</v>
      </c>
      <c r="E5" s="64">
        <f t="shared" si="0"/>
        <v>43771</v>
      </c>
      <c r="F5" s="64">
        <f t="shared" si="0"/>
        <v>43772</v>
      </c>
      <c r="G5" s="64">
        <f t="shared" si="0"/>
        <v>43773</v>
      </c>
      <c r="H5" s="64">
        <f t="shared" si="0"/>
        <v>43774</v>
      </c>
      <c r="I5" s="64">
        <f t="shared" si="0"/>
        <v>43775</v>
      </c>
      <c r="J5" s="64">
        <f t="shared" si="0"/>
        <v>43776</v>
      </c>
      <c r="K5" s="64">
        <f t="shared" si="0"/>
        <v>43777</v>
      </c>
      <c r="L5" s="64">
        <f t="shared" si="0"/>
        <v>43778</v>
      </c>
      <c r="M5" s="64">
        <f t="shared" si="0"/>
        <v>43779</v>
      </c>
      <c r="N5" s="64">
        <f t="shared" si="0"/>
        <v>43780</v>
      </c>
      <c r="O5" s="64">
        <f t="shared" si="0"/>
        <v>43781</v>
      </c>
      <c r="P5" s="64">
        <f t="shared" si="0"/>
        <v>43782</v>
      </c>
      <c r="Q5" s="64">
        <f t="shared" si="0"/>
        <v>43783</v>
      </c>
      <c r="R5" s="64">
        <f t="shared" si="0"/>
        <v>43784</v>
      </c>
      <c r="S5" s="64">
        <f t="shared" si="0"/>
        <v>43785</v>
      </c>
      <c r="T5" s="64">
        <f t="shared" si="0"/>
        <v>43786</v>
      </c>
      <c r="U5" s="64">
        <f t="shared" si="0"/>
        <v>43787</v>
      </c>
      <c r="V5" s="64">
        <f t="shared" si="0"/>
        <v>43788</v>
      </c>
      <c r="W5" s="64">
        <f t="shared" si="0"/>
        <v>43789</v>
      </c>
      <c r="X5" s="64">
        <f t="shared" si="0"/>
        <v>43790</v>
      </c>
      <c r="Y5" s="64">
        <f t="shared" si="0"/>
        <v>43791</v>
      </c>
      <c r="Z5" s="64">
        <f t="shared" si="0"/>
        <v>43792</v>
      </c>
      <c r="AA5" s="64">
        <f t="shared" si="0"/>
        <v>43793</v>
      </c>
      <c r="AB5" s="64">
        <f t="shared" si="0"/>
        <v>43794</v>
      </c>
      <c r="AC5" s="64">
        <f t="shared" si="0"/>
        <v>43795</v>
      </c>
      <c r="AD5" s="64">
        <f t="shared" si="0"/>
        <v>43796</v>
      </c>
      <c r="AE5" s="64">
        <f t="shared" si="0"/>
        <v>43797</v>
      </c>
      <c r="AF5" s="64">
        <f t="shared" si="0"/>
        <v>43798</v>
      </c>
      <c r="AG5" s="64">
        <f t="shared" si="0"/>
        <v>43799</v>
      </c>
      <c r="AH5" s="102"/>
    </row>
    <row r="6" spans="2:38" ht="14.25" customHeight="1" x14ac:dyDescent="0.25">
      <c r="B6" s="90"/>
      <c r="C6" s="97" t="s">
        <v>92</v>
      </c>
      <c r="D6" s="101">
        <f>_xlfn.ISOWEEKNUM(D5)</f>
        <v>44</v>
      </c>
      <c r="E6" s="101">
        <f t="shared" ref="E6:AG6" si="1">_xlfn.ISOWEEKNUM(E5)</f>
        <v>44</v>
      </c>
      <c r="F6" s="101">
        <f t="shared" si="1"/>
        <v>44</v>
      </c>
      <c r="G6" s="101">
        <f t="shared" si="1"/>
        <v>45</v>
      </c>
      <c r="H6" s="101">
        <f t="shared" si="1"/>
        <v>45</v>
      </c>
      <c r="I6" s="101">
        <f t="shared" si="1"/>
        <v>45</v>
      </c>
      <c r="J6" s="101">
        <f t="shared" si="1"/>
        <v>45</v>
      </c>
      <c r="K6" s="101">
        <f t="shared" si="1"/>
        <v>45</v>
      </c>
      <c r="L6" s="101">
        <f t="shared" si="1"/>
        <v>45</v>
      </c>
      <c r="M6" s="101">
        <f t="shared" si="1"/>
        <v>45</v>
      </c>
      <c r="N6" s="101">
        <f t="shared" si="1"/>
        <v>46</v>
      </c>
      <c r="O6" s="101">
        <f t="shared" si="1"/>
        <v>46</v>
      </c>
      <c r="P6" s="101">
        <f t="shared" si="1"/>
        <v>46</v>
      </c>
      <c r="Q6" s="101">
        <f t="shared" si="1"/>
        <v>46</v>
      </c>
      <c r="R6" s="101">
        <f t="shared" si="1"/>
        <v>46</v>
      </c>
      <c r="S6" s="101">
        <f t="shared" si="1"/>
        <v>46</v>
      </c>
      <c r="T6" s="101">
        <f t="shared" si="1"/>
        <v>46</v>
      </c>
      <c r="U6" s="101">
        <f t="shared" si="1"/>
        <v>47</v>
      </c>
      <c r="V6" s="101">
        <f t="shared" si="1"/>
        <v>47</v>
      </c>
      <c r="W6" s="101">
        <f t="shared" si="1"/>
        <v>47</v>
      </c>
      <c r="X6" s="101">
        <f t="shared" si="1"/>
        <v>47</v>
      </c>
      <c r="Y6" s="101">
        <f t="shared" si="1"/>
        <v>47</v>
      </c>
      <c r="Z6" s="101">
        <f t="shared" si="1"/>
        <v>47</v>
      </c>
      <c r="AA6" s="101">
        <f t="shared" si="1"/>
        <v>47</v>
      </c>
      <c r="AB6" s="101">
        <f t="shared" si="1"/>
        <v>48</v>
      </c>
      <c r="AC6" s="101">
        <f t="shared" si="1"/>
        <v>48</v>
      </c>
      <c r="AD6" s="101">
        <f t="shared" si="1"/>
        <v>48</v>
      </c>
      <c r="AE6" s="101">
        <f t="shared" si="1"/>
        <v>48</v>
      </c>
      <c r="AF6" s="101">
        <f t="shared" si="1"/>
        <v>48</v>
      </c>
      <c r="AG6" s="101">
        <f t="shared" si="1"/>
        <v>48</v>
      </c>
      <c r="AH6" s="102"/>
    </row>
    <row r="7" spans="2:38"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132" t="s">
        <v>97</v>
      </c>
      <c r="AI7" s="91"/>
    </row>
    <row r="8" spans="2:38"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3">
        <f>COUNTIF($D8:$AF8,"c")+COUNTIF($D8:$AF8,"ca")+COUNTIF($D8:$AF8,"f")</f>
        <v>0</v>
      </c>
      <c r="AJ8" s="70"/>
      <c r="AL8" s="94"/>
    </row>
    <row r="9" spans="2:38"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3">
        <f t="shared" ref="AH9:AH71" si="2">COUNTIF($D9:$AF9,"c")+COUNTIF($D9:$AF9,"ca")+COUNTIF($D9:$AF9,"f")</f>
        <v>0</v>
      </c>
    </row>
    <row r="10" spans="2:38"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3">
        <f t="shared" si="2"/>
        <v>0</v>
      </c>
    </row>
    <row r="11" spans="2:38"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3">
        <f t="shared" si="2"/>
        <v>0</v>
      </c>
    </row>
    <row r="12" spans="2:38"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3">
        <f t="shared" si="2"/>
        <v>0</v>
      </c>
    </row>
    <row r="13" spans="2:38"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3">
        <f t="shared" si="2"/>
        <v>0</v>
      </c>
    </row>
    <row r="14" spans="2:38"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3">
        <f t="shared" si="2"/>
        <v>0</v>
      </c>
    </row>
    <row r="15" spans="2:38"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3">
        <f t="shared" si="2"/>
        <v>0</v>
      </c>
    </row>
    <row r="16" spans="2:38"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3">
        <f t="shared" si="2"/>
        <v>0</v>
      </c>
    </row>
    <row r="17" spans="2:34"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3">
        <f t="shared" si="2"/>
        <v>0</v>
      </c>
    </row>
    <row r="18" spans="2:34"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3">
        <f t="shared" si="2"/>
        <v>0</v>
      </c>
    </row>
    <row r="19" spans="2:34"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3">
        <f t="shared" si="2"/>
        <v>0</v>
      </c>
    </row>
    <row r="20" spans="2:34"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3">
        <f t="shared" si="2"/>
        <v>0</v>
      </c>
    </row>
    <row r="21" spans="2:34"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3">
        <f t="shared" si="2"/>
        <v>0</v>
      </c>
    </row>
    <row r="22" spans="2:34"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3">
        <f t="shared" si="2"/>
        <v>0</v>
      </c>
    </row>
    <row r="23" spans="2:34"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3">
        <f t="shared" si="2"/>
        <v>0</v>
      </c>
    </row>
    <row r="24" spans="2:34"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3">
        <f t="shared" si="2"/>
        <v>0</v>
      </c>
    </row>
    <row r="25" spans="2:34"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3">
        <f t="shared" si="2"/>
        <v>0</v>
      </c>
    </row>
    <row r="26" spans="2:34"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3">
        <f t="shared" si="2"/>
        <v>0</v>
      </c>
    </row>
    <row r="27" spans="2:34"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3">
        <f t="shared" si="2"/>
        <v>0</v>
      </c>
    </row>
    <row r="28" spans="2:34"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3">
        <f t="shared" si="2"/>
        <v>0</v>
      </c>
    </row>
    <row r="29" spans="2:34"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3">
        <f t="shared" si="2"/>
        <v>0</v>
      </c>
    </row>
    <row r="30" spans="2:34"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3">
        <f t="shared" si="2"/>
        <v>0</v>
      </c>
    </row>
    <row r="31" spans="2:34"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3">
        <f t="shared" si="2"/>
        <v>0</v>
      </c>
    </row>
    <row r="32" spans="2:34"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3">
        <f t="shared" si="2"/>
        <v>0</v>
      </c>
    </row>
    <row r="33" spans="2:34"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3">
        <f t="shared" si="2"/>
        <v>0</v>
      </c>
    </row>
    <row r="34" spans="2:34"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3">
        <f t="shared" si="2"/>
        <v>0</v>
      </c>
    </row>
    <row r="35" spans="2:34"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3">
        <f t="shared" si="2"/>
        <v>0</v>
      </c>
    </row>
    <row r="36" spans="2:34"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3">
        <f t="shared" si="2"/>
        <v>0</v>
      </c>
    </row>
    <row r="37" spans="2:34"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3">
        <f t="shared" si="2"/>
        <v>0</v>
      </c>
    </row>
    <row r="38" spans="2:34"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3">
        <f t="shared" si="2"/>
        <v>0</v>
      </c>
    </row>
    <row r="39" spans="2:34"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3">
        <f t="shared" si="2"/>
        <v>0</v>
      </c>
    </row>
    <row r="40" spans="2:34"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3">
        <f t="shared" si="2"/>
        <v>0</v>
      </c>
    </row>
    <row r="41" spans="2:34"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3">
        <f t="shared" si="2"/>
        <v>0</v>
      </c>
    </row>
    <row r="42" spans="2:34"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3">
        <f t="shared" si="2"/>
        <v>0</v>
      </c>
    </row>
    <row r="43" spans="2:34"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3">
        <f t="shared" si="2"/>
        <v>0</v>
      </c>
    </row>
    <row r="44" spans="2:34"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3">
        <f t="shared" si="2"/>
        <v>0</v>
      </c>
    </row>
    <row r="45" spans="2:34"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3">
        <f t="shared" si="2"/>
        <v>0</v>
      </c>
    </row>
    <row r="46" spans="2:34"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3">
        <f t="shared" si="2"/>
        <v>0</v>
      </c>
    </row>
    <row r="47" spans="2:34"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3">
        <f t="shared" si="2"/>
        <v>0</v>
      </c>
    </row>
    <row r="48" spans="2:34"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3">
        <f t="shared" si="2"/>
        <v>0</v>
      </c>
    </row>
    <row r="49" spans="2:34"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3">
        <f t="shared" si="2"/>
        <v>0</v>
      </c>
    </row>
    <row r="50" spans="2:34"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3">
        <f t="shared" si="2"/>
        <v>0</v>
      </c>
    </row>
    <row r="51" spans="2:34"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3">
        <f t="shared" si="2"/>
        <v>0</v>
      </c>
    </row>
    <row r="52" spans="2:34"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3">
        <f t="shared" si="2"/>
        <v>0</v>
      </c>
    </row>
    <row r="53" spans="2:34"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3">
        <f t="shared" si="2"/>
        <v>0</v>
      </c>
    </row>
    <row r="54" spans="2:34"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3">
        <f t="shared" si="2"/>
        <v>0</v>
      </c>
    </row>
    <row r="55" spans="2:34"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3">
        <f t="shared" si="2"/>
        <v>0</v>
      </c>
    </row>
    <row r="56" spans="2:34"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3">
        <f t="shared" si="2"/>
        <v>0</v>
      </c>
    </row>
    <row r="57" spans="2:34"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3">
        <f t="shared" si="2"/>
        <v>0</v>
      </c>
    </row>
    <row r="58" spans="2:34"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3">
        <f t="shared" si="2"/>
        <v>0</v>
      </c>
    </row>
    <row r="59" spans="2:34"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3">
        <f t="shared" si="2"/>
        <v>0</v>
      </c>
    </row>
    <row r="60" spans="2:34"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3">
        <f t="shared" si="2"/>
        <v>0</v>
      </c>
    </row>
    <row r="61" spans="2:34"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3">
        <f t="shared" si="2"/>
        <v>0</v>
      </c>
    </row>
    <row r="62" spans="2:34"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3">
        <f t="shared" si="2"/>
        <v>0</v>
      </c>
    </row>
    <row r="63" spans="2:34"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3">
        <f t="shared" si="2"/>
        <v>0</v>
      </c>
    </row>
    <row r="64" spans="2:34"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3">
        <f t="shared" si="2"/>
        <v>0</v>
      </c>
    </row>
    <row r="65" spans="2:34"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3">
        <f t="shared" si="2"/>
        <v>0</v>
      </c>
    </row>
    <row r="66" spans="2:34"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3">
        <f t="shared" si="2"/>
        <v>0</v>
      </c>
    </row>
    <row r="67" spans="2:34"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3">
        <f t="shared" si="2"/>
        <v>0</v>
      </c>
    </row>
    <row r="68" spans="2:34"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3">
        <f t="shared" si="2"/>
        <v>0</v>
      </c>
    </row>
    <row r="69" spans="2:34"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3">
        <f t="shared" si="2"/>
        <v>0</v>
      </c>
    </row>
    <row r="70" spans="2:34"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3">
        <f t="shared" si="2"/>
        <v>0</v>
      </c>
    </row>
    <row r="71" spans="2:34"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3">
        <f t="shared" si="2"/>
        <v>0</v>
      </c>
    </row>
    <row r="72" spans="2:34" ht="30" customHeight="1" thickTop="1" thickBot="1" x14ac:dyDescent="0.3">
      <c r="B72" s="15" t="s">
        <v>85</v>
      </c>
      <c r="C72" s="18"/>
      <c r="D72" s="80">
        <f>COUNTIFS(D8:D71,"V")</f>
        <v>0</v>
      </c>
      <c r="E72" s="80">
        <f t="shared" ref="E72:AG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17"/>
    </row>
    <row r="73" spans="2:34" ht="30" customHeight="1" thickTop="1" thickBot="1" x14ac:dyDescent="0.3">
      <c r="B73" s="104" t="s">
        <v>93</v>
      </c>
      <c r="C73" s="105"/>
      <c r="D73" s="80">
        <f>COUNTIFS(D8:D71,"C")+COUNTIFS(D8:D71,"Ca")</f>
        <v>0</v>
      </c>
      <c r="E73" s="80">
        <f t="shared" ref="E73:AG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17"/>
    </row>
  </sheetData>
  <sheetProtection algorithmName="SHA-512" hashValue="BDlhd75xEhDT9f6pmsc391Nw2rh6146kCYCTq6KbgK7oJkjiAYVBj7mRRLJcSxAcLD9psL8js0MJoaeD7KCssg==" saltValue="niuAdU9mioqoPWjpi3i+0A==" spinCount="100000" sheet="1" objects="1" scenarios="1"/>
  <mergeCells count="8">
    <mergeCell ref="D4:AG4"/>
    <mergeCell ref="C1:D1"/>
    <mergeCell ref="AC1:AE1"/>
    <mergeCell ref="E2:G2"/>
    <mergeCell ref="I2:K2"/>
    <mergeCell ref="M2:O2"/>
    <mergeCell ref="Q2:S2"/>
    <mergeCell ref="U2:W2"/>
  </mergeCells>
  <conditionalFormatting sqref="D5:AI6 D8:AG71 AI8:AI71">
    <cfRule type="expression" dxfId="348" priority="21">
      <formula>OR(WEEKDAY(D$5,2)=6, WEEKDAY(D$5,2)=7)</formula>
    </cfRule>
  </conditionalFormatting>
  <conditionalFormatting sqref="AH72:AH73">
    <cfRule type="dataBar" priority="25">
      <dataBar>
        <cfvo type="num" val="0"/>
        <cfvo type="num" val="31"/>
        <color theme="3" tint="0.749992370372631"/>
      </dataBar>
      <extLst>
        <ext xmlns:x14="http://schemas.microsoft.com/office/spreadsheetml/2009/9/main" uri="{B025F937-C7B1-47D3-B67F-A62EFF666E3E}">
          <x14:id>{3B3A8F56-77EC-4E6D-AFFF-562A951C7329}</x14:id>
        </ext>
      </extLst>
    </cfRule>
  </conditionalFormatting>
  <conditionalFormatting sqref="D8:AG71">
    <cfRule type="expression" dxfId="347" priority="13">
      <formula>D8="/"</formula>
    </cfRule>
    <cfRule type="expression" dxfId="346" priority="14">
      <formula>D8="C"</formula>
    </cfRule>
    <cfRule type="expression" dxfId="345" priority="15">
      <formula>D8="8/20'"</formula>
    </cfRule>
    <cfRule type="expression" dxfId="344" priority="16">
      <formula>D8="7/13'"</formula>
    </cfRule>
    <cfRule type="expression" dxfId="343" priority="17">
      <formula>D8="V"</formula>
    </cfRule>
    <cfRule type="expression" dxfId="342" priority="18">
      <formula>D8="7/15'"</formula>
    </cfRule>
    <cfRule type="expression" dxfId="341" priority="19">
      <formula>D8="ca"</formula>
    </cfRule>
    <cfRule type="expression" dxfId="340" priority="20">
      <formula>D8="12/20'"</formula>
    </cfRule>
  </conditionalFormatting>
  <conditionalFormatting sqref="D8:AG71">
    <cfRule type="expression" dxfId="339" priority="8">
      <formula>D8="F"</formula>
    </cfRule>
    <cfRule type="expression" dxfId="338" priority="9">
      <formula>D8="X"</formula>
    </cfRule>
  </conditionalFormatting>
  <conditionalFormatting sqref="D72:AG73">
    <cfRule type="cellIs" dxfId="337" priority="6" operator="lessThanOrEqual">
      <formula>7</formula>
    </cfRule>
    <cfRule type="cellIs" dxfId="336" priority="7" operator="greaterThan">
      <formula>7</formula>
    </cfRule>
  </conditionalFormatting>
  <conditionalFormatting sqref="D73:AG73">
    <cfRule type="cellIs" dxfId="335" priority="5" operator="greaterThan">
      <formula>8</formula>
    </cfRule>
  </conditionalFormatting>
  <conditionalFormatting sqref="D72:AG72">
    <cfRule type="cellIs" dxfId="334" priority="3" operator="greaterThan">
      <formula>6</formula>
    </cfRule>
  </conditionalFormatting>
  <conditionalFormatting sqref="AH8:AH71">
    <cfRule type="expression" dxfId="333" priority="1">
      <formula>OR(WEEKDAY(AH$5,2)=6, WEEKDAY(AH$5,2)=7)</formula>
    </cfRule>
  </conditionalFormatting>
  <conditionalFormatting sqref="AH8:AH71">
    <cfRule type="dataBar" priority="2">
      <dataBar>
        <cfvo type="num" val="0"/>
        <cfvo type="num" val="31"/>
        <color theme="3" tint="0.749992370372631"/>
      </dataBar>
      <extLst>
        <ext xmlns:x14="http://schemas.microsoft.com/office/spreadsheetml/2009/9/main" uri="{B025F937-C7B1-47D3-B67F-A62EFF666E3E}">
          <x14:id>{218CAB09-1BD4-4B2B-880A-9CDB4FE4FEBB}</x14:id>
        </ext>
      </extLst>
    </cfRule>
  </conditionalFormatting>
  <dataValidations count="5">
    <dataValidation allowBlank="1" showErrorMessage="1" prompt="Mois de ce calendrier des absences. Mettez à jour l’année dans la cellule AH4. Suivez les totaux mensuels dans la dernière cellule du tableau. Entrez les noms des employés dans la colonne B du tableau" sqref="B4:C6" xr:uid="{00000000-0002-0000-0B00-000000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B00-000001000000}"/>
    <dataValidation allowBlank="1" showErrorMessage="1" prompt="La lettre « P » indique une absence pour motifs personnels" sqref="H2 L2 P2 T2" xr:uid="{00000000-0002-0000-0B00-000002000000}"/>
    <dataValidation allowBlank="1" showInputMessage="1" showErrorMessage="1" prompt="Entrez l’année dans la cellule ci-dessous" sqref="AH3" xr:uid="{00000000-0002-0000-0B00-000003000000}"/>
    <dataValidation allowBlank="1" showErrorMessage="1" prompt="Cette ligne définit les clés utilisées dans le tableau : Congé en C2, Personnel en F2 et Congé maladie en J2. Les cellules M2 et R2 sont personnalisables " sqref="B2:C2" xr:uid="{00000000-0002-0000-0B00-000004000000}"/>
  </dataValidations>
  <printOptions horizontalCentered="1"/>
  <pageMargins left="0.23622047244094491" right="0.23622047244094491" top="0.74803149606299213" bottom="0.74803149606299213" header="0.31496062992125984" footer="0.31496062992125984"/>
  <pageSetup paperSize="9" scale="70"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3B3A8F56-77EC-4E6D-AFFF-562A951C7329}">
            <x14:dataBar minLength="0" maxLength="100">
              <x14:cfvo type="num">
                <xm:f>0</xm:f>
              </x14:cfvo>
              <x14:cfvo type="num">
                <xm:f>31</xm:f>
              </x14:cfvo>
              <x14:negativeFillColor rgb="FFFF0000"/>
              <x14:axisColor rgb="FF000000"/>
            </x14:dataBar>
          </x14:cfRule>
          <xm:sqref>AH72:AH73</xm:sqref>
        </x14:conditionalFormatting>
        <x14:conditionalFormatting xmlns:xm="http://schemas.microsoft.com/office/excel/2006/main">
          <x14:cfRule type="dataBar" id="{218CAB09-1BD4-4B2B-880A-9CDB4FE4FEBB}">
            <x14:dataBar minLength="0" maxLength="100">
              <x14:cfvo type="num">
                <xm:f>0</xm:f>
              </x14:cfvo>
              <x14:cfvo type="num">
                <xm:f>31</xm:f>
              </x14:cfvo>
              <x14:negativeFillColor rgb="FFFF0000"/>
              <x14:axisColor rgb="FF000000"/>
            </x14:dataBar>
          </x14:cfRule>
          <xm:sqref>AH8:AH71</xm:sqref>
        </x14:conditionalFormatting>
        <x14:conditionalFormatting xmlns:xm="http://schemas.microsoft.com/office/excel/2006/main">
          <x14:cfRule type="expression" priority="22" id="{BB35928B-4FEF-4694-9EA2-42BFFEA4F2E7}">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D5:AI6 D8:AG71 AI8:AI71</xm:sqref>
        </x14:conditionalFormatting>
        <x14:conditionalFormatting xmlns:xm="http://schemas.microsoft.com/office/excel/2006/main">
          <x14:cfRule type="cellIs" priority="4" operator="greaterThan" id="{AE12A542-CC32-4680-B93D-47558542AD67}">
            <xm:f>'Planning des congés'!$B$77</xm:f>
            <x14:dxf>
              <font>
                <color rgb="FF9C0006"/>
              </font>
              <fill>
                <patternFill>
                  <bgColor rgb="FFFFC7CE"/>
                </patternFill>
              </fill>
            </x14:dxf>
          </x14:cfRule>
          <xm:sqref>D73:AG73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B00-000005000000}">
          <x14:formula1>
            <xm:f>réglage!$I$3:$I$11</xm:f>
          </x14:formula1>
          <xm:sqref>D8:AG71</xm:sqref>
        </x14:dataValidation>
        <x14:dataValidation type="list" allowBlank="1" showInputMessage="1" showErrorMessage="1" xr:uid="{00000000-0002-0000-0B00-000006000000}">
          <x14:formula1>
            <xm:f>'Noms '!$B$4:$B$79</xm:f>
          </x14:formula1>
          <xm:sqref>C72:C73 B8:B71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tabColor theme="7" tint="0.79998168889431442"/>
    <pageSetUpPr fitToPage="1"/>
  </sheetPr>
  <dimension ref="A1:AJ73"/>
  <sheetViews>
    <sheetView showGridLines="0" zoomScaleNormal="100" workbookViewId="0">
      <pane xSplit="3" ySplit="7" topLeftCell="D8" activePane="bottomRight" state="frozen"/>
      <selection activeCell="I16" sqref="I16"/>
      <selection pane="topRight" activeCell="I16" sqref="I16"/>
      <selection pane="bottomLeft" activeCell="I16" sqref="I16"/>
      <selection pane="bottomRight" activeCell="I16" sqref="I16"/>
    </sheetView>
  </sheetViews>
  <sheetFormatPr baseColWidth="10" defaultColWidth="9.140625" defaultRowHeight="30" customHeight="1" x14ac:dyDescent="0.25"/>
  <cols>
    <col min="2" max="2" width="25.7109375" style="4" customWidth="1"/>
    <col min="3" max="3" width="6.42578125" style="4" customWidth="1"/>
    <col min="4" max="4" width="4.28515625" style="4" customWidth="1"/>
    <col min="5" max="34" width="4.7109375" style="4" customWidth="1"/>
    <col min="35" max="35" width="17.5703125" style="4" customWidth="1"/>
    <col min="36" max="36" width="3.7109375" customWidth="1"/>
  </cols>
  <sheetData>
    <row r="1" spans="1:36" ht="50.1" customHeight="1" x14ac:dyDescent="0.25">
      <c r="A1" s="107"/>
      <c r="B1" s="67" t="s">
        <v>74</v>
      </c>
      <c r="C1" s="136">
        <f>réglage!A8</f>
        <v>43480</v>
      </c>
      <c r="D1" s="136"/>
      <c r="H1" s="5" t="s">
        <v>84</v>
      </c>
      <c r="AC1" s="135">
        <f ca="1">TODAY()</f>
        <v>43472</v>
      </c>
      <c r="AD1" s="135"/>
      <c r="AE1" s="135"/>
      <c r="AF1" s="103"/>
      <c r="AG1" s="103"/>
      <c r="AH1" s="103"/>
    </row>
    <row r="2" spans="1:36" ht="15" customHeight="1" x14ac:dyDescent="0.25">
      <c r="B2" s="87" t="s">
        <v>89</v>
      </c>
      <c r="C2" s="6"/>
      <c r="D2" s="2" t="s">
        <v>1</v>
      </c>
      <c r="E2" s="137" t="s">
        <v>87</v>
      </c>
      <c r="F2" s="137"/>
      <c r="G2" s="137"/>
      <c r="H2" s="85" t="s">
        <v>83</v>
      </c>
      <c r="I2" s="137" t="s">
        <v>88</v>
      </c>
      <c r="J2" s="137"/>
      <c r="K2" s="137"/>
      <c r="L2" s="86" t="s">
        <v>44</v>
      </c>
      <c r="M2" s="137" t="s">
        <v>45</v>
      </c>
      <c r="N2" s="137"/>
      <c r="O2" s="137"/>
      <c r="P2" s="88" t="s">
        <v>77</v>
      </c>
      <c r="Q2" s="137" t="s">
        <v>90</v>
      </c>
      <c r="R2" s="137"/>
      <c r="S2" s="137"/>
      <c r="T2" s="89" t="s">
        <v>78</v>
      </c>
      <c r="U2" s="137" t="s">
        <v>91</v>
      </c>
      <c r="V2" s="137"/>
      <c r="W2" s="137"/>
    </row>
    <row r="3" spans="1:36" ht="15" customHeight="1" x14ac:dyDescent="0.25">
      <c r="AI3" s="7"/>
    </row>
    <row r="4" spans="1:36" ht="30" customHeight="1" x14ac:dyDescent="0.25">
      <c r="B4" s="83">
        <v>12</v>
      </c>
      <c r="C4" s="102"/>
      <c r="D4" s="134" t="s">
        <v>84</v>
      </c>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02">
        <f>An</f>
        <v>2019</v>
      </c>
    </row>
    <row r="5" spans="1:36" ht="30" customHeight="1" x14ac:dyDescent="0.25">
      <c r="B5" s="90" t="s">
        <v>43</v>
      </c>
      <c r="C5" s="102"/>
      <c r="D5" s="64">
        <f t="shared" ref="D5:AH5" si="0" xml:space="preserve"> DATE(AnnéeCalendrier,$B$4, D7)</f>
        <v>43800</v>
      </c>
      <c r="E5" s="64">
        <f t="shared" si="0"/>
        <v>43801</v>
      </c>
      <c r="F5" s="64">
        <f t="shared" si="0"/>
        <v>43802</v>
      </c>
      <c r="G5" s="64">
        <f t="shared" si="0"/>
        <v>43803</v>
      </c>
      <c r="H5" s="64">
        <f t="shared" si="0"/>
        <v>43804</v>
      </c>
      <c r="I5" s="64">
        <f t="shared" si="0"/>
        <v>43805</v>
      </c>
      <c r="J5" s="64">
        <f t="shared" si="0"/>
        <v>43806</v>
      </c>
      <c r="K5" s="64">
        <f t="shared" si="0"/>
        <v>43807</v>
      </c>
      <c r="L5" s="64">
        <f t="shared" si="0"/>
        <v>43808</v>
      </c>
      <c r="M5" s="64">
        <f t="shared" si="0"/>
        <v>43809</v>
      </c>
      <c r="N5" s="64">
        <f t="shared" si="0"/>
        <v>43810</v>
      </c>
      <c r="O5" s="64">
        <f t="shared" si="0"/>
        <v>43811</v>
      </c>
      <c r="P5" s="64">
        <f t="shared" si="0"/>
        <v>43812</v>
      </c>
      <c r="Q5" s="64">
        <f t="shared" si="0"/>
        <v>43813</v>
      </c>
      <c r="R5" s="64">
        <f t="shared" si="0"/>
        <v>43814</v>
      </c>
      <c r="S5" s="64">
        <f t="shared" si="0"/>
        <v>43815</v>
      </c>
      <c r="T5" s="64">
        <f t="shared" si="0"/>
        <v>43816</v>
      </c>
      <c r="U5" s="64">
        <f t="shared" si="0"/>
        <v>43817</v>
      </c>
      <c r="V5" s="64">
        <f t="shared" si="0"/>
        <v>43818</v>
      </c>
      <c r="W5" s="64">
        <f t="shared" si="0"/>
        <v>43819</v>
      </c>
      <c r="X5" s="64">
        <f t="shared" si="0"/>
        <v>43820</v>
      </c>
      <c r="Y5" s="64">
        <f t="shared" si="0"/>
        <v>43821</v>
      </c>
      <c r="Z5" s="64">
        <f t="shared" si="0"/>
        <v>43822</v>
      </c>
      <c r="AA5" s="64">
        <f t="shared" si="0"/>
        <v>43823</v>
      </c>
      <c r="AB5" s="64">
        <f t="shared" si="0"/>
        <v>43824</v>
      </c>
      <c r="AC5" s="64">
        <f t="shared" si="0"/>
        <v>43825</v>
      </c>
      <c r="AD5" s="64">
        <f t="shared" si="0"/>
        <v>43826</v>
      </c>
      <c r="AE5" s="64">
        <f t="shared" si="0"/>
        <v>43827</v>
      </c>
      <c r="AF5" s="64">
        <f t="shared" si="0"/>
        <v>43828</v>
      </c>
      <c r="AG5" s="64">
        <f t="shared" si="0"/>
        <v>43829</v>
      </c>
      <c r="AH5" s="64">
        <f t="shared" si="0"/>
        <v>43830</v>
      </c>
      <c r="AI5" s="102"/>
    </row>
    <row r="6" spans="1:36" ht="15" customHeight="1" x14ac:dyDescent="0.25">
      <c r="B6" s="90"/>
      <c r="C6" s="97" t="s">
        <v>92</v>
      </c>
      <c r="D6" s="101">
        <f>_xlfn.ISOWEEKNUM(D5)</f>
        <v>48</v>
      </c>
      <c r="E6" s="101">
        <f t="shared" ref="E6:AH6" si="1">_xlfn.ISOWEEKNUM(E5)</f>
        <v>49</v>
      </c>
      <c r="F6" s="101">
        <f t="shared" si="1"/>
        <v>49</v>
      </c>
      <c r="G6" s="101">
        <f t="shared" si="1"/>
        <v>49</v>
      </c>
      <c r="H6" s="101">
        <f t="shared" si="1"/>
        <v>49</v>
      </c>
      <c r="I6" s="101">
        <f t="shared" si="1"/>
        <v>49</v>
      </c>
      <c r="J6" s="101">
        <f t="shared" si="1"/>
        <v>49</v>
      </c>
      <c r="K6" s="101">
        <f t="shared" si="1"/>
        <v>49</v>
      </c>
      <c r="L6" s="101">
        <f t="shared" si="1"/>
        <v>50</v>
      </c>
      <c r="M6" s="101">
        <f t="shared" si="1"/>
        <v>50</v>
      </c>
      <c r="N6" s="101">
        <f t="shared" si="1"/>
        <v>50</v>
      </c>
      <c r="O6" s="101">
        <f t="shared" si="1"/>
        <v>50</v>
      </c>
      <c r="P6" s="101">
        <f t="shared" si="1"/>
        <v>50</v>
      </c>
      <c r="Q6" s="101">
        <f t="shared" si="1"/>
        <v>50</v>
      </c>
      <c r="R6" s="101">
        <f t="shared" si="1"/>
        <v>50</v>
      </c>
      <c r="S6" s="101">
        <f t="shared" si="1"/>
        <v>51</v>
      </c>
      <c r="T6" s="101">
        <f t="shared" si="1"/>
        <v>51</v>
      </c>
      <c r="U6" s="101">
        <f t="shared" si="1"/>
        <v>51</v>
      </c>
      <c r="V6" s="101">
        <f t="shared" si="1"/>
        <v>51</v>
      </c>
      <c r="W6" s="101">
        <f t="shared" si="1"/>
        <v>51</v>
      </c>
      <c r="X6" s="101">
        <f t="shared" si="1"/>
        <v>51</v>
      </c>
      <c r="Y6" s="101">
        <f t="shared" si="1"/>
        <v>51</v>
      </c>
      <c r="Z6" s="101">
        <f t="shared" si="1"/>
        <v>52</v>
      </c>
      <c r="AA6" s="101">
        <f t="shared" si="1"/>
        <v>52</v>
      </c>
      <c r="AB6" s="101">
        <f t="shared" si="1"/>
        <v>52</v>
      </c>
      <c r="AC6" s="101">
        <f t="shared" si="1"/>
        <v>52</v>
      </c>
      <c r="AD6" s="101">
        <f t="shared" si="1"/>
        <v>52</v>
      </c>
      <c r="AE6" s="101">
        <f t="shared" si="1"/>
        <v>52</v>
      </c>
      <c r="AF6" s="101">
        <f t="shared" si="1"/>
        <v>52</v>
      </c>
      <c r="AG6" s="101">
        <f t="shared" si="1"/>
        <v>1</v>
      </c>
      <c r="AH6" s="101">
        <f t="shared" si="1"/>
        <v>1</v>
      </c>
      <c r="AI6" s="102"/>
    </row>
    <row r="7" spans="1:36" ht="18.75" customHeight="1" x14ac:dyDescent="0.25">
      <c r="B7" s="99" t="s">
        <v>76</v>
      </c>
      <c r="C7" s="100" t="s">
        <v>47</v>
      </c>
      <c r="D7" s="82">
        <v>1</v>
      </c>
      <c r="E7" s="82">
        <v>2</v>
      </c>
      <c r="F7" s="82">
        <v>3</v>
      </c>
      <c r="G7" s="82">
        <v>4</v>
      </c>
      <c r="H7" s="82">
        <v>5</v>
      </c>
      <c r="I7" s="82">
        <v>6</v>
      </c>
      <c r="J7" s="82">
        <v>7</v>
      </c>
      <c r="K7" s="82">
        <v>8</v>
      </c>
      <c r="L7" s="82">
        <v>9</v>
      </c>
      <c r="M7" s="82">
        <v>10</v>
      </c>
      <c r="N7" s="82">
        <v>11</v>
      </c>
      <c r="O7" s="82">
        <v>12</v>
      </c>
      <c r="P7" s="82">
        <v>13</v>
      </c>
      <c r="Q7" s="82">
        <v>14</v>
      </c>
      <c r="R7" s="82">
        <v>15</v>
      </c>
      <c r="S7" s="82">
        <v>16</v>
      </c>
      <c r="T7" s="82">
        <v>17</v>
      </c>
      <c r="U7" s="82">
        <v>18</v>
      </c>
      <c r="V7" s="82">
        <v>19</v>
      </c>
      <c r="W7" s="82">
        <v>20</v>
      </c>
      <c r="X7" s="82">
        <v>21</v>
      </c>
      <c r="Y7" s="82">
        <v>22</v>
      </c>
      <c r="Z7" s="82">
        <v>23</v>
      </c>
      <c r="AA7" s="82">
        <v>24</v>
      </c>
      <c r="AB7" s="82">
        <v>25</v>
      </c>
      <c r="AC7" s="82">
        <v>26</v>
      </c>
      <c r="AD7" s="82">
        <v>27</v>
      </c>
      <c r="AE7" s="82">
        <v>28</v>
      </c>
      <c r="AF7" s="82">
        <v>29</v>
      </c>
      <c r="AG7" s="82">
        <v>30</v>
      </c>
      <c r="AH7" s="82">
        <v>31</v>
      </c>
      <c r="AI7" s="132" t="s">
        <v>97</v>
      </c>
      <c r="AJ7" s="91"/>
    </row>
    <row r="8" spans="1:36" ht="30" customHeight="1" x14ac:dyDescent="0.25">
      <c r="B8" s="9" t="str">
        <f>'Noms '!B4</f>
        <v>dupont</v>
      </c>
      <c r="C8" s="68">
        <f>'Noms '!C4</f>
        <v>0.8</v>
      </c>
      <c r="D8" s="112"/>
      <c r="E8" s="113"/>
      <c r="F8" s="113"/>
      <c r="G8" s="113"/>
      <c r="H8" s="113"/>
      <c r="I8" s="113"/>
      <c r="J8" s="113"/>
      <c r="K8" s="113"/>
      <c r="L8" s="113"/>
      <c r="M8" s="113"/>
      <c r="N8" s="113"/>
      <c r="O8" s="113"/>
      <c r="P8" s="113"/>
      <c r="Q8" s="113"/>
      <c r="R8" s="113"/>
      <c r="S8" s="113"/>
      <c r="T8" s="113"/>
      <c r="U8" s="113"/>
      <c r="V8" s="113"/>
      <c r="W8" s="113"/>
      <c r="X8" s="113"/>
      <c r="Y8" s="113"/>
      <c r="Z8" s="113"/>
      <c r="AA8" s="113"/>
      <c r="AB8" s="113"/>
      <c r="AC8" s="113"/>
      <c r="AD8" s="113"/>
      <c r="AE8" s="113"/>
      <c r="AF8" s="113"/>
      <c r="AG8" s="113"/>
      <c r="AH8" s="113"/>
      <c r="AI8" s="3">
        <f>COUNTIF($D8:$AF8,"c")+COUNTIF($D8:$AF8,"ca")+COUNTIF($D8:$AF8,"f")</f>
        <v>0</v>
      </c>
    </row>
    <row r="9" spans="1:36" ht="30" customHeight="1" x14ac:dyDescent="0.25">
      <c r="B9" s="9" t="str">
        <f>'Noms '!B5</f>
        <v>durant</v>
      </c>
      <c r="C9" s="68">
        <f>'Noms '!C5</f>
        <v>0.75</v>
      </c>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3">
        <f t="shared" ref="AI9:AI71" si="2">COUNTIF($D9:$AF9,"c")+COUNTIF($D9:$AF9,"ca")+COUNTIF($D9:$AF9,"f")</f>
        <v>0</v>
      </c>
    </row>
    <row r="10" spans="1:36" ht="30" customHeight="1" x14ac:dyDescent="0.25">
      <c r="B10" s="9" t="str">
        <f>'Noms '!B6</f>
        <v>xx</v>
      </c>
      <c r="C10" s="68">
        <f>'Noms '!C6</f>
        <v>1</v>
      </c>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3">
        <f t="shared" si="2"/>
        <v>0</v>
      </c>
    </row>
    <row r="11" spans="1:36" ht="30" customHeight="1" x14ac:dyDescent="0.25">
      <c r="B11" s="9" t="str">
        <f>'Noms '!B7</f>
        <v>xy</v>
      </c>
      <c r="C11" s="68">
        <f>'Noms '!C7</f>
        <v>1</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3">
        <f t="shared" si="2"/>
        <v>0</v>
      </c>
    </row>
    <row r="12" spans="1:36" ht="30" customHeight="1" x14ac:dyDescent="0.25">
      <c r="B12" s="9" t="str">
        <f>'Noms '!B8</f>
        <v>ze</v>
      </c>
      <c r="C12" s="68">
        <f>'Noms '!C8</f>
        <v>0</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3">
        <f t="shared" si="2"/>
        <v>0</v>
      </c>
    </row>
    <row r="13" spans="1:36" ht="30" customHeight="1" x14ac:dyDescent="0.25">
      <c r="B13" s="9">
        <f>'Noms '!B9</f>
        <v>0</v>
      </c>
      <c r="C13" s="68">
        <f>'Noms '!C9</f>
        <v>0</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113"/>
      <c r="AI13" s="3">
        <f t="shared" si="2"/>
        <v>0</v>
      </c>
    </row>
    <row r="14" spans="1:36" ht="30" customHeight="1" x14ac:dyDescent="0.25">
      <c r="B14" s="9">
        <f>'Noms '!B10</f>
        <v>0</v>
      </c>
      <c r="C14" s="68">
        <f>'Noms '!C10</f>
        <v>1</v>
      </c>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3">
        <f t="shared" si="2"/>
        <v>0</v>
      </c>
    </row>
    <row r="15" spans="1:36" ht="30" customHeight="1" x14ac:dyDescent="0.25">
      <c r="B15" s="9">
        <f>'Noms '!B11</f>
        <v>0</v>
      </c>
      <c r="C15" s="68">
        <f>'Noms '!C11</f>
        <v>0.66</v>
      </c>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15"/>
      <c r="AI15" s="3">
        <f t="shared" si="2"/>
        <v>0</v>
      </c>
    </row>
    <row r="16" spans="1:36" ht="30" customHeight="1" x14ac:dyDescent="0.25">
      <c r="B16" s="9">
        <f>'Noms '!B12</f>
        <v>0</v>
      </c>
      <c r="C16" s="68">
        <f>'Noms '!C12</f>
        <v>0.74</v>
      </c>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5"/>
      <c r="AH16" s="115"/>
      <c r="AI16" s="3">
        <f t="shared" si="2"/>
        <v>0</v>
      </c>
    </row>
    <row r="17" spans="2:35" ht="30" customHeight="1" x14ac:dyDescent="0.25">
      <c r="B17" s="9">
        <f>'Noms '!B13</f>
        <v>0</v>
      </c>
      <c r="C17" s="68">
        <f>'Noms '!C13</f>
        <v>0.8</v>
      </c>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15"/>
      <c r="AI17" s="3">
        <f t="shared" si="2"/>
        <v>0</v>
      </c>
    </row>
    <row r="18" spans="2:35" ht="30" customHeight="1" x14ac:dyDescent="0.25">
      <c r="B18" s="9">
        <f>'Noms '!B14</f>
        <v>0</v>
      </c>
      <c r="C18" s="68">
        <f>'Noms '!C14</f>
        <v>0.8</v>
      </c>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3">
        <f t="shared" si="2"/>
        <v>0</v>
      </c>
    </row>
    <row r="19" spans="2:35" ht="30" customHeight="1" x14ac:dyDescent="0.25">
      <c r="B19" s="9">
        <f>'Noms '!B15</f>
        <v>0</v>
      </c>
      <c r="C19" s="68">
        <f>'Noms '!C15</f>
        <v>0.8</v>
      </c>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c r="AI19" s="3">
        <f t="shared" si="2"/>
        <v>0</v>
      </c>
    </row>
    <row r="20" spans="2:35" ht="30" customHeight="1" x14ac:dyDescent="0.25">
      <c r="B20" s="9">
        <f>'Noms '!B16</f>
        <v>0</v>
      </c>
      <c r="C20" s="68">
        <f>'Noms '!C16</f>
        <v>0</v>
      </c>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3">
        <f t="shared" si="2"/>
        <v>0</v>
      </c>
    </row>
    <row r="21" spans="2:35" ht="30" customHeight="1" x14ac:dyDescent="0.25">
      <c r="B21" s="9">
        <f>'Noms '!B17</f>
        <v>0</v>
      </c>
      <c r="C21" s="68">
        <f>'Noms '!C17</f>
        <v>0.8</v>
      </c>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3">
        <f t="shared" si="2"/>
        <v>0</v>
      </c>
    </row>
    <row r="22" spans="2:35" ht="30" customHeight="1" x14ac:dyDescent="0.25">
      <c r="B22" s="9">
        <f>'Noms '!B18</f>
        <v>0</v>
      </c>
      <c r="C22" s="68">
        <f>'Noms '!C18</f>
        <v>0.5</v>
      </c>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3">
        <f t="shared" si="2"/>
        <v>0</v>
      </c>
    </row>
    <row r="23" spans="2:35" ht="30" customHeight="1" x14ac:dyDescent="0.25">
      <c r="B23" s="9">
        <f>'Noms '!B19</f>
        <v>0</v>
      </c>
      <c r="C23" s="68">
        <f>'Noms '!C19</f>
        <v>0.63</v>
      </c>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3">
        <f t="shared" si="2"/>
        <v>0</v>
      </c>
    </row>
    <row r="24" spans="2:35" ht="30" customHeight="1" x14ac:dyDescent="0.25">
      <c r="B24" s="9">
        <f>'Noms '!B20</f>
        <v>0</v>
      </c>
      <c r="C24" s="68">
        <f>'Noms '!C20</f>
        <v>1</v>
      </c>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3">
        <f t="shared" si="2"/>
        <v>0</v>
      </c>
    </row>
    <row r="25" spans="2:35" ht="30" customHeight="1" x14ac:dyDescent="0.25">
      <c r="B25" s="9">
        <f>'Noms '!B21</f>
        <v>0</v>
      </c>
      <c r="C25" s="68">
        <f>'Noms '!C21</f>
        <v>1</v>
      </c>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3">
        <f t="shared" si="2"/>
        <v>0</v>
      </c>
    </row>
    <row r="26" spans="2:35" ht="30" customHeight="1" x14ac:dyDescent="0.25">
      <c r="B26" s="9">
        <f>'Noms '!B22</f>
        <v>0</v>
      </c>
      <c r="C26" s="68">
        <f>'Noms '!C22</f>
        <v>0.8</v>
      </c>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3">
        <f t="shared" si="2"/>
        <v>0</v>
      </c>
    </row>
    <row r="27" spans="2:35" ht="30" customHeight="1" x14ac:dyDescent="0.25">
      <c r="B27" s="9">
        <f>'Noms '!B23</f>
        <v>0</v>
      </c>
      <c r="C27" s="68">
        <f>'Noms '!C23</f>
        <v>0.8</v>
      </c>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3">
        <f t="shared" si="2"/>
        <v>0</v>
      </c>
    </row>
    <row r="28" spans="2:35" ht="30" customHeight="1" x14ac:dyDescent="0.25">
      <c r="B28" s="9">
        <f>'Noms '!B24</f>
        <v>0</v>
      </c>
      <c r="C28" s="68">
        <f>'Noms '!C24</f>
        <v>0.8</v>
      </c>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3">
        <f t="shared" si="2"/>
        <v>0</v>
      </c>
    </row>
    <row r="29" spans="2:35" ht="30" customHeight="1" x14ac:dyDescent="0.25">
      <c r="B29" s="9">
        <f>'Noms '!B25</f>
        <v>0</v>
      </c>
      <c r="C29" s="68">
        <f>'Noms '!C25</f>
        <v>1</v>
      </c>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3">
        <f t="shared" si="2"/>
        <v>0</v>
      </c>
    </row>
    <row r="30" spans="2:35" ht="30" customHeight="1" x14ac:dyDescent="0.25">
      <c r="B30" s="9">
        <f>'Noms '!B26</f>
        <v>0</v>
      </c>
      <c r="C30" s="68">
        <f>'Noms '!C26</f>
        <v>0</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3">
        <f t="shared" si="2"/>
        <v>0</v>
      </c>
    </row>
    <row r="31" spans="2:35" ht="30" customHeight="1" x14ac:dyDescent="0.25">
      <c r="B31" s="9">
        <f>'Noms '!B27</f>
        <v>0</v>
      </c>
      <c r="C31" s="68">
        <f>'Noms '!C27</f>
        <v>0.8</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115"/>
      <c r="AB31" s="115"/>
      <c r="AC31" s="115"/>
      <c r="AD31" s="115"/>
      <c r="AE31" s="115"/>
      <c r="AF31" s="115"/>
      <c r="AG31" s="115"/>
      <c r="AH31" s="115"/>
      <c r="AI31" s="3">
        <f t="shared" si="2"/>
        <v>0</v>
      </c>
    </row>
    <row r="32" spans="2:35" ht="30" customHeight="1" x14ac:dyDescent="0.25">
      <c r="B32" s="9">
        <f>'Noms '!B28</f>
        <v>0</v>
      </c>
      <c r="C32" s="68">
        <f>'Noms '!C28</f>
        <v>1</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3">
        <f t="shared" si="2"/>
        <v>0</v>
      </c>
    </row>
    <row r="33" spans="2:35" ht="30" customHeight="1" x14ac:dyDescent="0.25">
      <c r="B33" s="9">
        <f>'Noms '!B29</f>
        <v>0</v>
      </c>
      <c r="C33" s="68">
        <f>'Noms '!C29</f>
        <v>0.8</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115"/>
      <c r="AB33" s="115"/>
      <c r="AC33" s="115"/>
      <c r="AD33" s="115"/>
      <c r="AE33" s="115"/>
      <c r="AF33" s="115"/>
      <c r="AG33" s="115"/>
      <c r="AH33" s="115"/>
      <c r="AI33" s="3">
        <f t="shared" si="2"/>
        <v>0</v>
      </c>
    </row>
    <row r="34" spans="2:35" ht="30" customHeight="1" x14ac:dyDescent="0.25">
      <c r="B34" s="9">
        <f>'Noms '!B30</f>
        <v>0</v>
      </c>
      <c r="C34" s="68">
        <f>'Noms '!C30</f>
        <v>0.75</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5"/>
      <c r="AG34" s="115"/>
      <c r="AH34" s="115"/>
      <c r="AI34" s="3">
        <f t="shared" si="2"/>
        <v>0</v>
      </c>
    </row>
    <row r="35" spans="2:35" ht="30" customHeight="1" x14ac:dyDescent="0.25">
      <c r="B35" s="9">
        <f>'Noms '!B31</f>
        <v>0</v>
      </c>
      <c r="C35" s="68">
        <f>'Noms '!C31</f>
        <v>0.73</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5"/>
      <c r="AG35" s="115"/>
      <c r="AH35" s="115"/>
      <c r="AI35" s="3">
        <f t="shared" si="2"/>
        <v>0</v>
      </c>
    </row>
    <row r="36" spans="2:35" ht="30" customHeight="1" x14ac:dyDescent="0.25">
      <c r="B36" s="9">
        <f>'Noms '!B32</f>
        <v>0</v>
      </c>
      <c r="C36" s="68">
        <f>'Noms '!C32</f>
        <v>0.5</v>
      </c>
      <c r="D36" s="115"/>
      <c r="E36" s="115"/>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c r="AI36" s="3">
        <f t="shared" si="2"/>
        <v>0</v>
      </c>
    </row>
    <row r="37" spans="2:35" ht="30" customHeight="1" x14ac:dyDescent="0.25">
      <c r="B37" s="9">
        <f>'Noms '!B33</f>
        <v>0</v>
      </c>
      <c r="C37" s="68">
        <f>'Noms '!C33</f>
        <v>0.5</v>
      </c>
      <c r="D37" s="115"/>
      <c r="E37" s="115"/>
      <c r="F37" s="115"/>
      <c r="G37" s="115"/>
      <c r="H37" s="115"/>
      <c r="I37" s="115"/>
      <c r="J37" s="115"/>
      <c r="K37" s="115"/>
      <c r="L37" s="115"/>
      <c r="M37" s="115"/>
      <c r="N37" s="115"/>
      <c r="O37" s="115"/>
      <c r="P37" s="115"/>
      <c r="Q37" s="115"/>
      <c r="R37" s="115"/>
      <c r="S37" s="115"/>
      <c r="T37" s="115"/>
      <c r="U37" s="115"/>
      <c r="V37" s="115"/>
      <c r="W37" s="115"/>
      <c r="X37" s="115"/>
      <c r="Y37" s="115"/>
      <c r="Z37" s="115"/>
      <c r="AA37" s="115"/>
      <c r="AB37" s="115"/>
      <c r="AC37" s="115"/>
      <c r="AD37" s="115"/>
      <c r="AE37" s="115"/>
      <c r="AF37" s="115"/>
      <c r="AG37" s="115"/>
      <c r="AH37" s="115"/>
      <c r="AI37" s="3">
        <f t="shared" si="2"/>
        <v>0</v>
      </c>
    </row>
    <row r="38" spans="2:35" ht="30" customHeight="1" x14ac:dyDescent="0.25">
      <c r="B38" s="9">
        <f>'Noms '!B34</f>
        <v>0</v>
      </c>
      <c r="C38" s="68">
        <f>'Noms '!C34</f>
        <v>0.75</v>
      </c>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c r="AI38" s="3">
        <f t="shared" si="2"/>
        <v>0</v>
      </c>
    </row>
    <row r="39" spans="2:35" ht="30" customHeight="1" x14ac:dyDescent="0.25">
      <c r="B39" s="9">
        <f>'Noms '!B35</f>
        <v>0</v>
      </c>
      <c r="C39" s="68">
        <f>'Noms '!C35</f>
        <v>1</v>
      </c>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5"/>
      <c r="AG39" s="115"/>
      <c r="AH39" s="115"/>
      <c r="AI39" s="3">
        <f t="shared" si="2"/>
        <v>0</v>
      </c>
    </row>
    <row r="40" spans="2:35" ht="30" customHeight="1" x14ac:dyDescent="0.25">
      <c r="B40" s="9">
        <f>'Noms '!B36</f>
        <v>0</v>
      </c>
      <c r="C40" s="68">
        <f>'Noms '!C36</f>
        <v>0.84</v>
      </c>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5"/>
      <c r="AG40" s="115"/>
      <c r="AH40" s="115"/>
      <c r="AI40" s="3">
        <f t="shared" si="2"/>
        <v>0</v>
      </c>
    </row>
    <row r="41" spans="2:35" ht="30" customHeight="1" x14ac:dyDescent="0.25">
      <c r="B41" s="9">
        <f>'Noms '!B37</f>
        <v>0</v>
      </c>
      <c r="C41" s="68">
        <f>'Noms '!C37</f>
        <v>0.63</v>
      </c>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5"/>
      <c r="AG41" s="115"/>
      <c r="AH41" s="115"/>
      <c r="AI41" s="3">
        <f t="shared" si="2"/>
        <v>0</v>
      </c>
    </row>
    <row r="42" spans="2:35" ht="30" customHeight="1" x14ac:dyDescent="0.25">
      <c r="B42" s="9">
        <f>'Noms '!B38</f>
        <v>0</v>
      </c>
      <c r="C42" s="68">
        <f>'Noms '!C38</f>
        <v>0.8</v>
      </c>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c r="AI42" s="3">
        <f t="shared" si="2"/>
        <v>0</v>
      </c>
    </row>
    <row r="43" spans="2:35" ht="30" customHeight="1" x14ac:dyDescent="0.25">
      <c r="B43" s="9">
        <f>'Noms '!B39</f>
        <v>0</v>
      </c>
      <c r="C43" s="68">
        <f>'Noms '!C39</f>
        <v>1</v>
      </c>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3">
        <f t="shared" si="2"/>
        <v>0</v>
      </c>
    </row>
    <row r="44" spans="2:35" ht="30" customHeight="1" x14ac:dyDescent="0.25">
      <c r="B44" s="9">
        <f>'Noms '!B40</f>
        <v>0</v>
      </c>
      <c r="C44" s="68">
        <f>'Noms '!C40</f>
        <v>1</v>
      </c>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5"/>
      <c r="AG44" s="115"/>
      <c r="AH44" s="115"/>
      <c r="AI44" s="3">
        <f t="shared" si="2"/>
        <v>0</v>
      </c>
    </row>
    <row r="45" spans="2:35" ht="30" customHeight="1" x14ac:dyDescent="0.25">
      <c r="B45" s="9">
        <f>'Noms '!B41</f>
        <v>0</v>
      </c>
      <c r="C45" s="68">
        <f>'Noms '!C41</f>
        <v>0.5</v>
      </c>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5"/>
      <c r="AH45" s="115"/>
      <c r="AI45" s="3">
        <f t="shared" si="2"/>
        <v>0</v>
      </c>
    </row>
    <row r="46" spans="2:35" ht="30" customHeight="1" x14ac:dyDescent="0.25">
      <c r="B46" s="9">
        <f>'Noms '!B42</f>
        <v>0</v>
      </c>
      <c r="C46" s="68">
        <f>'Noms '!C42</f>
        <v>1</v>
      </c>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3">
        <f t="shared" si="2"/>
        <v>0</v>
      </c>
    </row>
    <row r="47" spans="2:35" ht="30" customHeight="1" x14ac:dyDescent="0.25">
      <c r="B47" s="9">
        <f>'Noms '!B43</f>
        <v>0</v>
      </c>
      <c r="C47" s="68">
        <f>'Noms '!C43</f>
        <v>0.63</v>
      </c>
      <c r="D47" s="115"/>
      <c r="E47" s="115"/>
      <c r="F47" s="115"/>
      <c r="G47" s="115"/>
      <c r="H47" s="115"/>
      <c r="I47" s="115"/>
      <c r="J47" s="115"/>
      <c r="K47" s="115"/>
      <c r="L47" s="115"/>
      <c r="M47" s="115"/>
      <c r="N47" s="115"/>
      <c r="O47" s="115"/>
      <c r="P47" s="115"/>
      <c r="Q47" s="115"/>
      <c r="R47" s="115"/>
      <c r="S47" s="115"/>
      <c r="T47" s="115"/>
      <c r="U47" s="115"/>
      <c r="V47" s="115"/>
      <c r="W47" s="115"/>
      <c r="X47" s="115"/>
      <c r="Y47" s="115"/>
      <c r="Z47" s="115"/>
      <c r="AA47" s="115"/>
      <c r="AB47" s="115"/>
      <c r="AC47" s="115"/>
      <c r="AD47" s="115"/>
      <c r="AE47" s="115"/>
      <c r="AF47" s="115"/>
      <c r="AG47" s="115"/>
      <c r="AH47" s="115"/>
      <c r="AI47" s="3">
        <f t="shared" si="2"/>
        <v>0</v>
      </c>
    </row>
    <row r="48" spans="2:35" ht="30" customHeight="1" x14ac:dyDescent="0.25">
      <c r="B48" s="9">
        <f>'Noms '!B44</f>
        <v>0</v>
      </c>
      <c r="C48" s="68">
        <f>'Noms '!C44</f>
        <v>0.8</v>
      </c>
      <c r="D48" s="115"/>
      <c r="E48" s="115"/>
      <c r="F48" s="115"/>
      <c r="G48" s="115"/>
      <c r="H48" s="115"/>
      <c r="I48" s="115"/>
      <c r="J48" s="115"/>
      <c r="K48" s="115"/>
      <c r="L48" s="115"/>
      <c r="M48" s="115"/>
      <c r="N48" s="115"/>
      <c r="O48" s="115"/>
      <c r="P48" s="115"/>
      <c r="Q48" s="115"/>
      <c r="R48" s="115"/>
      <c r="S48" s="115"/>
      <c r="T48" s="115"/>
      <c r="U48" s="115"/>
      <c r="V48" s="115"/>
      <c r="W48" s="115"/>
      <c r="X48" s="115"/>
      <c r="Y48" s="115"/>
      <c r="Z48" s="115"/>
      <c r="AA48" s="115"/>
      <c r="AB48" s="115"/>
      <c r="AC48" s="115"/>
      <c r="AD48" s="115"/>
      <c r="AE48" s="115"/>
      <c r="AF48" s="115"/>
      <c r="AG48" s="115"/>
      <c r="AH48" s="115"/>
      <c r="AI48" s="3">
        <f t="shared" si="2"/>
        <v>0</v>
      </c>
    </row>
    <row r="49" spans="2:35" ht="30" customHeight="1" x14ac:dyDescent="0.25">
      <c r="B49" s="9">
        <f>'Noms '!B45</f>
        <v>0</v>
      </c>
      <c r="C49" s="68">
        <f>'Noms '!C45</f>
        <v>1</v>
      </c>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3">
        <f t="shared" si="2"/>
        <v>0</v>
      </c>
    </row>
    <row r="50" spans="2:35" ht="30" customHeight="1" x14ac:dyDescent="0.25">
      <c r="B50" s="9">
        <f>'Noms '!B46</f>
        <v>0</v>
      </c>
      <c r="C50" s="68">
        <f>'Noms '!C46</f>
        <v>0.8</v>
      </c>
      <c r="D50" s="115"/>
      <c r="E50" s="115"/>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3">
        <f t="shared" si="2"/>
        <v>0</v>
      </c>
    </row>
    <row r="51" spans="2:35" ht="30" customHeight="1" x14ac:dyDescent="0.25">
      <c r="B51" s="9">
        <f>'Noms '!B47</f>
        <v>0</v>
      </c>
      <c r="C51" s="68">
        <f>'Noms '!C47</f>
        <v>1</v>
      </c>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3">
        <f t="shared" si="2"/>
        <v>0</v>
      </c>
    </row>
    <row r="52" spans="2:35" ht="30" customHeight="1" x14ac:dyDescent="0.25">
      <c r="B52" s="9">
        <f>'Noms '!B48</f>
        <v>0</v>
      </c>
      <c r="C52" s="68">
        <f>'Noms '!C48</f>
        <v>0.8</v>
      </c>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3">
        <f t="shared" si="2"/>
        <v>0</v>
      </c>
    </row>
    <row r="53" spans="2:35" ht="30" customHeight="1" x14ac:dyDescent="0.25">
      <c r="B53" s="9">
        <f>'Noms '!B49</f>
        <v>0</v>
      </c>
      <c r="C53" s="68">
        <f>'Noms '!C49</f>
        <v>0.8</v>
      </c>
      <c r="D53" s="115"/>
      <c r="E53" s="115"/>
      <c r="F53" s="115"/>
      <c r="G53" s="115"/>
      <c r="H53" s="115"/>
      <c r="I53" s="115"/>
      <c r="J53" s="115"/>
      <c r="K53" s="115"/>
      <c r="L53" s="115"/>
      <c r="M53" s="115"/>
      <c r="N53" s="115"/>
      <c r="O53" s="115"/>
      <c r="P53" s="115"/>
      <c r="Q53" s="115"/>
      <c r="R53" s="115"/>
      <c r="S53" s="115"/>
      <c r="T53" s="115"/>
      <c r="U53" s="115"/>
      <c r="V53" s="115"/>
      <c r="W53" s="115"/>
      <c r="X53" s="115"/>
      <c r="Y53" s="115"/>
      <c r="Z53" s="115"/>
      <c r="AA53" s="115"/>
      <c r="AB53" s="115"/>
      <c r="AC53" s="115"/>
      <c r="AD53" s="115"/>
      <c r="AE53" s="115"/>
      <c r="AF53" s="115"/>
      <c r="AG53" s="115"/>
      <c r="AH53" s="115"/>
      <c r="AI53" s="3">
        <f t="shared" si="2"/>
        <v>0</v>
      </c>
    </row>
    <row r="54" spans="2:35" ht="30" customHeight="1" x14ac:dyDescent="0.25">
      <c r="B54" s="9">
        <f>'Noms '!B50</f>
        <v>0</v>
      </c>
      <c r="C54" s="68">
        <f>'Noms '!C50</f>
        <v>0.5</v>
      </c>
      <c r="D54" s="115"/>
      <c r="E54" s="115"/>
      <c r="F54" s="115"/>
      <c r="G54" s="115"/>
      <c r="H54" s="115"/>
      <c r="I54" s="115"/>
      <c r="J54" s="115"/>
      <c r="K54" s="115"/>
      <c r="L54" s="115"/>
      <c r="M54" s="115"/>
      <c r="N54" s="115"/>
      <c r="O54" s="115"/>
      <c r="P54" s="115"/>
      <c r="Q54" s="115"/>
      <c r="R54" s="115"/>
      <c r="S54" s="115"/>
      <c r="T54" s="115"/>
      <c r="U54" s="115"/>
      <c r="V54" s="115"/>
      <c r="W54" s="115"/>
      <c r="X54" s="115"/>
      <c r="Y54" s="115"/>
      <c r="Z54" s="115"/>
      <c r="AA54" s="115"/>
      <c r="AB54" s="115"/>
      <c r="AC54" s="115"/>
      <c r="AD54" s="115"/>
      <c r="AE54" s="115"/>
      <c r="AF54" s="115"/>
      <c r="AG54" s="115"/>
      <c r="AH54" s="115"/>
      <c r="AI54" s="3">
        <f t="shared" si="2"/>
        <v>0</v>
      </c>
    </row>
    <row r="55" spans="2:35" ht="30" customHeight="1" x14ac:dyDescent="0.25">
      <c r="B55" s="9">
        <f>'Noms '!B51</f>
        <v>0</v>
      </c>
      <c r="C55" s="68">
        <f>'Noms '!C51</f>
        <v>1</v>
      </c>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3">
        <f t="shared" si="2"/>
        <v>0</v>
      </c>
    </row>
    <row r="56" spans="2:35" ht="30" customHeight="1" x14ac:dyDescent="0.25">
      <c r="B56" s="9">
        <f>'Noms '!B52</f>
        <v>0</v>
      </c>
      <c r="C56" s="68">
        <f>'Noms '!C52</f>
        <v>1</v>
      </c>
      <c r="D56" s="115"/>
      <c r="E56" s="115"/>
      <c r="F56" s="115"/>
      <c r="G56" s="115"/>
      <c r="H56" s="115"/>
      <c r="I56" s="115"/>
      <c r="J56" s="115"/>
      <c r="K56" s="115"/>
      <c r="L56" s="115"/>
      <c r="M56" s="115"/>
      <c r="N56" s="115"/>
      <c r="O56" s="115"/>
      <c r="P56" s="115"/>
      <c r="Q56" s="115"/>
      <c r="R56" s="115"/>
      <c r="S56" s="115"/>
      <c r="T56" s="115"/>
      <c r="U56" s="115"/>
      <c r="V56" s="115"/>
      <c r="W56" s="115"/>
      <c r="X56" s="115"/>
      <c r="Y56" s="115"/>
      <c r="Z56" s="115"/>
      <c r="AA56" s="115"/>
      <c r="AB56" s="115"/>
      <c r="AC56" s="115"/>
      <c r="AD56" s="115"/>
      <c r="AE56" s="115"/>
      <c r="AF56" s="115"/>
      <c r="AG56" s="115"/>
      <c r="AH56" s="115"/>
      <c r="AI56" s="3">
        <f t="shared" si="2"/>
        <v>0</v>
      </c>
    </row>
    <row r="57" spans="2:35" ht="30" customHeight="1" x14ac:dyDescent="0.25">
      <c r="B57" s="9">
        <f>'Noms '!B53</f>
        <v>0</v>
      </c>
      <c r="C57" s="68">
        <f>'Noms '!C53</f>
        <v>1</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3">
        <f t="shared" si="2"/>
        <v>0</v>
      </c>
    </row>
    <row r="58" spans="2:35" ht="30" customHeight="1" x14ac:dyDescent="0.25">
      <c r="B58" s="9">
        <f>'Noms '!B54</f>
        <v>0</v>
      </c>
      <c r="C58" s="68">
        <f>'Noms '!C54</f>
        <v>0.8</v>
      </c>
      <c r="D58" s="115"/>
      <c r="E58" s="115"/>
      <c r="F58" s="115"/>
      <c r="G58" s="115"/>
      <c r="H58" s="115"/>
      <c r="I58" s="115"/>
      <c r="J58" s="115"/>
      <c r="K58" s="115"/>
      <c r="L58" s="115"/>
      <c r="M58" s="115"/>
      <c r="N58" s="115"/>
      <c r="O58" s="115"/>
      <c r="P58" s="115"/>
      <c r="Q58" s="115"/>
      <c r="R58" s="115"/>
      <c r="S58" s="115"/>
      <c r="T58" s="115"/>
      <c r="U58" s="115"/>
      <c r="V58" s="115"/>
      <c r="W58" s="115"/>
      <c r="X58" s="115"/>
      <c r="Y58" s="115"/>
      <c r="Z58" s="115"/>
      <c r="AA58" s="115"/>
      <c r="AB58" s="115"/>
      <c r="AC58" s="115"/>
      <c r="AD58" s="115"/>
      <c r="AE58" s="115"/>
      <c r="AF58" s="115"/>
      <c r="AG58" s="115"/>
      <c r="AH58" s="115"/>
      <c r="AI58" s="3">
        <f t="shared" si="2"/>
        <v>0</v>
      </c>
    </row>
    <row r="59" spans="2:35" ht="30" customHeight="1" x14ac:dyDescent="0.25">
      <c r="B59" s="9">
        <f>'Noms '!B55</f>
        <v>0</v>
      </c>
      <c r="C59" s="68">
        <f>'Noms '!C55</f>
        <v>0.8</v>
      </c>
      <c r="D59" s="115"/>
      <c r="E59" s="115"/>
      <c r="F59" s="115"/>
      <c r="G59" s="115"/>
      <c r="H59" s="115"/>
      <c r="I59" s="115"/>
      <c r="J59" s="115"/>
      <c r="K59" s="115"/>
      <c r="L59" s="115"/>
      <c r="M59" s="115"/>
      <c r="N59" s="115"/>
      <c r="O59" s="115"/>
      <c r="P59" s="115"/>
      <c r="Q59" s="115"/>
      <c r="R59" s="115"/>
      <c r="S59" s="115"/>
      <c r="T59" s="115"/>
      <c r="U59" s="115"/>
      <c r="V59" s="115"/>
      <c r="W59" s="115"/>
      <c r="X59" s="115"/>
      <c r="Y59" s="115"/>
      <c r="Z59" s="115"/>
      <c r="AA59" s="115"/>
      <c r="AB59" s="115"/>
      <c r="AC59" s="115"/>
      <c r="AD59" s="115"/>
      <c r="AE59" s="115"/>
      <c r="AF59" s="115"/>
      <c r="AG59" s="115"/>
      <c r="AH59" s="115"/>
      <c r="AI59" s="3">
        <f t="shared" si="2"/>
        <v>0</v>
      </c>
    </row>
    <row r="60" spans="2:35" ht="30" customHeight="1" x14ac:dyDescent="0.25">
      <c r="B60" s="9">
        <f>'Noms '!B56</f>
        <v>0</v>
      </c>
      <c r="C60" s="68">
        <f>'Noms '!C56</f>
        <v>1</v>
      </c>
      <c r="D60" s="115"/>
      <c r="E60" s="115"/>
      <c r="F60" s="115"/>
      <c r="G60" s="115"/>
      <c r="H60" s="115"/>
      <c r="I60" s="115"/>
      <c r="J60" s="115"/>
      <c r="K60" s="115"/>
      <c r="L60" s="115"/>
      <c r="M60" s="115"/>
      <c r="N60" s="115"/>
      <c r="O60" s="115"/>
      <c r="P60" s="115"/>
      <c r="Q60" s="115"/>
      <c r="R60" s="115"/>
      <c r="S60" s="115"/>
      <c r="T60" s="115"/>
      <c r="U60" s="115"/>
      <c r="V60" s="115"/>
      <c r="W60" s="115"/>
      <c r="X60" s="115"/>
      <c r="Y60" s="115"/>
      <c r="Z60" s="115"/>
      <c r="AA60" s="115"/>
      <c r="AB60" s="115"/>
      <c r="AC60" s="115"/>
      <c r="AD60" s="115"/>
      <c r="AE60" s="115"/>
      <c r="AF60" s="115"/>
      <c r="AG60" s="115"/>
      <c r="AH60" s="115"/>
      <c r="AI60" s="3">
        <f t="shared" si="2"/>
        <v>0</v>
      </c>
    </row>
    <row r="61" spans="2:35" ht="30" customHeight="1" x14ac:dyDescent="0.25">
      <c r="B61" s="9">
        <f>'Noms '!B57</f>
        <v>0</v>
      </c>
      <c r="C61" s="68">
        <f>'Noms '!C57</f>
        <v>0.8</v>
      </c>
      <c r="D61" s="115"/>
      <c r="E61" s="115"/>
      <c r="F61" s="115"/>
      <c r="G61" s="115"/>
      <c r="H61" s="115"/>
      <c r="I61" s="115"/>
      <c r="J61" s="115"/>
      <c r="K61" s="115"/>
      <c r="L61" s="115"/>
      <c r="M61" s="115"/>
      <c r="N61" s="115"/>
      <c r="O61" s="115"/>
      <c r="P61" s="115"/>
      <c r="Q61" s="115"/>
      <c r="R61" s="115"/>
      <c r="S61" s="115"/>
      <c r="T61" s="115"/>
      <c r="U61" s="115"/>
      <c r="V61" s="115"/>
      <c r="W61" s="115"/>
      <c r="X61" s="115"/>
      <c r="Y61" s="115"/>
      <c r="Z61" s="115"/>
      <c r="AA61" s="115"/>
      <c r="AB61" s="115"/>
      <c r="AC61" s="115"/>
      <c r="AD61" s="115"/>
      <c r="AE61" s="115"/>
      <c r="AF61" s="115"/>
      <c r="AG61" s="115"/>
      <c r="AH61" s="115"/>
      <c r="AI61" s="3">
        <f t="shared" si="2"/>
        <v>0</v>
      </c>
    </row>
    <row r="62" spans="2:35" ht="30" customHeight="1" x14ac:dyDescent="0.25">
      <c r="B62" s="9">
        <f>'Noms '!B58</f>
        <v>0</v>
      </c>
      <c r="C62" s="68">
        <f>'Noms '!C58</f>
        <v>1</v>
      </c>
      <c r="D62" s="115"/>
      <c r="E62" s="115"/>
      <c r="F62" s="115"/>
      <c r="G62" s="115"/>
      <c r="H62" s="115"/>
      <c r="I62" s="115"/>
      <c r="J62" s="115"/>
      <c r="K62" s="115"/>
      <c r="L62" s="115"/>
      <c r="M62" s="115"/>
      <c r="N62" s="115"/>
      <c r="O62" s="115"/>
      <c r="P62" s="115"/>
      <c r="Q62" s="115"/>
      <c r="R62" s="115"/>
      <c r="S62" s="115"/>
      <c r="T62" s="115"/>
      <c r="U62" s="115"/>
      <c r="V62" s="115"/>
      <c r="W62" s="115"/>
      <c r="X62" s="115"/>
      <c r="Y62" s="115"/>
      <c r="Z62" s="115"/>
      <c r="AA62" s="115"/>
      <c r="AB62" s="115"/>
      <c r="AC62" s="115"/>
      <c r="AD62" s="115"/>
      <c r="AE62" s="115"/>
      <c r="AF62" s="115"/>
      <c r="AG62" s="115"/>
      <c r="AH62" s="115"/>
      <c r="AI62" s="3">
        <f t="shared" si="2"/>
        <v>0</v>
      </c>
    </row>
    <row r="63" spans="2:35" ht="30" customHeight="1" x14ac:dyDescent="0.25">
      <c r="B63" s="9">
        <f>'Noms '!B59</f>
        <v>0</v>
      </c>
      <c r="C63" s="68">
        <f>'Noms '!C59</f>
        <v>1</v>
      </c>
      <c r="D63" s="115"/>
      <c r="E63" s="115"/>
      <c r="F63" s="115"/>
      <c r="G63" s="115"/>
      <c r="H63" s="115"/>
      <c r="I63" s="115"/>
      <c r="J63" s="115"/>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5"/>
      <c r="AH63" s="115"/>
      <c r="AI63" s="3">
        <f t="shared" si="2"/>
        <v>0</v>
      </c>
    </row>
    <row r="64" spans="2:35" ht="30" customHeight="1" x14ac:dyDescent="0.25">
      <c r="B64" s="9">
        <f>'Noms '!B60</f>
        <v>0</v>
      </c>
      <c r="C64" s="68">
        <f>'Noms '!C60</f>
        <v>0.8</v>
      </c>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3">
        <f t="shared" si="2"/>
        <v>0</v>
      </c>
    </row>
    <row r="65" spans="2:35" ht="30" customHeight="1" x14ac:dyDescent="0.25">
      <c r="B65" s="9">
        <f>'Noms '!B61</f>
        <v>0</v>
      </c>
      <c r="C65" s="68">
        <f>'Noms '!C61</f>
        <v>1</v>
      </c>
      <c r="D65" s="115"/>
      <c r="E65" s="115"/>
      <c r="F65" s="115"/>
      <c r="G65" s="115"/>
      <c r="H65" s="115"/>
      <c r="I65" s="115"/>
      <c r="J65" s="115"/>
      <c r="K65" s="115"/>
      <c r="L65" s="115"/>
      <c r="M65" s="115"/>
      <c r="N65" s="115"/>
      <c r="O65" s="115"/>
      <c r="P65" s="115"/>
      <c r="Q65" s="115"/>
      <c r="R65" s="115"/>
      <c r="S65" s="115"/>
      <c r="T65" s="115"/>
      <c r="U65" s="115"/>
      <c r="V65" s="115"/>
      <c r="W65" s="115"/>
      <c r="X65" s="115"/>
      <c r="Y65" s="115"/>
      <c r="Z65" s="115"/>
      <c r="AA65" s="115"/>
      <c r="AB65" s="115"/>
      <c r="AC65" s="115"/>
      <c r="AD65" s="115"/>
      <c r="AE65" s="115"/>
      <c r="AF65" s="115"/>
      <c r="AG65" s="115"/>
      <c r="AH65" s="115"/>
      <c r="AI65" s="3">
        <f t="shared" si="2"/>
        <v>0</v>
      </c>
    </row>
    <row r="66" spans="2:35" ht="30" customHeight="1" x14ac:dyDescent="0.25">
      <c r="B66" s="9">
        <f>'Noms '!B62</f>
        <v>0</v>
      </c>
      <c r="C66" s="68">
        <f>'Noms '!C62</f>
        <v>0.8</v>
      </c>
      <c r="D66" s="115"/>
      <c r="E66" s="115"/>
      <c r="F66" s="115"/>
      <c r="G66" s="115"/>
      <c r="H66" s="115"/>
      <c r="I66" s="115"/>
      <c r="J66" s="115"/>
      <c r="K66" s="115"/>
      <c r="L66" s="115"/>
      <c r="M66" s="115"/>
      <c r="N66" s="115"/>
      <c r="O66" s="115"/>
      <c r="P66" s="115"/>
      <c r="Q66" s="115"/>
      <c r="R66" s="115"/>
      <c r="S66" s="115"/>
      <c r="T66" s="115"/>
      <c r="U66" s="115"/>
      <c r="V66" s="115"/>
      <c r="W66" s="115"/>
      <c r="X66" s="115"/>
      <c r="Y66" s="115"/>
      <c r="Z66" s="115"/>
      <c r="AA66" s="115"/>
      <c r="AB66" s="115"/>
      <c r="AC66" s="115"/>
      <c r="AD66" s="115"/>
      <c r="AE66" s="115"/>
      <c r="AF66" s="115"/>
      <c r="AG66" s="115"/>
      <c r="AH66" s="115"/>
      <c r="AI66" s="3">
        <f t="shared" si="2"/>
        <v>0</v>
      </c>
    </row>
    <row r="67" spans="2:35" ht="30" customHeight="1" x14ac:dyDescent="0.25">
      <c r="B67" s="18">
        <f>'Noms '!B63</f>
        <v>0</v>
      </c>
      <c r="C67" s="68">
        <f>'Noms '!C63</f>
        <v>0.63</v>
      </c>
      <c r="D67" s="114"/>
      <c r="E67" s="115"/>
      <c r="F67" s="115"/>
      <c r="G67" s="115"/>
      <c r="H67" s="115"/>
      <c r="I67" s="115"/>
      <c r="J67" s="115"/>
      <c r="K67" s="115"/>
      <c r="L67" s="115"/>
      <c r="M67" s="115"/>
      <c r="N67" s="115"/>
      <c r="O67" s="115"/>
      <c r="P67" s="115"/>
      <c r="Q67" s="115"/>
      <c r="R67" s="115"/>
      <c r="S67" s="115"/>
      <c r="T67" s="115"/>
      <c r="U67" s="115"/>
      <c r="V67" s="115"/>
      <c r="W67" s="115"/>
      <c r="X67" s="115"/>
      <c r="Y67" s="115"/>
      <c r="Z67" s="115"/>
      <c r="AA67" s="115"/>
      <c r="AB67" s="115"/>
      <c r="AC67" s="115"/>
      <c r="AD67" s="115"/>
      <c r="AE67" s="115"/>
      <c r="AF67" s="115"/>
      <c r="AG67" s="115"/>
      <c r="AH67" s="115"/>
      <c r="AI67" s="3">
        <f t="shared" si="2"/>
        <v>0</v>
      </c>
    </row>
    <row r="68" spans="2:35" ht="30" customHeight="1" x14ac:dyDescent="0.25">
      <c r="B68" s="18">
        <f>'Noms '!B64</f>
        <v>0</v>
      </c>
      <c r="C68" s="68">
        <f>'Noms '!C64</f>
        <v>0.8</v>
      </c>
      <c r="D68" s="115"/>
      <c r="E68" s="115"/>
      <c r="F68" s="115"/>
      <c r="G68" s="115"/>
      <c r="H68" s="115"/>
      <c r="I68" s="115"/>
      <c r="J68" s="115"/>
      <c r="K68" s="115"/>
      <c r="L68" s="115"/>
      <c r="M68" s="115"/>
      <c r="N68" s="115"/>
      <c r="O68" s="115"/>
      <c r="P68" s="115"/>
      <c r="Q68" s="115"/>
      <c r="R68" s="115"/>
      <c r="S68" s="115"/>
      <c r="T68" s="115"/>
      <c r="U68" s="115"/>
      <c r="V68" s="115"/>
      <c r="W68" s="115"/>
      <c r="X68" s="115"/>
      <c r="Y68" s="115"/>
      <c r="Z68" s="115"/>
      <c r="AA68" s="115"/>
      <c r="AB68" s="115"/>
      <c r="AC68" s="115"/>
      <c r="AD68" s="115"/>
      <c r="AE68" s="115"/>
      <c r="AF68" s="115"/>
      <c r="AG68" s="115"/>
      <c r="AH68" s="115"/>
      <c r="AI68" s="3">
        <f t="shared" si="2"/>
        <v>0</v>
      </c>
    </row>
    <row r="69" spans="2:35" ht="30" customHeight="1" x14ac:dyDescent="0.25">
      <c r="B69" s="18">
        <f>'Noms '!B65</f>
        <v>0</v>
      </c>
      <c r="C69" s="68">
        <f>'Noms '!C65</f>
        <v>0.5</v>
      </c>
      <c r="D69" s="115"/>
      <c r="E69" s="115"/>
      <c r="F69" s="115"/>
      <c r="G69" s="115"/>
      <c r="H69" s="115"/>
      <c r="I69" s="115"/>
      <c r="J69" s="115"/>
      <c r="K69" s="115"/>
      <c r="L69" s="115"/>
      <c r="M69" s="115"/>
      <c r="N69" s="115"/>
      <c r="O69" s="115"/>
      <c r="P69" s="115"/>
      <c r="Q69" s="115"/>
      <c r="R69" s="115"/>
      <c r="S69" s="115"/>
      <c r="T69" s="115"/>
      <c r="U69" s="115"/>
      <c r="V69" s="115"/>
      <c r="W69" s="115"/>
      <c r="X69" s="115"/>
      <c r="Y69" s="115"/>
      <c r="Z69" s="115"/>
      <c r="AA69" s="115"/>
      <c r="AB69" s="115"/>
      <c r="AC69" s="115"/>
      <c r="AD69" s="115"/>
      <c r="AE69" s="115"/>
      <c r="AF69" s="115"/>
      <c r="AG69" s="115"/>
      <c r="AH69" s="115"/>
      <c r="AI69" s="3">
        <f t="shared" si="2"/>
        <v>0</v>
      </c>
    </row>
    <row r="70" spans="2:35" ht="30" customHeight="1" x14ac:dyDescent="0.25">
      <c r="B70" s="18">
        <f>'Noms '!B66</f>
        <v>0</v>
      </c>
      <c r="C70" s="68">
        <f>'Noms '!C66</f>
        <v>0.1</v>
      </c>
      <c r="D70" s="115"/>
      <c r="E70" s="115"/>
      <c r="F70" s="115"/>
      <c r="G70" s="115"/>
      <c r="H70" s="115"/>
      <c r="I70" s="115"/>
      <c r="J70" s="115"/>
      <c r="K70" s="115"/>
      <c r="L70" s="115"/>
      <c r="M70" s="115"/>
      <c r="N70" s="115"/>
      <c r="O70" s="115"/>
      <c r="P70" s="115"/>
      <c r="Q70" s="115"/>
      <c r="R70" s="115"/>
      <c r="S70" s="115"/>
      <c r="T70" s="115"/>
      <c r="U70" s="115"/>
      <c r="V70" s="115"/>
      <c r="W70" s="115"/>
      <c r="X70" s="115"/>
      <c r="Y70" s="115"/>
      <c r="Z70" s="115"/>
      <c r="AA70" s="115"/>
      <c r="AB70" s="115"/>
      <c r="AC70" s="115"/>
      <c r="AD70" s="115"/>
      <c r="AE70" s="115"/>
      <c r="AF70" s="115"/>
      <c r="AG70" s="115"/>
      <c r="AH70" s="115"/>
      <c r="AI70" s="3">
        <f t="shared" si="2"/>
        <v>0</v>
      </c>
    </row>
    <row r="71" spans="2:35" ht="30" customHeight="1" thickBot="1" x14ac:dyDescent="0.3">
      <c r="B71" s="15">
        <f>'Noms '!B67</f>
        <v>0</v>
      </c>
      <c r="C71" s="68">
        <f>'Noms '!C67</f>
        <v>0</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3">
        <f t="shared" si="2"/>
        <v>0</v>
      </c>
    </row>
    <row r="72" spans="2:35" ht="30" customHeight="1" thickTop="1" thickBot="1" x14ac:dyDescent="0.3">
      <c r="B72" s="15" t="s">
        <v>85</v>
      </c>
      <c r="C72" s="18"/>
      <c r="D72" s="80">
        <f>COUNTIFS(D8:D71,"V")</f>
        <v>0</v>
      </c>
      <c r="E72" s="80">
        <f t="shared" ref="E72:AH72" si="3">COUNTIFS(E8:E71,"V")</f>
        <v>0</v>
      </c>
      <c r="F72" s="80">
        <f t="shared" si="3"/>
        <v>0</v>
      </c>
      <c r="G72" s="80">
        <f t="shared" si="3"/>
        <v>0</v>
      </c>
      <c r="H72" s="80">
        <f t="shared" si="3"/>
        <v>0</v>
      </c>
      <c r="I72" s="80">
        <f t="shared" si="3"/>
        <v>0</v>
      </c>
      <c r="J72" s="80">
        <f t="shared" si="3"/>
        <v>0</v>
      </c>
      <c r="K72" s="80">
        <f t="shared" si="3"/>
        <v>0</v>
      </c>
      <c r="L72" s="80">
        <f t="shared" si="3"/>
        <v>0</v>
      </c>
      <c r="M72" s="80">
        <f t="shared" si="3"/>
        <v>0</v>
      </c>
      <c r="N72" s="80">
        <f t="shared" si="3"/>
        <v>0</v>
      </c>
      <c r="O72" s="80">
        <f t="shared" si="3"/>
        <v>0</v>
      </c>
      <c r="P72" s="80">
        <f t="shared" si="3"/>
        <v>0</v>
      </c>
      <c r="Q72" s="80">
        <f t="shared" si="3"/>
        <v>0</v>
      </c>
      <c r="R72" s="80">
        <f t="shared" si="3"/>
        <v>0</v>
      </c>
      <c r="S72" s="80">
        <f t="shared" si="3"/>
        <v>0</v>
      </c>
      <c r="T72" s="80">
        <f t="shared" si="3"/>
        <v>0</v>
      </c>
      <c r="U72" s="80">
        <f t="shared" si="3"/>
        <v>0</v>
      </c>
      <c r="V72" s="80">
        <f t="shared" si="3"/>
        <v>0</v>
      </c>
      <c r="W72" s="80">
        <f t="shared" si="3"/>
        <v>0</v>
      </c>
      <c r="X72" s="80">
        <f t="shared" si="3"/>
        <v>0</v>
      </c>
      <c r="Y72" s="80">
        <f t="shared" si="3"/>
        <v>0</v>
      </c>
      <c r="Z72" s="80">
        <f t="shared" si="3"/>
        <v>0</v>
      </c>
      <c r="AA72" s="80">
        <f t="shared" si="3"/>
        <v>0</v>
      </c>
      <c r="AB72" s="80">
        <f t="shared" si="3"/>
        <v>0</v>
      </c>
      <c r="AC72" s="80">
        <f t="shared" si="3"/>
        <v>0</v>
      </c>
      <c r="AD72" s="80">
        <f t="shared" si="3"/>
        <v>0</v>
      </c>
      <c r="AE72" s="80">
        <f t="shared" si="3"/>
        <v>0</v>
      </c>
      <c r="AF72" s="80">
        <f t="shared" si="3"/>
        <v>0</v>
      </c>
      <c r="AG72" s="80">
        <f t="shared" si="3"/>
        <v>0</v>
      </c>
      <c r="AH72" s="80">
        <f t="shared" si="3"/>
        <v>0</v>
      </c>
      <c r="AI72" s="17"/>
    </row>
    <row r="73" spans="2:35" ht="30" customHeight="1" thickTop="1" thickBot="1" x14ac:dyDescent="0.3">
      <c r="B73" s="104" t="s">
        <v>93</v>
      </c>
      <c r="C73" s="105"/>
      <c r="D73" s="80">
        <f>COUNTIFS(D8:D71,"C")+COUNTIFS(D8:D71,"Ca")</f>
        <v>0</v>
      </c>
      <c r="E73" s="80">
        <f t="shared" ref="E73:AH73" si="4">COUNTIFS(E8:E71,"C")+COUNTIFS(E8:E71,"Ca")</f>
        <v>0</v>
      </c>
      <c r="F73" s="80">
        <f t="shared" si="4"/>
        <v>0</v>
      </c>
      <c r="G73" s="80">
        <f t="shared" si="4"/>
        <v>0</v>
      </c>
      <c r="H73" s="80">
        <f t="shared" si="4"/>
        <v>0</v>
      </c>
      <c r="I73" s="80">
        <f t="shared" si="4"/>
        <v>0</v>
      </c>
      <c r="J73" s="80">
        <f t="shared" si="4"/>
        <v>0</v>
      </c>
      <c r="K73" s="80">
        <f t="shared" si="4"/>
        <v>0</v>
      </c>
      <c r="L73" s="80">
        <f t="shared" si="4"/>
        <v>0</v>
      </c>
      <c r="M73" s="80">
        <f t="shared" si="4"/>
        <v>0</v>
      </c>
      <c r="N73" s="80">
        <f t="shared" si="4"/>
        <v>0</v>
      </c>
      <c r="O73" s="80">
        <f t="shared" si="4"/>
        <v>0</v>
      </c>
      <c r="P73" s="80">
        <f t="shared" si="4"/>
        <v>0</v>
      </c>
      <c r="Q73" s="80">
        <f t="shared" si="4"/>
        <v>0</v>
      </c>
      <c r="R73" s="80">
        <f t="shared" si="4"/>
        <v>0</v>
      </c>
      <c r="S73" s="80">
        <f t="shared" si="4"/>
        <v>0</v>
      </c>
      <c r="T73" s="80">
        <f t="shared" si="4"/>
        <v>0</v>
      </c>
      <c r="U73" s="80">
        <f t="shared" si="4"/>
        <v>0</v>
      </c>
      <c r="V73" s="80">
        <f t="shared" si="4"/>
        <v>0</v>
      </c>
      <c r="W73" s="80">
        <f t="shared" si="4"/>
        <v>0</v>
      </c>
      <c r="X73" s="80">
        <f t="shared" si="4"/>
        <v>0</v>
      </c>
      <c r="Y73" s="80">
        <f t="shared" si="4"/>
        <v>0</v>
      </c>
      <c r="Z73" s="80">
        <f t="shared" si="4"/>
        <v>0</v>
      </c>
      <c r="AA73" s="80">
        <f t="shared" si="4"/>
        <v>0</v>
      </c>
      <c r="AB73" s="80">
        <f t="shared" si="4"/>
        <v>0</v>
      </c>
      <c r="AC73" s="80">
        <f t="shared" si="4"/>
        <v>0</v>
      </c>
      <c r="AD73" s="80">
        <f t="shared" si="4"/>
        <v>0</v>
      </c>
      <c r="AE73" s="80">
        <f t="shared" si="4"/>
        <v>0</v>
      </c>
      <c r="AF73" s="80">
        <f t="shared" si="4"/>
        <v>0</v>
      </c>
      <c r="AG73" s="80">
        <f t="shared" si="4"/>
        <v>0</v>
      </c>
      <c r="AH73" s="80">
        <f t="shared" si="4"/>
        <v>0</v>
      </c>
      <c r="AI73" s="17"/>
    </row>
  </sheetData>
  <sheetProtection algorithmName="SHA-512" hashValue="l4hHNiXfv5qmSn4WEFkASYeeN9SH1+2RVVPIMDXbUAulv4gh367m6EY14wDnzBH3EKJLZj4YwLKd03TYAx7vaw==" saltValue="NhJ+UsrN8qGaJeBTiBhY7Q==" spinCount="100000" sheet="1" objects="1" scenarios="1"/>
  <mergeCells count="8">
    <mergeCell ref="D4:AH4"/>
    <mergeCell ref="C1:D1"/>
    <mergeCell ref="AC1:AE1"/>
    <mergeCell ref="E2:G2"/>
    <mergeCell ref="I2:K2"/>
    <mergeCell ref="M2:O2"/>
    <mergeCell ref="Q2:S2"/>
    <mergeCell ref="U2:W2"/>
  </mergeCells>
  <conditionalFormatting sqref="AI72:AI73">
    <cfRule type="dataBar" priority="25">
      <dataBar>
        <cfvo type="num" val="0"/>
        <cfvo type="num" val="31"/>
        <color theme="3" tint="0.749992370372631"/>
      </dataBar>
      <extLst>
        <ext xmlns:x14="http://schemas.microsoft.com/office/spreadsheetml/2009/9/main" uri="{B025F937-C7B1-47D3-B67F-A62EFF666E3E}">
          <x14:id>{40EFFDC7-A6A0-4049-A3E5-F0232FC6E044}</x14:id>
        </ext>
      </extLst>
    </cfRule>
  </conditionalFormatting>
  <conditionalFormatting sqref="D5:AJ6 D8:AH71 AJ8:AJ71">
    <cfRule type="expression" dxfId="229" priority="21">
      <formula>OR(WEEKDAY(D$5,2)=6, WEEKDAY(D$5,2)=7)</formula>
    </cfRule>
  </conditionalFormatting>
  <conditionalFormatting sqref="D8:AH71">
    <cfRule type="expression" dxfId="228" priority="8">
      <formula>D8="x"</formula>
    </cfRule>
    <cfRule type="expression" dxfId="227" priority="9">
      <formula>D8="F"</formula>
    </cfRule>
    <cfRule type="expression" dxfId="226" priority="13">
      <formula>D8="/"</formula>
    </cfRule>
    <cfRule type="expression" dxfId="225" priority="14">
      <formula>D8="C"</formula>
    </cfRule>
    <cfRule type="expression" dxfId="224" priority="15">
      <formula>D8="8/20'"</formula>
    </cfRule>
    <cfRule type="expression" dxfId="223" priority="16">
      <formula>D8="7/13'"</formula>
    </cfRule>
    <cfRule type="expression" dxfId="222" priority="17">
      <formula>D8="V"</formula>
    </cfRule>
    <cfRule type="expression" dxfId="221" priority="18">
      <formula>D8="7/15'"</formula>
    </cfRule>
    <cfRule type="expression" dxfId="220" priority="19">
      <formula>D8="ca"</formula>
    </cfRule>
    <cfRule type="expression" dxfId="219" priority="20">
      <formula>D8="12/20'"</formula>
    </cfRule>
  </conditionalFormatting>
  <conditionalFormatting sqref="D72:AH73">
    <cfRule type="cellIs" dxfId="218" priority="6" operator="lessThanOrEqual">
      <formula>7</formula>
    </cfRule>
    <cfRule type="cellIs" dxfId="217" priority="7" operator="greaterThan">
      <formula>7</formula>
    </cfRule>
  </conditionalFormatting>
  <conditionalFormatting sqref="D73:AH73">
    <cfRule type="cellIs" dxfId="216" priority="5" operator="greaterThan">
      <formula>8</formula>
    </cfRule>
  </conditionalFormatting>
  <conditionalFormatting sqref="D72:AH72">
    <cfRule type="cellIs" dxfId="215" priority="3" operator="greaterThan">
      <formula>6</formula>
    </cfRule>
  </conditionalFormatting>
  <conditionalFormatting sqref="AI8:AI71">
    <cfRule type="expression" dxfId="214" priority="1">
      <formula>OR(WEEKDAY(AI$5,2)=6, WEEKDAY(AI$5,2)=7)</formula>
    </cfRule>
  </conditionalFormatting>
  <conditionalFormatting sqref="AI8:AI71">
    <cfRule type="dataBar" priority="2">
      <dataBar>
        <cfvo type="num" val="0"/>
        <cfvo type="num" val="31"/>
        <color theme="3" tint="0.749992370372631"/>
      </dataBar>
      <extLst>
        <ext xmlns:x14="http://schemas.microsoft.com/office/spreadsheetml/2009/9/main" uri="{B025F937-C7B1-47D3-B67F-A62EFF666E3E}">
          <x14:id>{D69BDB98-F43C-4425-BF41-5DB9A2825566}</x14:id>
        </ext>
      </extLst>
    </cfRule>
  </conditionalFormatting>
  <dataValidations count="5">
    <dataValidation allowBlank="1" showErrorMessage="1" sqref="B4:C6" xr:uid="{00000000-0002-0000-0C00-000000000000}"/>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7:C7" xr:uid="{00000000-0002-0000-0C00-000001000000}"/>
    <dataValidation allowBlank="1" showErrorMessage="1" prompt="Cette ligne définit les clés utilisées dans le tableau : Congé en C2, Personnel en F2 et Congé maladie en J2. Les cellules M2 et R2 sont personnalisables " sqref="B2:C2" xr:uid="{00000000-0002-0000-0C00-000002000000}"/>
    <dataValidation allowBlank="1" showInputMessage="1" showErrorMessage="1" prompt="Entrez l’année dans la cellule ci-dessous" sqref="AI3" xr:uid="{00000000-0002-0000-0C00-000003000000}"/>
    <dataValidation allowBlank="1" showErrorMessage="1" prompt="La lettre « P » indique une absence pour motifs personnels" sqref="H2 L2 P2 T2" xr:uid="{00000000-0002-0000-0C00-000004000000}"/>
  </dataValidations>
  <printOptions horizontalCentered="1"/>
  <pageMargins left="0.23622047244094491" right="0.23622047244094491" top="0.74803149606299213" bottom="0.74803149606299213" header="0.31496062992125984" footer="0.31496062992125984"/>
  <pageSetup paperSize="9" scale="68" fitToHeight="0" orientation="landscape" r:id="rId1"/>
  <headerFooter differentFirst="1">
    <oddFooter>Page &amp;P of &amp;N</oddFooter>
  </headerFooter>
  <ignoredErrors>
    <ignoredError sqref="AI8" calculatedColumn="1"/>
  </ignoredError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40EFFDC7-A6A0-4049-A3E5-F0232FC6E044}">
            <x14:dataBar minLength="0" maxLength="100">
              <x14:cfvo type="num">
                <xm:f>0</xm:f>
              </x14:cfvo>
              <x14:cfvo type="num">
                <xm:f>31</xm:f>
              </x14:cfvo>
              <x14:negativeFillColor rgb="FFFF0000"/>
              <x14:axisColor rgb="FF000000"/>
            </x14:dataBar>
          </x14:cfRule>
          <xm:sqref>AI72:AI73</xm:sqref>
        </x14:conditionalFormatting>
        <x14:conditionalFormatting xmlns:xm="http://schemas.microsoft.com/office/excel/2006/main">
          <x14:cfRule type="dataBar" id="{D69BDB98-F43C-4425-BF41-5DB9A2825566}">
            <x14:dataBar minLength="0" maxLength="100">
              <x14:cfvo type="num">
                <xm:f>0</xm:f>
              </x14:cfvo>
              <x14:cfvo type="num">
                <xm:f>31</xm:f>
              </x14:cfvo>
              <x14:negativeFillColor rgb="FFFF0000"/>
              <x14:axisColor rgb="FF000000"/>
            </x14:dataBar>
          </x14:cfRule>
          <xm:sqref>AI8:AI71</xm:sqref>
        </x14:conditionalFormatting>
        <x14:conditionalFormatting xmlns:xm="http://schemas.microsoft.com/office/excel/2006/main">
          <x14:cfRule type="expression" priority="22" id="{A0134355-A1DB-435F-8155-470A5BEBC46A}">
            <xm:f>VLOOKUP(D$5,réglage!$D$2:$D$11, 1, FALSE)</xm:f>
            <x14:dxf>
              <fill>
                <patternFill>
                  <bgColor theme="2" tint="-0.24994659260841701"/>
                </patternFill>
              </fill>
              <border>
                <left style="thin">
                  <color theme="0"/>
                </left>
                <right style="thin">
                  <color theme="0"/>
                </right>
                <top style="thin">
                  <color theme="0"/>
                </top>
                <bottom style="thin">
                  <color theme="0"/>
                </bottom>
              </border>
            </x14:dxf>
          </x14:cfRule>
          <xm:sqref>D8:AH71 D5:AH6</xm:sqref>
        </x14:conditionalFormatting>
        <x14:conditionalFormatting xmlns:xm="http://schemas.microsoft.com/office/excel/2006/main">
          <x14:cfRule type="cellIs" priority="4" operator="greaterThan" id="{1C0E80C0-AFE7-4B00-A6E2-50223C9A90EB}">
            <xm:f>'Planning des congés'!$B$77</xm:f>
            <x14:dxf>
              <font>
                <color rgb="FF9C0006"/>
              </font>
              <fill>
                <patternFill>
                  <bgColor rgb="FFFFC7CE"/>
                </patternFill>
              </fill>
            </x14:dxf>
          </x14:cfRule>
          <xm:sqref>D73:AH73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5000000}">
          <x14:formula1>
            <xm:f>réglage!$I$3:$I$11</xm:f>
          </x14:formula1>
          <xm:sqref>D8:AH71</xm:sqref>
        </x14:dataValidation>
        <x14:dataValidation type="list" allowBlank="1" showInputMessage="1" showErrorMessage="1" xr:uid="{00000000-0002-0000-0C00-000006000000}">
          <x14:formula1>
            <xm:f>'Noms '!$B$4:$B$79</xm:f>
          </x14:formula1>
          <xm:sqref>C72:C73 B8:B71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
    <pageSetUpPr fitToPage="1"/>
  </sheetPr>
  <dimension ref="A1:BF79"/>
  <sheetViews>
    <sheetView showGridLines="0" zoomScale="90" zoomScaleNormal="90" workbookViewId="0">
      <pane xSplit="3" ySplit="6" topLeftCell="D7" activePane="bottomRight" state="frozen"/>
      <selection activeCell="I16" sqref="I16"/>
      <selection pane="topRight" activeCell="I16" sqref="I16"/>
      <selection pane="bottomLeft" activeCell="I16" sqref="I16"/>
      <selection pane="bottomRight" activeCell="F7" sqref="F7"/>
    </sheetView>
  </sheetViews>
  <sheetFormatPr baseColWidth="10" defaultColWidth="9.140625" defaultRowHeight="30" customHeight="1" x14ac:dyDescent="0.25"/>
  <cols>
    <col min="1" max="1" width="3.5703125" style="4" customWidth="1"/>
    <col min="2" max="2" width="25.7109375" style="4" customWidth="1"/>
    <col min="3" max="3" width="8.7109375" style="4" customWidth="1"/>
    <col min="4" max="56" width="4.85546875" style="4" customWidth="1"/>
    <col min="57" max="57" width="20.140625" style="4" customWidth="1"/>
    <col min="58" max="58" width="2.7109375" customWidth="1"/>
  </cols>
  <sheetData>
    <row r="1" spans="2:57" ht="21" customHeight="1" x14ac:dyDescent="0.25">
      <c r="B1" s="140">
        <f>réglage!A9</f>
        <v>43466</v>
      </c>
      <c r="C1" s="140"/>
      <c r="D1" s="140"/>
      <c r="E1" s="73"/>
      <c r="F1" s="73"/>
      <c r="G1" s="73"/>
      <c r="H1" s="73"/>
      <c r="I1" s="73"/>
      <c r="J1" s="73"/>
      <c r="K1" s="73"/>
      <c r="L1" s="73"/>
      <c r="M1" s="73"/>
      <c r="N1" s="73"/>
      <c r="O1" s="73"/>
      <c r="P1" s="73"/>
      <c r="Q1" s="73"/>
      <c r="R1" s="73"/>
      <c r="S1" s="73"/>
      <c r="Z1" s="139"/>
      <c r="AA1" s="139"/>
      <c r="AB1" s="139"/>
      <c r="AC1" s="139"/>
      <c r="AD1" s="139"/>
      <c r="AE1" s="139"/>
      <c r="AF1" s="139"/>
      <c r="AG1" s="139"/>
      <c r="AH1" s="139"/>
      <c r="AI1" s="139"/>
      <c r="AJ1" s="139"/>
      <c r="AK1" s="139"/>
      <c r="AL1" s="139"/>
      <c r="AM1" s="139"/>
      <c r="AN1" s="139"/>
      <c r="AO1" s="139"/>
      <c r="AP1" s="139"/>
      <c r="AQ1" s="139"/>
      <c r="AR1" s="139"/>
      <c r="AS1" s="139"/>
      <c r="AT1" s="139"/>
      <c r="AU1" s="139"/>
      <c r="AV1" s="139"/>
      <c r="AW1" s="139"/>
      <c r="AX1" s="139"/>
      <c r="AY1" s="139"/>
      <c r="AZ1" s="139"/>
      <c r="BA1" s="139"/>
      <c r="BB1" s="139"/>
      <c r="BC1" s="139"/>
      <c r="BD1" s="139"/>
      <c r="BE1" s="139"/>
    </row>
    <row r="2" spans="2:57" ht="15" customHeight="1" x14ac:dyDescent="0.25">
      <c r="B2" s="36"/>
      <c r="C2" s="36"/>
      <c r="D2" s="138" t="s">
        <v>46</v>
      </c>
      <c r="E2" s="138"/>
      <c r="F2" s="138"/>
      <c r="G2" s="138"/>
      <c r="H2" s="138"/>
      <c r="I2" s="138"/>
      <c r="J2" s="138"/>
      <c r="K2" s="138"/>
      <c r="L2" s="138"/>
      <c r="M2" s="138"/>
      <c r="N2" s="138"/>
      <c r="O2" s="138"/>
      <c r="P2" s="138"/>
      <c r="Q2" s="138"/>
      <c r="R2" s="138"/>
      <c r="S2" s="138"/>
      <c r="T2" s="138"/>
      <c r="U2" s="138"/>
      <c r="V2" s="138"/>
      <c r="W2" s="138"/>
      <c r="X2" s="138"/>
      <c r="Y2" s="138"/>
      <c r="Z2" s="138"/>
      <c r="AA2" s="138"/>
      <c r="AB2" s="138"/>
      <c r="AC2" s="138"/>
      <c r="AD2" s="138"/>
      <c r="AE2" s="138"/>
      <c r="AF2" s="36"/>
      <c r="AG2" s="36"/>
      <c r="AH2" s="36"/>
      <c r="AI2" s="36"/>
      <c r="AJ2" s="36"/>
      <c r="AK2" s="36"/>
      <c r="AL2" s="36"/>
      <c r="AM2" s="36"/>
      <c r="AN2" s="36"/>
      <c r="AO2" s="36"/>
      <c r="AP2" s="36"/>
      <c r="AQ2" s="36"/>
      <c r="AR2" s="36"/>
      <c r="AS2" s="36"/>
      <c r="AT2" s="36"/>
      <c r="AU2" s="36"/>
      <c r="AV2" s="36"/>
      <c r="AW2" s="36"/>
      <c r="AX2" s="36"/>
      <c r="AY2" s="36"/>
      <c r="AZ2" s="36"/>
      <c r="BA2" s="36"/>
      <c r="BB2" s="36"/>
      <c r="BC2" s="36"/>
      <c r="BD2" s="36"/>
      <c r="BE2" s="10">
        <f>AnnéeCalendrier</f>
        <v>2019</v>
      </c>
    </row>
    <row r="3" spans="2:57" ht="58.5" customHeight="1" x14ac:dyDescent="0.25">
      <c r="B3" s="71" t="s">
        <v>76</v>
      </c>
      <c r="C3" s="71" t="s">
        <v>47</v>
      </c>
      <c r="D3" s="72">
        <f>B1</f>
        <v>43466</v>
      </c>
      <c r="E3" s="72">
        <f>D3+7</f>
        <v>43473</v>
      </c>
      <c r="F3" s="72">
        <f t="shared" ref="F3:AG3" si="0">E3+7</f>
        <v>43480</v>
      </c>
      <c r="G3" s="72">
        <f t="shared" si="0"/>
        <v>43487</v>
      </c>
      <c r="H3" s="72">
        <f t="shared" si="0"/>
        <v>43494</v>
      </c>
      <c r="I3" s="72">
        <f t="shared" si="0"/>
        <v>43501</v>
      </c>
      <c r="J3" s="72">
        <f t="shared" si="0"/>
        <v>43508</v>
      </c>
      <c r="K3" s="72">
        <f t="shared" si="0"/>
        <v>43515</v>
      </c>
      <c r="L3" s="72">
        <f t="shared" si="0"/>
        <v>43522</v>
      </c>
      <c r="M3" s="72">
        <f t="shared" si="0"/>
        <v>43529</v>
      </c>
      <c r="N3" s="72">
        <f t="shared" si="0"/>
        <v>43536</v>
      </c>
      <c r="O3" s="72">
        <f t="shared" si="0"/>
        <v>43543</v>
      </c>
      <c r="P3" s="72">
        <f t="shared" si="0"/>
        <v>43550</v>
      </c>
      <c r="Q3" s="72">
        <f t="shared" si="0"/>
        <v>43557</v>
      </c>
      <c r="R3" s="72">
        <f t="shared" si="0"/>
        <v>43564</v>
      </c>
      <c r="S3" s="72">
        <f t="shared" si="0"/>
        <v>43571</v>
      </c>
      <c r="T3" s="72">
        <f t="shared" si="0"/>
        <v>43578</v>
      </c>
      <c r="U3" s="72">
        <f t="shared" si="0"/>
        <v>43585</v>
      </c>
      <c r="V3" s="72">
        <f t="shared" si="0"/>
        <v>43592</v>
      </c>
      <c r="W3" s="72">
        <f t="shared" si="0"/>
        <v>43599</v>
      </c>
      <c r="X3" s="72">
        <f t="shared" si="0"/>
        <v>43606</v>
      </c>
      <c r="Y3" s="72">
        <f t="shared" si="0"/>
        <v>43613</v>
      </c>
      <c r="Z3" s="72">
        <f t="shared" si="0"/>
        <v>43620</v>
      </c>
      <c r="AA3" s="72">
        <f t="shared" si="0"/>
        <v>43627</v>
      </c>
      <c r="AB3" s="72">
        <f t="shared" si="0"/>
        <v>43634</v>
      </c>
      <c r="AC3" s="72">
        <f t="shared" si="0"/>
        <v>43641</v>
      </c>
      <c r="AD3" s="72">
        <f t="shared" si="0"/>
        <v>43648</v>
      </c>
      <c r="AE3" s="72">
        <f t="shared" si="0"/>
        <v>43655</v>
      </c>
      <c r="AF3" s="72">
        <f t="shared" si="0"/>
        <v>43662</v>
      </c>
      <c r="AG3" s="72">
        <f t="shared" si="0"/>
        <v>43669</v>
      </c>
      <c r="AH3" s="72">
        <f t="shared" ref="AH3" si="1">AG3+7</f>
        <v>43676</v>
      </c>
      <c r="AI3" s="72">
        <f t="shared" ref="AI3" si="2">AH3+7</f>
        <v>43683</v>
      </c>
      <c r="AJ3" s="72">
        <f t="shared" ref="AJ3" si="3">AI3+7</f>
        <v>43690</v>
      </c>
      <c r="AK3" s="72">
        <f t="shared" ref="AK3" si="4">AJ3+7</f>
        <v>43697</v>
      </c>
      <c r="AL3" s="72">
        <f t="shared" ref="AL3" si="5">AK3+7</f>
        <v>43704</v>
      </c>
      <c r="AM3" s="72">
        <f t="shared" ref="AM3" si="6">AL3+7</f>
        <v>43711</v>
      </c>
      <c r="AN3" s="72">
        <f t="shared" ref="AN3" si="7">AM3+7</f>
        <v>43718</v>
      </c>
      <c r="AO3" s="72">
        <f t="shared" ref="AO3" si="8">AN3+7</f>
        <v>43725</v>
      </c>
      <c r="AP3" s="72">
        <f t="shared" ref="AP3" si="9">AO3+7</f>
        <v>43732</v>
      </c>
      <c r="AQ3" s="72">
        <f t="shared" ref="AQ3" si="10">AP3+7</f>
        <v>43739</v>
      </c>
      <c r="AR3" s="72">
        <f t="shared" ref="AR3" si="11">AQ3+7</f>
        <v>43746</v>
      </c>
      <c r="AS3" s="72">
        <f t="shared" ref="AS3" si="12">AR3+7</f>
        <v>43753</v>
      </c>
      <c r="AT3" s="72">
        <f t="shared" ref="AT3" si="13">AS3+7</f>
        <v>43760</v>
      </c>
      <c r="AU3" s="72">
        <f t="shared" ref="AU3" si="14">AT3+7</f>
        <v>43767</v>
      </c>
      <c r="AV3" s="72">
        <f t="shared" ref="AV3" si="15">AU3+7</f>
        <v>43774</v>
      </c>
      <c r="AW3" s="72">
        <f t="shared" ref="AW3" si="16">AV3+7</f>
        <v>43781</v>
      </c>
      <c r="AX3" s="72">
        <f t="shared" ref="AX3" si="17">AW3+7</f>
        <v>43788</v>
      </c>
      <c r="AY3" s="72">
        <f t="shared" ref="AY3" si="18">AX3+7</f>
        <v>43795</v>
      </c>
      <c r="AZ3" s="72">
        <f t="shared" ref="AZ3" si="19">AY3+7</f>
        <v>43802</v>
      </c>
      <c r="BA3" s="72">
        <f t="shared" ref="BA3" si="20">AZ3+7</f>
        <v>43809</v>
      </c>
      <c r="BB3" s="72">
        <f t="shared" ref="BB3" si="21">BA3+7</f>
        <v>43816</v>
      </c>
      <c r="BC3" s="72">
        <f t="shared" ref="BC3" si="22">BB3+7</f>
        <v>43823</v>
      </c>
      <c r="BD3" s="72">
        <f t="shared" ref="BD3" si="23">BC3+7</f>
        <v>43830</v>
      </c>
      <c r="BE3" s="71"/>
    </row>
    <row r="4" spans="2:57" ht="93.75" customHeight="1" x14ac:dyDescent="0.25">
      <c r="B4" s="5"/>
      <c r="C4" s="5"/>
      <c r="D4" s="22">
        <f>B1-WEEKDAY(B1,3)</f>
        <v>43465</v>
      </c>
      <c r="E4" s="22">
        <f>D5+1</f>
        <v>43472</v>
      </c>
      <c r="F4" s="22">
        <f>E5+1</f>
        <v>43479</v>
      </c>
      <c r="G4" s="22">
        <f t="shared" ref="G4:AG4" si="24">F5+1</f>
        <v>43486</v>
      </c>
      <c r="H4" s="22">
        <f t="shared" si="24"/>
        <v>43493</v>
      </c>
      <c r="I4" s="22">
        <f t="shared" si="24"/>
        <v>43500</v>
      </c>
      <c r="J4" s="22">
        <f t="shared" si="24"/>
        <v>43507</v>
      </c>
      <c r="K4" s="22">
        <f t="shared" si="24"/>
        <v>43514</v>
      </c>
      <c r="L4" s="22">
        <f t="shared" si="24"/>
        <v>43521</v>
      </c>
      <c r="M4" s="22">
        <f t="shared" si="24"/>
        <v>43528</v>
      </c>
      <c r="N4" s="22">
        <f t="shared" si="24"/>
        <v>43535</v>
      </c>
      <c r="O4" s="22">
        <f t="shared" si="24"/>
        <v>43542</v>
      </c>
      <c r="P4" s="22">
        <f t="shared" si="24"/>
        <v>43549</v>
      </c>
      <c r="Q4" s="22">
        <f t="shared" si="24"/>
        <v>43556</v>
      </c>
      <c r="R4" s="22">
        <f t="shared" si="24"/>
        <v>43563</v>
      </c>
      <c r="S4" s="22">
        <f t="shared" si="24"/>
        <v>43570</v>
      </c>
      <c r="T4" s="22">
        <f t="shared" si="24"/>
        <v>43577</v>
      </c>
      <c r="U4" s="22">
        <f t="shared" si="24"/>
        <v>43584</v>
      </c>
      <c r="V4" s="22">
        <f t="shared" si="24"/>
        <v>43591</v>
      </c>
      <c r="W4" s="22">
        <f t="shared" si="24"/>
        <v>43598</v>
      </c>
      <c r="X4" s="22">
        <f t="shared" si="24"/>
        <v>43605</v>
      </c>
      <c r="Y4" s="22">
        <f t="shared" si="24"/>
        <v>43612</v>
      </c>
      <c r="Z4" s="22">
        <f t="shared" si="24"/>
        <v>43619</v>
      </c>
      <c r="AA4" s="22">
        <f t="shared" si="24"/>
        <v>43626</v>
      </c>
      <c r="AB4" s="22">
        <f t="shared" si="24"/>
        <v>43633</v>
      </c>
      <c r="AC4" s="22">
        <f t="shared" si="24"/>
        <v>43640</v>
      </c>
      <c r="AD4" s="22">
        <f t="shared" si="24"/>
        <v>43647</v>
      </c>
      <c r="AE4" s="22">
        <f t="shared" si="24"/>
        <v>43654</v>
      </c>
      <c r="AF4" s="22">
        <f t="shared" si="24"/>
        <v>43661</v>
      </c>
      <c r="AG4" s="22">
        <f t="shared" si="24"/>
        <v>43668</v>
      </c>
      <c r="AH4" s="22">
        <f t="shared" ref="AH4" si="25">AG5+1</f>
        <v>43675</v>
      </c>
      <c r="AI4" s="22">
        <f t="shared" ref="AI4" si="26">AH5+1</f>
        <v>43682</v>
      </c>
      <c r="AJ4" s="22">
        <f t="shared" ref="AJ4" si="27">AI5+1</f>
        <v>43689</v>
      </c>
      <c r="AK4" s="22">
        <f t="shared" ref="AK4" si="28">AJ5+1</f>
        <v>43696</v>
      </c>
      <c r="AL4" s="22">
        <f t="shared" ref="AL4" si="29">AK5+1</f>
        <v>43703</v>
      </c>
      <c r="AM4" s="22">
        <f t="shared" ref="AM4" si="30">AL5+1</f>
        <v>43710</v>
      </c>
      <c r="AN4" s="22">
        <f t="shared" ref="AN4" si="31">AM5+1</f>
        <v>43717</v>
      </c>
      <c r="AO4" s="22">
        <f t="shared" ref="AO4" si="32">AN5+1</f>
        <v>43724</v>
      </c>
      <c r="AP4" s="22">
        <f t="shared" ref="AP4" si="33">AO5+1</f>
        <v>43731</v>
      </c>
      <c r="AQ4" s="22">
        <f t="shared" ref="AQ4" si="34">AP5+1</f>
        <v>43738</v>
      </c>
      <c r="AR4" s="22">
        <f t="shared" ref="AR4" si="35">AQ5+1</f>
        <v>43745</v>
      </c>
      <c r="AS4" s="22">
        <f t="shared" ref="AS4" si="36">AR5+1</f>
        <v>43752</v>
      </c>
      <c r="AT4" s="22">
        <f t="shared" ref="AT4" si="37">AS5+1</f>
        <v>43759</v>
      </c>
      <c r="AU4" s="22">
        <f t="shared" ref="AU4" si="38">AT5+1</f>
        <v>43766</v>
      </c>
      <c r="AV4" s="22">
        <f t="shared" ref="AV4" si="39">AU5+1</f>
        <v>43773</v>
      </c>
      <c r="AW4" s="22">
        <f t="shared" ref="AW4" si="40">AV5+1</f>
        <v>43780</v>
      </c>
      <c r="AX4" s="22">
        <f t="shared" ref="AX4" si="41">AW5+1</f>
        <v>43787</v>
      </c>
      <c r="AY4" s="22">
        <f t="shared" ref="AY4" si="42">AX5+1</f>
        <v>43794</v>
      </c>
      <c r="AZ4" s="22">
        <f t="shared" ref="AZ4" si="43">AY5+1</f>
        <v>43801</v>
      </c>
      <c r="BA4" s="22">
        <f t="shared" ref="BA4" si="44">AZ5+1</f>
        <v>43808</v>
      </c>
      <c r="BB4" s="22">
        <f t="shared" ref="BB4" si="45">BA5+1</f>
        <v>43815</v>
      </c>
      <c r="BC4" s="22">
        <f t="shared" ref="BC4" si="46">BB5+1</f>
        <v>43822</v>
      </c>
      <c r="BD4" s="22">
        <f t="shared" ref="BD4" si="47">BC5+1</f>
        <v>43829</v>
      </c>
    </row>
    <row r="5" spans="2:57" ht="68.25" customHeight="1" x14ac:dyDescent="0.25">
      <c r="B5" s="5"/>
      <c r="C5" s="5"/>
      <c r="D5" s="92">
        <f>B1-WEEKDAY(B1,3)+6</f>
        <v>43471</v>
      </c>
      <c r="E5" s="92">
        <f>E4+6</f>
        <v>43478</v>
      </c>
      <c r="F5" s="92">
        <f>F4+6</f>
        <v>43485</v>
      </c>
      <c r="G5" s="92">
        <f t="shared" ref="G5:L5" si="48">G4+6</f>
        <v>43492</v>
      </c>
      <c r="H5" s="92">
        <f t="shared" si="48"/>
        <v>43499</v>
      </c>
      <c r="I5" s="92">
        <f t="shared" si="48"/>
        <v>43506</v>
      </c>
      <c r="J5" s="92">
        <f t="shared" si="48"/>
        <v>43513</v>
      </c>
      <c r="K5" s="92">
        <f t="shared" si="48"/>
        <v>43520</v>
      </c>
      <c r="L5" s="92">
        <f t="shared" si="48"/>
        <v>43527</v>
      </c>
      <c r="M5" s="92">
        <f t="shared" ref="M5" si="49">M4+6</f>
        <v>43534</v>
      </c>
      <c r="N5" s="92">
        <f t="shared" ref="N5" si="50">N4+6</f>
        <v>43541</v>
      </c>
      <c r="O5" s="92">
        <f t="shared" ref="O5" si="51">O4+6</f>
        <v>43548</v>
      </c>
      <c r="P5" s="92">
        <f t="shared" ref="P5" si="52">P4+6</f>
        <v>43555</v>
      </c>
      <c r="Q5" s="92">
        <f t="shared" ref="Q5:R5" si="53">Q4+6</f>
        <v>43562</v>
      </c>
      <c r="R5" s="92">
        <f t="shared" si="53"/>
        <v>43569</v>
      </c>
      <c r="S5" s="92">
        <f t="shared" ref="S5" si="54">S4+6</f>
        <v>43576</v>
      </c>
      <c r="T5" s="92">
        <f t="shared" ref="T5" si="55">T4+6</f>
        <v>43583</v>
      </c>
      <c r="U5" s="92">
        <f t="shared" ref="U5" si="56">U4+6</f>
        <v>43590</v>
      </c>
      <c r="V5" s="92">
        <f t="shared" ref="V5" si="57">V4+6</f>
        <v>43597</v>
      </c>
      <c r="W5" s="92">
        <f t="shared" ref="W5:X5" si="58">W4+6</f>
        <v>43604</v>
      </c>
      <c r="X5" s="92">
        <f t="shared" si="58"/>
        <v>43611</v>
      </c>
      <c r="Y5" s="92">
        <f t="shared" ref="Y5" si="59">Y4+6</f>
        <v>43618</v>
      </c>
      <c r="Z5" s="92">
        <f t="shared" ref="Z5" si="60">Z4+6</f>
        <v>43625</v>
      </c>
      <c r="AA5" s="92">
        <f t="shared" ref="AA5" si="61">AA4+6</f>
        <v>43632</v>
      </c>
      <c r="AB5" s="92">
        <f t="shared" ref="AB5" si="62">AB4+6</f>
        <v>43639</v>
      </c>
      <c r="AC5" s="92">
        <f t="shared" ref="AC5:AD5" si="63">AC4+6</f>
        <v>43646</v>
      </c>
      <c r="AD5" s="92">
        <f t="shared" si="63"/>
        <v>43653</v>
      </c>
      <c r="AE5" s="92">
        <f t="shared" ref="AE5" si="64">AE4+6</f>
        <v>43660</v>
      </c>
      <c r="AF5" s="92">
        <f t="shared" ref="AF5" si="65">AF4+6</f>
        <v>43667</v>
      </c>
      <c r="AG5" s="92">
        <f t="shared" ref="AG5:BD5" si="66">AG4+6</f>
        <v>43674</v>
      </c>
      <c r="AH5" s="92">
        <f t="shared" si="66"/>
        <v>43681</v>
      </c>
      <c r="AI5" s="92">
        <f t="shared" si="66"/>
        <v>43688</v>
      </c>
      <c r="AJ5" s="92">
        <f t="shared" si="66"/>
        <v>43695</v>
      </c>
      <c r="AK5" s="92">
        <f t="shared" si="66"/>
        <v>43702</v>
      </c>
      <c r="AL5" s="92">
        <f t="shared" si="66"/>
        <v>43709</v>
      </c>
      <c r="AM5" s="92">
        <f t="shared" si="66"/>
        <v>43716</v>
      </c>
      <c r="AN5" s="92">
        <f t="shared" si="66"/>
        <v>43723</v>
      </c>
      <c r="AO5" s="92">
        <f t="shared" si="66"/>
        <v>43730</v>
      </c>
      <c r="AP5" s="92">
        <f t="shared" si="66"/>
        <v>43737</v>
      </c>
      <c r="AQ5" s="92">
        <f t="shared" si="66"/>
        <v>43744</v>
      </c>
      <c r="AR5" s="92">
        <f t="shared" si="66"/>
        <v>43751</v>
      </c>
      <c r="AS5" s="92">
        <f t="shared" si="66"/>
        <v>43758</v>
      </c>
      <c r="AT5" s="92">
        <f t="shared" si="66"/>
        <v>43765</v>
      </c>
      <c r="AU5" s="92">
        <f t="shared" si="66"/>
        <v>43772</v>
      </c>
      <c r="AV5" s="92">
        <f t="shared" si="66"/>
        <v>43779</v>
      </c>
      <c r="AW5" s="92">
        <f t="shared" si="66"/>
        <v>43786</v>
      </c>
      <c r="AX5" s="92">
        <f t="shared" si="66"/>
        <v>43793</v>
      </c>
      <c r="AY5" s="92">
        <f t="shared" si="66"/>
        <v>43800</v>
      </c>
      <c r="AZ5" s="92">
        <f t="shared" si="66"/>
        <v>43807</v>
      </c>
      <c r="BA5" s="92">
        <f t="shared" si="66"/>
        <v>43814</v>
      </c>
      <c r="BB5" s="92">
        <f t="shared" si="66"/>
        <v>43821</v>
      </c>
      <c r="BC5" s="92">
        <f t="shared" si="66"/>
        <v>43828</v>
      </c>
      <c r="BD5" s="92">
        <f t="shared" si="66"/>
        <v>43835</v>
      </c>
    </row>
    <row r="6" spans="2:57" ht="15" customHeight="1" x14ac:dyDescent="0.25">
      <c r="B6" s="5"/>
      <c r="C6" s="27" t="s">
        <v>53</v>
      </c>
      <c r="D6" s="24">
        <f t="shared" ref="D6:AE6" si="67">_xlfn.ISOWEEKNUM(D4)</f>
        <v>1</v>
      </c>
      <c r="E6" s="24">
        <f t="shared" si="67"/>
        <v>2</v>
      </c>
      <c r="F6" s="24">
        <f t="shared" si="67"/>
        <v>3</v>
      </c>
      <c r="G6" s="24">
        <f t="shared" si="67"/>
        <v>4</v>
      </c>
      <c r="H6" s="24">
        <f t="shared" si="67"/>
        <v>5</v>
      </c>
      <c r="I6" s="24">
        <f t="shared" si="67"/>
        <v>6</v>
      </c>
      <c r="J6" s="24">
        <f t="shared" si="67"/>
        <v>7</v>
      </c>
      <c r="K6" s="24">
        <f t="shared" si="67"/>
        <v>8</v>
      </c>
      <c r="L6" s="24">
        <f t="shared" si="67"/>
        <v>9</v>
      </c>
      <c r="M6" s="24">
        <f t="shared" si="67"/>
        <v>10</v>
      </c>
      <c r="N6" s="24">
        <f t="shared" si="67"/>
        <v>11</v>
      </c>
      <c r="O6" s="24">
        <f t="shared" si="67"/>
        <v>12</v>
      </c>
      <c r="P6" s="24">
        <f t="shared" si="67"/>
        <v>13</v>
      </c>
      <c r="Q6" s="24">
        <f t="shared" si="67"/>
        <v>14</v>
      </c>
      <c r="R6" s="24">
        <f t="shared" si="67"/>
        <v>15</v>
      </c>
      <c r="S6" s="24">
        <f t="shared" si="67"/>
        <v>16</v>
      </c>
      <c r="T6" s="24">
        <f t="shared" si="67"/>
        <v>17</v>
      </c>
      <c r="U6" s="24">
        <f t="shared" si="67"/>
        <v>18</v>
      </c>
      <c r="V6" s="24">
        <f t="shared" si="67"/>
        <v>19</v>
      </c>
      <c r="W6" s="24">
        <f t="shared" si="67"/>
        <v>20</v>
      </c>
      <c r="X6" s="24">
        <f t="shared" si="67"/>
        <v>21</v>
      </c>
      <c r="Y6" s="24">
        <f t="shared" si="67"/>
        <v>22</v>
      </c>
      <c r="Z6" s="24">
        <f t="shared" si="67"/>
        <v>23</v>
      </c>
      <c r="AA6" s="24">
        <f t="shared" si="67"/>
        <v>24</v>
      </c>
      <c r="AB6" s="24">
        <f t="shared" si="67"/>
        <v>25</v>
      </c>
      <c r="AC6" s="24">
        <f t="shared" si="67"/>
        <v>26</v>
      </c>
      <c r="AD6" s="24">
        <f t="shared" si="67"/>
        <v>27</v>
      </c>
      <c r="AE6" s="24">
        <f t="shared" si="67"/>
        <v>28</v>
      </c>
      <c r="AF6" s="24">
        <f>_xlfn.ISOWEEKNUM(AF4)</f>
        <v>29</v>
      </c>
      <c r="AG6" s="24">
        <f t="shared" ref="AG6" si="68">_xlfn.ISOWEEKNUM(AG4)</f>
        <v>30</v>
      </c>
      <c r="AH6" s="24">
        <f t="shared" ref="AH6:BD6" si="69">_xlfn.ISOWEEKNUM(AH4)</f>
        <v>31</v>
      </c>
      <c r="AI6" s="24">
        <f t="shared" si="69"/>
        <v>32</v>
      </c>
      <c r="AJ6" s="24">
        <f t="shared" si="69"/>
        <v>33</v>
      </c>
      <c r="AK6" s="24">
        <f t="shared" si="69"/>
        <v>34</v>
      </c>
      <c r="AL6" s="24">
        <f t="shared" si="69"/>
        <v>35</v>
      </c>
      <c r="AM6" s="24">
        <f t="shared" si="69"/>
        <v>36</v>
      </c>
      <c r="AN6" s="24">
        <f t="shared" si="69"/>
        <v>37</v>
      </c>
      <c r="AO6" s="24">
        <f t="shared" si="69"/>
        <v>38</v>
      </c>
      <c r="AP6" s="24">
        <f t="shared" si="69"/>
        <v>39</v>
      </c>
      <c r="AQ6" s="24">
        <f t="shared" si="69"/>
        <v>40</v>
      </c>
      <c r="AR6" s="24">
        <f t="shared" si="69"/>
        <v>41</v>
      </c>
      <c r="AS6" s="24">
        <f t="shared" si="69"/>
        <v>42</v>
      </c>
      <c r="AT6" s="24">
        <f t="shared" si="69"/>
        <v>43</v>
      </c>
      <c r="AU6" s="24">
        <f t="shared" si="69"/>
        <v>44</v>
      </c>
      <c r="AV6" s="24">
        <f t="shared" si="69"/>
        <v>45</v>
      </c>
      <c r="AW6" s="24">
        <f t="shared" si="69"/>
        <v>46</v>
      </c>
      <c r="AX6" s="24">
        <f t="shared" si="69"/>
        <v>47</v>
      </c>
      <c r="AY6" s="24">
        <f t="shared" si="69"/>
        <v>48</v>
      </c>
      <c r="AZ6" s="24">
        <f t="shared" si="69"/>
        <v>49</v>
      </c>
      <c r="BA6" s="24">
        <f t="shared" si="69"/>
        <v>50</v>
      </c>
      <c r="BB6" s="24">
        <f t="shared" si="69"/>
        <v>51</v>
      </c>
      <c r="BC6" s="24">
        <f t="shared" si="69"/>
        <v>52</v>
      </c>
      <c r="BD6" s="24">
        <f t="shared" si="69"/>
        <v>1</v>
      </c>
      <c r="BE6" s="25" t="s">
        <v>54</v>
      </c>
    </row>
    <row r="7" spans="2:57" ht="23.25" customHeight="1" x14ac:dyDescent="0.25">
      <c r="B7" s="23" t="str">
        <f>'Noms '!B4</f>
        <v>dupont</v>
      </c>
      <c r="C7" s="26">
        <f>'Noms '!C4</f>
        <v>0.8</v>
      </c>
      <c r="D7" s="108">
        <f>COUNTIFS(Janvier!$D$6:$AH$6,D$6,Janvier!$D8:$AH8,"Ca")/7*Tableau8[[#This Row],[ETP]]</f>
        <v>0.34285714285714286</v>
      </c>
      <c r="E7" s="108">
        <f>COUNTIFS(Janvier!$D$6:$AH$6,E$6,Janvier!$D8:$AH8,"Ca")/7*Tableau8[[#This Row],[ETP]]</f>
        <v>0</v>
      </c>
      <c r="F7" s="108">
        <f>COUNTIFS(Janvier!$D$6:$AH$6,F$6,Janvier!$D8:$AH8,"Ca")/7*$C7</f>
        <v>0.22857142857142856</v>
      </c>
      <c r="G7" s="108">
        <f>COUNTIFS(Janvier!$D$6:$AH$6,G$6,Janvier!$D8:$AH8,"Ca")/7*$C7</f>
        <v>0.22857142857142856</v>
      </c>
      <c r="H7" s="108">
        <f>(COUNTIFS(Janvier!$D$6:$AH$6,H$6,Janvier!$D8:$AH8,"Ca")+COUNTIFS(Février!D6:AF6,H$6,Février!D8:AF8,"Ca"))/7*$C7</f>
        <v>0</v>
      </c>
      <c r="I7" s="108">
        <f>(COUNTIFS(Janvier!$D$6:$AH$6,I$6,Janvier!$D8:$AH8,"Ca")+COUNTIFS(Février!E6:AG6,I$6,Février!E8:AG8,"Ca"))/7*$C7</f>
        <v>0</v>
      </c>
      <c r="J7" s="108">
        <f>COUNTIFS(Février!E6:AG6,J$6,Février!E8:AG8,"Ca")/7*$C7</f>
        <v>0</v>
      </c>
      <c r="K7" s="108">
        <f>COUNTIFS(Février!F6:AH6,K$6,Février!F8:AH8,"Ca")/7*$C7</f>
        <v>0</v>
      </c>
      <c r="L7" s="108">
        <f>(COUNTIFS(Février!G6:AI6,L$6,Février!G8:AI8,"Ca")+COUNTIFS(Mars!D6:AH6,L$6,Mars!D8:AH8,"Ca"))/7*$C7</f>
        <v>0</v>
      </c>
      <c r="M7" s="108">
        <f>(COUNTIFS(Février!H6:AJ6,M$6,Février!H8:AJ8,"Ca")+COUNTIFS(Mars!E6:AI6,M$6,Mars!E8:AI8,"Ca"))/7*$C7</f>
        <v>0</v>
      </c>
      <c r="N7" s="108">
        <f>COUNTIFS(Mars!$E$6:$AI$6,N$6,Mars!$E8:$AI8,"Ca")/7*$C7</f>
        <v>0</v>
      </c>
      <c r="O7" s="108">
        <f>COUNTIFS(Mars!$E$6:$AI$6,O$6,Mars!$E8:$AI8,"Ca")/7*$C7</f>
        <v>0</v>
      </c>
      <c r="P7" s="108">
        <f>(COUNTIFS(Mars!$E$6:$AI$6,P$6,Mars!$E8:$AI8,"Ca")+COUNTIFS(Avril!$D$6:$AG$6,P$6,Avril!$D8:$AG8,"Ca"))/7*$C7</f>
        <v>0</v>
      </c>
      <c r="Q7" s="108">
        <f>(COUNTIFS(Mars!$E$6:$AI$6,Q$6,Mars!$E8:$AI8,"Ca")+COUNTIFS(Avril!$D$6:$AG$6,Q$6,Avril!$D8:$AG8,"Ca"))/7*$C7</f>
        <v>0</v>
      </c>
      <c r="R7" s="108">
        <f>COUNTIFS(Avril!$D$6:$AG$6,R$6,Avril!$D8:$AG8,"Ca")/7*$C7</f>
        <v>0</v>
      </c>
      <c r="S7" s="108">
        <f>COUNTIFS(Avril!$D$6:$AG$6,S$6,Avril!$D8:$AG8,"Ca")/7*$C7</f>
        <v>0</v>
      </c>
      <c r="T7" s="108">
        <f>COUNTIFS(Avril!$D$6:$AG$6,T$6,Avril!$D8:$AG8,"Ca")/7*$C7</f>
        <v>0</v>
      </c>
      <c r="U7" s="108">
        <f>(COUNTIFS(Avril!$D$6:$AG$6,U$6,Avril!$D8:$AG8,"Ca")+COUNTIFS(Mai!D6:AH6,U$6,Mai!D8:AH8,"Ca"))/7*$C7</f>
        <v>0</v>
      </c>
      <c r="V7" s="108">
        <f>(COUNTIFS(Avril!$D$6:$AG$6,V$6,Avril!$D8:$AG8,"Ca")+COUNTIFS(Mai!E6:AI6,V$6,Mai!E8:AI8,"Ca"))/7*$C7</f>
        <v>0</v>
      </c>
      <c r="W7" s="108">
        <f>IF(D7="","",COUNTIFS(Mai!F6:AJ6,W$6,Mai!F8:AJ8,"Ca")/7*$C7)</f>
        <v>0</v>
      </c>
      <c r="X7" s="108">
        <f>COUNTIFS(Mai!G6:AK6,X$6,Mai!G8:AK8,"Ca")/7*$C7</f>
        <v>0</v>
      </c>
      <c r="Y7" s="108">
        <f>(COUNTIFS(Mai!H6:AL6,Y$6,Mai!H8:AL8,"Ca")+COUNTIFS(Juin!$D$6:$AG$6,Y$6,Juin!$D8:$AG8,"Ca"))/7*$C7</f>
        <v>0</v>
      </c>
      <c r="Z7" s="108">
        <f>(COUNTIFS(Mai!I6:AM6,Z$6,Mai!I8:AM8,"Ca")+COUNTIFS(Juin!$D$6:$AG$6,Z$6,Juin!$D8:$AG8,"Ca"))/7*$C7</f>
        <v>0</v>
      </c>
      <c r="AA7" s="108">
        <f>(COUNTIFS(Mai!J6:AN6,AA$6,Mai!J8:AN8,"Ca")+COUNTIFS(Juin!$D$6:$AG$6,AA$6,Juin!$D8:$AG8,"Ca"))/7*$C7</f>
        <v>0</v>
      </c>
      <c r="AB7" s="108">
        <f>COUNTIFS(Juin!$D$6:$AG$6,AB$6,Juin!$D8:$AG8,"Ca")/7*$C7</f>
        <v>0</v>
      </c>
      <c r="AC7" s="108">
        <f>(COUNTIFS(Juin!$D$6:$AG$6,AC$6,Juin!$D8:$AG8,"Ca")+COUNTIFS(Juillet!$D$6:$AH$6,AC$6,Juillet!$D8:$AH8,"Ca"))/7*$C7</f>
        <v>0</v>
      </c>
      <c r="AD7" s="108">
        <f>(COUNTIFS(Juin!$D$6:$AG$6,AD$6,Juin!$D8:$AG8,"Ca")+COUNTIFS(Juillet!$D$6:$AH$6,AD$6,Juillet!$D8:$AH8,"Ca"))/7*$C7</f>
        <v>0</v>
      </c>
      <c r="AE7" s="108">
        <f>COUNTIFS(Juillet!$D$6:$AH$6,AE$6,Juillet!$D8:$AH8,"Ca")/7*$C7</f>
        <v>0</v>
      </c>
      <c r="AF7" s="108">
        <f>COUNTIFS(Juillet!$D$6:$AH$6,AF$6,Juillet!$D8:$AH8,"Ca")/7*$C7</f>
        <v>0</v>
      </c>
      <c r="AG7" s="108">
        <f>COUNTIFS(Juillet!$D$6:$AH$6,AG$6,Juillet!$D8:$AH8,"Ca")/7*$C7</f>
        <v>0</v>
      </c>
      <c r="AH7" s="108">
        <f>(COUNTIFS(Juillet!$D$6:$AH$6,AH$6,Juillet!$D8:$AH8,"Ca")+COUNTIFS(Août!$D$6:$AH$6,AH$6,Août!$D8:$AH8,"Ca"))/7*$C7</f>
        <v>0</v>
      </c>
      <c r="AI7" s="108">
        <f>COUNTIFS(Août!$D$6:$AH$6,AI$6,Août!$D8:$AH8,"Ca")/7*$C7</f>
        <v>0</v>
      </c>
      <c r="AJ7" s="108">
        <f>COUNTIFS(Août!$D$6:$AH$6,AJ$6,Août!$D8:$AH8,"Ca")/7*$C7</f>
        <v>0</v>
      </c>
      <c r="AK7" s="108">
        <f>COUNTIFS(Août!$D$6:$AH$6,AK$6,Août!$D8:$AH8,"Ca")/7*$C7</f>
        <v>0</v>
      </c>
      <c r="AL7" s="108">
        <f>(COUNTIFS(Août!$D$6:$AH$6,AL$6,Août!$D8:$AH8,"Ca")+COUNTIFS(Septembre!$D$6:$AG$6,AL$6,Septembre!$D8:$AG8,"Ca"))/7*$C7</f>
        <v>0</v>
      </c>
      <c r="AM7" s="108">
        <f>(COUNTIFS(Août!$D$6:$AH$6,AM$6,Août!$D8:$AH8,"Ca")+COUNTIFS(Septembre!$D$6:$AG$6,AM$6,Septembre!$D8:$AG8,"Ca"))/7*$C7</f>
        <v>0</v>
      </c>
      <c r="AN7" s="108">
        <f>COUNTIFS(Septembre!$D$6:$AG$6,AN$6,Septembre!$D8:$AG8,"Ca")/7*$C7</f>
        <v>0</v>
      </c>
      <c r="AO7" s="108">
        <f>COUNTIFS(Septembre!$D$6:$AG$6,AO$6,Septembre!$D8:$AG8,"Ca")/7*$C7</f>
        <v>0</v>
      </c>
      <c r="AP7" s="108">
        <f>(COUNTIFS(Septembre!$D$6:$AG$6,AP$6,Septembre!$D8:$AG8,"Ca")+COUNTIFS(Octobre!$D$6:$AH$6,AP$6,Octobre!$D8:$AH8,"Ca"))/7*$C7</f>
        <v>0</v>
      </c>
      <c r="AQ7" s="108">
        <f>(COUNTIFS(Septembre!$D$6:$AG$6,AQ$6,Septembre!$D8:$AG8,"Ca")+COUNTIFS(Octobre!$D$6:$AH$6,AQ$6,Octobre!$D8:$AH8,"Ca"))/7*$C7</f>
        <v>0</v>
      </c>
      <c r="AR7" s="108">
        <f>COUNTIFS(Octobre!$D$6:$AH$6,AR$6,Octobre!$D8:$AH8,"Ca")/7*$C7</f>
        <v>0</v>
      </c>
      <c r="AS7" s="108">
        <f>COUNTIFS(Octobre!$D$6:$AH$6,AS$6,Octobre!$D8:$AH8,"Ca")/7*$C7</f>
        <v>0</v>
      </c>
      <c r="AT7" s="108">
        <f>COUNTIFS(Octobre!$D$6:$AH$6,AT$6,Octobre!$D8:$AH8,"Ca")/7*$C7</f>
        <v>0</v>
      </c>
      <c r="AU7" s="108">
        <f>(COUNTIFS(Octobre!$D$6:$AH$6,AU$6,Octobre!$D8:$AH8,"Ca")+COUNTIFS(Novembre!$D$6:$AG$6,AU$6,Novembre!$D8:$AG8,"Ca"))/7*$C7</f>
        <v>0</v>
      </c>
      <c r="AV7" s="108">
        <f>(COUNTIFS(Octobre!$D$6:$AH$6,AV$6,Octobre!$D8:$AH8,"Ca")+COUNTIFS(Novembre!$D$6:$AG$6,AV$6,Novembre!$D8:$AG8,"Ca"))/7*$C7</f>
        <v>0</v>
      </c>
      <c r="AW7" s="108">
        <f>COUNTIFS(Novembre!$D$6:$AG$6,AW$6,Novembre!$D8:$AG8,"Ca")/7*$C7</f>
        <v>0</v>
      </c>
      <c r="AX7" s="108">
        <f>COUNTIFS(Novembre!$D$6:$AG$6,AX$6,Novembre!$D8:$AG8,"Ca")/7*$C7</f>
        <v>0</v>
      </c>
      <c r="AY7" s="108">
        <f>(COUNTIFS(Novembre!$D$6:$AG$6,AY$6,Novembre!$D8:$AG8,"C")+COUNTIFS(Décembre!$D$6:$AH$6,AY$6,Décembre!$D8:$AH8,"C"))/7*$C7</f>
        <v>0</v>
      </c>
      <c r="AZ7" s="108">
        <f>(COUNTIFS(Novembre!$D$6:$AG$6,AZ$6,Novembre!$D8:$AG8,"Ca")+COUNTIFS(Décembre!$D$6:$AH$6,AZ$6,Décembre!$D8:$AH8,"Ca"))/7*$C7</f>
        <v>0</v>
      </c>
      <c r="BA7" s="108">
        <f>COUNTIFS(Décembre!$D$6:$AH$6,BA$6,Décembre!$D8:$AH8,"Ca")/7*$C7</f>
        <v>0</v>
      </c>
      <c r="BB7" s="108">
        <f>COUNTIFS(Décembre!$D$6:$AH$6,BB$6,Décembre!$D8:$AH8,"Ca")/7*$C7</f>
        <v>0</v>
      </c>
      <c r="BC7" s="108">
        <f>COUNTIFS(Décembre!$D$6:$AH$6,BC$6,Décembre!$D8:$AH8,"Ca")/7*$C7</f>
        <v>0</v>
      </c>
      <c r="BD7" s="108">
        <f>COUNTIFS(Décembre!$D$6:$AH$6,BD$6,Décembre!$D8:$AH8,"Ca")/7*$C7</f>
        <v>0</v>
      </c>
      <c r="BE7" s="39">
        <f>SUM(Tableau8[[#This Row],[janv-00]:[Colonne4]])</f>
        <v>0.79999999999999993</v>
      </c>
    </row>
    <row r="8" spans="2:57" ht="23.25" customHeight="1" x14ac:dyDescent="0.25">
      <c r="B8" s="23" t="str">
        <f>'Noms '!B5</f>
        <v>durant</v>
      </c>
      <c r="C8" s="26">
        <f>'Noms '!C5</f>
        <v>0.75</v>
      </c>
      <c r="D8" s="108">
        <f>COUNTIFS(Janvier!$D$6:$AH$6,D$6,Janvier!$D9:$AH9,"Ca")/7*Tableau8[[#This Row],[ETP]]</f>
        <v>0.10714285714285714</v>
      </c>
      <c r="E8" s="108">
        <f>COUNTIFS(Janvier!$D$6:$AH$6,E$6,Janvier!$D9:$AH9,"Ca")/7*Tableau8[[#This Row],[ETP]]</f>
        <v>0</v>
      </c>
      <c r="F8" s="108">
        <f>COUNTIFS(Janvier!$D$6:$AH$6,F$6,Janvier!$D9:$AH9,"Ca")/7*$C8</f>
        <v>0.10714285714285714</v>
      </c>
      <c r="G8" s="108">
        <f>COUNTIFS(Janvier!$D$6:$AH$6,G$6,Janvier!$D9:$AH9,"Ca")/7*$C8</f>
        <v>0</v>
      </c>
      <c r="H8" s="108">
        <f>(COUNTIFS(Janvier!$D$6:$AH$6,H$6,Janvier!$D9:$AH9,"Ca")+COUNTIFS(Février!D7:AF7,H$6,Février!D9:AF9,"Ca"))/7*$C8</f>
        <v>0</v>
      </c>
      <c r="I8" s="108">
        <f>(COUNTIFS(Janvier!$D$6:$AH$6,I$6,Janvier!$D9:$AH9,"Ca")+COUNTIFS(Février!E7:AG7,I$6,Février!E9:AG9,"Ca"))/7*$C8</f>
        <v>0</v>
      </c>
      <c r="J8" s="108">
        <f>COUNTIFS(Février!E7:AG7,J$6,Février!E9:AG9,"Ca")/7*$C8</f>
        <v>0</v>
      </c>
      <c r="K8" s="108">
        <f>COUNTIFS(Février!F7:AH7,K$6,Février!F9:AH9,"Ca")/7*$C8</f>
        <v>0</v>
      </c>
      <c r="L8" s="108">
        <f>(COUNTIFS(Février!G7:AI7,L$6,Février!G9:AI9,"Ca")+COUNTIFS(Mars!D7:AH7,L$6,Mars!D9:AH9,"Ca"))/7*$C8</f>
        <v>0</v>
      </c>
      <c r="M8" s="108">
        <f>(COUNTIFS(Février!H7:AJ7,M$6,Février!H9:AJ9,"Ca")+COUNTIFS(Mars!E7:AI7,M$6,Mars!E9:AI9,"Ca"))/7*$C8</f>
        <v>0</v>
      </c>
      <c r="N8" s="108">
        <f>COUNTIFS(Mars!$E$6:$AI$6,N$6,Mars!$E9:$AI9,"Ca")/7*$C8</f>
        <v>0</v>
      </c>
      <c r="O8" s="108">
        <f>COUNTIFS(Mars!$E$6:$AI$6,O$6,Mars!$E9:$AI9,"Ca")/7*$C8</f>
        <v>0</v>
      </c>
      <c r="P8" s="108">
        <f>(COUNTIFS(Mars!$E$6:$AI$6,P$6,Mars!$E9:$AI9,"Ca")+COUNTIFS(Avril!$D$6:$AG$6,P$6,Avril!$D9:$AG9,"Ca"))/7*$C8</f>
        <v>0</v>
      </c>
      <c r="Q8" s="108">
        <f>(COUNTIFS(Mars!$E$6:$AI$6,Q$6,Mars!$E9:$AI9,"Ca")+COUNTIFS(Avril!$D$6:$AG$6,Q$6,Avril!$D9:$AG9,"Ca"))/7*$C8</f>
        <v>0</v>
      </c>
      <c r="R8" s="108">
        <f>COUNTIFS(Avril!$D$6:$AG$6,R$6,Avril!$D9:$AG9,"Ca")/7*$C8</f>
        <v>0</v>
      </c>
      <c r="S8" s="108">
        <f>COUNTIFS(Avril!$D$6:$AG$6,S$6,Avril!$D9:$AG9,"Ca")/7*$C8</f>
        <v>0</v>
      </c>
      <c r="T8" s="108">
        <f>COUNTIFS(Avril!$D$6:$AG$6,T$6,Avril!$D9:$AG9,"Ca")/7*$C8</f>
        <v>0</v>
      </c>
      <c r="U8" s="108">
        <f>(COUNTIFS(Avril!$D$6:$AG$6,U$6,Avril!$D9:$AG9,"Ca")+COUNTIFS(Mai!D7:AH7,U$6,Mai!D9:AH9,"Ca"))/7*$C8</f>
        <v>0</v>
      </c>
      <c r="V8" s="108">
        <f>(COUNTIFS(Avril!$D$6:$AG$6,V$6,Avril!$D9:$AG9,"Ca")+COUNTIFS(Mai!E7:AI7,V$6,Mai!E9:AI9,"Ca"))/7*$C8</f>
        <v>0</v>
      </c>
      <c r="W8" s="108">
        <f>IF(D8="","",COUNTIFS(Mai!F7:AJ7,W$6,Mai!F9:AJ9,"Ca")/7*$C8)</f>
        <v>0</v>
      </c>
      <c r="X8" s="108">
        <f>COUNTIFS(Mai!G7:AK7,X$6,Mai!G9:AK9,"Ca")/7*$C8</f>
        <v>0</v>
      </c>
      <c r="Y8" s="108">
        <f>(COUNTIFS(Mai!H7:AL7,Y$6,Mai!H9:AL9,"Ca")+COUNTIFS(Juin!$D$6:$AG$6,Y$6,Juin!$D9:$AG9,"Ca"))/7*$C8</f>
        <v>0</v>
      </c>
      <c r="Z8" s="108">
        <f>(COUNTIFS(Mai!I7:AM7,Z$6,Mai!I9:AM9,"Ca")+COUNTIFS(Juin!$D$6:$AG$6,Z$6,Juin!$D9:$AG9,"Ca"))/7*$C8</f>
        <v>0</v>
      </c>
      <c r="AA8" s="108">
        <f>(COUNTIFS(Mai!J7:AN7,AA$6,Mai!J9:AN9,"Ca")+COUNTIFS(Juin!$D$6:$AG$6,AA$6,Juin!$D9:$AG9,"Ca"))/7*$C8</f>
        <v>0</v>
      </c>
      <c r="AB8" s="108">
        <f>COUNTIFS(Juin!$D$6:$AG$6,AB$6,Juin!$D9:$AG9,"Ca")/7*$C8</f>
        <v>0</v>
      </c>
      <c r="AC8" s="108">
        <f>(COUNTIFS(Juin!$D$6:$AG$6,AC$6,Juin!$D9:$AG9,"Ca")+COUNTIFS(Juillet!$D$6:$AH$6,AC$6,Juillet!$D9:$AH9,"Ca"))/7*$C8</f>
        <v>0</v>
      </c>
      <c r="AD8" s="108">
        <f>(COUNTIFS(Juin!$D$6:$AG$6,AD$6,Juin!$D9:$AG9,"Ca")+COUNTIFS(Juillet!$D$6:$AH$6,AD$6,Juillet!$D9:$AH9,"Ca"))/7*$C8</f>
        <v>0</v>
      </c>
      <c r="AE8" s="108">
        <f>COUNTIFS(Juillet!$D$6:$AH$6,AE$6,Juillet!$D9:$AH9,"Ca")/7*$C8</f>
        <v>0</v>
      </c>
      <c r="AF8" s="108">
        <f>COUNTIFS(Juillet!$D$6:$AH$6,AF$6,Juillet!$D9:$AH9,"Ca")/7*$C8</f>
        <v>0</v>
      </c>
      <c r="AG8" s="108">
        <f>COUNTIFS(Juillet!$D$6:$AH$6,AG$6,Juillet!$D9:$AH9,"Ca")/7*$C8</f>
        <v>0</v>
      </c>
      <c r="AH8" s="108">
        <f>(COUNTIFS(Juillet!$D$6:$AH$6,AH$6,Juillet!$D9:$AH9,"Ca")+COUNTIFS(Août!$D$6:$AH$6,AH$6,Août!$D9:$AH9,"Ca"))/7*$C8</f>
        <v>0</v>
      </c>
      <c r="AI8" s="108">
        <f>COUNTIFS(Août!$D$6:$AH$6,AI$6,Août!$D9:$AH9,"Ca")/7*$C8</f>
        <v>0</v>
      </c>
      <c r="AJ8" s="108">
        <f>COUNTIFS(Août!$D$6:$AH$6,AJ$6,Août!$D9:$AH9,"Ca")/7*$C8</f>
        <v>0</v>
      </c>
      <c r="AK8" s="108">
        <f>COUNTIFS(Août!$D$6:$AH$6,AK$6,Août!$D9:$AH9,"Ca")/7*$C8</f>
        <v>0</v>
      </c>
      <c r="AL8" s="108">
        <f>(COUNTIFS(Août!$D$6:$AH$6,AL$6,Août!$D9:$AH9,"Ca")+COUNTIFS(Septembre!$D$6:$AG$6,AL$6,Septembre!$D9:$AG9,"Ca"))/7*$C8</f>
        <v>0</v>
      </c>
      <c r="AM8" s="108">
        <f>(COUNTIFS(Août!$D$6:$AH$6,AM$6,Août!$D9:$AH9,"Ca")+COUNTIFS(Septembre!$D$6:$AG$6,AM$6,Septembre!$D9:$AG9,"Ca"))/7*$C8</f>
        <v>0</v>
      </c>
      <c r="AN8" s="108">
        <f>COUNTIFS(Septembre!$D$6:$AG$6,AN$6,Septembre!$D9:$AG9,"Ca")/7*$C8</f>
        <v>0</v>
      </c>
      <c r="AO8" s="108">
        <f>COUNTIFS(Septembre!$D$6:$AG$6,AO$6,Septembre!$D9:$AG9,"Ca")/7*$C8</f>
        <v>0</v>
      </c>
      <c r="AP8" s="108">
        <f>(COUNTIFS(Septembre!$D$6:$AG$6,AP$6,Septembre!$D9:$AG9,"Ca")+COUNTIFS(Octobre!$D$6:$AH$6,AP$6,Octobre!$D9:$AH9,"Ca"))/7*$C8</f>
        <v>0</v>
      </c>
      <c r="AQ8" s="108">
        <f>(COUNTIFS(Septembre!$D$6:$AG$6,AQ$6,Septembre!$D9:$AG9,"Ca")+COUNTIFS(Octobre!$D$6:$AH$6,AQ$6,Octobre!$D9:$AH9,"Ca"))/7*$C8</f>
        <v>0</v>
      </c>
      <c r="AR8" s="108">
        <f>COUNTIFS(Octobre!$D$6:$AH$6,AR$6,Octobre!$D9:$AH9,"Ca")/7*$C8</f>
        <v>0</v>
      </c>
      <c r="AS8" s="108">
        <f>COUNTIFS(Octobre!$D$6:$AH$6,AS$6,Octobre!$D9:$AH9,"Ca")/7*$C8</f>
        <v>0</v>
      </c>
      <c r="AT8" s="108">
        <f>COUNTIFS(Octobre!$D$6:$AH$6,AT$6,Octobre!$D9:$AH9,"Ca")/7*$C8</f>
        <v>0</v>
      </c>
      <c r="AU8" s="108">
        <f>(COUNTIFS(Octobre!$D$6:$AH$6,AU$6,Octobre!$D9:$AH9,"Ca")+COUNTIFS(Novembre!$D$6:$AG$6,AU$6,Novembre!$D9:$AG9,"Ca"))/7*$C8</f>
        <v>0</v>
      </c>
      <c r="AV8" s="108">
        <f>(COUNTIFS(Octobre!$D$6:$AH$6,AV$6,Octobre!$D9:$AH9,"Ca")+COUNTIFS(Novembre!$D$6:$AG$6,AV$6,Novembre!$D9:$AG9,"Ca"))/7*$C8</f>
        <v>0</v>
      </c>
      <c r="AW8" s="108">
        <f>COUNTIFS(Novembre!$D$6:$AG$6,AW$6,Novembre!$D9:$AG9,"Ca")/7*$C8</f>
        <v>0</v>
      </c>
      <c r="AX8" s="108">
        <f>COUNTIFS(Novembre!$D$6:$AG$6,AX$6,Novembre!$D9:$AG9,"Ca")/7*$C8</f>
        <v>0</v>
      </c>
      <c r="AY8" s="108">
        <f>(COUNTIFS(Novembre!$D$6:$AG$6,AY$6,Novembre!$D9:$AG9,"C")+COUNTIFS(Décembre!$D$6:$AH$6,AY$6,Décembre!$D9:$AH9,"C"))/7*$C8</f>
        <v>0</v>
      </c>
      <c r="AZ8" s="108">
        <f>(COUNTIFS(Novembre!$D$6:$AG$6,AZ$6,Novembre!$D9:$AG9,"Ca")+COUNTIFS(Décembre!$D$6:$AH$6,AZ$6,Décembre!$D9:$AH9,"Ca"))/7*$C8</f>
        <v>0</v>
      </c>
      <c r="BA8" s="108">
        <f>COUNTIFS(Décembre!$D$6:$AH$6,BA$6,Décembre!$D9:$AH9,"Ca")/7*$C8</f>
        <v>0</v>
      </c>
      <c r="BB8" s="108">
        <f>COUNTIFS(Décembre!$D$6:$AH$6,BB$6,Décembre!$D9:$AH9,"Ca")/7*$C8</f>
        <v>0</v>
      </c>
      <c r="BC8" s="108">
        <f>COUNTIFS(Décembre!$D$6:$AH$6,BC$6,Décembre!$D9:$AH9,"Ca")/7*$C8</f>
        <v>0</v>
      </c>
      <c r="BD8" s="108">
        <f>COUNTIFS(Décembre!$D$6:$AH$6,BD$6,Décembre!$D9:$AH9,"Ca")/7*$C8</f>
        <v>0</v>
      </c>
      <c r="BE8" s="39">
        <f>SUM(Tableau8[[#This Row],[janv-00]:[Colonne4]])</f>
        <v>0.21428571428571427</v>
      </c>
    </row>
    <row r="9" spans="2:57" ht="23.25" customHeight="1" x14ac:dyDescent="0.25">
      <c r="B9" s="23" t="str">
        <f>'Noms '!B6</f>
        <v>xx</v>
      </c>
      <c r="C9" s="26">
        <f>'Noms '!C6</f>
        <v>1</v>
      </c>
      <c r="D9" s="108">
        <f>COUNTIFS(Janvier!$D$6:$AH$6,D$6,Janvier!$D10:$AH10,"Ca")/7*Tableau8[[#This Row],[ETP]]</f>
        <v>0.42857142857142855</v>
      </c>
      <c r="E9" s="108">
        <f>COUNTIFS(Janvier!$D$6:$AH$6,E$6,Janvier!$D10:$AH10,"Ca")/7*Tableau8[[#This Row],[ETP]]</f>
        <v>1</v>
      </c>
      <c r="F9" s="108">
        <f>COUNTIFS(Janvier!$D$6:$AH$6,F$6,Janvier!$D10:$AH10,"Ca")/7*$C9</f>
        <v>0.14285714285714285</v>
      </c>
      <c r="G9" s="108">
        <f>COUNTIFS(Janvier!$D$6:$AH$6,G$6,Janvier!$D10:$AH10,"Ca")/7*$C9</f>
        <v>0.14285714285714285</v>
      </c>
      <c r="H9" s="108">
        <f>(COUNTIFS(Janvier!$D$6:$AH$6,H$6,Janvier!$D10:$AH10,"Ca")+COUNTIFS(Février!D8:AF8,H$6,Février!D10:AF10,"Ca"))/7*$C9</f>
        <v>0</v>
      </c>
      <c r="I9" s="108">
        <f>(COUNTIFS(Janvier!$D$6:$AH$6,I$6,Janvier!$D10:$AH10,"Ca")+COUNTIFS(Février!E8:AG8,I$6,Février!E10:AG10,"Ca"))/7*$C9</f>
        <v>0</v>
      </c>
      <c r="J9" s="108">
        <f>COUNTIFS(Février!E8:AG8,J$6,Février!E10:AG10,"Ca")/7*$C9</f>
        <v>0</v>
      </c>
      <c r="K9" s="108">
        <f>COUNTIFS(Février!F8:AH8,K$6,Février!F10:AH10,"Ca")/7*$C9</f>
        <v>0</v>
      </c>
      <c r="L9" s="108">
        <f>(COUNTIFS(Février!G8:AI8,L$6,Février!G10:AI10,"Ca")+COUNTIFS(Mars!D8:AH8,L$6,Mars!D10:AH10,"Ca"))/7*$C9</f>
        <v>0</v>
      </c>
      <c r="M9" s="108">
        <f>(COUNTIFS(Février!H8:AJ8,M$6,Février!H10:AJ10,"Ca")+COUNTIFS(Mars!E8:AI8,M$6,Mars!E10:AI10,"Ca"))/7*$C9</f>
        <v>0</v>
      </c>
      <c r="N9" s="108">
        <f>COUNTIFS(Mars!$E$6:$AI$6,N$6,Mars!$E10:$AI10,"Ca")/7*$C9</f>
        <v>0</v>
      </c>
      <c r="O9" s="108">
        <f>COUNTIFS(Mars!$E$6:$AI$6,O$6,Mars!$E10:$AI10,"Ca")/7*$C9</f>
        <v>0</v>
      </c>
      <c r="P9" s="108">
        <f>(COUNTIFS(Mars!$E$6:$AI$6,P$6,Mars!$E10:$AI10,"Ca")+COUNTIFS(Avril!$D$6:$AG$6,P$6,Avril!$D10:$AG10,"Ca"))/7*$C9</f>
        <v>0</v>
      </c>
      <c r="Q9" s="108">
        <f>(COUNTIFS(Mars!$E$6:$AI$6,Q$6,Mars!$E10:$AI10,"Ca")+COUNTIFS(Avril!$D$6:$AG$6,Q$6,Avril!$D10:$AG10,"Ca"))/7*$C9</f>
        <v>0</v>
      </c>
      <c r="R9" s="108">
        <f>COUNTIFS(Avril!$D$6:$AG$6,R$6,Avril!$D10:$AG10,"Ca")/7*$C9</f>
        <v>0</v>
      </c>
      <c r="S9" s="108">
        <f>COUNTIFS(Avril!$D$6:$AG$6,S$6,Avril!$D10:$AG10,"Ca")/7*$C9</f>
        <v>0</v>
      </c>
      <c r="T9" s="108">
        <f>COUNTIFS(Avril!$D$6:$AG$6,T$6,Avril!$D10:$AG10,"Ca")/7*$C9</f>
        <v>0</v>
      </c>
      <c r="U9" s="108">
        <f>(COUNTIFS(Avril!$D$6:$AG$6,U$6,Avril!$D10:$AG10,"Ca")+COUNTIFS(Mai!D8:AH8,U$6,Mai!D10:AH10,"Ca"))/7*$C9</f>
        <v>0</v>
      </c>
      <c r="V9" s="108">
        <f>(COUNTIFS(Avril!$D$6:$AG$6,V$6,Avril!$D10:$AG10,"Ca")+COUNTIFS(Mai!E8:AI8,V$6,Mai!E10:AI10,"Ca"))/7*$C9</f>
        <v>0</v>
      </c>
      <c r="W9" s="108">
        <f>IF(D9="","",COUNTIFS(Mai!F8:AJ8,W$6,Mai!F10:AJ10,"Ca")/7*$C9)</f>
        <v>0</v>
      </c>
      <c r="X9" s="108">
        <f>COUNTIFS(Mai!G8:AK8,X$6,Mai!G10:AK10,"Ca")/7*$C9</f>
        <v>0</v>
      </c>
      <c r="Y9" s="108">
        <f>(COUNTIFS(Mai!H8:AL8,Y$6,Mai!H10:AL10,"Ca")+COUNTIFS(Juin!$D$6:$AG$6,Y$6,Juin!$D10:$AG10,"Ca"))/7*$C9</f>
        <v>0</v>
      </c>
      <c r="Z9" s="108">
        <f>(COUNTIFS(Mai!I8:AM8,Z$6,Mai!I10:AM10,"Ca")+COUNTIFS(Juin!$D$6:$AG$6,Z$6,Juin!$D10:$AG10,"Ca"))/7*$C9</f>
        <v>0</v>
      </c>
      <c r="AA9" s="108">
        <f>(COUNTIFS(Mai!J8:AN8,AA$6,Mai!J10:AN10,"Ca")+COUNTIFS(Juin!$D$6:$AG$6,AA$6,Juin!$D10:$AG10,"Ca"))/7*$C9</f>
        <v>0</v>
      </c>
      <c r="AB9" s="108">
        <f>COUNTIFS(Juin!$D$6:$AG$6,AB$6,Juin!$D10:$AG10,"Ca")/7*$C9</f>
        <v>0</v>
      </c>
      <c r="AC9" s="108">
        <f>(COUNTIFS(Juin!$D$6:$AG$6,AC$6,Juin!$D10:$AG10,"Ca")+COUNTIFS(Juillet!$D$6:$AH$6,AC$6,Juillet!$D10:$AH10,"Ca"))/7*$C9</f>
        <v>0</v>
      </c>
      <c r="AD9" s="108">
        <f>(COUNTIFS(Juin!$D$6:$AG$6,AD$6,Juin!$D10:$AG10,"Ca")+COUNTIFS(Juillet!$D$6:$AH$6,AD$6,Juillet!$D10:$AH10,"Ca"))/7*$C9</f>
        <v>0</v>
      </c>
      <c r="AE9" s="108">
        <f>COUNTIFS(Juillet!$D$6:$AH$6,AE$6,Juillet!$D10:$AH10,"Ca")/7*$C9</f>
        <v>0</v>
      </c>
      <c r="AF9" s="108">
        <f>COUNTIFS(Juillet!$D$6:$AH$6,AF$6,Juillet!$D10:$AH10,"Ca")/7*$C9</f>
        <v>0</v>
      </c>
      <c r="AG9" s="108">
        <f>COUNTIFS(Juillet!$D$6:$AH$6,AG$6,Juillet!$D10:$AH10,"Ca")/7*$C9</f>
        <v>0</v>
      </c>
      <c r="AH9" s="108">
        <f>(COUNTIFS(Juillet!$D$6:$AH$6,AH$6,Juillet!$D10:$AH10,"Ca")+COUNTIFS(Août!$D$6:$AH$6,AH$6,Août!$D10:$AH10,"Ca"))/7*$C9</f>
        <v>0</v>
      </c>
      <c r="AI9" s="108">
        <f>COUNTIFS(Août!$D$6:$AH$6,AI$6,Août!$D10:$AH10,"Ca")/7*$C9</f>
        <v>0</v>
      </c>
      <c r="AJ9" s="108">
        <f>COUNTIFS(Août!$D$6:$AH$6,AJ$6,Août!$D10:$AH10,"Ca")/7*$C9</f>
        <v>0</v>
      </c>
      <c r="AK9" s="108">
        <f>COUNTIFS(Août!$D$6:$AH$6,AK$6,Août!$D10:$AH10,"Ca")/7*$C9</f>
        <v>0</v>
      </c>
      <c r="AL9" s="108">
        <f>(COUNTIFS(Août!$D$6:$AH$6,AL$6,Août!$D10:$AH10,"Ca")+COUNTIFS(Septembre!$D$6:$AG$6,AL$6,Septembre!$D10:$AG10,"Ca"))/7*$C9</f>
        <v>0</v>
      </c>
      <c r="AM9" s="108">
        <f>(COUNTIFS(Août!$D$6:$AH$6,AM$6,Août!$D10:$AH10,"Ca")+COUNTIFS(Septembre!$D$6:$AG$6,AM$6,Septembre!$D10:$AG10,"Ca"))/7*$C9</f>
        <v>0</v>
      </c>
      <c r="AN9" s="108">
        <f>COUNTIFS(Septembre!$D$6:$AG$6,AN$6,Septembre!$D10:$AG10,"Ca")/7*$C9</f>
        <v>0</v>
      </c>
      <c r="AO9" s="108">
        <f>COUNTIFS(Septembre!$D$6:$AG$6,AO$6,Septembre!$D10:$AG10,"Ca")/7*$C9</f>
        <v>0</v>
      </c>
      <c r="AP9" s="108">
        <f>(COUNTIFS(Septembre!$D$6:$AG$6,AP$6,Septembre!$D10:$AG10,"Ca")+COUNTIFS(Octobre!$D$6:$AH$6,AP$6,Octobre!$D10:$AH10,"Ca"))/7*$C9</f>
        <v>0</v>
      </c>
      <c r="AQ9" s="108">
        <f>(COUNTIFS(Septembre!$D$6:$AG$6,AQ$6,Septembre!$D10:$AG10,"Ca")+COUNTIFS(Octobre!$D$6:$AH$6,AQ$6,Octobre!$D10:$AH10,"Ca"))/7*$C9</f>
        <v>0</v>
      </c>
      <c r="AR9" s="108">
        <f>COUNTIFS(Octobre!$D$6:$AH$6,AR$6,Octobre!$D10:$AH10,"Ca")/7*$C9</f>
        <v>0</v>
      </c>
      <c r="AS9" s="108">
        <f>COUNTIFS(Octobre!$D$6:$AH$6,AS$6,Octobre!$D10:$AH10,"Ca")/7*$C9</f>
        <v>0</v>
      </c>
      <c r="AT9" s="108">
        <f>COUNTIFS(Octobre!$D$6:$AH$6,AT$6,Octobre!$D10:$AH10,"Ca")/7*$C9</f>
        <v>0</v>
      </c>
      <c r="AU9" s="108">
        <f>(COUNTIFS(Octobre!$D$6:$AH$6,AU$6,Octobre!$D10:$AH10,"Ca")+COUNTIFS(Novembre!$D$6:$AG$6,AU$6,Novembre!$D10:$AG10,"Ca"))/7*$C9</f>
        <v>0</v>
      </c>
      <c r="AV9" s="108">
        <f>(COUNTIFS(Octobre!$D$6:$AH$6,AV$6,Octobre!$D10:$AH10,"Ca")+COUNTIFS(Novembre!$D$6:$AG$6,AV$6,Novembre!$D10:$AG10,"Ca"))/7*$C9</f>
        <v>0</v>
      </c>
      <c r="AW9" s="108">
        <f>COUNTIFS(Novembre!$D$6:$AG$6,AW$6,Novembre!$D10:$AG10,"Ca")/7*$C9</f>
        <v>0</v>
      </c>
      <c r="AX9" s="108">
        <f>COUNTIFS(Novembre!$D$6:$AG$6,AX$6,Novembre!$D10:$AG10,"Ca")/7*$C9</f>
        <v>0</v>
      </c>
      <c r="AY9" s="108">
        <f>(COUNTIFS(Novembre!$D$6:$AG$6,AY$6,Novembre!$D10:$AG10,"C")+COUNTIFS(Décembre!$D$6:$AH$6,AY$6,Décembre!$D10:$AH10,"C"))/7*$C9</f>
        <v>0</v>
      </c>
      <c r="AZ9" s="108">
        <f>(COUNTIFS(Novembre!$D$6:$AG$6,AZ$6,Novembre!$D10:$AG10,"Ca")+COUNTIFS(Décembre!$D$6:$AH$6,AZ$6,Décembre!$D10:$AH10,"Ca"))/7*$C9</f>
        <v>0</v>
      </c>
      <c r="BA9" s="108">
        <f>COUNTIFS(Décembre!$D$6:$AH$6,BA$6,Décembre!$D10:$AH10,"Ca")/7*$C9</f>
        <v>0</v>
      </c>
      <c r="BB9" s="108">
        <f>COUNTIFS(Décembre!$D$6:$AH$6,BB$6,Décembre!$D10:$AH10,"Ca")/7*$C9</f>
        <v>0</v>
      </c>
      <c r="BC9" s="108">
        <f>COUNTIFS(Décembre!$D$6:$AH$6,BC$6,Décembre!$D10:$AH10,"Ca")/7*$C9</f>
        <v>0</v>
      </c>
      <c r="BD9" s="108">
        <f>COUNTIFS(Décembre!$D$6:$AH$6,BD$6,Décembre!$D10:$AH10,"Ca")/7*$C9</f>
        <v>0</v>
      </c>
      <c r="BE9" s="39">
        <f>SUM(Tableau8[[#This Row],[janv-00]:[Colonne4]])</f>
        <v>1.7142857142857142</v>
      </c>
    </row>
    <row r="10" spans="2:57" ht="23.25" customHeight="1" x14ac:dyDescent="0.25">
      <c r="B10" s="23" t="str">
        <f>'Noms '!B7</f>
        <v>xy</v>
      </c>
      <c r="C10" s="26">
        <f>'Noms '!C7</f>
        <v>1</v>
      </c>
      <c r="D10" s="108">
        <f>COUNTIFS(Janvier!$D$6:$AH$6,D$6,Janvier!$D11:$AH11,"Ca")/7*Tableau8[[#This Row],[ETP]]</f>
        <v>0</v>
      </c>
      <c r="E10" s="108">
        <f>COUNTIFS(Janvier!$D$6:$AH$6,E$6,Janvier!$D11:$AH11,"Ca")/7*Tableau8[[#This Row],[ETP]]</f>
        <v>0</v>
      </c>
      <c r="F10" s="108">
        <f>COUNTIFS(Janvier!$D$6:$AH$6,F$6,Janvier!$D11:$AH11,"Ca")/7*$C10</f>
        <v>0</v>
      </c>
      <c r="G10" s="108">
        <f>COUNTIFS(Janvier!$D$6:$AH$6,G$6,Janvier!$D11:$AH11,"Ca")/7*$C10</f>
        <v>0</v>
      </c>
      <c r="H10" s="108">
        <f>(COUNTIFS(Janvier!$D$6:$AH$6,H$6,Janvier!$D11:$AH11,"Ca")+COUNTIFS(Février!D9:AF9,H$6,Février!D11:AF11,"Ca"))/7*$C10</f>
        <v>0</v>
      </c>
      <c r="I10" s="108">
        <f>(COUNTIFS(Janvier!$D$6:$AH$6,I$6,Janvier!$D11:$AH11,"Ca")+COUNTIFS(Février!E9:AG9,I$6,Février!E11:AG11,"Ca"))/7*$C10</f>
        <v>0</v>
      </c>
      <c r="J10" s="108">
        <f>COUNTIFS(Février!E9:AG9,J$6,Février!E11:AG11,"Ca")/7*$C10</f>
        <v>0</v>
      </c>
      <c r="K10" s="108">
        <f>COUNTIFS(Février!F9:AH9,K$6,Février!F11:AH11,"Ca")/7*$C10</f>
        <v>0</v>
      </c>
      <c r="L10" s="108">
        <f>(COUNTIFS(Février!G9:AI9,L$6,Février!G11:AI11,"Ca")+COUNTIFS(Mars!D9:AH9,L$6,Mars!D11:AH11,"Ca"))/7*$C10</f>
        <v>0</v>
      </c>
      <c r="M10" s="108">
        <f>(COUNTIFS(Février!H9:AJ9,M$6,Février!H11:AJ11,"Ca")+COUNTIFS(Mars!E9:AI9,M$6,Mars!E11:AI11,"Ca"))/7*$C10</f>
        <v>0</v>
      </c>
      <c r="N10" s="108">
        <f>COUNTIFS(Mars!$E$6:$AI$6,N$6,Mars!$E11:$AI11,"Ca")/7*$C10</f>
        <v>0</v>
      </c>
      <c r="O10" s="108">
        <f>COUNTIFS(Mars!$E$6:$AI$6,O$6,Mars!$E11:$AI11,"Ca")/7*$C10</f>
        <v>0</v>
      </c>
      <c r="P10" s="108">
        <f>(COUNTIFS(Mars!$E$6:$AI$6,P$6,Mars!$E11:$AI11,"Ca")+COUNTIFS(Avril!$D$6:$AG$6,P$6,Avril!$D11:$AG11,"Ca"))/7*$C10</f>
        <v>0</v>
      </c>
      <c r="Q10" s="108">
        <f>(COUNTIFS(Mars!$E$6:$AI$6,Q$6,Mars!$E11:$AI11,"Ca")+COUNTIFS(Avril!$D$6:$AG$6,Q$6,Avril!$D11:$AG11,"Ca"))/7*$C10</f>
        <v>0</v>
      </c>
      <c r="R10" s="108">
        <f>COUNTIFS(Avril!$D$6:$AG$6,R$6,Avril!$D11:$AG11,"Ca")/7*$C10</f>
        <v>0</v>
      </c>
      <c r="S10" s="108">
        <f>COUNTIFS(Avril!$D$6:$AG$6,S$6,Avril!$D11:$AG11,"Ca")/7*$C10</f>
        <v>0</v>
      </c>
      <c r="T10" s="108">
        <f>COUNTIFS(Avril!$D$6:$AG$6,T$6,Avril!$D11:$AG11,"Ca")/7*$C10</f>
        <v>0</v>
      </c>
      <c r="U10" s="108">
        <f>(COUNTIFS(Avril!$D$6:$AG$6,U$6,Avril!$D11:$AG11,"Ca")+COUNTIFS(Mai!D9:AH9,U$6,Mai!D11:AH11,"Ca"))/7*$C10</f>
        <v>0</v>
      </c>
      <c r="V10" s="108">
        <f>(COUNTIFS(Avril!$D$6:$AG$6,V$6,Avril!$D11:$AG11,"Ca")+COUNTIFS(Mai!E9:AI9,V$6,Mai!E11:AI11,"Ca"))/7*$C10</f>
        <v>0</v>
      </c>
      <c r="W10" s="108">
        <f>IF(D10="","",COUNTIFS(Mai!F9:AJ9,W$6,Mai!F11:AJ11,"Ca")/7*$C10)</f>
        <v>0</v>
      </c>
      <c r="X10" s="108">
        <f>COUNTIFS(Mai!G9:AK9,X$6,Mai!G11:AK11,"Ca")/7*$C10</f>
        <v>0</v>
      </c>
      <c r="Y10" s="108">
        <f>(COUNTIFS(Mai!H9:AL9,Y$6,Mai!H11:AL11,"Ca")+COUNTIFS(Juin!$D$6:$AG$6,Y$6,Juin!$D11:$AG11,"Ca"))/7*$C10</f>
        <v>0</v>
      </c>
      <c r="Z10" s="108">
        <f>(COUNTIFS(Mai!I9:AM9,Z$6,Mai!I11:AM11,"Ca")+COUNTIFS(Juin!$D$6:$AG$6,Z$6,Juin!$D11:$AG11,"Ca"))/7*$C10</f>
        <v>0</v>
      </c>
      <c r="AA10" s="108">
        <f>(COUNTIFS(Mai!J9:AN9,AA$6,Mai!J11:AN11,"Ca")+COUNTIFS(Juin!$D$6:$AG$6,AA$6,Juin!$D11:$AG11,"Ca"))/7*$C10</f>
        <v>0</v>
      </c>
      <c r="AB10" s="108">
        <f>COUNTIFS(Juin!$D$6:$AG$6,AB$6,Juin!$D11:$AG11,"Ca")/7*$C10</f>
        <v>0</v>
      </c>
      <c r="AC10" s="108">
        <f>(COUNTIFS(Juin!$D$6:$AG$6,AC$6,Juin!$D11:$AG11,"Ca")+COUNTIFS(Juillet!$D$6:$AH$6,AC$6,Juillet!$D11:$AH11,"Ca"))/7*$C10</f>
        <v>0</v>
      </c>
      <c r="AD10" s="108">
        <f>(COUNTIFS(Juin!$D$6:$AG$6,AD$6,Juin!$D11:$AG11,"Ca")+COUNTIFS(Juillet!$D$6:$AH$6,AD$6,Juillet!$D11:$AH11,"Ca"))/7*$C10</f>
        <v>0</v>
      </c>
      <c r="AE10" s="108">
        <f>COUNTIFS(Juillet!$D$6:$AH$6,AE$6,Juillet!$D11:$AH11,"Ca")/7*$C10</f>
        <v>0</v>
      </c>
      <c r="AF10" s="108">
        <f>COUNTIFS(Juillet!$D$6:$AH$6,AF$6,Juillet!$D11:$AH11,"Ca")/7*$C10</f>
        <v>0</v>
      </c>
      <c r="AG10" s="108">
        <f>COUNTIFS(Juillet!$D$6:$AH$6,AG$6,Juillet!$D11:$AH11,"Ca")/7*$C10</f>
        <v>0</v>
      </c>
      <c r="AH10" s="108">
        <f>(COUNTIFS(Juillet!$D$6:$AH$6,AH$6,Juillet!$D11:$AH11,"Ca")+COUNTIFS(Août!$D$6:$AH$6,AH$6,Août!$D11:$AH11,"Ca"))/7*$C10</f>
        <v>0</v>
      </c>
      <c r="AI10" s="108">
        <f>COUNTIFS(Août!$D$6:$AH$6,AI$6,Août!$D11:$AH11,"Ca")/7*$C10</f>
        <v>0</v>
      </c>
      <c r="AJ10" s="108">
        <f>COUNTIFS(Août!$D$6:$AH$6,AJ$6,Août!$D11:$AH11,"Ca")/7*$C10</f>
        <v>0</v>
      </c>
      <c r="AK10" s="108">
        <f>COUNTIFS(Août!$D$6:$AH$6,AK$6,Août!$D11:$AH11,"Ca")/7*$C10</f>
        <v>0</v>
      </c>
      <c r="AL10" s="108">
        <f>(COUNTIFS(Août!$D$6:$AH$6,AL$6,Août!$D11:$AH11,"Ca")+COUNTIFS(Septembre!$D$6:$AG$6,AL$6,Septembre!$D11:$AG11,"Ca"))/7*$C10</f>
        <v>0</v>
      </c>
      <c r="AM10" s="108">
        <f>(COUNTIFS(Août!$D$6:$AH$6,AM$6,Août!$D11:$AH11,"Ca")+COUNTIFS(Septembre!$D$6:$AG$6,AM$6,Septembre!$D11:$AG11,"Ca"))/7*$C10</f>
        <v>0</v>
      </c>
      <c r="AN10" s="108">
        <f>COUNTIFS(Septembre!$D$6:$AG$6,AN$6,Septembre!$D11:$AG11,"Ca")/7*$C10</f>
        <v>0</v>
      </c>
      <c r="AO10" s="108">
        <f>COUNTIFS(Septembre!$D$6:$AG$6,AO$6,Septembre!$D11:$AG11,"Ca")/7*$C10</f>
        <v>0</v>
      </c>
      <c r="AP10" s="108">
        <f>(COUNTIFS(Septembre!$D$6:$AG$6,AP$6,Septembre!$D11:$AG11,"Ca")+COUNTIFS(Octobre!$D$6:$AH$6,AP$6,Octobre!$D11:$AH11,"Ca"))/7*$C10</f>
        <v>0</v>
      </c>
      <c r="AQ10" s="108">
        <f>(COUNTIFS(Septembre!$D$6:$AG$6,AQ$6,Septembre!$D11:$AG11,"Ca")+COUNTIFS(Octobre!$D$6:$AH$6,AQ$6,Octobre!$D11:$AH11,"Ca"))/7*$C10</f>
        <v>0</v>
      </c>
      <c r="AR10" s="108">
        <f>COUNTIFS(Octobre!$D$6:$AH$6,AR$6,Octobre!$D11:$AH11,"Ca")/7*$C10</f>
        <v>0</v>
      </c>
      <c r="AS10" s="108">
        <f>COUNTIFS(Octobre!$D$6:$AH$6,AS$6,Octobre!$D11:$AH11,"Ca")/7*$C10</f>
        <v>0</v>
      </c>
      <c r="AT10" s="108">
        <f>COUNTIFS(Octobre!$D$6:$AH$6,AT$6,Octobre!$D11:$AH11,"Ca")/7*$C10</f>
        <v>0</v>
      </c>
      <c r="AU10" s="108">
        <f>(COUNTIFS(Octobre!$D$6:$AH$6,AU$6,Octobre!$D11:$AH11,"Ca")+COUNTIFS(Novembre!$D$6:$AG$6,AU$6,Novembre!$D11:$AG11,"Ca"))/7*$C10</f>
        <v>0</v>
      </c>
      <c r="AV10" s="108">
        <f>(COUNTIFS(Octobre!$D$6:$AH$6,AV$6,Octobre!$D11:$AH11,"Ca")+COUNTIFS(Novembre!$D$6:$AG$6,AV$6,Novembre!$D11:$AG11,"Ca"))/7*$C10</f>
        <v>0</v>
      </c>
      <c r="AW10" s="108">
        <f>COUNTIFS(Novembre!$D$6:$AG$6,AW$6,Novembre!$D11:$AG11,"Ca")/7*$C10</f>
        <v>0</v>
      </c>
      <c r="AX10" s="108">
        <f>COUNTIFS(Novembre!$D$6:$AG$6,AX$6,Novembre!$D11:$AG11,"Ca")/7*$C10</f>
        <v>0</v>
      </c>
      <c r="AY10" s="108">
        <f>(COUNTIFS(Novembre!$D$6:$AG$6,AY$6,Novembre!$D11:$AG11,"C")+COUNTIFS(Décembre!$D$6:$AH$6,AY$6,Décembre!$D11:$AH11,"C"))/7*$C10</f>
        <v>0</v>
      </c>
      <c r="AZ10" s="108">
        <f>(COUNTIFS(Novembre!$D$6:$AG$6,AZ$6,Novembre!$D11:$AG11,"Ca")+COUNTIFS(Décembre!$D$6:$AH$6,AZ$6,Décembre!$D11:$AH11,"Ca"))/7*$C10</f>
        <v>0</v>
      </c>
      <c r="BA10" s="108">
        <f>COUNTIFS(Décembre!$D$6:$AH$6,BA$6,Décembre!$D11:$AH11,"Ca")/7*$C10</f>
        <v>0</v>
      </c>
      <c r="BB10" s="108">
        <f>COUNTIFS(Décembre!$D$6:$AH$6,BB$6,Décembre!$D11:$AH11,"Ca")/7*$C10</f>
        <v>0</v>
      </c>
      <c r="BC10" s="108">
        <f>COUNTIFS(Décembre!$D$6:$AH$6,BC$6,Décembre!$D11:$AH11,"Ca")/7*$C10</f>
        <v>0</v>
      </c>
      <c r="BD10" s="108">
        <f>COUNTIFS(Décembre!$D$6:$AH$6,BD$6,Décembre!$D11:$AH11,"Ca")/7*$C10</f>
        <v>0</v>
      </c>
      <c r="BE10" s="39">
        <f>SUM(Tableau8[[#This Row],[janv-00]:[Colonne4]])</f>
        <v>0</v>
      </c>
    </row>
    <row r="11" spans="2:57" ht="23.25" customHeight="1" x14ac:dyDescent="0.25">
      <c r="B11" s="23" t="str">
        <f>'Noms '!B8</f>
        <v>ze</v>
      </c>
      <c r="C11" s="26">
        <f>'Noms '!C8</f>
        <v>0</v>
      </c>
      <c r="D11" s="108">
        <f>COUNTIFS(Janvier!$D$6:$AH$6,D$6,Janvier!$D12:$AH12,"Ca")/7*Tableau8[[#This Row],[ETP]]</f>
        <v>0</v>
      </c>
      <c r="E11" s="108">
        <f>COUNTIFS(Janvier!$D$6:$AH$6,E$6,Janvier!$D12:$AH12,"Ca")/7*Tableau8[[#This Row],[ETP]]</f>
        <v>0</v>
      </c>
      <c r="F11" s="108">
        <f>COUNTIFS(Janvier!$D$6:$AH$6,F$6,Janvier!$D12:$AH12,"Ca")/7*$C11</f>
        <v>0</v>
      </c>
      <c r="G11" s="108">
        <f>COUNTIFS(Janvier!$D$6:$AH$6,G$6,Janvier!$D12:$AH12,"Ca")/7*$C11</f>
        <v>0</v>
      </c>
      <c r="H11" s="108">
        <f>(COUNTIFS(Janvier!$D$6:$AH$6,H$6,Janvier!$D12:$AH12,"Ca")+COUNTIFS(Février!D10:AF10,H$6,Février!D12:AF12,"Ca"))/7*$C11</f>
        <v>0</v>
      </c>
      <c r="I11" s="108">
        <f>(COUNTIFS(Janvier!$D$6:$AH$6,I$6,Janvier!$D12:$AH12,"Ca")+COUNTIFS(Février!E10:AG10,I$6,Février!E12:AG12,"Ca"))/7*$C11</f>
        <v>0</v>
      </c>
      <c r="J11" s="108">
        <f>COUNTIFS(Février!E10:AG10,J$6,Février!E12:AG12,"Ca")/7*$C11</f>
        <v>0</v>
      </c>
      <c r="K11" s="108">
        <f>COUNTIFS(Février!F10:AH10,K$6,Février!F12:AH12,"Ca")/7*$C11</f>
        <v>0</v>
      </c>
      <c r="L11" s="108">
        <f>(COUNTIFS(Février!G10:AI10,L$6,Février!G12:AI12,"Ca")+COUNTIFS(Mars!D10:AH10,L$6,Mars!D12:AH12,"Ca"))/7*$C11</f>
        <v>0</v>
      </c>
      <c r="M11" s="108">
        <f>(COUNTIFS(Février!H10:AJ10,M$6,Février!H12:AJ12,"Ca")+COUNTIFS(Mars!E10:AI10,M$6,Mars!E12:AI12,"Ca"))/7*$C11</f>
        <v>0</v>
      </c>
      <c r="N11" s="108">
        <f>COUNTIFS(Mars!$E$6:$AI$6,N$6,Mars!$E12:$AI12,"Ca")/7*$C11</f>
        <v>0</v>
      </c>
      <c r="O11" s="108">
        <f>COUNTIFS(Mars!$E$6:$AI$6,O$6,Mars!$E12:$AI12,"Ca")/7*$C11</f>
        <v>0</v>
      </c>
      <c r="P11" s="108">
        <f>(COUNTIFS(Mars!$E$6:$AI$6,P$6,Mars!$E12:$AI12,"Ca")+COUNTIFS(Avril!$D$6:$AG$6,P$6,Avril!$D12:$AG12,"Ca"))/7*$C11</f>
        <v>0</v>
      </c>
      <c r="Q11" s="108">
        <f>(COUNTIFS(Mars!$E$6:$AI$6,Q$6,Mars!$E12:$AI12,"Ca")+COUNTIFS(Avril!$D$6:$AG$6,Q$6,Avril!$D12:$AG12,"Ca"))/7*$C11</f>
        <v>0</v>
      </c>
      <c r="R11" s="108">
        <f>COUNTIFS(Avril!$D$6:$AG$6,R$6,Avril!$D12:$AG12,"Ca")/7*$C11</f>
        <v>0</v>
      </c>
      <c r="S11" s="108">
        <f>COUNTIFS(Avril!$D$6:$AG$6,S$6,Avril!$D12:$AG12,"Ca")/7*$C11</f>
        <v>0</v>
      </c>
      <c r="T11" s="108">
        <f>COUNTIFS(Avril!$D$6:$AG$6,T$6,Avril!$D12:$AG12,"Ca")/7*$C11</f>
        <v>0</v>
      </c>
      <c r="U11" s="108">
        <f>(COUNTIFS(Avril!$D$6:$AG$6,U$6,Avril!$D12:$AG12,"Ca")+COUNTIFS(Mai!D10:AH10,U$6,Mai!D12:AH12,"Ca"))/7*$C11</f>
        <v>0</v>
      </c>
      <c r="V11" s="108">
        <f>(COUNTIFS(Avril!$D$6:$AG$6,V$6,Avril!$D12:$AG12,"Ca")+COUNTIFS(Mai!E10:AI10,V$6,Mai!E12:AI12,"Ca"))/7*$C11</f>
        <v>0</v>
      </c>
      <c r="W11" s="108">
        <f>IF(D11="","",COUNTIFS(Mai!F10:AJ10,W$6,Mai!F12:AJ12,"Ca")/7*$C11)</f>
        <v>0</v>
      </c>
      <c r="X11" s="108">
        <f>COUNTIFS(Mai!G10:AK10,X$6,Mai!G12:AK12,"Ca")/7*$C11</f>
        <v>0</v>
      </c>
      <c r="Y11" s="108">
        <f>(COUNTIFS(Mai!H10:AL10,Y$6,Mai!H12:AL12,"Ca")+COUNTIFS(Juin!$D$6:$AG$6,Y$6,Juin!$D12:$AG12,"Ca"))/7*$C11</f>
        <v>0</v>
      </c>
      <c r="Z11" s="108">
        <f>(COUNTIFS(Mai!I10:AM10,Z$6,Mai!I12:AM12,"Ca")+COUNTIFS(Juin!$D$6:$AG$6,Z$6,Juin!$D12:$AG12,"Ca"))/7*$C11</f>
        <v>0</v>
      </c>
      <c r="AA11" s="108">
        <f>(COUNTIFS(Mai!J10:AN10,AA$6,Mai!J12:AN12,"Ca")+COUNTIFS(Juin!$D$6:$AG$6,AA$6,Juin!$D12:$AG12,"Ca"))/7*$C11</f>
        <v>0</v>
      </c>
      <c r="AB11" s="108">
        <f>COUNTIFS(Juin!$D$6:$AG$6,AB$6,Juin!$D12:$AG12,"Ca")/7*$C11</f>
        <v>0</v>
      </c>
      <c r="AC11" s="108">
        <f>(COUNTIFS(Juin!$D$6:$AG$6,AC$6,Juin!$D12:$AG12,"Ca")+COUNTIFS(Juillet!$D$6:$AH$6,AC$6,Juillet!$D12:$AH12,"Ca"))/7*$C11</f>
        <v>0</v>
      </c>
      <c r="AD11" s="108">
        <f>(COUNTIFS(Juin!$D$6:$AG$6,AD$6,Juin!$D12:$AG12,"Ca")+COUNTIFS(Juillet!$D$6:$AH$6,AD$6,Juillet!$D12:$AH12,"Ca"))/7*$C11</f>
        <v>0</v>
      </c>
      <c r="AE11" s="108">
        <f>COUNTIFS(Juillet!$D$6:$AH$6,AE$6,Juillet!$D12:$AH12,"Ca")/7*$C11</f>
        <v>0</v>
      </c>
      <c r="AF11" s="108">
        <f>COUNTIFS(Juillet!$D$6:$AH$6,AF$6,Juillet!$D12:$AH12,"Ca")/7*$C11</f>
        <v>0</v>
      </c>
      <c r="AG11" s="108">
        <f>COUNTIFS(Juillet!$D$6:$AH$6,AG$6,Juillet!$D12:$AH12,"Ca")/7*$C11</f>
        <v>0</v>
      </c>
      <c r="AH11" s="108">
        <f>(COUNTIFS(Juillet!$D$6:$AH$6,AH$6,Juillet!$D12:$AH12,"Ca")+COUNTIFS(Août!$D$6:$AH$6,AH$6,Août!$D12:$AH12,"Ca"))/7*$C11</f>
        <v>0</v>
      </c>
      <c r="AI11" s="108">
        <f>COUNTIFS(Août!$D$6:$AH$6,AI$6,Août!$D12:$AH12,"Ca")/7*$C11</f>
        <v>0</v>
      </c>
      <c r="AJ11" s="108">
        <f>COUNTIFS(Août!$D$6:$AH$6,AJ$6,Août!$D12:$AH12,"Ca")/7*$C11</f>
        <v>0</v>
      </c>
      <c r="AK11" s="108">
        <f>COUNTIFS(Août!$D$6:$AH$6,AK$6,Août!$D12:$AH12,"Ca")/7*$C11</f>
        <v>0</v>
      </c>
      <c r="AL11" s="108">
        <f>(COUNTIFS(Août!$D$6:$AH$6,AL$6,Août!$D12:$AH12,"Ca")+COUNTIFS(Septembre!$D$6:$AG$6,AL$6,Septembre!$D12:$AG12,"Ca"))/7*$C11</f>
        <v>0</v>
      </c>
      <c r="AM11" s="108">
        <f>(COUNTIFS(Août!$D$6:$AH$6,AM$6,Août!$D12:$AH12,"Ca")+COUNTIFS(Septembre!$D$6:$AG$6,AM$6,Septembre!$D12:$AG12,"Ca"))/7*$C11</f>
        <v>0</v>
      </c>
      <c r="AN11" s="108">
        <f>COUNTIFS(Septembre!$D$6:$AG$6,AN$6,Septembre!$D12:$AG12,"Ca")/7*$C11</f>
        <v>0</v>
      </c>
      <c r="AO11" s="108">
        <f>COUNTIFS(Septembre!$D$6:$AG$6,AO$6,Septembre!$D12:$AG12,"Ca")/7*$C11</f>
        <v>0</v>
      </c>
      <c r="AP11" s="108">
        <f>(COUNTIFS(Septembre!$D$6:$AG$6,AP$6,Septembre!$D12:$AG12,"Ca")+COUNTIFS(Octobre!$D$6:$AH$6,AP$6,Octobre!$D12:$AH12,"Ca"))/7*$C11</f>
        <v>0</v>
      </c>
      <c r="AQ11" s="108">
        <f>(COUNTIFS(Septembre!$D$6:$AG$6,AQ$6,Septembre!$D12:$AG12,"Ca")+COUNTIFS(Octobre!$D$6:$AH$6,AQ$6,Octobre!$D12:$AH12,"Ca"))/7*$C11</f>
        <v>0</v>
      </c>
      <c r="AR11" s="108">
        <f>COUNTIFS(Octobre!$D$6:$AH$6,AR$6,Octobre!$D12:$AH12,"Ca")/7*$C11</f>
        <v>0</v>
      </c>
      <c r="AS11" s="108">
        <f>COUNTIFS(Octobre!$D$6:$AH$6,AS$6,Octobre!$D12:$AH12,"Ca")/7*$C11</f>
        <v>0</v>
      </c>
      <c r="AT11" s="108">
        <f>COUNTIFS(Octobre!$D$6:$AH$6,AT$6,Octobre!$D12:$AH12,"Ca")/7*$C11</f>
        <v>0</v>
      </c>
      <c r="AU11" s="108">
        <f>(COUNTIFS(Octobre!$D$6:$AH$6,AU$6,Octobre!$D12:$AH12,"Ca")+COUNTIFS(Novembre!$D$6:$AG$6,AU$6,Novembre!$D12:$AG12,"Ca"))/7*$C11</f>
        <v>0</v>
      </c>
      <c r="AV11" s="108">
        <f>(COUNTIFS(Octobre!$D$6:$AH$6,AV$6,Octobre!$D12:$AH12,"Ca")+COUNTIFS(Novembre!$D$6:$AG$6,AV$6,Novembre!$D12:$AG12,"Ca"))/7*$C11</f>
        <v>0</v>
      </c>
      <c r="AW11" s="108">
        <f>COUNTIFS(Novembre!$D$6:$AG$6,AW$6,Novembre!$D12:$AG12,"Ca")/7*$C11</f>
        <v>0</v>
      </c>
      <c r="AX11" s="108">
        <f>COUNTIFS(Novembre!$D$6:$AG$6,AX$6,Novembre!$D12:$AG12,"Ca")/7*$C11</f>
        <v>0</v>
      </c>
      <c r="AY11" s="108">
        <f>(COUNTIFS(Novembre!$D$6:$AG$6,AY$6,Novembre!$D12:$AG12,"C")+COUNTIFS(Décembre!$D$6:$AH$6,AY$6,Décembre!$D12:$AH12,"C"))/7*$C11</f>
        <v>0</v>
      </c>
      <c r="AZ11" s="108">
        <f>(COUNTIFS(Novembre!$D$6:$AG$6,AZ$6,Novembre!$D12:$AG12,"Ca")+COUNTIFS(Décembre!$D$6:$AH$6,AZ$6,Décembre!$D12:$AH12,"Ca"))/7*$C11</f>
        <v>0</v>
      </c>
      <c r="BA11" s="108">
        <f>COUNTIFS(Décembre!$D$6:$AH$6,BA$6,Décembre!$D12:$AH12,"Ca")/7*$C11</f>
        <v>0</v>
      </c>
      <c r="BB11" s="108">
        <f>COUNTIFS(Décembre!$D$6:$AH$6,BB$6,Décembre!$D12:$AH12,"Ca")/7*$C11</f>
        <v>0</v>
      </c>
      <c r="BC11" s="108">
        <f>COUNTIFS(Décembre!$D$6:$AH$6,BC$6,Décembre!$D12:$AH12,"Ca")/7*$C11</f>
        <v>0</v>
      </c>
      <c r="BD11" s="108">
        <f>COUNTIFS(Décembre!$D$6:$AH$6,BD$6,Décembre!$D12:$AH12,"Ca")/7*$C11</f>
        <v>0</v>
      </c>
      <c r="BE11" s="39">
        <f>SUM(Tableau8[[#This Row],[janv-00]:[Colonne4]])</f>
        <v>0</v>
      </c>
    </row>
    <row r="12" spans="2:57" ht="23.25" customHeight="1" x14ac:dyDescent="0.25">
      <c r="B12" s="23">
        <f>'Noms '!B9</f>
        <v>0</v>
      </c>
      <c r="C12" s="26">
        <f>'Noms '!C9</f>
        <v>0</v>
      </c>
      <c r="D12" s="108">
        <f>COUNTIFS(Janvier!$D$6:$AH$6,D$6,Janvier!$D13:$AH13,"Ca")/7*Tableau8[[#This Row],[ETP]]</f>
        <v>0</v>
      </c>
      <c r="E12" s="108">
        <f>COUNTIFS(Janvier!$D$6:$AH$6,E$6,Janvier!$D13:$AH13,"Ca")/7*Tableau8[[#This Row],[ETP]]</f>
        <v>0</v>
      </c>
      <c r="F12" s="108">
        <f>COUNTIFS(Janvier!$D$6:$AH$6,F$6,Janvier!$D13:$AH13,"Ca")/7*$C12</f>
        <v>0</v>
      </c>
      <c r="G12" s="108">
        <f>COUNTIFS(Janvier!$D$6:$AH$6,G$6,Janvier!$D13:$AH13,"Ca")/7*$C12</f>
        <v>0</v>
      </c>
      <c r="H12" s="108">
        <f>(COUNTIFS(Janvier!$D$6:$AH$6,H$6,Janvier!$D13:$AH13,"Ca")+COUNTIFS(Février!D11:AF11,H$6,Février!D13:AF13,"Ca"))/7*$C12</f>
        <v>0</v>
      </c>
      <c r="I12" s="108">
        <f>(COUNTIFS(Janvier!$D$6:$AH$6,I$6,Janvier!$D13:$AH13,"Ca")+COUNTIFS(Février!E11:AG11,I$6,Février!E13:AG13,"Ca"))/7*$C12</f>
        <v>0</v>
      </c>
      <c r="J12" s="108">
        <f>COUNTIFS(Février!E11:AG11,J$6,Février!E13:AG13,"Ca")/7*$C12</f>
        <v>0</v>
      </c>
      <c r="K12" s="108">
        <f>COUNTIFS(Février!F11:AH11,K$6,Février!F13:AH13,"Ca")/7*$C12</f>
        <v>0</v>
      </c>
      <c r="L12" s="108">
        <f>(COUNTIFS(Février!G11:AI11,L$6,Février!G13:AI13,"Ca")+COUNTIFS(Mars!D11:AH11,L$6,Mars!D13:AH13,"Ca"))/7*$C12</f>
        <v>0</v>
      </c>
      <c r="M12" s="108">
        <f>(COUNTIFS(Février!H11:AJ11,M$6,Février!H13:AJ13,"Ca")+COUNTIFS(Mars!E11:AI11,M$6,Mars!E13:AI13,"Ca"))/7*$C12</f>
        <v>0</v>
      </c>
      <c r="N12" s="108">
        <f>COUNTIFS(Mars!$E$6:$AI$6,N$6,Mars!$E13:$AI13,"Ca")/7*$C12</f>
        <v>0</v>
      </c>
      <c r="O12" s="108">
        <f>COUNTIFS(Mars!$E$6:$AI$6,O$6,Mars!$E13:$AI13,"Ca")/7*$C12</f>
        <v>0</v>
      </c>
      <c r="P12" s="108">
        <f>(COUNTIFS(Mars!$E$6:$AI$6,P$6,Mars!$E13:$AI13,"Ca")+COUNTIFS(Avril!$D$6:$AG$6,P$6,Avril!$D13:$AG13,"Ca"))/7*$C12</f>
        <v>0</v>
      </c>
      <c r="Q12" s="108">
        <f>(COUNTIFS(Mars!$E$6:$AI$6,Q$6,Mars!$E13:$AI13,"Ca")+COUNTIFS(Avril!$D$6:$AG$6,Q$6,Avril!$D13:$AG13,"Ca"))/7*$C12</f>
        <v>0</v>
      </c>
      <c r="R12" s="108">
        <f>COUNTIFS(Avril!$D$6:$AG$6,R$6,Avril!$D13:$AG13,"Ca")/7*$C12</f>
        <v>0</v>
      </c>
      <c r="S12" s="108">
        <f>COUNTIFS(Avril!$D$6:$AG$6,S$6,Avril!$D13:$AG13,"Ca")/7*$C12</f>
        <v>0</v>
      </c>
      <c r="T12" s="108">
        <f>COUNTIFS(Avril!$D$6:$AG$6,T$6,Avril!$D13:$AG13,"Ca")/7*$C12</f>
        <v>0</v>
      </c>
      <c r="U12" s="108">
        <f>(COUNTIFS(Avril!$D$6:$AG$6,U$6,Avril!$D13:$AG13,"Ca")+COUNTIFS(Mai!D11:AH11,U$6,Mai!D13:AH13,"Ca"))/7*$C12</f>
        <v>0</v>
      </c>
      <c r="V12" s="108">
        <f>(COUNTIFS(Avril!$D$6:$AG$6,V$6,Avril!$D13:$AG13,"Ca")+COUNTIFS(Mai!E11:AI11,V$6,Mai!E13:AI13,"Ca"))/7*$C12</f>
        <v>0</v>
      </c>
      <c r="W12" s="108">
        <f>IF(D12="","",COUNTIFS(Mai!F11:AJ11,W$6,Mai!F13:AJ13,"Ca")/7*$C12)</f>
        <v>0</v>
      </c>
      <c r="X12" s="108">
        <f>COUNTIFS(Mai!G11:AK11,X$6,Mai!G13:AK13,"Ca")/7*$C12</f>
        <v>0</v>
      </c>
      <c r="Y12" s="108">
        <f>(COUNTIFS(Mai!H11:AL11,Y$6,Mai!H13:AL13,"Ca")+COUNTIFS(Juin!$D$6:$AG$6,Y$6,Juin!$D13:$AG13,"Ca"))/7*$C12</f>
        <v>0</v>
      </c>
      <c r="Z12" s="108">
        <f>(COUNTIFS(Mai!I11:AM11,Z$6,Mai!I13:AM13,"Ca")+COUNTIFS(Juin!$D$6:$AG$6,Z$6,Juin!$D13:$AG13,"Ca"))/7*$C12</f>
        <v>0</v>
      </c>
      <c r="AA12" s="108">
        <f>(COUNTIFS(Mai!J11:AN11,AA$6,Mai!J13:AN13,"Ca")+COUNTIFS(Juin!$D$6:$AG$6,AA$6,Juin!$D13:$AG13,"Ca"))/7*$C12</f>
        <v>0</v>
      </c>
      <c r="AB12" s="108">
        <f>COUNTIFS(Juin!$D$6:$AG$6,AB$6,Juin!$D13:$AG13,"Ca")/7*$C12</f>
        <v>0</v>
      </c>
      <c r="AC12" s="108">
        <f>(COUNTIFS(Juin!$D$6:$AG$6,AC$6,Juin!$D13:$AG13,"Ca")+COUNTIFS(Juillet!$D$6:$AH$6,AC$6,Juillet!$D13:$AH13,"Ca"))/7*$C12</f>
        <v>0</v>
      </c>
      <c r="AD12" s="108">
        <f>(COUNTIFS(Juin!$D$6:$AG$6,AD$6,Juin!$D13:$AG13,"Ca")+COUNTIFS(Juillet!$D$6:$AH$6,AD$6,Juillet!$D13:$AH13,"Ca"))/7*$C12</f>
        <v>0</v>
      </c>
      <c r="AE12" s="108">
        <f>COUNTIFS(Juillet!$D$6:$AH$6,AE$6,Juillet!$D13:$AH13,"Ca")/7*$C12</f>
        <v>0</v>
      </c>
      <c r="AF12" s="108">
        <f>COUNTIFS(Juillet!$D$6:$AH$6,AF$6,Juillet!$D13:$AH13,"Ca")/7*$C12</f>
        <v>0</v>
      </c>
      <c r="AG12" s="108">
        <f>COUNTIFS(Juillet!$D$6:$AH$6,AG$6,Juillet!$D13:$AH13,"Ca")/7*$C12</f>
        <v>0</v>
      </c>
      <c r="AH12" s="108">
        <f>(COUNTIFS(Juillet!$D$6:$AH$6,AH$6,Juillet!$D13:$AH13,"Ca")+COUNTIFS(Août!$D$6:$AH$6,AH$6,Août!$D13:$AH13,"Ca"))/7*$C12</f>
        <v>0</v>
      </c>
      <c r="AI12" s="108">
        <f>COUNTIFS(Août!$D$6:$AH$6,AI$6,Août!$D13:$AH13,"Ca")/7*$C12</f>
        <v>0</v>
      </c>
      <c r="AJ12" s="108">
        <f>COUNTIFS(Août!$D$6:$AH$6,AJ$6,Août!$D13:$AH13,"Ca")/7*$C12</f>
        <v>0</v>
      </c>
      <c r="AK12" s="108">
        <f>COUNTIFS(Août!$D$6:$AH$6,AK$6,Août!$D13:$AH13,"Ca")/7*$C12</f>
        <v>0</v>
      </c>
      <c r="AL12" s="108">
        <f>(COUNTIFS(Août!$D$6:$AH$6,AL$6,Août!$D13:$AH13,"Ca")+COUNTIFS(Septembre!$D$6:$AG$6,AL$6,Septembre!$D13:$AG13,"Ca"))/7*$C12</f>
        <v>0</v>
      </c>
      <c r="AM12" s="108">
        <f>(COUNTIFS(Août!$D$6:$AH$6,AM$6,Août!$D13:$AH13,"Ca")+COUNTIFS(Septembre!$D$6:$AG$6,AM$6,Septembre!$D13:$AG13,"Ca"))/7*$C12</f>
        <v>0</v>
      </c>
      <c r="AN12" s="108">
        <f>COUNTIFS(Septembre!$D$6:$AG$6,AN$6,Septembre!$D13:$AG13,"Ca")/7*$C12</f>
        <v>0</v>
      </c>
      <c r="AO12" s="108">
        <f>COUNTIFS(Septembre!$D$6:$AG$6,AO$6,Septembre!$D13:$AG13,"Ca")/7*$C12</f>
        <v>0</v>
      </c>
      <c r="AP12" s="108">
        <f>(COUNTIFS(Septembre!$D$6:$AG$6,AP$6,Septembre!$D13:$AG13,"Ca")+COUNTIFS(Octobre!$D$6:$AH$6,AP$6,Octobre!$D13:$AH13,"Ca"))/7*$C12</f>
        <v>0</v>
      </c>
      <c r="AQ12" s="108">
        <f>(COUNTIFS(Septembre!$D$6:$AG$6,AQ$6,Septembre!$D13:$AG13,"Ca")+COUNTIFS(Octobre!$D$6:$AH$6,AQ$6,Octobre!$D13:$AH13,"Ca"))/7*$C12</f>
        <v>0</v>
      </c>
      <c r="AR12" s="108">
        <f>COUNTIFS(Octobre!$D$6:$AH$6,AR$6,Octobre!$D13:$AH13,"Ca")/7*$C12</f>
        <v>0</v>
      </c>
      <c r="AS12" s="108">
        <f>COUNTIFS(Octobre!$D$6:$AH$6,AS$6,Octobre!$D13:$AH13,"Ca")/7*$C12</f>
        <v>0</v>
      </c>
      <c r="AT12" s="108">
        <f>COUNTIFS(Octobre!$D$6:$AH$6,AT$6,Octobre!$D13:$AH13,"Ca")/7*$C12</f>
        <v>0</v>
      </c>
      <c r="AU12" s="108">
        <f>(COUNTIFS(Octobre!$D$6:$AH$6,AU$6,Octobre!$D13:$AH13,"Ca")+COUNTIFS(Novembre!$D$6:$AG$6,AU$6,Novembre!$D13:$AG13,"Ca"))/7*$C12</f>
        <v>0</v>
      </c>
      <c r="AV12" s="108">
        <f>(COUNTIFS(Octobre!$D$6:$AH$6,AV$6,Octobre!$D13:$AH13,"Ca")+COUNTIFS(Novembre!$D$6:$AG$6,AV$6,Novembre!$D13:$AG13,"Ca"))/7*$C12</f>
        <v>0</v>
      </c>
      <c r="AW12" s="108">
        <f>COUNTIFS(Novembre!$D$6:$AG$6,AW$6,Novembre!$D13:$AG13,"Ca")/7*$C12</f>
        <v>0</v>
      </c>
      <c r="AX12" s="108">
        <f>COUNTIFS(Novembre!$D$6:$AG$6,AX$6,Novembre!$D13:$AG13,"Ca")/7*$C12</f>
        <v>0</v>
      </c>
      <c r="AY12" s="108">
        <f>(COUNTIFS(Novembre!$D$6:$AG$6,AY$6,Novembre!$D13:$AG13,"C")+COUNTIFS(Décembre!$D$6:$AH$6,AY$6,Décembre!$D13:$AH13,"C"))/7*$C12</f>
        <v>0</v>
      </c>
      <c r="AZ12" s="108">
        <f>(COUNTIFS(Novembre!$D$6:$AG$6,AZ$6,Novembre!$D13:$AG13,"Ca")+COUNTIFS(Décembre!$D$6:$AH$6,AZ$6,Décembre!$D13:$AH13,"Ca"))/7*$C12</f>
        <v>0</v>
      </c>
      <c r="BA12" s="108">
        <f>COUNTIFS(Décembre!$D$6:$AH$6,BA$6,Décembre!$D13:$AH13,"Ca")/7*$C12</f>
        <v>0</v>
      </c>
      <c r="BB12" s="108">
        <f>COUNTIFS(Décembre!$D$6:$AH$6,BB$6,Décembre!$D13:$AH13,"Ca")/7*$C12</f>
        <v>0</v>
      </c>
      <c r="BC12" s="108">
        <f>COUNTIFS(Décembre!$D$6:$AH$6,BC$6,Décembre!$D13:$AH13,"Ca")/7*$C12</f>
        <v>0</v>
      </c>
      <c r="BD12" s="108">
        <f>COUNTIFS(Décembre!$D$6:$AH$6,BD$6,Décembre!$D13:$AH13,"Ca")/7*$C12</f>
        <v>0</v>
      </c>
      <c r="BE12" s="39">
        <f>SUM(Tableau8[[#This Row],[janv-00]:[Colonne4]])</f>
        <v>0</v>
      </c>
    </row>
    <row r="13" spans="2:57" ht="23.25" customHeight="1" x14ac:dyDescent="0.25">
      <c r="B13" s="23">
        <f>'Noms '!B10</f>
        <v>0</v>
      </c>
      <c r="C13" s="26">
        <f>'Noms '!C10</f>
        <v>1</v>
      </c>
      <c r="D13" s="108">
        <f>COUNTIFS(Janvier!$D$6:$AH$6,D$6,Janvier!$D14:$AH14,"Ca")/7*Tableau8[[#This Row],[ETP]]</f>
        <v>0.14285714285714285</v>
      </c>
      <c r="E13" s="108">
        <f>COUNTIFS(Janvier!$D$6:$AH$6,E$6,Janvier!$D14:$AH14,"Ca")/7*Tableau8[[#This Row],[ETP]]</f>
        <v>0</v>
      </c>
      <c r="F13" s="108">
        <f>COUNTIFS(Janvier!$D$6:$AH$6,F$6,Janvier!$D14:$AH14,"Ca")/7*$C13</f>
        <v>0</v>
      </c>
      <c r="G13" s="108">
        <f>COUNTIFS(Janvier!$D$6:$AH$6,G$6,Janvier!$D14:$AH14,"Ca")/7*$C13</f>
        <v>0</v>
      </c>
      <c r="H13" s="108">
        <f>(COUNTIFS(Janvier!$D$6:$AH$6,H$6,Janvier!$D14:$AH14,"Ca")+COUNTIFS(Février!D12:AF12,H$6,Février!D14:AF14,"Ca"))/7*$C13</f>
        <v>0</v>
      </c>
      <c r="I13" s="108">
        <f>(COUNTIFS(Janvier!$D$6:$AH$6,I$6,Janvier!$D14:$AH14,"Ca")+COUNTIFS(Février!E12:AG12,I$6,Février!E14:AG14,"Ca"))/7*$C13</f>
        <v>0</v>
      </c>
      <c r="J13" s="108">
        <f>COUNTIFS(Février!E12:AG12,J$6,Février!E14:AG14,"Ca")/7*$C13</f>
        <v>0</v>
      </c>
      <c r="K13" s="108">
        <f>COUNTIFS(Février!F12:AH12,K$6,Février!F14:AH14,"Ca")/7*$C13</f>
        <v>0</v>
      </c>
      <c r="L13" s="108">
        <f>(COUNTIFS(Février!G12:AI12,L$6,Février!G14:AI14,"Ca")+COUNTIFS(Mars!D12:AH12,L$6,Mars!D14:AH14,"Ca"))/7*$C13</f>
        <v>0</v>
      </c>
      <c r="M13" s="108">
        <f>(COUNTIFS(Février!H12:AJ12,M$6,Février!H14:AJ14,"Ca")+COUNTIFS(Mars!E12:AI12,M$6,Mars!E14:AI14,"Ca"))/7*$C13</f>
        <v>0</v>
      </c>
      <c r="N13" s="108">
        <f>COUNTIFS(Mars!$E$6:$AI$6,N$6,Mars!$E14:$AI14,"Ca")/7*$C13</f>
        <v>0</v>
      </c>
      <c r="O13" s="108">
        <f>COUNTIFS(Mars!$E$6:$AI$6,O$6,Mars!$E14:$AI14,"Ca")/7*$C13</f>
        <v>0</v>
      </c>
      <c r="P13" s="108">
        <f>(COUNTIFS(Mars!$E$6:$AI$6,P$6,Mars!$E14:$AI14,"Ca")+COUNTIFS(Avril!$D$6:$AG$6,P$6,Avril!$D14:$AG14,"Ca"))/7*$C13</f>
        <v>0</v>
      </c>
      <c r="Q13" s="108">
        <f>(COUNTIFS(Mars!$E$6:$AI$6,Q$6,Mars!$E14:$AI14,"Ca")+COUNTIFS(Avril!$D$6:$AG$6,Q$6,Avril!$D14:$AG14,"Ca"))/7*$C13</f>
        <v>0</v>
      </c>
      <c r="R13" s="108">
        <f>COUNTIFS(Avril!$D$6:$AG$6,R$6,Avril!$D14:$AG14,"Ca")/7*$C13</f>
        <v>0</v>
      </c>
      <c r="S13" s="108">
        <f>COUNTIFS(Avril!$D$6:$AG$6,S$6,Avril!$D14:$AG14,"Ca")/7*$C13</f>
        <v>0</v>
      </c>
      <c r="T13" s="108">
        <f>COUNTIFS(Avril!$D$6:$AG$6,T$6,Avril!$D14:$AG14,"Ca")/7*$C13</f>
        <v>0</v>
      </c>
      <c r="U13" s="108">
        <f>(COUNTIFS(Avril!$D$6:$AG$6,U$6,Avril!$D14:$AG14,"Ca")+COUNTIFS(Mai!D12:AH12,U$6,Mai!D14:AH14,"Ca"))/7*$C13</f>
        <v>0</v>
      </c>
      <c r="V13" s="108">
        <f>(COUNTIFS(Avril!$D$6:$AG$6,V$6,Avril!$D14:$AG14,"Ca")+COUNTIFS(Mai!E12:AI12,V$6,Mai!E14:AI14,"Ca"))/7*$C13</f>
        <v>0</v>
      </c>
      <c r="W13" s="108">
        <f>IF(D13="","",COUNTIFS(Mai!F12:AJ12,W$6,Mai!F14:AJ14,"Ca")/7*$C13)</f>
        <v>0</v>
      </c>
      <c r="X13" s="108">
        <f>COUNTIFS(Mai!G12:AK12,X$6,Mai!G14:AK14,"Ca")/7*$C13</f>
        <v>0</v>
      </c>
      <c r="Y13" s="108">
        <f>(COUNTIFS(Mai!H12:AL12,Y$6,Mai!H14:AL14,"Ca")+COUNTIFS(Juin!$D$6:$AG$6,Y$6,Juin!$D14:$AG14,"Ca"))/7*$C13</f>
        <v>0</v>
      </c>
      <c r="Z13" s="108">
        <f>(COUNTIFS(Mai!I12:AM12,Z$6,Mai!I14:AM14,"Ca")+COUNTIFS(Juin!$D$6:$AG$6,Z$6,Juin!$D14:$AG14,"Ca"))/7*$C13</f>
        <v>0</v>
      </c>
      <c r="AA13" s="108">
        <f>(COUNTIFS(Mai!J12:AN12,AA$6,Mai!J14:AN14,"Ca")+COUNTIFS(Juin!$D$6:$AG$6,AA$6,Juin!$D14:$AG14,"Ca"))/7*$C13</f>
        <v>0</v>
      </c>
      <c r="AB13" s="108">
        <f>COUNTIFS(Juin!$D$6:$AG$6,AB$6,Juin!$D14:$AG14,"Ca")/7*$C13</f>
        <v>0</v>
      </c>
      <c r="AC13" s="108">
        <f>(COUNTIFS(Juin!$D$6:$AG$6,AC$6,Juin!$D14:$AG14,"Ca")+COUNTIFS(Juillet!$D$6:$AH$6,AC$6,Juillet!$D14:$AH14,"Ca"))/7*$C13</f>
        <v>0</v>
      </c>
      <c r="AD13" s="108">
        <f>(COUNTIFS(Juin!$D$6:$AG$6,AD$6,Juin!$D14:$AG14,"Ca")+COUNTIFS(Juillet!$D$6:$AH$6,AD$6,Juillet!$D14:$AH14,"Ca"))/7*$C13</f>
        <v>0</v>
      </c>
      <c r="AE13" s="108">
        <f>COUNTIFS(Juillet!$D$6:$AH$6,AE$6,Juillet!$D14:$AH14,"Ca")/7*$C13</f>
        <v>0</v>
      </c>
      <c r="AF13" s="108">
        <f>COUNTIFS(Juillet!$D$6:$AH$6,AF$6,Juillet!$D14:$AH14,"Ca")/7*$C13</f>
        <v>0</v>
      </c>
      <c r="AG13" s="108">
        <f>COUNTIFS(Juillet!$D$6:$AH$6,AG$6,Juillet!$D14:$AH14,"Ca")/7*$C13</f>
        <v>0</v>
      </c>
      <c r="AH13" s="108">
        <f>(COUNTIFS(Juillet!$D$6:$AH$6,AH$6,Juillet!$D14:$AH14,"Ca")+COUNTIFS(Août!$D$6:$AH$6,AH$6,Août!$D14:$AH14,"Ca"))/7*$C13</f>
        <v>0</v>
      </c>
      <c r="AI13" s="108">
        <f>COUNTIFS(Août!$D$6:$AH$6,AI$6,Août!$D14:$AH14,"Ca")/7*$C13</f>
        <v>0</v>
      </c>
      <c r="AJ13" s="108">
        <f>COUNTIFS(Août!$D$6:$AH$6,AJ$6,Août!$D14:$AH14,"Ca")/7*$C13</f>
        <v>0</v>
      </c>
      <c r="AK13" s="108">
        <f>COUNTIFS(Août!$D$6:$AH$6,AK$6,Août!$D14:$AH14,"Ca")/7*$C13</f>
        <v>0</v>
      </c>
      <c r="AL13" s="108">
        <f>(COUNTIFS(Août!$D$6:$AH$6,AL$6,Août!$D14:$AH14,"Ca")+COUNTIFS(Septembre!$D$6:$AG$6,AL$6,Septembre!$D14:$AG14,"Ca"))/7*$C13</f>
        <v>0</v>
      </c>
      <c r="AM13" s="108">
        <f>(COUNTIFS(Août!$D$6:$AH$6,AM$6,Août!$D14:$AH14,"Ca")+COUNTIFS(Septembre!$D$6:$AG$6,AM$6,Septembre!$D14:$AG14,"Ca"))/7*$C13</f>
        <v>0</v>
      </c>
      <c r="AN13" s="108">
        <f>COUNTIFS(Septembre!$D$6:$AG$6,AN$6,Septembre!$D14:$AG14,"Ca")/7*$C13</f>
        <v>0</v>
      </c>
      <c r="AO13" s="108">
        <f>COUNTIFS(Septembre!$D$6:$AG$6,AO$6,Septembre!$D14:$AG14,"Ca")/7*$C13</f>
        <v>0</v>
      </c>
      <c r="AP13" s="108">
        <f>(COUNTIFS(Septembre!$D$6:$AG$6,AP$6,Septembre!$D14:$AG14,"Ca")+COUNTIFS(Octobre!$D$6:$AH$6,AP$6,Octobre!$D14:$AH14,"Ca"))/7*$C13</f>
        <v>0</v>
      </c>
      <c r="AQ13" s="108">
        <f>(COUNTIFS(Septembre!$D$6:$AG$6,AQ$6,Septembre!$D14:$AG14,"Ca")+COUNTIFS(Octobre!$D$6:$AH$6,AQ$6,Octobre!$D14:$AH14,"Ca"))/7*$C13</f>
        <v>0</v>
      </c>
      <c r="AR13" s="108">
        <f>COUNTIFS(Octobre!$D$6:$AH$6,AR$6,Octobre!$D14:$AH14,"Ca")/7*$C13</f>
        <v>0</v>
      </c>
      <c r="AS13" s="108">
        <f>COUNTIFS(Octobre!$D$6:$AH$6,AS$6,Octobre!$D14:$AH14,"Ca")/7*$C13</f>
        <v>0</v>
      </c>
      <c r="AT13" s="108">
        <f>COUNTIFS(Octobre!$D$6:$AH$6,AT$6,Octobre!$D14:$AH14,"Ca")/7*$C13</f>
        <v>0</v>
      </c>
      <c r="AU13" s="108">
        <f>(COUNTIFS(Octobre!$D$6:$AH$6,AU$6,Octobre!$D14:$AH14,"Ca")+COUNTIFS(Novembre!$D$6:$AG$6,AU$6,Novembre!$D14:$AG14,"Ca"))/7*$C13</f>
        <v>0</v>
      </c>
      <c r="AV13" s="108">
        <f>(COUNTIFS(Octobre!$D$6:$AH$6,AV$6,Octobre!$D14:$AH14,"Ca")+COUNTIFS(Novembre!$D$6:$AG$6,AV$6,Novembre!$D14:$AG14,"Ca"))/7*$C13</f>
        <v>0</v>
      </c>
      <c r="AW13" s="108">
        <f>COUNTIFS(Novembre!$D$6:$AG$6,AW$6,Novembre!$D14:$AG14,"Ca")/7*$C13</f>
        <v>0</v>
      </c>
      <c r="AX13" s="108">
        <f>COUNTIFS(Novembre!$D$6:$AG$6,AX$6,Novembre!$D14:$AG14,"Ca")/7*$C13</f>
        <v>0</v>
      </c>
      <c r="AY13" s="108">
        <f>(COUNTIFS(Novembre!$D$6:$AG$6,AY$6,Novembre!$D14:$AG14,"C")+COUNTIFS(Décembre!$D$6:$AH$6,AY$6,Décembre!$D14:$AH14,"C"))/7*$C13</f>
        <v>0</v>
      </c>
      <c r="AZ13" s="108">
        <f>(COUNTIFS(Novembre!$D$6:$AG$6,AZ$6,Novembre!$D14:$AG14,"Ca")+COUNTIFS(Décembre!$D$6:$AH$6,AZ$6,Décembre!$D14:$AH14,"Ca"))/7*$C13</f>
        <v>0</v>
      </c>
      <c r="BA13" s="108">
        <f>COUNTIFS(Décembre!$D$6:$AH$6,BA$6,Décembre!$D14:$AH14,"Ca")/7*$C13</f>
        <v>0</v>
      </c>
      <c r="BB13" s="108">
        <f>COUNTIFS(Décembre!$D$6:$AH$6,BB$6,Décembre!$D14:$AH14,"Ca")/7*$C13</f>
        <v>0</v>
      </c>
      <c r="BC13" s="108">
        <f>COUNTIFS(Décembre!$D$6:$AH$6,BC$6,Décembre!$D14:$AH14,"Ca")/7*$C13</f>
        <v>0</v>
      </c>
      <c r="BD13" s="108">
        <f>COUNTIFS(Décembre!$D$6:$AH$6,BD$6,Décembre!$D14:$AH14,"Ca")/7*$C13</f>
        <v>0</v>
      </c>
      <c r="BE13" s="39">
        <f>SUM(Tableau8[[#This Row],[janv-00]:[Colonne4]])</f>
        <v>0.14285714285714285</v>
      </c>
    </row>
    <row r="14" spans="2:57" ht="23.25" customHeight="1" x14ac:dyDescent="0.25">
      <c r="B14" s="23">
        <f>'Noms '!B11</f>
        <v>0</v>
      </c>
      <c r="C14" s="26">
        <f>'Noms '!C11</f>
        <v>0.66</v>
      </c>
      <c r="D14" s="108">
        <f>COUNTIFS(Janvier!$D$6:$AH$6,D$6,Janvier!$D15:$AH15,"Ca")/7*Tableau8[[#This Row],[ETP]]</f>
        <v>9.4285714285714278E-2</v>
      </c>
      <c r="E14" s="108">
        <f>COUNTIFS(Janvier!$D$6:$AH$6,E$6,Janvier!$D15:$AH15,"Ca")/7*Tableau8[[#This Row],[ETP]]</f>
        <v>0</v>
      </c>
      <c r="F14" s="108">
        <f>COUNTIFS(Janvier!$D$6:$AH$6,F$6,Janvier!$D15:$AH15,"Ca")/7*$C14</f>
        <v>0</v>
      </c>
      <c r="G14" s="108">
        <f>COUNTIFS(Janvier!$D$6:$AH$6,G$6,Janvier!$D15:$AH15,"Ca")/7*$C14</f>
        <v>0</v>
      </c>
      <c r="H14" s="108">
        <f>(COUNTIFS(Janvier!$D$6:$AH$6,H$6,Janvier!$D15:$AH15,"Ca")+COUNTIFS(Février!D13:AF13,H$6,Février!D15:AF15,"Ca"))/7*$C14</f>
        <v>0</v>
      </c>
      <c r="I14" s="108">
        <f>(COUNTIFS(Janvier!$D$6:$AH$6,I$6,Janvier!$D15:$AH15,"Ca")+COUNTIFS(Février!E13:AG13,I$6,Février!E15:AG15,"Ca"))/7*$C14</f>
        <v>0</v>
      </c>
      <c r="J14" s="108">
        <f>COUNTIFS(Février!E13:AG13,J$6,Février!E15:AG15,"Ca")/7*$C14</f>
        <v>0</v>
      </c>
      <c r="K14" s="108">
        <f>COUNTIFS(Février!F13:AH13,K$6,Février!F15:AH15,"Ca")/7*$C14</f>
        <v>0</v>
      </c>
      <c r="L14" s="108">
        <f>(COUNTIFS(Février!G13:AI13,L$6,Février!G15:AI15,"Ca")+COUNTIFS(Mars!D13:AH13,L$6,Mars!D15:AH15,"Ca"))/7*$C14</f>
        <v>0</v>
      </c>
      <c r="M14" s="108">
        <f>(COUNTIFS(Février!H13:AJ13,M$6,Février!H15:AJ15,"Ca")+COUNTIFS(Mars!E13:AI13,M$6,Mars!E15:AI15,"Ca"))/7*$C14</f>
        <v>0</v>
      </c>
      <c r="N14" s="108">
        <f>COUNTIFS(Mars!$E$6:$AI$6,N$6,Mars!$E15:$AI15,"Ca")/7*$C14</f>
        <v>0</v>
      </c>
      <c r="O14" s="108">
        <f>COUNTIFS(Mars!$E$6:$AI$6,O$6,Mars!$E15:$AI15,"Ca")/7*$C14</f>
        <v>0</v>
      </c>
      <c r="P14" s="108">
        <f>(COUNTIFS(Mars!$E$6:$AI$6,P$6,Mars!$E15:$AI15,"Ca")+COUNTIFS(Avril!$D$6:$AG$6,P$6,Avril!$D15:$AG15,"Ca"))/7*$C14</f>
        <v>0</v>
      </c>
      <c r="Q14" s="108">
        <f>(COUNTIFS(Mars!$E$6:$AI$6,Q$6,Mars!$E15:$AI15,"Ca")+COUNTIFS(Avril!$D$6:$AG$6,Q$6,Avril!$D15:$AG15,"Ca"))/7*$C14</f>
        <v>0</v>
      </c>
      <c r="R14" s="108">
        <f>COUNTIFS(Avril!$D$6:$AG$6,R$6,Avril!$D15:$AG15,"Ca")/7*$C14</f>
        <v>0</v>
      </c>
      <c r="S14" s="108">
        <f>COUNTIFS(Avril!$D$6:$AG$6,S$6,Avril!$D15:$AG15,"Ca")/7*$C14</f>
        <v>0</v>
      </c>
      <c r="T14" s="108">
        <f>COUNTIFS(Avril!$D$6:$AG$6,T$6,Avril!$D15:$AG15,"Ca")/7*$C14</f>
        <v>0</v>
      </c>
      <c r="U14" s="108">
        <f>(COUNTIFS(Avril!$D$6:$AG$6,U$6,Avril!$D15:$AG15,"Ca")+COUNTIFS(Mai!D13:AH13,U$6,Mai!D15:AH15,"Ca"))/7*$C14</f>
        <v>0</v>
      </c>
      <c r="V14" s="108">
        <f>(COUNTIFS(Avril!$D$6:$AG$6,V$6,Avril!$D15:$AG15,"Ca")+COUNTIFS(Mai!E13:AI13,V$6,Mai!E15:AI15,"Ca"))/7*$C14</f>
        <v>0</v>
      </c>
      <c r="W14" s="108">
        <f>IF(D14="","",COUNTIFS(Mai!F13:AJ13,W$6,Mai!F15:AJ15,"Ca")/7*$C14)</f>
        <v>0</v>
      </c>
      <c r="X14" s="108">
        <f>COUNTIFS(Mai!G13:AK13,X$6,Mai!G15:AK15,"Ca")/7*$C14</f>
        <v>0</v>
      </c>
      <c r="Y14" s="108">
        <f>(COUNTIFS(Mai!H13:AL13,Y$6,Mai!H15:AL15,"Ca")+COUNTIFS(Juin!$D$6:$AG$6,Y$6,Juin!$D15:$AG15,"Ca"))/7*$C14</f>
        <v>0</v>
      </c>
      <c r="Z14" s="108">
        <f>(COUNTIFS(Mai!I13:AM13,Z$6,Mai!I15:AM15,"Ca")+COUNTIFS(Juin!$D$6:$AG$6,Z$6,Juin!$D15:$AG15,"Ca"))/7*$C14</f>
        <v>0</v>
      </c>
      <c r="AA14" s="108">
        <f>(COUNTIFS(Mai!J13:AN13,AA$6,Mai!J15:AN15,"Ca")+COUNTIFS(Juin!$D$6:$AG$6,AA$6,Juin!$D15:$AG15,"Ca"))/7*$C14</f>
        <v>0</v>
      </c>
      <c r="AB14" s="108">
        <f>COUNTIFS(Juin!$D$6:$AG$6,AB$6,Juin!$D15:$AG15,"Ca")/7*$C14</f>
        <v>0</v>
      </c>
      <c r="AC14" s="108">
        <f>(COUNTIFS(Juin!$D$6:$AG$6,AC$6,Juin!$D15:$AG15,"Ca")+COUNTIFS(Juillet!$D$6:$AH$6,AC$6,Juillet!$D15:$AH15,"Ca"))/7*$C14</f>
        <v>0</v>
      </c>
      <c r="AD14" s="108">
        <f>(COUNTIFS(Juin!$D$6:$AG$6,AD$6,Juin!$D15:$AG15,"Ca")+COUNTIFS(Juillet!$D$6:$AH$6,AD$6,Juillet!$D15:$AH15,"Ca"))/7*$C14</f>
        <v>0</v>
      </c>
      <c r="AE14" s="108">
        <f>COUNTIFS(Juillet!$D$6:$AH$6,AE$6,Juillet!$D15:$AH15,"Ca")/7*$C14</f>
        <v>0</v>
      </c>
      <c r="AF14" s="108">
        <f>COUNTIFS(Juillet!$D$6:$AH$6,AF$6,Juillet!$D15:$AH15,"Ca")/7*$C14</f>
        <v>0</v>
      </c>
      <c r="AG14" s="108">
        <f>COUNTIFS(Juillet!$D$6:$AH$6,AG$6,Juillet!$D15:$AH15,"Ca")/7*$C14</f>
        <v>0</v>
      </c>
      <c r="AH14" s="108">
        <f>(COUNTIFS(Juillet!$D$6:$AH$6,AH$6,Juillet!$D15:$AH15,"Ca")+COUNTIFS(Août!$D$6:$AH$6,AH$6,Août!$D15:$AH15,"Ca"))/7*$C14</f>
        <v>0</v>
      </c>
      <c r="AI14" s="108">
        <f>COUNTIFS(Août!$D$6:$AH$6,AI$6,Août!$D15:$AH15,"Ca")/7*$C14</f>
        <v>0</v>
      </c>
      <c r="AJ14" s="108">
        <f>COUNTIFS(Août!$D$6:$AH$6,AJ$6,Août!$D15:$AH15,"Ca")/7*$C14</f>
        <v>0</v>
      </c>
      <c r="AK14" s="108">
        <f>COUNTIFS(Août!$D$6:$AH$6,AK$6,Août!$D15:$AH15,"Ca")/7*$C14</f>
        <v>0</v>
      </c>
      <c r="AL14" s="108">
        <f>(COUNTIFS(Août!$D$6:$AH$6,AL$6,Août!$D15:$AH15,"Ca")+COUNTIFS(Septembre!$D$6:$AG$6,AL$6,Septembre!$D15:$AG15,"Ca"))/7*$C14</f>
        <v>0</v>
      </c>
      <c r="AM14" s="108">
        <f>(COUNTIFS(Août!$D$6:$AH$6,AM$6,Août!$D15:$AH15,"Ca")+COUNTIFS(Septembre!$D$6:$AG$6,AM$6,Septembre!$D15:$AG15,"Ca"))/7*$C14</f>
        <v>0</v>
      </c>
      <c r="AN14" s="108">
        <f>COUNTIFS(Septembre!$D$6:$AG$6,AN$6,Septembre!$D15:$AG15,"Ca")/7*$C14</f>
        <v>0</v>
      </c>
      <c r="AO14" s="108">
        <f>COUNTIFS(Septembre!$D$6:$AG$6,AO$6,Septembre!$D15:$AG15,"Ca")/7*$C14</f>
        <v>0</v>
      </c>
      <c r="AP14" s="108">
        <f>(COUNTIFS(Septembre!$D$6:$AG$6,AP$6,Septembre!$D15:$AG15,"Ca")+COUNTIFS(Octobre!$D$6:$AH$6,AP$6,Octobre!$D15:$AH15,"Ca"))/7*$C14</f>
        <v>0</v>
      </c>
      <c r="AQ14" s="108">
        <f>(COUNTIFS(Septembre!$D$6:$AG$6,AQ$6,Septembre!$D15:$AG15,"Ca")+COUNTIFS(Octobre!$D$6:$AH$6,AQ$6,Octobre!$D15:$AH15,"Ca"))/7*$C14</f>
        <v>0</v>
      </c>
      <c r="AR14" s="108">
        <f>COUNTIFS(Octobre!$D$6:$AH$6,AR$6,Octobre!$D15:$AH15,"Ca")/7*$C14</f>
        <v>0</v>
      </c>
      <c r="AS14" s="108">
        <f>COUNTIFS(Octobre!$D$6:$AH$6,AS$6,Octobre!$D15:$AH15,"Ca")/7*$C14</f>
        <v>0</v>
      </c>
      <c r="AT14" s="108">
        <f>COUNTIFS(Octobre!$D$6:$AH$6,AT$6,Octobre!$D15:$AH15,"Ca")/7*$C14</f>
        <v>0</v>
      </c>
      <c r="AU14" s="108">
        <f>(COUNTIFS(Octobre!$D$6:$AH$6,AU$6,Octobre!$D15:$AH15,"Ca")+COUNTIFS(Novembre!$D$6:$AG$6,AU$6,Novembre!$D15:$AG15,"Ca"))/7*$C14</f>
        <v>0</v>
      </c>
      <c r="AV14" s="108">
        <f>(COUNTIFS(Octobre!$D$6:$AH$6,AV$6,Octobre!$D15:$AH15,"Ca")+COUNTIFS(Novembre!$D$6:$AG$6,AV$6,Novembre!$D15:$AG15,"Ca"))/7*$C14</f>
        <v>0</v>
      </c>
      <c r="AW14" s="108">
        <f>COUNTIFS(Novembre!$D$6:$AG$6,AW$6,Novembre!$D15:$AG15,"Ca")/7*$C14</f>
        <v>0</v>
      </c>
      <c r="AX14" s="108">
        <f>COUNTIFS(Novembre!$D$6:$AG$6,AX$6,Novembre!$D15:$AG15,"Ca")/7*$C14</f>
        <v>0</v>
      </c>
      <c r="AY14" s="108">
        <f>(COUNTIFS(Novembre!$D$6:$AG$6,AY$6,Novembre!$D15:$AG15,"C")+COUNTIFS(Décembre!$D$6:$AH$6,AY$6,Décembre!$D15:$AH15,"C"))/7*$C14</f>
        <v>0</v>
      </c>
      <c r="AZ14" s="108">
        <f>(COUNTIFS(Novembre!$D$6:$AG$6,AZ$6,Novembre!$D15:$AG15,"Ca")+COUNTIFS(Décembre!$D$6:$AH$6,AZ$6,Décembre!$D15:$AH15,"Ca"))/7*$C14</f>
        <v>0</v>
      </c>
      <c r="BA14" s="108">
        <f>COUNTIFS(Décembre!$D$6:$AH$6,BA$6,Décembre!$D15:$AH15,"Ca")/7*$C14</f>
        <v>0</v>
      </c>
      <c r="BB14" s="108">
        <f>COUNTIFS(Décembre!$D$6:$AH$6,BB$6,Décembre!$D15:$AH15,"Ca")/7*$C14</f>
        <v>0</v>
      </c>
      <c r="BC14" s="108">
        <f>COUNTIFS(Décembre!$D$6:$AH$6,BC$6,Décembre!$D15:$AH15,"Ca")/7*$C14</f>
        <v>0</v>
      </c>
      <c r="BD14" s="108">
        <f>COUNTIFS(Décembre!$D$6:$AH$6,BD$6,Décembre!$D15:$AH15,"Ca")/7*$C14</f>
        <v>0</v>
      </c>
      <c r="BE14" s="39">
        <f>SUM(Tableau8[[#This Row],[janv-00]:[Colonne4]])</f>
        <v>9.4285714285714278E-2</v>
      </c>
    </row>
    <row r="15" spans="2:57" ht="23.25" customHeight="1" x14ac:dyDescent="0.25">
      <c r="B15" s="23">
        <f>'Noms '!B12</f>
        <v>0</v>
      </c>
      <c r="C15" s="26">
        <f>'Noms '!C12</f>
        <v>0.74</v>
      </c>
      <c r="D15" s="108">
        <f>COUNTIFS(Janvier!$D$6:$AH$6,D$6,Janvier!$D16:$AH16,"Ca")/7*Tableau8[[#This Row],[ETP]]</f>
        <v>0</v>
      </c>
      <c r="E15" s="108">
        <f>COUNTIFS(Janvier!$D$6:$AH$6,E$6,Janvier!$D16:$AH16,"Ca")/7*Tableau8[[#This Row],[ETP]]</f>
        <v>0</v>
      </c>
      <c r="F15" s="108">
        <f>COUNTIFS(Janvier!$D$6:$AH$6,F$6,Janvier!$D16:$AH16,"Ca")/7*$C15</f>
        <v>0</v>
      </c>
      <c r="G15" s="108">
        <f>COUNTIFS(Janvier!$D$6:$AH$6,G$6,Janvier!$D16:$AH16,"Ca")/7*$C15</f>
        <v>0</v>
      </c>
      <c r="H15" s="108">
        <f>(COUNTIFS(Janvier!$D$6:$AH$6,H$6,Janvier!$D16:$AH16,"Ca")+COUNTIFS(Février!D14:AF14,H$6,Février!D16:AF16,"Ca"))/7*$C15</f>
        <v>0</v>
      </c>
      <c r="I15" s="108">
        <f>(COUNTIFS(Janvier!$D$6:$AH$6,I$6,Janvier!$D16:$AH16,"Ca")+COUNTIFS(Février!E14:AG14,I$6,Février!E16:AG16,"Ca"))/7*$C15</f>
        <v>0</v>
      </c>
      <c r="J15" s="108">
        <f>COUNTIFS(Février!E14:AG14,J$6,Février!E16:AG16,"Ca")/7*$C15</f>
        <v>0</v>
      </c>
      <c r="K15" s="108">
        <f>COUNTIFS(Février!F14:AH14,K$6,Février!F16:AH16,"Ca")/7*$C15</f>
        <v>0</v>
      </c>
      <c r="L15" s="108">
        <f>(COUNTIFS(Février!G14:AI14,L$6,Février!G16:AI16,"Ca")+COUNTIFS(Mars!D14:AH14,L$6,Mars!D16:AH16,"Ca"))/7*$C15</f>
        <v>0</v>
      </c>
      <c r="M15" s="108">
        <f>(COUNTIFS(Février!H14:AJ14,M$6,Février!H16:AJ16,"Ca")+COUNTIFS(Mars!E14:AI14,M$6,Mars!E16:AI16,"Ca"))/7*$C15</f>
        <v>0</v>
      </c>
      <c r="N15" s="108">
        <f>COUNTIFS(Mars!$E$6:$AI$6,N$6,Mars!$E16:$AI16,"Ca")/7*$C15</f>
        <v>0</v>
      </c>
      <c r="O15" s="108">
        <f>COUNTIFS(Mars!$E$6:$AI$6,O$6,Mars!$E16:$AI16,"Ca")/7*$C15</f>
        <v>0</v>
      </c>
      <c r="P15" s="108">
        <f>(COUNTIFS(Mars!$E$6:$AI$6,P$6,Mars!$E16:$AI16,"Ca")+COUNTIFS(Avril!$D$6:$AG$6,P$6,Avril!$D16:$AG16,"Ca"))/7*$C15</f>
        <v>0</v>
      </c>
      <c r="Q15" s="108">
        <f>(COUNTIFS(Mars!$E$6:$AI$6,Q$6,Mars!$E16:$AI16,"Ca")+COUNTIFS(Avril!$D$6:$AG$6,Q$6,Avril!$D16:$AG16,"Ca"))/7*$C15</f>
        <v>0</v>
      </c>
      <c r="R15" s="108">
        <f>COUNTIFS(Avril!$D$6:$AG$6,R$6,Avril!$D16:$AG16,"Ca")/7*$C15</f>
        <v>0</v>
      </c>
      <c r="S15" s="108">
        <f>COUNTIFS(Avril!$D$6:$AG$6,S$6,Avril!$D16:$AG16,"Ca")/7*$C15</f>
        <v>0</v>
      </c>
      <c r="T15" s="108">
        <f>COUNTIFS(Avril!$D$6:$AG$6,T$6,Avril!$D16:$AG16,"Ca")/7*$C15</f>
        <v>0</v>
      </c>
      <c r="U15" s="108">
        <f>(COUNTIFS(Avril!$D$6:$AG$6,U$6,Avril!$D16:$AG16,"Ca")+COUNTIFS(Mai!D14:AH14,U$6,Mai!D16:AH16,"Ca"))/7*$C15</f>
        <v>0</v>
      </c>
      <c r="V15" s="108">
        <f>(COUNTIFS(Avril!$D$6:$AG$6,V$6,Avril!$D16:$AG16,"Ca")+COUNTIFS(Mai!E14:AI14,V$6,Mai!E16:AI16,"Ca"))/7*$C15</f>
        <v>0</v>
      </c>
      <c r="W15" s="108">
        <f>IF(D15="","",COUNTIFS(Mai!F14:AJ14,W$6,Mai!F16:AJ16,"Ca")/7*$C15)</f>
        <v>0</v>
      </c>
      <c r="X15" s="108">
        <f>COUNTIFS(Mai!G14:AK14,X$6,Mai!G16:AK16,"Ca")/7*$C15</f>
        <v>0</v>
      </c>
      <c r="Y15" s="108">
        <f>(COUNTIFS(Mai!H14:AL14,Y$6,Mai!H16:AL16,"Ca")+COUNTIFS(Juin!$D$6:$AG$6,Y$6,Juin!$D16:$AG16,"Ca"))/7*$C15</f>
        <v>0</v>
      </c>
      <c r="Z15" s="108">
        <f>(COUNTIFS(Mai!I14:AM14,Z$6,Mai!I16:AM16,"Ca")+COUNTIFS(Juin!$D$6:$AG$6,Z$6,Juin!$D16:$AG16,"Ca"))/7*$C15</f>
        <v>0</v>
      </c>
      <c r="AA15" s="108">
        <f>(COUNTIFS(Mai!J14:AN14,AA$6,Mai!J16:AN16,"Ca")+COUNTIFS(Juin!$D$6:$AG$6,AA$6,Juin!$D16:$AG16,"Ca"))/7*$C15</f>
        <v>0</v>
      </c>
      <c r="AB15" s="108">
        <f>COUNTIFS(Juin!$D$6:$AG$6,AB$6,Juin!$D16:$AG16,"Ca")/7*$C15</f>
        <v>0</v>
      </c>
      <c r="AC15" s="108">
        <f>(COUNTIFS(Juin!$D$6:$AG$6,AC$6,Juin!$D16:$AG16,"Ca")+COUNTIFS(Juillet!$D$6:$AH$6,AC$6,Juillet!$D16:$AH16,"Ca"))/7*$C15</f>
        <v>0</v>
      </c>
      <c r="AD15" s="108">
        <f>(COUNTIFS(Juin!$D$6:$AG$6,AD$6,Juin!$D16:$AG16,"Ca")+COUNTIFS(Juillet!$D$6:$AH$6,AD$6,Juillet!$D16:$AH16,"Ca"))/7*$C15</f>
        <v>0</v>
      </c>
      <c r="AE15" s="108">
        <f>COUNTIFS(Juillet!$D$6:$AH$6,AE$6,Juillet!$D16:$AH16,"Ca")/7*$C15</f>
        <v>0</v>
      </c>
      <c r="AF15" s="108">
        <f>COUNTIFS(Juillet!$D$6:$AH$6,AF$6,Juillet!$D16:$AH16,"Ca")/7*$C15</f>
        <v>0</v>
      </c>
      <c r="AG15" s="108">
        <f>COUNTIFS(Juillet!$D$6:$AH$6,AG$6,Juillet!$D16:$AH16,"Ca")/7*$C15</f>
        <v>0</v>
      </c>
      <c r="AH15" s="108">
        <f>(COUNTIFS(Juillet!$D$6:$AH$6,AH$6,Juillet!$D16:$AH16,"Ca")+COUNTIFS(Août!$D$6:$AH$6,AH$6,Août!$D16:$AH16,"Ca"))/7*$C15</f>
        <v>0</v>
      </c>
      <c r="AI15" s="108">
        <f>COUNTIFS(Août!$D$6:$AH$6,AI$6,Août!$D16:$AH16,"Ca")/7*$C15</f>
        <v>0</v>
      </c>
      <c r="AJ15" s="108">
        <f>COUNTIFS(Août!$D$6:$AH$6,AJ$6,Août!$D16:$AH16,"Ca")/7*$C15</f>
        <v>0</v>
      </c>
      <c r="AK15" s="108">
        <f>COUNTIFS(Août!$D$6:$AH$6,AK$6,Août!$D16:$AH16,"Ca")/7*$C15</f>
        <v>0</v>
      </c>
      <c r="AL15" s="108">
        <f>(COUNTIFS(Août!$D$6:$AH$6,AL$6,Août!$D16:$AH16,"Ca")+COUNTIFS(Septembre!$D$6:$AG$6,AL$6,Septembre!$D16:$AG16,"Ca"))/7*$C15</f>
        <v>0</v>
      </c>
      <c r="AM15" s="108">
        <f>(COUNTIFS(Août!$D$6:$AH$6,AM$6,Août!$D16:$AH16,"Ca")+COUNTIFS(Septembre!$D$6:$AG$6,AM$6,Septembre!$D16:$AG16,"Ca"))/7*$C15</f>
        <v>0</v>
      </c>
      <c r="AN15" s="108">
        <f>COUNTIFS(Septembre!$D$6:$AG$6,AN$6,Septembre!$D16:$AG16,"Ca")/7*$C15</f>
        <v>0</v>
      </c>
      <c r="AO15" s="108">
        <f>COUNTIFS(Septembre!$D$6:$AG$6,AO$6,Septembre!$D16:$AG16,"Ca")/7*$C15</f>
        <v>0</v>
      </c>
      <c r="AP15" s="108">
        <f>(COUNTIFS(Septembre!$D$6:$AG$6,AP$6,Septembre!$D16:$AG16,"Ca")+COUNTIFS(Octobre!$D$6:$AH$6,AP$6,Octobre!$D16:$AH16,"Ca"))/7*$C15</f>
        <v>0</v>
      </c>
      <c r="AQ15" s="108">
        <f>(COUNTIFS(Septembre!$D$6:$AG$6,AQ$6,Septembre!$D16:$AG16,"Ca")+COUNTIFS(Octobre!$D$6:$AH$6,AQ$6,Octobre!$D16:$AH16,"Ca"))/7*$C15</f>
        <v>0</v>
      </c>
      <c r="AR15" s="108">
        <f>COUNTIFS(Octobre!$D$6:$AH$6,AR$6,Octobre!$D16:$AH16,"Ca")/7*$C15</f>
        <v>0</v>
      </c>
      <c r="AS15" s="108">
        <f>COUNTIFS(Octobre!$D$6:$AH$6,AS$6,Octobre!$D16:$AH16,"Ca")/7*$C15</f>
        <v>0</v>
      </c>
      <c r="AT15" s="108">
        <f>COUNTIFS(Octobre!$D$6:$AH$6,AT$6,Octobre!$D16:$AH16,"Ca")/7*$C15</f>
        <v>0</v>
      </c>
      <c r="AU15" s="108">
        <f>(COUNTIFS(Octobre!$D$6:$AH$6,AU$6,Octobre!$D16:$AH16,"Ca")+COUNTIFS(Novembre!$D$6:$AG$6,AU$6,Novembre!$D16:$AG16,"Ca"))/7*$C15</f>
        <v>0</v>
      </c>
      <c r="AV15" s="108">
        <f>(COUNTIFS(Octobre!$D$6:$AH$6,AV$6,Octobre!$D16:$AH16,"Ca")+COUNTIFS(Novembre!$D$6:$AG$6,AV$6,Novembre!$D16:$AG16,"Ca"))/7*$C15</f>
        <v>0</v>
      </c>
      <c r="AW15" s="108">
        <f>COUNTIFS(Novembre!$D$6:$AG$6,AW$6,Novembre!$D16:$AG16,"Ca")/7*$C15</f>
        <v>0</v>
      </c>
      <c r="AX15" s="108">
        <f>COUNTIFS(Novembre!$D$6:$AG$6,AX$6,Novembre!$D16:$AG16,"Ca")/7*$C15</f>
        <v>0</v>
      </c>
      <c r="AY15" s="108">
        <f>(COUNTIFS(Novembre!$D$6:$AG$6,AY$6,Novembre!$D16:$AG16,"C")+COUNTIFS(Décembre!$D$6:$AH$6,AY$6,Décembre!$D16:$AH16,"C"))/7*$C15</f>
        <v>0</v>
      </c>
      <c r="AZ15" s="108">
        <f>(COUNTIFS(Novembre!$D$6:$AG$6,AZ$6,Novembre!$D16:$AG16,"Ca")+COUNTIFS(Décembre!$D$6:$AH$6,AZ$6,Décembre!$D16:$AH16,"Ca"))/7*$C15</f>
        <v>0</v>
      </c>
      <c r="BA15" s="108">
        <f>COUNTIFS(Décembre!$D$6:$AH$6,BA$6,Décembre!$D16:$AH16,"Ca")/7*$C15</f>
        <v>0</v>
      </c>
      <c r="BB15" s="108">
        <f>COUNTIFS(Décembre!$D$6:$AH$6,BB$6,Décembre!$D16:$AH16,"Ca")/7*$C15</f>
        <v>0</v>
      </c>
      <c r="BC15" s="108">
        <f>COUNTIFS(Décembre!$D$6:$AH$6,BC$6,Décembre!$D16:$AH16,"Ca")/7*$C15</f>
        <v>0</v>
      </c>
      <c r="BD15" s="108">
        <f>COUNTIFS(Décembre!$D$6:$AH$6,BD$6,Décembre!$D16:$AH16,"Ca")/7*$C15</f>
        <v>0</v>
      </c>
      <c r="BE15" s="39">
        <f>SUM(Tableau8[[#This Row],[janv-00]:[Colonne4]])</f>
        <v>0</v>
      </c>
    </row>
    <row r="16" spans="2:57" ht="23.25" customHeight="1" x14ac:dyDescent="0.25">
      <c r="B16" s="23">
        <f>'Noms '!B13</f>
        <v>0</v>
      </c>
      <c r="C16" s="26">
        <f>'Noms '!C13</f>
        <v>0.8</v>
      </c>
      <c r="D16" s="108">
        <f>COUNTIFS(Janvier!$D$6:$AH$6,D$6,Janvier!$D17:$AH17,"Ca")/7*Tableau8[[#This Row],[ETP]]</f>
        <v>0.11428571428571428</v>
      </c>
      <c r="E16" s="108">
        <f>COUNTIFS(Janvier!$D$6:$AH$6,E$6,Janvier!$D17:$AH17,"Ca")/7*Tableau8[[#This Row],[ETP]]</f>
        <v>0</v>
      </c>
      <c r="F16" s="108">
        <f>COUNTIFS(Janvier!$D$6:$AH$6,F$6,Janvier!$D17:$AH17,"Ca")/7*$C16</f>
        <v>0</v>
      </c>
      <c r="G16" s="108">
        <f>COUNTIFS(Janvier!$D$6:$AH$6,G$6,Janvier!$D17:$AH17,"Ca")/7*$C16</f>
        <v>0</v>
      </c>
      <c r="H16" s="108">
        <f>(COUNTIFS(Janvier!$D$6:$AH$6,H$6,Janvier!$D17:$AH17,"Ca")+COUNTIFS(Février!D15:AF15,H$6,Février!D17:AF17,"Ca"))/7*$C16</f>
        <v>0</v>
      </c>
      <c r="I16" s="108">
        <f>(COUNTIFS(Janvier!$D$6:$AH$6,I$6,Janvier!$D17:$AH17,"Ca")+COUNTIFS(Février!E15:AG15,I$6,Février!E17:AG17,"Ca"))/7*$C16</f>
        <v>0</v>
      </c>
      <c r="J16" s="108">
        <f>COUNTIFS(Février!E15:AG15,J$6,Février!E17:AG17,"Ca")/7*$C16</f>
        <v>0</v>
      </c>
      <c r="K16" s="108">
        <f>COUNTIFS(Février!F15:AH15,K$6,Février!F17:AH17,"Ca")/7*$C16</f>
        <v>0</v>
      </c>
      <c r="L16" s="108">
        <f>(COUNTIFS(Février!G15:AI15,L$6,Février!G17:AI17,"Ca")+COUNTIFS(Mars!D15:AH15,L$6,Mars!D17:AH17,"Ca"))/7*$C16</f>
        <v>0</v>
      </c>
      <c r="M16" s="108">
        <f>(COUNTIFS(Février!H15:AJ15,M$6,Février!H17:AJ17,"Ca")+COUNTIFS(Mars!E15:AI15,M$6,Mars!E17:AI17,"Ca"))/7*$C16</f>
        <v>0</v>
      </c>
      <c r="N16" s="108">
        <f>COUNTIFS(Mars!$E$6:$AI$6,N$6,Mars!$E17:$AI17,"Ca")/7*$C16</f>
        <v>0</v>
      </c>
      <c r="O16" s="108">
        <f>COUNTIFS(Mars!$E$6:$AI$6,O$6,Mars!$E17:$AI17,"Ca")/7*$C16</f>
        <v>0</v>
      </c>
      <c r="P16" s="108">
        <f>(COUNTIFS(Mars!$E$6:$AI$6,P$6,Mars!$E17:$AI17,"Ca")+COUNTIFS(Avril!$D$6:$AG$6,P$6,Avril!$D17:$AG17,"Ca"))/7*$C16</f>
        <v>0</v>
      </c>
      <c r="Q16" s="108">
        <f>(COUNTIFS(Mars!$E$6:$AI$6,Q$6,Mars!$E17:$AI17,"Ca")+COUNTIFS(Avril!$D$6:$AG$6,Q$6,Avril!$D17:$AG17,"Ca"))/7*$C16</f>
        <v>0</v>
      </c>
      <c r="R16" s="108">
        <f>COUNTIFS(Avril!$D$6:$AG$6,R$6,Avril!$D17:$AG17,"Ca")/7*$C16</f>
        <v>0</v>
      </c>
      <c r="S16" s="108">
        <f>COUNTIFS(Avril!$D$6:$AG$6,S$6,Avril!$D17:$AG17,"Ca")/7*$C16</f>
        <v>0</v>
      </c>
      <c r="T16" s="108">
        <f>COUNTIFS(Avril!$D$6:$AG$6,T$6,Avril!$D17:$AG17,"Ca")/7*$C16</f>
        <v>0</v>
      </c>
      <c r="U16" s="108">
        <f>(COUNTIFS(Avril!$D$6:$AG$6,U$6,Avril!$D17:$AG17,"Ca")+COUNTIFS(Mai!D15:AH15,U$6,Mai!D17:AH17,"Ca"))/7*$C16</f>
        <v>0</v>
      </c>
      <c r="V16" s="108">
        <f>(COUNTIFS(Avril!$D$6:$AG$6,V$6,Avril!$D17:$AG17,"Ca")+COUNTIFS(Mai!E15:AI15,V$6,Mai!E17:AI17,"Ca"))/7*$C16</f>
        <v>0</v>
      </c>
      <c r="W16" s="108">
        <f>IF(D16="","",COUNTIFS(Mai!F15:AJ15,W$6,Mai!F17:AJ17,"Ca")/7*$C16)</f>
        <v>0</v>
      </c>
      <c r="X16" s="108">
        <f>COUNTIFS(Mai!G15:AK15,X$6,Mai!G17:AK17,"Ca")/7*$C16</f>
        <v>0</v>
      </c>
      <c r="Y16" s="108">
        <f>(COUNTIFS(Mai!H15:AL15,Y$6,Mai!H17:AL17,"Ca")+COUNTIFS(Juin!$D$6:$AG$6,Y$6,Juin!$D17:$AG17,"Ca"))/7*$C16</f>
        <v>0</v>
      </c>
      <c r="Z16" s="108">
        <f>(COUNTIFS(Mai!I15:AM15,Z$6,Mai!I17:AM17,"Ca")+COUNTIFS(Juin!$D$6:$AG$6,Z$6,Juin!$D17:$AG17,"Ca"))/7*$C16</f>
        <v>0</v>
      </c>
      <c r="AA16" s="108">
        <f>(COUNTIFS(Mai!J15:AN15,AA$6,Mai!J17:AN17,"Ca")+COUNTIFS(Juin!$D$6:$AG$6,AA$6,Juin!$D17:$AG17,"Ca"))/7*$C16</f>
        <v>0</v>
      </c>
      <c r="AB16" s="108">
        <f>COUNTIFS(Juin!$D$6:$AG$6,AB$6,Juin!$D17:$AG17,"Ca")/7*$C16</f>
        <v>0</v>
      </c>
      <c r="AC16" s="108">
        <f>(COUNTIFS(Juin!$D$6:$AG$6,AC$6,Juin!$D17:$AG17,"Ca")+COUNTIFS(Juillet!$D$6:$AH$6,AC$6,Juillet!$D17:$AH17,"Ca"))/7*$C16</f>
        <v>0</v>
      </c>
      <c r="AD16" s="108">
        <f>(COUNTIFS(Juin!$D$6:$AG$6,AD$6,Juin!$D17:$AG17,"Ca")+COUNTIFS(Juillet!$D$6:$AH$6,AD$6,Juillet!$D17:$AH17,"Ca"))/7*$C16</f>
        <v>0</v>
      </c>
      <c r="AE16" s="108">
        <f>COUNTIFS(Juillet!$D$6:$AH$6,AE$6,Juillet!$D17:$AH17,"Ca")/7*$C16</f>
        <v>0</v>
      </c>
      <c r="AF16" s="108">
        <f>COUNTIFS(Juillet!$D$6:$AH$6,AF$6,Juillet!$D17:$AH17,"Ca")/7*$C16</f>
        <v>0</v>
      </c>
      <c r="AG16" s="108">
        <f>COUNTIFS(Juillet!$D$6:$AH$6,AG$6,Juillet!$D17:$AH17,"Ca")/7*$C16</f>
        <v>0</v>
      </c>
      <c r="AH16" s="108">
        <f>(COUNTIFS(Juillet!$D$6:$AH$6,AH$6,Juillet!$D17:$AH17,"Ca")+COUNTIFS(Août!$D$6:$AH$6,AH$6,Août!$D17:$AH17,"Ca"))/7*$C16</f>
        <v>0</v>
      </c>
      <c r="AI16" s="108">
        <f>COUNTIFS(Août!$D$6:$AH$6,AI$6,Août!$D17:$AH17,"Ca")/7*$C16</f>
        <v>0</v>
      </c>
      <c r="AJ16" s="108">
        <f>COUNTIFS(Août!$D$6:$AH$6,AJ$6,Août!$D17:$AH17,"Ca")/7*$C16</f>
        <v>0</v>
      </c>
      <c r="AK16" s="108">
        <f>COUNTIFS(Août!$D$6:$AH$6,AK$6,Août!$D17:$AH17,"Ca")/7*$C16</f>
        <v>0</v>
      </c>
      <c r="AL16" s="108">
        <f>(COUNTIFS(Août!$D$6:$AH$6,AL$6,Août!$D17:$AH17,"Ca")+COUNTIFS(Septembre!$D$6:$AG$6,AL$6,Septembre!$D17:$AG17,"Ca"))/7*$C16</f>
        <v>0</v>
      </c>
      <c r="AM16" s="108">
        <f>(COUNTIFS(Août!$D$6:$AH$6,AM$6,Août!$D17:$AH17,"Ca")+COUNTIFS(Septembre!$D$6:$AG$6,AM$6,Septembre!$D17:$AG17,"Ca"))/7*$C16</f>
        <v>0</v>
      </c>
      <c r="AN16" s="108">
        <f>COUNTIFS(Septembre!$D$6:$AG$6,AN$6,Septembre!$D17:$AG17,"Ca")/7*$C16</f>
        <v>0</v>
      </c>
      <c r="AO16" s="108">
        <f>COUNTIFS(Septembre!$D$6:$AG$6,AO$6,Septembre!$D17:$AG17,"Ca")/7*$C16</f>
        <v>0</v>
      </c>
      <c r="AP16" s="108">
        <f>(COUNTIFS(Septembre!$D$6:$AG$6,AP$6,Septembre!$D17:$AG17,"Ca")+COUNTIFS(Octobre!$D$6:$AH$6,AP$6,Octobre!$D17:$AH17,"Ca"))/7*$C16</f>
        <v>0</v>
      </c>
      <c r="AQ16" s="108">
        <f>(COUNTIFS(Septembre!$D$6:$AG$6,AQ$6,Septembre!$D17:$AG17,"Ca")+COUNTIFS(Octobre!$D$6:$AH$6,AQ$6,Octobre!$D17:$AH17,"Ca"))/7*$C16</f>
        <v>0</v>
      </c>
      <c r="AR16" s="108">
        <f>COUNTIFS(Octobre!$D$6:$AH$6,AR$6,Octobre!$D17:$AH17,"Ca")/7*$C16</f>
        <v>0</v>
      </c>
      <c r="AS16" s="108">
        <f>COUNTIFS(Octobre!$D$6:$AH$6,AS$6,Octobre!$D17:$AH17,"Ca")/7*$C16</f>
        <v>0</v>
      </c>
      <c r="AT16" s="108">
        <f>COUNTIFS(Octobre!$D$6:$AH$6,AT$6,Octobre!$D17:$AH17,"Ca")/7*$C16</f>
        <v>0</v>
      </c>
      <c r="AU16" s="108">
        <f>(COUNTIFS(Octobre!$D$6:$AH$6,AU$6,Octobre!$D17:$AH17,"Ca")+COUNTIFS(Novembre!$D$6:$AG$6,AU$6,Novembre!$D17:$AG17,"Ca"))/7*$C16</f>
        <v>0</v>
      </c>
      <c r="AV16" s="108">
        <f>(COUNTIFS(Octobre!$D$6:$AH$6,AV$6,Octobre!$D17:$AH17,"Ca")+COUNTIFS(Novembre!$D$6:$AG$6,AV$6,Novembre!$D17:$AG17,"Ca"))/7*$C16</f>
        <v>0</v>
      </c>
      <c r="AW16" s="108">
        <f>COUNTIFS(Novembre!$D$6:$AG$6,AW$6,Novembre!$D17:$AG17,"Ca")/7*$C16</f>
        <v>0</v>
      </c>
      <c r="AX16" s="108">
        <f>COUNTIFS(Novembre!$D$6:$AG$6,AX$6,Novembre!$D17:$AG17,"Ca")/7*$C16</f>
        <v>0</v>
      </c>
      <c r="AY16" s="108">
        <f>(COUNTIFS(Novembre!$D$6:$AG$6,AY$6,Novembre!$D17:$AG17,"C")+COUNTIFS(Décembre!$D$6:$AH$6,AY$6,Décembre!$D17:$AH17,"C"))/7*$C16</f>
        <v>0</v>
      </c>
      <c r="AZ16" s="108">
        <f>(COUNTIFS(Novembre!$D$6:$AG$6,AZ$6,Novembre!$D17:$AG17,"Ca")+COUNTIFS(Décembre!$D$6:$AH$6,AZ$6,Décembre!$D17:$AH17,"Ca"))/7*$C16</f>
        <v>0</v>
      </c>
      <c r="BA16" s="108">
        <f>COUNTIFS(Décembre!$D$6:$AH$6,BA$6,Décembre!$D17:$AH17,"Ca")/7*$C16</f>
        <v>0</v>
      </c>
      <c r="BB16" s="108">
        <f>COUNTIFS(Décembre!$D$6:$AH$6,BB$6,Décembre!$D17:$AH17,"Ca")/7*$C16</f>
        <v>0</v>
      </c>
      <c r="BC16" s="108">
        <f>COUNTIFS(Décembre!$D$6:$AH$6,BC$6,Décembre!$D17:$AH17,"Ca")/7*$C16</f>
        <v>0</v>
      </c>
      <c r="BD16" s="108">
        <f>COUNTIFS(Décembre!$D$6:$AH$6,BD$6,Décembre!$D17:$AH17,"Ca")/7*$C16</f>
        <v>0</v>
      </c>
      <c r="BE16" s="39">
        <f>SUM(Tableau8[[#This Row],[janv-00]:[Colonne4]])</f>
        <v>0.11428571428571428</v>
      </c>
    </row>
    <row r="17" spans="2:57" ht="23.25" customHeight="1" x14ac:dyDescent="0.25">
      <c r="B17" s="23">
        <f>'Noms '!B14</f>
        <v>0</v>
      </c>
      <c r="C17" s="26">
        <f>'Noms '!C14</f>
        <v>0.8</v>
      </c>
      <c r="D17" s="108">
        <f>COUNTIFS(Janvier!$D$6:$AH$6,D$6,Janvier!$D18:$AH18,"Ca")/7*Tableau8[[#This Row],[ETP]]</f>
        <v>0</v>
      </c>
      <c r="E17" s="108">
        <f>COUNTIFS(Janvier!$D$6:$AH$6,E$6,Janvier!$D18:$AH18,"Ca")/7*Tableau8[[#This Row],[ETP]]</f>
        <v>0</v>
      </c>
      <c r="F17" s="108">
        <f>COUNTIFS(Janvier!$D$6:$AH$6,F$6,Janvier!$D18:$AH18,"Ca")/7*$C17</f>
        <v>0</v>
      </c>
      <c r="G17" s="108">
        <f>COUNTIFS(Janvier!$D$6:$AH$6,G$6,Janvier!$D18:$AH18,"Ca")/7*$C17</f>
        <v>0</v>
      </c>
      <c r="H17" s="108">
        <f>(COUNTIFS(Janvier!$D$6:$AH$6,H$6,Janvier!$D18:$AH18,"Ca")+COUNTIFS(Février!D16:AF16,H$6,Février!D18:AF18,"Ca"))/7*$C17</f>
        <v>0</v>
      </c>
      <c r="I17" s="108">
        <f>(COUNTIFS(Janvier!$D$6:$AH$6,I$6,Janvier!$D18:$AH18,"Ca")+COUNTIFS(Février!E16:AG16,I$6,Février!E18:AG18,"Ca"))/7*$C17</f>
        <v>0</v>
      </c>
      <c r="J17" s="108">
        <f>COUNTIFS(Février!E16:AG16,J$6,Février!E18:AG18,"Ca")/7*$C17</f>
        <v>0</v>
      </c>
      <c r="K17" s="108">
        <f>COUNTIFS(Février!F16:AH16,K$6,Février!F18:AH18,"Ca")/7*$C17</f>
        <v>0</v>
      </c>
      <c r="L17" s="108">
        <f>(COUNTIFS(Février!G16:AI16,L$6,Février!G18:AI18,"Ca")+COUNTIFS(Mars!D16:AH16,L$6,Mars!D18:AH18,"Ca"))/7*$C17</f>
        <v>0</v>
      </c>
      <c r="M17" s="108">
        <f>(COUNTIFS(Février!H16:AJ16,M$6,Février!H18:AJ18,"Ca")+COUNTIFS(Mars!E16:AI16,M$6,Mars!E18:AI18,"Ca"))/7*$C17</f>
        <v>0</v>
      </c>
      <c r="N17" s="108">
        <f>COUNTIFS(Mars!$E$6:$AI$6,N$6,Mars!$E18:$AI18,"Ca")/7*$C17</f>
        <v>0</v>
      </c>
      <c r="O17" s="108">
        <f>COUNTIFS(Mars!$E$6:$AI$6,O$6,Mars!$E18:$AI18,"Ca")/7*$C17</f>
        <v>0</v>
      </c>
      <c r="P17" s="108">
        <f>(COUNTIFS(Mars!$E$6:$AI$6,P$6,Mars!$E18:$AI18,"Ca")+COUNTIFS(Avril!$D$6:$AG$6,P$6,Avril!$D18:$AG18,"Ca"))/7*$C17</f>
        <v>0</v>
      </c>
      <c r="Q17" s="108">
        <f>(COUNTIFS(Mars!$E$6:$AI$6,Q$6,Mars!$E18:$AI18,"Ca")+COUNTIFS(Avril!$D$6:$AG$6,Q$6,Avril!$D18:$AG18,"Ca"))/7*$C17</f>
        <v>0</v>
      </c>
      <c r="R17" s="108">
        <f>COUNTIFS(Avril!$D$6:$AG$6,R$6,Avril!$D18:$AG18,"Ca")/7*$C17</f>
        <v>0</v>
      </c>
      <c r="S17" s="108">
        <f>COUNTIFS(Avril!$D$6:$AG$6,S$6,Avril!$D18:$AG18,"Ca")/7*$C17</f>
        <v>0</v>
      </c>
      <c r="T17" s="108">
        <f>COUNTIFS(Avril!$D$6:$AG$6,T$6,Avril!$D18:$AG18,"Ca")/7*$C17</f>
        <v>0</v>
      </c>
      <c r="U17" s="108">
        <f>(COUNTIFS(Avril!$D$6:$AG$6,U$6,Avril!$D18:$AG18,"Ca")+COUNTIFS(Mai!D16:AH16,U$6,Mai!D18:AH18,"Ca"))/7*$C17</f>
        <v>0</v>
      </c>
      <c r="V17" s="108">
        <f>(COUNTIFS(Avril!$D$6:$AG$6,V$6,Avril!$D18:$AG18,"Ca")+COUNTIFS(Mai!E16:AI16,V$6,Mai!E18:AI18,"Ca"))/7*$C17</f>
        <v>0</v>
      </c>
      <c r="W17" s="108">
        <f>IF(D17="","",COUNTIFS(Mai!F16:AJ16,W$6,Mai!F18:AJ18,"Ca")/7*$C17)</f>
        <v>0</v>
      </c>
      <c r="X17" s="108">
        <f>COUNTIFS(Mai!G16:AK16,X$6,Mai!G18:AK18,"Ca")/7*$C17</f>
        <v>0</v>
      </c>
      <c r="Y17" s="108">
        <f>(COUNTIFS(Mai!H16:AL16,Y$6,Mai!H18:AL18,"Ca")+COUNTIFS(Juin!$D$6:$AG$6,Y$6,Juin!$D18:$AG18,"Ca"))/7*$C17</f>
        <v>0</v>
      </c>
      <c r="Z17" s="108">
        <f>(COUNTIFS(Mai!I16:AM16,Z$6,Mai!I18:AM18,"Ca")+COUNTIFS(Juin!$D$6:$AG$6,Z$6,Juin!$D18:$AG18,"Ca"))/7*$C17</f>
        <v>0</v>
      </c>
      <c r="AA17" s="108">
        <f>(COUNTIFS(Mai!J16:AN16,AA$6,Mai!J18:AN18,"Ca")+COUNTIFS(Juin!$D$6:$AG$6,AA$6,Juin!$D18:$AG18,"Ca"))/7*$C17</f>
        <v>0</v>
      </c>
      <c r="AB17" s="108">
        <f>COUNTIFS(Juin!$D$6:$AG$6,AB$6,Juin!$D18:$AG18,"Ca")/7*$C17</f>
        <v>0</v>
      </c>
      <c r="AC17" s="108">
        <f>(COUNTIFS(Juin!$D$6:$AG$6,AC$6,Juin!$D18:$AG18,"Ca")+COUNTIFS(Juillet!$D$6:$AH$6,AC$6,Juillet!$D18:$AH18,"Ca"))/7*$C17</f>
        <v>0</v>
      </c>
      <c r="AD17" s="108">
        <f>(COUNTIFS(Juin!$D$6:$AG$6,AD$6,Juin!$D18:$AG18,"Ca")+COUNTIFS(Juillet!$D$6:$AH$6,AD$6,Juillet!$D18:$AH18,"Ca"))/7*$C17</f>
        <v>0</v>
      </c>
      <c r="AE17" s="108">
        <f>COUNTIFS(Juillet!$D$6:$AH$6,AE$6,Juillet!$D18:$AH18,"Ca")/7*$C17</f>
        <v>0</v>
      </c>
      <c r="AF17" s="108">
        <f>COUNTIFS(Juillet!$D$6:$AH$6,AF$6,Juillet!$D18:$AH18,"Ca")/7*$C17</f>
        <v>0</v>
      </c>
      <c r="AG17" s="108">
        <f>COUNTIFS(Juillet!$D$6:$AH$6,AG$6,Juillet!$D18:$AH18,"Ca")/7*$C17</f>
        <v>0</v>
      </c>
      <c r="AH17" s="108">
        <f>(COUNTIFS(Juillet!$D$6:$AH$6,AH$6,Juillet!$D18:$AH18,"Ca")+COUNTIFS(Août!$D$6:$AH$6,AH$6,Août!$D18:$AH18,"Ca"))/7*$C17</f>
        <v>0</v>
      </c>
      <c r="AI17" s="108">
        <f>COUNTIFS(Août!$D$6:$AH$6,AI$6,Août!$D18:$AH18,"Ca")/7*$C17</f>
        <v>0</v>
      </c>
      <c r="AJ17" s="108">
        <f>COUNTIFS(Août!$D$6:$AH$6,AJ$6,Août!$D18:$AH18,"Ca")/7*$C17</f>
        <v>0</v>
      </c>
      <c r="AK17" s="108">
        <f>COUNTIFS(Août!$D$6:$AH$6,AK$6,Août!$D18:$AH18,"Ca")/7*$C17</f>
        <v>0</v>
      </c>
      <c r="AL17" s="108">
        <f>(COUNTIFS(Août!$D$6:$AH$6,AL$6,Août!$D18:$AH18,"Ca")+COUNTIFS(Septembre!$D$6:$AG$6,AL$6,Septembre!$D18:$AG18,"Ca"))/7*$C17</f>
        <v>0</v>
      </c>
      <c r="AM17" s="108">
        <f>(COUNTIFS(Août!$D$6:$AH$6,AM$6,Août!$D18:$AH18,"Ca")+COUNTIFS(Septembre!$D$6:$AG$6,AM$6,Septembre!$D18:$AG18,"Ca"))/7*$C17</f>
        <v>0</v>
      </c>
      <c r="AN17" s="108">
        <f>COUNTIFS(Septembre!$D$6:$AG$6,AN$6,Septembre!$D18:$AG18,"Ca")/7*$C17</f>
        <v>0</v>
      </c>
      <c r="AO17" s="108">
        <f>COUNTIFS(Septembre!$D$6:$AG$6,AO$6,Septembre!$D18:$AG18,"Ca")/7*$C17</f>
        <v>0</v>
      </c>
      <c r="AP17" s="108">
        <f>(COUNTIFS(Septembre!$D$6:$AG$6,AP$6,Septembre!$D18:$AG18,"Ca")+COUNTIFS(Octobre!$D$6:$AH$6,AP$6,Octobre!$D18:$AH18,"Ca"))/7*$C17</f>
        <v>0</v>
      </c>
      <c r="AQ17" s="108">
        <f>(COUNTIFS(Septembre!$D$6:$AG$6,AQ$6,Septembre!$D18:$AG18,"Ca")+COUNTIFS(Octobre!$D$6:$AH$6,AQ$6,Octobre!$D18:$AH18,"Ca"))/7*$C17</f>
        <v>0</v>
      </c>
      <c r="AR17" s="108">
        <f>COUNTIFS(Octobre!$D$6:$AH$6,AR$6,Octobre!$D18:$AH18,"Ca")/7*$C17</f>
        <v>0</v>
      </c>
      <c r="AS17" s="108">
        <f>COUNTIFS(Octobre!$D$6:$AH$6,AS$6,Octobre!$D18:$AH18,"Ca")/7*$C17</f>
        <v>0</v>
      </c>
      <c r="AT17" s="108">
        <f>COUNTIFS(Octobre!$D$6:$AH$6,AT$6,Octobre!$D18:$AH18,"Ca")/7*$C17</f>
        <v>0</v>
      </c>
      <c r="AU17" s="108">
        <f>(COUNTIFS(Octobre!$D$6:$AH$6,AU$6,Octobre!$D18:$AH18,"Ca")+COUNTIFS(Novembre!$D$6:$AG$6,AU$6,Novembre!$D18:$AG18,"Ca"))/7*$C17</f>
        <v>0</v>
      </c>
      <c r="AV17" s="108">
        <f>(COUNTIFS(Octobre!$D$6:$AH$6,AV$6,Octobre!$D18:$AH18,"Ca")+COUNTIFS(Novembre!$D$6:$AG$6,AV$6,Novembre!$D18:$AG18,"Ca"))/7*$C17</f>
        <v>0</v>
      </c>
      <c r="AW17" s="108">
        <f>COUNTIFS(Novembre!$D$6:$AG$6,AW$6,Novembre!$D18:$AG18,"Ca")/7*$C17</f>
        <v>0</v>
      </c>
      <c r="AX17" s="108">
        <f>COUNTIFS(Novembre!$D$6:$AG$6,AX$6,Novembre!$D18:$AG18,"Ca")/7*$C17</f>
        <v>0</v>
      </c>
      <c r="AY17" s="108">
        <f>(COUNTIFS(Novembre!$D$6:$AG$6,AY$6,Novembre!$D18:$AG18,"C")+COUNTIFS(Décembre!$D$6:$AH$6,AY$6,Décembre!$D18:$AH18,"C"))/7*$C17</f>
        <v>0</v>
      </c>
      <c r="AZ17" s="108">
        <f>(COUNTIFS(Novembre!$D$6:$AG$6,AZ$6,Novembre!$D18:$AG18,"Ca")+COUNTIFS(Décembre!$D$6:$AH$6,AZ$6,Décembre!$D18:$AH18,"Ca"))/7*$C17</f>
        <v>0</v>
      </c>
      <c r="BA17" s="108">
        <f>COUNTIFS(Décembre!$D$6:$AH$6,BA$6,Décembre!$D18:$AH18,"Ca")/7*$C17</f>
        <v>0</v>
      </c>
      <c r="BB17" s="108">
        <f>COUNTIFS(Décembre!$D$6:$AH$6,BB$6,Décembre!$D18:$AH18,"Ca")/7*$C17</f>
        <v>0</v>
      </c>
      <c r="BC17" s="108">
        <f>COUNTIFS(Décembre!$D$6:$AH$6,BC$6,Décembre!$D18:$AH18,"Ca")/7*$C17</f>
        <v>0</v>
      </c>
      <c r="BD17" s="108">
        <f>COUNTIFS(Décembre!$D$6:$AH$6,BD$6,Décembre!$D18:$AH18,"Ca")/7*$C17</f>
        <v>0</v>
      </c>
      <c r="BE17" s="39">
        <f>SUM(Tableau8[[#This Row],[janv-00]:[Colonne4]])</f>
        <v>0</v>
      </c>
    </row>
    <row r="18" spans="2:57" ht="23.25" customHeight="1" x14ac:dyDescent="0.25">
      <c r="B18" s="23">
        <f>'Noms '!B15</f>
        <v>0</v>
      </c>
      <c r="C18" s="26">
        <f>'Noms '!C15</f>
        <v>0.8</v>
      </c>
      <c r="D18" s="108">
        <f>COUNTIFS(Janvier!$D$6:$AH$6,D$6,Janvier!$D19:$AH19,"Ca")/7*Tableau8[[#This Row],[ETP]]</f>
        <v>0</v>
      </c>
      <c r="E18" s="108">
        <f>COUNTIFS(Janvier!$D$6:$AH$6,E$6,Janvier!$D19:$AH19,"Ca")/7*Tableau8[[#This Row],[ETP]]</f>
        <v>0</v>
      </c>
      <c r="F18" s="108">
        <f>COUNTIFS(Janvier!$D$6:$AH$6,F$6,Janvier!$D19:$AH19,"Ca")/7*$C18</f>
        <v>0</v>
      </c>
      <c r="G18" s="108">
        <f>COUNTIFS(Janvier!$D$6:$AH$6,G$6,Janvier!$D19:$AH19,"Ca")/7*$C18</f>
        <v>0</v>
      </c>
      <c r="H18" s="108">
        <f>(COUNTIFS(Janvier!$D$6:$AH$6,H$6,Janvier!$D19:$AH19,"Ca")+COUNTIFS(Février!D17:AF17,H$6,Février!D19:AF19,"Ca"))/7*$C18</f>
        <v>0</v>
      </c>
      <c r="I18" s="108">
        <f>(COUNTIFS(Janvier!$D$6:$AH$6,I$6,Janvier!$D19:$AH19,"Ca")+COUNTIFS(Février!E17:AG17,I$6,Février!E19:AG19,"Ca"))/7*$C18</f>
        <v>0</v>
      </c>
      <c r="J18" s="108">
        <f>COUNTIFS(Février!E17:AG17,J$6,Février!E19:AG19,"Ca")/7*$C18</f>
        <v>0</v>
      </c>
      <c r="K18" s="108">
        <f>COUNTIFS(Février!F17:AH17,K$6,Février!F19:AH19,"Ca")/7*$C18</f>
        <v>0</v>
      </c>
      <c r="L18" s="108">
        <f>(COUNTIFS(Février!G17:AI17,L$6,Février!G19:AI19,"Ca")+COUNTIFS(Mars!D17:AH17,L$6,Mars!D19:AH19,"Ca"))/7*$C18</f>
        <v>0</v>
      </c>
      <c r="M18" s="108">
        <f>(COUNTIFS(Février!H17:AJ17,M$6,Février!H19:AJ19,"Ca")+COUNTIFS(Mars!E17:AI17,M$6,Mars!E19:AI19,"Ca"))/7*$C18</f>
        <v>0</v>
      </c>
      <c r="N18" s="108">
        <f>COUNTIFS(Mars!$E$6:$AI$6,N$6,Mars!$E19:$AI19,"Ca")/7*$C18</f>
        <v>0</v>
      </c>
      <c r="O18" s="108">
        <f>COUNTIFS(Mars!$E$6:$AI$6,O$6,Mars!$E19:$AI19,"Ca")/7*$C18</f>
        <v>0</v>
      </c>
      <c r="P18" s="108">
        <f>(COUNTIFS(Mars!$E$6:$AI$6,P$6,Mars!$E19:$AI19,"Ca")+COUNTIFS(Avril!$D$6:$AG$6,P$6,Avril!$D19:$AG19,"Ca"))/7*$C18</f>
        <v>0</v>
      </c>
      <c r="Q18" s="108">
        <f>(COUNTIFS(Mars!$E$6:$AI$6,Q$6,Mars!$E19:$AI19,"Ca")+COUNTIFS(Avril!$D$6:$AG$6,Q$6,Avril!$D19:$AG19,"Ca"))/7*$C18</f>
        <v>0</v>
      </c>
      <c r="R18" s="108">
        <f>COUNTIFS(Avril!$D$6:$AG$6,R$6,Avril!$D19:$AG19,"Ca")/7*$C18</f>
        <v>0</v>
      </c>
      <c r="S18" s="108">
        <f>COUNTIFS(Avril!$D$6:$AG$6,S$6,Avril!$D19:$AG19,"Ca")/7*$C18</f>
        <v>0</v>
      </c>
      <c r="T18" s="108">
        <f>COUNTIFS(Avril!$D$6:$AG$6,T$6,Avril!$D19:$AG19,"Ca")/7*$C18</f>
        <v>0</v>
      </c>
      <c r="U18" s="108">
        <f>(COUNTIFS(Avril!$D$6:$AG$6,U$6,Avril!$D19:$AG19,"Ca")+COUNTIFS(Mai!D17:AH17,U$6,Mai!D19:AH19,"Ca"))/7*$C18</f>
        <v>0</v>
      </c>
      <c r="V18" s="108">
        <f>(COUNTIFS(Avril!$D$6:$AG$6,V$6,Avril!$D19:$AG19,"Ca")+COUNTIFS(Mai!E17:AI17,V$6,Mai!E19:AI19,"Ca"))/7*$C18</f>
        <v>0</v>
      </c>
      <c r="W18" s="108">
        <f>IF(D18="","",COUNTIFS(Mai!F17:AJ17,W$6,Mai!F19:AJ19,"Ca")/7*$C18)</f>
        <v>0</v>
      </c>
      <c r="X18" s="108">
        <f>COUNTIFS(Mai!G17:AK17,X$6,Mai!G19:AK19,"Ca")/7*$C18</f>
        <v>0</v>
      </c>
      <c r="Y18" s="108">
        <f>(COUNTIFS(Mai!H17:AL17,Y$6,Mai!H19:AL19,"Ca")+COUNTIFS(Juin!$D$6:$AG$6,Y$6,Juin!$D19:$AG19,"Ca"))/7*$C18</f>
        <v>0</v>
      </c>
      <c r="Z18" s="108">
        <f>(COUNTIFS(Mai!I17:AM17,Z$6,Mai!I19:AM19,"Ca")+COUNTIFS(Juin!$D$6:$AG$6,Z$6,Juin!$D19:$AG19,"Ca"))/7*$C18</f>
        <v>0</v>
      </c>
      <c r="AA18" s="108">
        <f>(COUNTIFS(Mai!J17:AN17,AA$6,Mai!J19:AN19,"Ca")+COUNTIFS(Juin!$D$6:$AG$6,AA$6,Juin!$D19:$AG19,"Ca"))/7*$C18</f>
        <v>0</v>
      </c>
      <c r="AB18" s="108">
        <f>COUNTIFS(Juin!$D$6:$AG$6,AB$6,Juin!$D19:$AG19,"Ca")/7*$C18</f>
        <v>0</v>
      </c>
      <c r="AC18" s="108">
        <f>(COUNTIFS(Juin!$D$6:$AG$6,AC$6,Juin!$D19:$AG19,"Ca")+COUNTIFS(Juillet!$D$6:$AH$6,AC$6,Juillet!$D19:$AH19,"Ca"))/7*$C18</f>
        <v>0</v>
      </c>
      <c r="AD18" s="108">
        <f>(COUNTIFS(Juin!$D$6:$AG$6,AD$6,Juin!$D19:$AG19,"Ca")+COUNTIFS(Juillet!$D$6:$AH$6,AD$6,Juillet!$D19:$AH19,"Ca"))/7*$C18</f>
        <v>0</v>
      </c>
      <c r="AE18" s="108">
        <f>COUNTIFS(Juillet!$D$6:$AH$6,AE$6,Juillet!$D19:$AH19,"Ca")/7*$C18</f>
        <v>0</v>
      </c>
      <c r="AF18" s="108">
        <f>COUNTIFS(Juillet!$D$6:$AH$6,AF$6,Juillet!$D19:$AH19,"Ca")/7*$C18</f>
        <v>0</v>
      </c>
      <c r="AG18" s="108">
        <f>COUNTIFS(Juillet!$D$6:$AH$6,AG$6,Juillet!$D19:$AH19,"Ca")/7*$C18</f>
        <v>0</v>
      </c>
      <c r="AH18" s="108">
        <f>(COUNTIFS(Juillet!$D$6:$AH$6,AH$6,Juillet!$D19:$AH19,"Ca")+COUNTIFS(Août!$D$6:$AH$6,AH$6,Août!$D19:$AH19,"Ca"))/7*$C18</f>
        <v>0</v>
      </c>
      <c r="AI18" s="108">
        <f>COUNTIFS(Août!$D$6:$AH$6,AI$6,Août!$D19:$AH19,"Ca")/7*$C18</f>
        <v>0</v>
      </c>
      <c r="AJ18" s="108">
        <f>COUNTIFS(Août!$D$6:$AH$6,AJ$6,Août!$D19:$AH19,"Ca")/7*$C18</f>
        <v>0</v>
      </c>
      <c r="AK18" s="108">
        <f>COUNTIFS(Août!$D$6:$AH$6,AK$6,Août!$D19:$AH19,"Ca")/7*$C18</f>
        <v>0</v>
      </c>
      <c r="AL18" s="108">
        <f>(COUNTIFS(Août!$D$6:$AH$6,AL$6,Août!$D19:$AH19,"Ca")+COUNTIFS(Septembre!$D$6:$AG$6,AL$6,Septembre!$D19:$AG19,"Ca"))/7*$C18</f>
        <v>0</v>
      </c>
      <c r="AM18" s="108">
        <f>(COUNTIFS(Août!$D$6:$AH$6,AM$6,Août!$D19:$AH19,"Ca")+COUNTIFS(Septembre!$D$6:$AG$6,AM$6,Septembre!$D19:$AG19,"Ca"))/7*$C18</f>
        <v>0</v>
      </c>
      <c r="AN18" s="108">
        <f>COUNTIFS(Septembre!$D$6:$AG$6,AN$6,Septembre!$D19:$AG19,"Ca")/7*$C18</f>
        <v>0</v>
      </c>
      <c r="AO18" s="108">
        <f>COUNTIFS(Septembre!$D$6:$AG$6,AO$6,Septembre!$D19:$AG19,"Ca")/7*$C18</f>
        <v>0</v>
      </c>
      <c r="AP18" s="108">
        <f>(COUNTIFS(Septembre!$D$6:$AG$6,AP$6,Septembre!$D19:$AG19,"Ca")+COUNTIFS(Octobre!$D$6:$AH$6,AP$6,Octobre!$D19:$AH19,"Ca"))/7*$C18</f>
        <v>0</v>
      </c>
      <c r="AQ18" s="108">
        <f>(COUNTIFS(Septembre!$D$6:$AG$6,AQ$6,Septembre!$D19:$AG19,"Ca")+COUNTIFS(Octobre!$D$6:$AH$6,AQ$6,Octobre!$D19:$AH19,"Ca"))/7*$C18</f>
        <v>0</v>
      </c>
      <c r="AR18" s="108">
        <f>COUNTIFS(Octobre!$D$6:$AH$6,AR$6,Octobre!$D19:$AH19,"Ca")/7*$C18</f>
        <v>0</v>
      </c>
      <c r="AS18" s="108">
        <f>COUNTIFS(Octobre!$D$6:$AH$6,AS$6,Octobre!$D19:$AH19,"Ca")/7*$C18</f>
        <v>0</v>
      </c>
      <c r="AT18" s="108">
        <f>COUNTIFS(Octobre!$D$6:$AH$6,AT$6,Octobre!$D19:$AH19,"Ca")/7*$C18</f>
        <v>0</v>
      </c>
      <c r="AU18" s="108">
        <f>(COUNTIFS(Octobre!$D$6:$AH$6,AU$6,Octobre!$D19:$AH19,"Ca")+COUNTIFS(Novembre!$D$6:$AG$6,AU$6,Novembre!$D19:$AG19,"Ca"))/7*$C18</f>
        <v>0</v>
      </c>
      <c r="AV18" s="108">
        <f>(COUNTIFS(Octobre!$D$6:$AH$6,AV$6,Octobre!$D19:$AH19,"Ca")+COUNTIFS(Novembre!$D$6:$AG$6,AV$6,Novembre!$D19:$AG19,"Ca"))/7*$C18</f>
        <v>0</v>
      </c>
      <c r="AW18" s="108">
        <f>COUNTIFS(Novembre!$D$6:$AG$6,AW$6,Novembre!$D19:$AG19,"Ca")/7*$C18</f>
        <v>0</v>
      </c>
      <c r="AX18" s="108">
        <f>COUNTIFS(Novembre!$D$6:$AG$6,AX$6,Novembre!$D19:$AG19,"Ca")/7*$C18</f>
        <v>0</v>
      </c>
      <c r="AY18" s="108">
        <f>(COUNTIFS(Novembre!$D$6:$AG$6,AY$6,Novembre!$D19:$AG19,"C")+COUNTIFS(Décembre!$D$6:$AH$6,AY$6,Décembre!$D19:$AH19,"C"))/7*$C18</f>
        <v>0</v>
      </c>
      <c r="AZ18" s="108">
        <f>(COUNTIFS(Novembre!$D$6:$AG$6,AZ$6,Novembre!$D19:$AG19,"Ca")+COUNTIFS(Décembre!$D$6:$AH$6,AZ$6,Décembre!$D19:$AH19,"Ca"))/7*$C18</f>
        <v>0</v>
      </c>
      <c r="BA18" s="108">
        <f>COUNTIFS(Décembre!$D$6:$AH$6,BA$6,Décembre!$D19:$AH19,"Ca")/7*$C18</f>
        <v>0</v>
      </c>
      <c r="BB18" s="108">
        <f>COUNTIFS(Décembre!$D$6:$AH$6,BB$6,Décembre!$D19:$AH19,"Ca")/7*$C18</f>
        <v>0</v>
      </c>
      <c r="BC18" s="108">
        <f>COUNTIFS(Décembre!$D$6:$AH$6,BC$6,Décembre!$D19:$AH19,"Ca")/7*$C18</f>
        <v>0</v>
      </c>
      <c r="BD18" s="108">
        <f>COUNTIFS(Décembre!$D$6:$AH$6,BD$6,Décembre!$D19:$AH19,"Ca")/7*$C18</f>
        <v>0</v>
      </c>
      <c r="BE18" s="39">
        <f>SUM(Tableau8[[#This Row],[janv-00]:[Colonne4]])</f>
        <v>0</v>
      </c>
    </row>
    <row r="19" spans="2:57" ht="23.25" customHeight="1" x14ac:dyDescent="0.25">
      <c r="B19" s="23">
        <f>'Noms '!B16</f>
        <v>0</v>
      </c>
      <c r="C19" s="26">
        <f>'Noms '!C16</f>
        <v>0</v>
      </c>
      <c r="D19" s="108">
        <f>COUNTIFS(Janvier!$D$6:$AH$6,D$6,Janvier!$D20:$AH20,"Ca")/7*Tableau8[[#This Row],[ETP]]</f>
        <v>0</v>
      </c>
      <c r="E19" s="108">
        <f>COUNTIFS(Janvier!$D$6:$AH$6,E$6,Janvier!$D20:$AH20,"Ca")/7*Tableau8[[#This Row],[ETP]]</f>
        <v>0</v>
      </c>
      <c r="F19" s="108">
        <f>COUNTIFS(Janvier!$D$6:$AH$6,F$6,Janvier!$D20:$AH20,"Ca")/7*$C19</f>
        <v>0</v>
      </c>
      <c r="G19" s="108">
        <f>COUNTIFS(Janvier!$D$6:$AH$6,G$6,Janvier!$D20:$AH20,"Ca")/7*$C19</f>
        <v>0</v>
      </c>
      <c r="H19" s="108">
        <f>(COUNTIFS(Janvier!$D$6:$AH$6,H$6,Janvier!$D20:$AH20,"Ca")+COUNTIFS(Février!D18:AF18,H$6,Février!D20:AF20,"Ca"))/7*$C19</f>
        <v>0</v>
      </c>
      <c r="I19" s="108">
        <f>(COUNTIFS(Janvier!$D$6:$AH$6,I$6,Janvier!$D20:$AH20,"Ca")+COUNTIFS(Février!E18:AG18,I$6,Février!E20:AG20,"Ca"))/7*$C19</f>
        <v>0</v>
      </c>
      <c r="J19" s="108">
        <f>COUNTIFS(Février!E18:AG18,J$6,Février!E20:AG20,"Ca")/7*$C19</f>
        <v>0</v>
      </c>
      <c r="K19" s="108">
        <f>COUNTIFS(Février!F18:AH18,K$6,Février!F20:AH20,"Ca")/7*$C19</f>
        <v>0</v>
      </c>
      <c r="L19" s="108">
        <f>(COUNTIFS(Février!G18:AI18,L$6,Février!G20:AI20,"Ca")+COUNTIFS(Mars!D18:AH18,L$6,Mars!D20:AH20,"Ca"))/7*$C19</f>
        <v>0</v>
      </c>
      <c r="M19" s="108">
        <f>(COUNTIFS(Février!H18:AJ18,M$6,Février!H20:AJ20,"Ca")+COUNTIFS(Mars!E18:AI18,M$6,Mars!E20:AI20,"Ca"))/7*$C19</f>
        <v>0</v>
      </c>
      <c r="N19" s="108">
        <f>COUNTIFS(Mars!$E$6:$AI$6,N$6,Mars!$E20:$AI20,"Ca")/7*$C19</f>
        <v>0</v>
      </c>
      <c r="O19" s="108">
        <f>COUNTIFS(Mars!$E$6:$AI$6,O$6,Mars!$E20:$AI20,"Ca")/7*$C19</f>
        <v>0</v>
      </c>
      <c r="P19" s="108">
        <f>(COUNTIFS(Mars!$E$6:$AI$6,P$6,Mars!$E20:$AI20,"Ca")+COUNTIFS(Avril!$D$6:$AG$6,P$6,Avril!$D20:$AG20,"Ca"))/7*$C19</f>
        <v>0</v>
      </c>
      <c r="Q19" s="108">
        <f>(COUNTIFS(Mars!$E$6:$AI$6,Q$6,Mars!$E20:$AI20,"Ca")+COUNTIFS(Avril!$D$6:$AG$6,Q$6,Avril!$D20:$AG20,"Ca"))/7*$C19</f>
        <v>0</v>
      </c>
      <c r="R19" s="108">
        <f>COUNTIFS(Avril!$D$6:$AG$6,R$6,Avril!$D20:$AG20,"Ca")/7*$C19</f>
        <v>0</v>
      </c>
      <c r="S19" s="108">
        <f>COUNTIFS(Avril!$D$6:$AG$6,S$6,Avril!$D20:$AG20,"Ca")/7*$C19</f>
        <v>0</v>
      </c>
      <c r="T19" s="108">
        <f>COUNTIFS(Avril!$D$6:$AG$6,T$6,Avril!$D20:$AG20,"Ca")/7*$C19</f>
        <v>0</v>
      </c>
      <c r="U19" s="108">
        <f>(COUNTIFS(Avril!$D$6:$AG$6,U$6,Avril!$D20:$AG20,"Ca")+COUNTIFS(Mai!D18:AH18,U$6,Mai!D20:AH20,"Ca"))/7*$C19</f>
        <v>0</v>
      </c>
      <c r="V19" s="108">
        <f>(COUNTIFS(Avril!$D$6:$AG$6,V$6,Avril!$D20:$AG20,"Ca")+COUNTIFS(Mai!E18:AI18,V$6,Mai!E20:AI20,"Ca"))/7*$C19</f>
        <v>0</v>
      </c>
      <c r="W19" s="108">
        <f>IF(D19="","",COUNTIFS(Mai!F18:AJ18,W$6,Mai!F20:AJ20,"Ca")/7*$C19)</f>
        <v>0</v>
      </c>
      <c r="X19" s="108">
        <f>COUNTIFS(Mai!G18:AK18,X$6,Mai!G20:AK20,"Ca")/7*$C19</f>
        <v>0</v>
      </c>
      <c r="Y19" s="108">
        <f>(COUNTIFS(Mai!H18:AL18,Y$6,Mai!H20:AL20,"Ca")+COUNTIFS(Juin!$D$6:$AG$6,Y$6,Juin!$D20:$AG20,"Ca"))/7*$C19</f>
        <v>0</v>
      </c>
      <c r="Z19" s="108">
        <f>(COUNTIFS(Mai!I18:AM18,Z$6,Mai!I20:AM20,"Ca")+COUNTIFS(Juin!$D$6:$AG$6,Z$6,Juin!$D20:$AG20,"Ca"))/7*$C19</f>
        <v>0</v>
      </c>
      <c r="AA19" s="108">
        <f>(COUNTIFS(Mai!J18:AN18,AA$6,Mai!J20:AN20,"Ca")+COUNTIFS(Juin!$D$6:$AG$6,AA$6,Juin!$D20:$AG20,"Ca"))/7*$C19</f>
        <v>0</v>
      </c>
      <c r="AB19" s="108">
        <f>COUNTIFS(Juin!$D$6:$AG$6,AB$6,Juin!$D20:$AG20,"Ca")/7*$C19</f>
        <v>0</v>
      </c>
      <c r="AC19" s="108">
        <f>(COUNTIFS(Juin!$D$6:$AG$6,AC$6,Juin!$D20:$AG20,"Ca")+COUNTIFS(Juillet!$D$6:$AH$6,AC$6,Juillet!$D20:$AH20,"Ca"))/7*$C19</f>
        <v>0</v>
      </c>
      <c r="AD19" s="108">
        <f>(COUNTIFS(Juin!$D$6:$AG$6,AD$6,Juin!$D20:$AG20,"Ca")+COUNTIFS(Juillet!$D$6:$AH$6,AD$6,Juillet!$D20:$AH20,"Ca"))/7*$C19</f>
        <v>0</v>
      </c>
      <c r="AE19" s="108">
        <f>COUNTIFS(Juillet!$D$6:$AH$6,AE$6,Juillet!$D20:$AH20,"Ca")/7*$C19</f>
        <v>0</v>
      </c>
      <c r="AF19" s="108">
        <f>COUNTIFS(Juillet!$D$6:$AH$6,AF$6,Juillet!$D20:$AH20,"Ca")/7*$C19</f>
        <v>0</v>
      </c>
      <c r="AG19" s="108">
        <f>COUNTIFS(Juillet!$D$6:$AH$6,AG$6,Juillet!$D20:$AH20,"Ca")/7*$C19</f>
        <v>0</v>
      </c>
      <c r="AH19" s="108">
        <f>(COUNTIFS(Juillet!$D$6:$AH$6,AH$6,Juillet!$D20:$AH20,"Ca")+COUNTIFS(Août!$D$6:$AH$6,AH$6,Août!$D20:$AH20,"Ca"))/7*$C19</f>
        <v>0</v>
      </c>
      <c r="AI19" s="108">
        <f>COUNTIFS(Août!$D$6:$AH$6,AI$6,Août!$D20:$AH20,"Ca")/7*$C19</f>
        <v>0</v>
      </c>
      <c r="AJ19" s="108">
        <f>COUNTIFS(Août!$D$6:$AH$6,AJ$6,Août!$D20:$AH20,"Ca")/7*$C19</f>
        <v>0</v>
      </c>
      <c r="AK19" s="108">
        <f>COUNTIFS(Août!$D$6:$AH$6,AK$6,Août!$D20:$AH20,"Ca")/7*$C19</f>
        <v>0</v>
      </c>
      <c r="AL19" s="108">
        <f>(COUNTIFS(Août!$D$6:$AH$6,AL$6,Août!$D20:$AH20,"Ca")+COUNTIFS(Septembre!$D$6:$AG$6,AL$6,Septembre!$D20:$AG20,"Ca"))/7*$C19</f>
        <v>0</v>
      </c>
      <c r="AM19" s="108">
        <f>(COUNTIFS(Août!$D$6:$AH$6,AM$6,Août!$D20:$AH20,"Ca")+COUNTIFS(Septembre!$D$6:$AG$6,AM$6,Septembre!$D20:$AG20,"Ca"))/7*$C19</f>
        <v>0</v>
      </c>
      <c r="AN19" s="108">
        <f>COUNTIFS(Septembre!$D$6:$AG$6,AN$6,Septembre!$D20:$AG20,"Ca")/7*$C19</f>
        <v>0</v>
      </c>
      <c r="AO19" s="108">
        <f>COUNTIFS(Septembre!$D$6:$AG$6,AO$6,Septembre!$D20:$AG20,"Ca")/7*$C19</f>
        <v>0</v>
      </c>
      <c r="AP19" s="108">
        <f>(COUNTIFS(Septembre!$D$6:$AG$6,AP$6,Septembre!$D20:$AG20,"Ca")+COUNTIFS(Octobre!$D$6:$AH$6,AP$6,Octobre!$D20:$AH20,"Ca"))/7*$C19</f>
        <v>0</v>
      </c>
      <c r="AQ19" s="108">
        <f>(COUNTIFS(Septembre!$D$6:$AG$6,AQ$6,Septembre!$D20:$AG20,"Ca")+COUNTIFS(Octobre!$D$6:$AH$6,AQ$6,Octobre!$D20:$AH20,"Ca"))/7*$C19</f>
        <v>0</v>
      </c>
      <c r="AR19" s="108">
        <f>COUNTIFS(Octobre!$D$6:$AH$6,AR$6,Octobre!$D20:$AH20,"Ca")/7*$C19</f>
        <v>0</v>
      </c>
      <c r="AS19" s="108">
        <f>COUNTIFS(Octobre!$D$6:$AH$6,AS$6,Octobre!$D20:$AH20,"Ca")/7*$C19</f>
        <v>0</v>
      </c>
      <c r="AT19" s="108">
        <f>COUNTIFS(Octobre!$D$6:$AH$6,AT$6,Octobre!$D20:$AH20,"Ca")/7*$C19</f>
        <v>0</v>
      </c>
      <c r="AU19" s="108">
        <f>(COUNTIFS(Octobre!$D$6:$AH$6,AU$6,Octobre!$D20:$AH20,"Ca")+COUNTIFS(Novembre!$D$6:$AG$6,AU$6,Novembre!$D20:$AG20,"Ca"))/7*$C19</f>
        <v>0</v>
      </c>
      <c r="AV19" s="108">
        <f>(COUNTIFS(Octobre!$D$6:$AH$6,AV$6,Octobre!$D20:$AH20,"Ca")+COUNTIFS(Novembre!$D$6:$AG$6,AV$6,Novembre!$D20:$AG20,"Ca"))/7*$C19</f>
        <v>0</v>
      </c>
      <c r="AW19" s="108">
        <f>COUNTIFS(Novembre!$D$6:$AG$6,AW$6,Novembre!$D20:$AG20,"Ca")/7*$C19</f>
        <v>0</v>
      </c>
      <c r="AX19" s="108">
        <f>COUNTIFS(Novembre!$D$6:$AG$6,AX$6,Novembre!$D20:$AG20,"Ca")/7*$C19</f>
        <v>0</v>
      </c>
      <c r="AY19" s="108">
        <f>(COUNTIFS(Novembre!$D$6:$AG$6,AY$6,Novembre!$D20:$AG20,"C")+COUNTIFS(Décembre!$D$6:$AH$6,AY$6,Décembre!$D20:$AH20,"C"))/7*$C19</f>
        <v>0</v>
      </c>
      <c r="AZ19" s="108">
        <f>(COUNTIFS(Novembre!$D$6:$AG$6,AZ$6,Novembre!$D20:$AG20,"Ca")+COUNTIFS(Décembre!$D$6:$AH$6,AZ$6,Décembre!$D20:$AH20,"Ca"))/7*$C19</f>
        <v>0</v>
      </c>
      <c r="BA19" s="108">
        <f>COUNTIFS(Décembre!$D$6:$AH$6,BA$6,Décembre!$D20:$AH20,"Ca")/7*$C19</f>
        <v>0</v>
      </c>
      <c r="BB19" s="108">
        <f>COUNTIFS(Décembre!$D$6:$AH$6,BB$6,Décembre!$D20:$AH20,"Ca")/7*$C19</f>
        <v>0</v>
      </c>
      <c r="BC19" s="108">
        <f>COUNTIFS(Décembre!$D$6:$AH$6,BC$6,Décembre!$D20:$AH20,"Ca")/7*$C19</f>
        <v>0</v>
      </c>
      <c r="BD19" s="108">
        <f>COUNTIFS(Décembre!$D$6:$AH$6,BD$6,Décembre!$D20:$AH20,"Ca")/7*$C19</f>
        <v>0</v>
      </c>
      <c r="BE19" s="39">
        <f>SUM(Tableau8[[#This Row],[janv-00]:[Colonne4]])</f>
        <v>0</v>
      </c>
    </row>
    <row r="20" spans="2:57" ht="23.25" customHeight="1" x14ac:dyDescent="0.25">
      <c r="B20" s="23">
        <f>'Noms '!B17</f>
        <v>0</v>
      </c>
      <c r="C20" s="26">
        <f>'Noms '!C17</f>
        <v>0.8</v>
      </c>
      <c r="D20" s="108">
        <f>COUNTIFS(Janvier!$D$6:$AH$6,D$6,Janvier!$D21:$AH21,"Ca")/7*Tableau8[[#This Row],[ETP]]</f>
        <v>0</v>
      </c>
      <c r="E20" s="108">
        <f>COUNTIFS(Janvier!$D$6:$AH$6,E$6,Janvier!$D21:$AH21,"Ca")/7*Tableau8[[#This Row],[ETP]]</f>
        <v>0</v>
      </c>
      <c r="F20" s="108">
        <f>COUNTIFS(Janvier!$D$6:$AH$6,F$6,Janvier!$D21:$AH21,"Ca")/7*$C20</f>
        <v>0</v>
      </c>
      <c r="G20" s="108">
        <f>COUNTIFS(Janvier!$D$6:$AH$6,G$6,Janvier!$D21:$AH21,"Ca")/7*$C20</f>
        <v>0</v>
      </c>
      <c r="H20" s="108">
        <f>(COUNTIFS(Janvier!$D$6:$AH$6,H$6,Janvier!$D21:$AH21,"Ca")+COUNTIFS(Février!D19:AF19,H$6,Février!D21:AF21,"Ca"))/7*$C20</f>
        <v>0</v>
      </c>
      <c r="I20" s="108">
        <f>(COUNTIFS(Janvier!$D$6:$AH$6,I$6,Janvier!$D21:$AH21,"Ca")+COUNTIFS(Février!E19:AG19,I$6,Février!E21:AG21,"Ca"))/7*$C20</f>
        <v>0</v>
      </c>
      <c r="J20" s="108">
        <f>COUNTIFS(Février!E19:AG19,J$6,Février!E21:AG21,"Ca")/7*$C20</f>
        <v>0</v>
      </c>
      <c r="K20" s="108">
        <f>COUNTIFS(Février!F19:AH19,K$6,Février!F21:AH21,"Ca")/7*$C20</f>
        <v>0</v>
      </c>
      <c r="L20" s="108">
        <f>(COUNTIFS(Février!G19:AI19,L$6,Février!G21:AI21,"Ca")+COUNTIFS(Mars!D19:AH19,L$6,Mars!D21:AH21,"Ca"))/7*$C20</f>
        <v>0</v>
      </c>
      <c r="M20" s="108">
        <f>(COUNTIFS(Février!H19:AJ19,M$6,Février!H21:AJ21,"Ca")+COUNTIFS(Mars!E19:AI19,M$6,Mars!E21:AI21,"Ca"))/7*$C20</f>
        <v>0</v>
      </c>
      <c r="N20" s="108">
        <f>COUNTIFS(Mars!$E$6:$AI$6,N$6,Mars!$E21:$AI21,"Ca")/7*$C20</f>
        <v>0</v>
      </c>
      <c r="O20" s="108">
        <f>COUNTIFS(Mars!$E$6:$AI$6,O$6,Mars!$E21:$AI21,"Ca")/7*$C20</f>
        <v>0</v>
      </c>
      <c r="P20" s="108">
        <f>(COUNTIFS(Mars!$E$6:$AI$6,P$6,Mars!$E21:$AI21,"Ca")+COUNTIFS(Avril!$D$6:$AG$6,P$6,Avril!$D21:$AG21,"Ca"))/7*$C20</f>
        <v>0</v>
      </c>
      <c r="Q20" s="108">
        <f>(COUNTIFS(Mars!$E$6:$AI$6,Q$6,Mars!$E21:$AI21,"Ca")+COUNTIFS(Avril!$D$6:$AG$6,Q$6,Avril!$D21:$AG21,"Ca"))/7*$C20</f>
        <v>0</v>
      </c>
      <c r="R20" s="108">
        <f>COUNTIFS(Avril!$D$6:$AG$6,R$6,Avril!$D21:$AG21,"Ca")/7*$C20</f>
        <v>0</v>
      </c>
      <c r="S20" s="108">
        <f>COUNTIFS(Avril!$D$6:$AG$6,S$6,Avril!$D21:$AG21,"Ca")/7*$C20</f>
        <v>0</v>
      </c>
      <c r="T20" s="108">
        <f>COUNTIFS(Avril!$D$6:$AG$6,T$6,Avril!$D21:$AG21,"Ca")/7*$C20</f>
        <v>0</v>
      </c>
      <c r="U20" s="108">
        <f>(COUNTIFS(Avril!$D$6:$AG$6,U$6,Avril!$D21:$AG21,"Ca")+COUNTIFS(Mai!D19:AH19,U$6,Mai!D21:AH21,"Ca"))/7*$C20</f>
        <v>0</v>
      </c>
      <c r="V20" s="108">
        <f>(COUNTIFS(Avril!$D$6:$AG$6,V$6,Avril!$D21:$AG21,"Ca")+COUNTIFS(Mai!E19:AI19,V$6,Mai!E21:AI21,"Ca"))/7*$C20</f>
        <v>0</v>
      </c>
      <c r="W20" s="108">
        <f>IF(D20="","",COUNTIFS(Mai!F19:AJ19,W$6,Mai!F21:AJ21,"Ca")/7*$C20)</f>
        <v>0</v>
      </c>
      <c r="X20" s="108">
        <f>COUNTIFS(Mai!G19:AK19,X$6,Mai!G21:AK21,"Ca")/7*$C20</f>
        <v>0</v>
      </c>
      <c r="Y20" s="108">
        <f>(COUNTIFS(Mai!H19:AL19,Y$6,Mai!H21:AL21,"Ca")+COUNTIFS(Juin!$D$6:$AG$6,Y$6,Juin!$D21:$AG21,"Ca"))/7*$C20</f>
        <v>0</v>
      </c>
      <c r="Z20" s="108">
        <f>(COUNTIFS(Mai!I19:AM19,Z$6,Mai!I21:AM21,"Ca")+COUNTIFS(Juin!$D$6:$AG$6,Z$6,Juin!$D21:$AG21,"Ca"))/7*$C20</f>
        <v>0</v>
      </c>
      <c r="AA20" s="108">
        <f>(COUNTIFS(Mai!J19:AN19,AA$6,Mai!J21:AN21,"Ca")+COUNTIFS(Juin!$D$6:$AG$6,AA$6,Juin!$D21:$AG21,"Ca"))/7*$C20</f>
        <v>0</v>
      </c>
      <c r="AB20" s="108">
        <f>COUNTIFS(Juin!$D$6:$AG$6,AB$6,Juin!$D21:$AG21,"Ca")/7*$C20</f>
        <v>0</v>
      </c>
      <c r="AC20" s="108">
        <f>(COUNTIFS(Juin!$D$6:$AG$6,AC$6,Juin!$D21:$AG21,"Ca")+COUNTIFS(Juillet!$D$6:$AH$6,AC$6,Juillet!$D21:$AH21,"Ca"))/7*$C20</f>
        <v>0</v>
      </c>
      <c r="AD20" s="108">
        <f>(COUNTIFS(Juin!$D$6:$AG$6,AD$6,Juin!$D21:$AG21,"Ca")+COUNTIFS(Juillet!$D$6:$AH$6,AD$6,Juillet!$D21:$AH21,"Ca"))/7*$C20</f>
        <v>0</v>
      </c>
      <c r="AE20" s="108">
        <f>COUNTIFS(Juillet!$D$6:$AH$6,AE$6,Juillet!$D21:$AH21,"Ca")/7*$C20</f>
        <v>0</v>
      </c>
      <c r="AF20" s="108">
        <f>COUNTIFS(Juillet!$D$6:$AH$6,AF$6,Juillet!$D21:$AH21,"Ca")/7*$C20</f>
        <v>0</v>
      </c>
      <c r="AG20" s="108">
        <f>COUNTIFS(Juillet!$D$6:$AH$6,AG$6,Juillet!$D21:$AH21,"Ca")/7*$C20</f>
        <v>0</v>
      </c>
      <c r="AH20" s="108">
        <f>(COUNTIFS(Juillet!$D$6:$AH$6,AH$6,Juillet!$D21:$AH21,"Ca")+COUNTIFS(Août!$D$6:$AH$6,AH$6,Août!$D21:$AH21,"Ca"))/7*$C20</f>
        <v>0</v>
      </c>
      <c r="AI20" s="108">
        <f>COUNTIFS(Août!$D$6:$AH$6,AI$6,Août!$D21:$AH21,"Ca")/7*$C20</f>
        <v>0</v>
      </c>
      <c r="AJ20" s="108">
        <f>COUNTIFS(Août!$D$6:$AH$6,AJ$6,Août!$D21:$AH21,"Ca")/7*$C20</f>
        <v>0</v>
      </c>
      <c r="AK20" s="108">
        <f>COUNTIFS(Août!$D$6:$AH$6,AK$6,Août!$D21:$AH21,"Ca")/7*$C20</f>
        <v>0</v>
      </c>
      <c r="AL20" s="108">
        <f>(COUNTIFS(Août!$D$6:$AH$6,AL$6,Août!$D21:$AH21,"Ca")+COUNTIFS(Septembre!$D$6:$AG$6,AL$6,Septembre!$D21:$AG21,"Ca"))/7*$C20</f>
        <v>0</v>
      </c>
      <c r="AM20" s="108">
        <f>(COUNTIFS(Août!$D$6:$AH$6,AM$6,Août!$D21:$AH21,"Ca")+COUNTIFS(Septembre!$D$6:$AG$6,AM$6,Septembre!$D21:$AG21,"Ca"))/7*$C20</f>
        <v>0</v>
      </c>
      <c r="AN20" s="108">
        <f>COUNTIFS(Septembre!$D$6:$AG$6,AN$6,Septembre!$D21:$AG21,"Ca")/7*$C20</f>
        <v>0</v>
      </c>
      <c r="AO20" s="108">
        <f>COUNTIFS(Septembre!$D$6:$AG$6,AO$6,Septembre!$D21:$AG21,"Ca")/7*$C20</f>
        <v>0</v>
      </c>
      <c r="AP20" s="108">
        <f>(COUNTIFS(Septembre!$D$6:$AG$6,AP$6,Septembre!$D21:$AG21,"Ca")+COUNTIFS(Octobre!$D$6:$AH$6,AP$6,Octobre!$D21:$AH21,"Ca"))/7*$C20</f>
        <v>0</v>
      </c>
      <c r="AQ20" s="108">
        <f>(COUNTIFS(Septembre!$D$6:$AG$6,AQ$6,Septembre!$D21:$AG21,"Ca")+COUNTIFS(Octobre!$D$6:$AH$6,AQ$6,Octobre!$D21:$AH21,"Ca"))/7*$C20</f>
        <v>0</v>
      </c>
      <c r="AR20" s="108">
        <f>COUNTIFS(Octobre!$D$6:$AH$6,AR$6,Octobre!$D21:$AH21,"Ca")/7*$C20</f>
        <v>0</v>
      </c>
      <c r="AS20" s="108">
        <f>COUNTIFS(Octobre!$D$6:$AH$6,AS$6,Octobre!$D21:$AH21,"Ca")/7*$C20</f>
        <v>0</v>
      </c>
      <c r="AT20" s="108">
        <f>COUNTIFS(Octobre!$D$6:$AH$6,AT$6,Octobre!$D21:$AH21,"Ca")/7*$C20</f>
        <v>0</v>
      </c>
      <c r="AU20" s="108">
        <f>(COUNTIFS(Octobre!$D$6:$AH$6,AU$6,Octobre!$D21:$AH21,"Ca")+COUNTIFS(Novembre!$D$6:$AG$6,AU$6,Novembre!$D21:$AG21,"Ca"))/7*$C20</f>
        <v>0</v>
      </c>
      <c r="AV20" s="108">
        <f>(COUNTIFS(Octobre!$D$6:$AH$6,AV$6,Octobre!$D21:$AH21,"Ca")+COUNTIFS(Novembre!$D$6:$AG$6,AV$6,Novembre!$D21:$AG21,"Ca"))/7*$C20</f>
        <v>0</v>
      </c>
      <c r="AW20" s="108">
        <f>COUNTIFS(Novembre!$D$6:$AG$6,AW$6,Novembre!$D21:$AG21,"Ca")/7*$C20</f>
        <v>0</v>
      </c>
      <c r="AX20" s="108">
        <f>COUNTIFS(Novembre!$D$6:$AG$6,AX$6,Novembre!$D21:$AG21,"Ca")/7*$C20</f>
        <v>0</v>
      </c>
      <c r="AY20" s="108">
        <f>(COUNTIFS(Novembre!$D$6:$AG$6,AY$6,Novembre!$D21:$AG21,"C")+COUNTIFS(Décembre!$D$6:$AH$6,AY$6,Décembre!$D21:$AH21,"C"))/7*$C20</f>
        <v>0</v>
      </c>
      <c r="AZ20" s="108">
        <f>(COUNTIFS(Novembre!$D$6:$AG$6,AZ$6,Novembre!$D21:$AG21,"Ca")+COUNTIFS(Décembre!$D$6:$AH$6,AZ$6,Décembre!$D21:$AH21,"Ca"))/7*$C20</f>
        <v>0</v>
      </c>
      <c r="BA20" s="108">
        <f>COUNTIFS(Décembre!$D$6:$AH$6,BA$6,Décembre!$D21:$AH21,"Ca")/7*$C20</f>
        <v>0</v>
      </c>
      <c r="BB20" s="108">
        <f>COUNTIFS(Décembre!$D$6:$AH$6,BB$6,Décembre!$D21:$AH21,"Ca")/7*$C20</f>
        <v>0</v>
      </c>
      <c r="BC20" s="108">
        <f>COUNTIFS(Décembre!$D$6:$AH$6,BC$6,Décembre!$D21:$AH21,"Ca")/7*$C20</f>
        <v>0</v>
      </c>
      <c r="BD20" s="108">
        <f>COUNTIFS(Décembre!$D$6:$AH$6,BD$6,Décembre!$D21:$AH21,"Ca")/7*$C20</f>
        <v>0</v>
      </c>
      <c r="BE20" s="39">
        <f>SUM(Tableau8[[#This Row],[janv-00]:[Colonne4]])</f>
        <v>0</v>
      </c>
    </row>
    <row r="21" spans="2:57" ht="23.25" customHeight="1" x14ac:dyDescent="0.25">
      <c r="B21" s="23">
        <f>'Noms '!B18</f>
        <v>0</v>
      </c>
      <c r="C21" s="26">
        <f>'Noms '!C18</f>
        <v>0.5</v>
      </c>
      <c r="D21" s="108">
        <f>COUNTIFS(Janvier!$D$6:$AH$6,D$6,Janvier!$D22:$AH22,"Ca")/7*Tableau8[[#This Row],[ETP]]</f>
        <v>0</v>
      </c>
      <c r="E21" s="108">
        <f>COUNTIFS(Janvier!$D$6:$AH$6,E$6,Janvier!$D22:$AH22,"Ca")/7*Tableau8[[#This Row],[ETP]]</f>
        <v>0</v>
      </c>
      <c r="F21" s="108">
        <f>COUNTIFS(Janvier!$D$6:$AH$6,F$6,Janvier!$D22:$AH22,"Ca")/7*$C21</f>
        <v>0</v>
      </c>
      <c r="G21" s="108">
        <f>COUNTIFS(Janvier!$D$6:$AH$6,G$6,Janvier!$D22:$AH22,"Ca")/7*$C21</f>
        <v>0</v>
      </c>
      <c r="H21" s="108">
        <f>(COUNTIFS(Janvier!$D$6:$AH$6,H$6,Janvier!$D22:$AH22,"Ca")+COUNTIFS(Février!D20:AF20,H$6,Février!D22:AF22,"Ca"))/7*$C21</f>
        <v>0</v>
      </c>
      <c r="I21" s="108">
        <f>(COUNTIFS(Janvier!$D$6:$AH$6,I$6,Janvier!$D22:$AH22,"Ca")+COUNTIFS(Février!E20:AG20,I$6,Février!E22:AG22,"Ca"))/7*$C21</f>
        <v>0</v>
      </c>
      <c r="J21" s="108">
        <f>COUNTIFS(Février!E20:AG20,J$6,Février!E22:AG22,"Ca")/7*$C21</f>
        <v>0</v>
      </c>
      <c r="K21" s="108">
        <f>COUNTIFS(Février!F20:AH20,K$6,Février!F22:AH22,"Ca")/7*$C21</f>
        <v>0</v>
      </c>
      <c r="L21" s="108">
        <f>(COUNTIFS(Février!G20:AI20,L$6,Février!G22:AI22,"Ca")+COUNTIFS(Mars!D20:AH20,L$6,Mars!D22:AH22,"Ca"))/7*$C21</f>
        <v>0</v>
      </c>
      <c r="M21" s="108">
        <f>(COUNTIFS(Février!H20:AJ20,M$6,Février!H22:AJ22,"Ca")+COUNTIFS(Mars!E20:AI20,M$6,Mars!E22:AI22,"Ca"))/7*$C21</f>
        <v>0</v>
      </c>
      <c r="N21" s="108">
        <f>COUNTIFS(Mars!$E$6:$AI$6,N$6,Mars!$E22:$AI22,"Ca")/7*$C21</f>
        <v>0</v>
      </c>
      <c r="O21" s="108">
        <f>COUNTIFS(Mars!$E$6:$AI$6,O$6,Mars!$E22:$AI22,"Ca")/7*$C21</f>
        <v>0</v>
      </c>
      <c r="P21" s="108">
        <f>(COUNTIFS(Mars!$E$6:$AI$6,P$6,Mars!$E22:$AI22,"Ca")+COUNTIFS(Avril!$D$6:$AG$6,P$6,Avril!$D22:$AG22,"Ca"))/7*$C21</f>
        <v>0</v>
      </c>
      <c r="Q21" s="108">
        <f>(COUNTIFS(Mars!$E$6:$AI$6,Q$6,Mars!$E22:$AI22,"Ca")+COUNTIFS(Avril!$D$6:$AG$6,Q$6,Avril!$D22:$AG22,"Ca"))/7*$C21</f>
        <v>0</v>
      </c>
      <c r="R21" s="108">
        <f>COUNTIFS(Avril!$D$6:$AG$6,R$6,Avril!$D22:$AG22,"Ca")/7*$C21</f>
        <v>0</v>
      </c>
      <c r="S21" s="108">
        <f>COUNTIFS(Avril!$D$6:$AG$6,S$6,Avril!$D22:$AG22,"Ca")/7*$C21</f>
        <v>0</v>
      </c>
      <c r="T21" s="108">
        <f>COUNTIFS(Avril!$D$6:$AG$6,T$6,Avril!$D22:$AG22,"Ca")/7*$C21</f>
        <v>0</v>
      </c>
      <c r="U21" s="108">
        <f>(COUNTIFS(Avril!$D$6:$AG$6,U$6,Avril!$D22:$AG22,"Ca")+COUNTIFS(Mai!D20:AH20,U$6,Mai!D22:AH22,"Ca"))/7*$C21</f>
        <v>0</v>
      </c>
      <c r="V21" s="108">
        <f>(COUNTIFS(Avril!$D$6:$AG$6,V$6,Avril!$D22:$AG22,"Ca")+COUNTIFS(Mai!E20:AI20,V$6,Mai!E22:AI22,"Ca"))/7*$C21</f>
        <v>0</v>
      </c>
      <c r="W21" s="108">
        <f>IF(D21="","",COUNTIFS(Mai!F20:AJ20,W$6,Mai!F22:AJ22,"Ca")/7*$C21)</f>
        <v>0</v>
      </c>
      <c r="X21" s="108">
        <f>COUNTIFS(Mai!G20:AK20,X$6,Mai!G22:AK22,"Ca")/7*$C21</f>
        <v>0</v>
      </c>
      <c r="Y21" s="108">
        <f>(COUNTIFS(Mai!H20:AL20,Y$6,Mai!H22:AL22,"Ca")+COUNTIFS(Juin!$D$6:$AG$6,Y$6,Juin!$D22:$AG22,"Ca"))/7*$C21</f>
        <v>0</v>
      </c>
      <c r="Z21" s="108">
        <f>(COUNTIFS(Mai!I20:AM20,Z$6,Mai!I22:AM22,"Ca")+COUNTIFS(Juin!$D$6:$AG$6,Z$6,Juin!$D22:$AG22,"Ca"))/7*$C21</f>
        <v>0</v>
      </c>
      <c r="AA21" s="108">
        <f>(COUNTIFS(Mai!J20:AN20,AA$6,Mai!J22:AN22,"Ca")+COUNTIFS(Juin!$D$6:$AG$6,AA$6,Juin!$D22:$AG22,"Ca"))/7*$C21</f>
        <v>0</v>
      </c>
      <c r="AB21" s="108">
        <f>COUNTIFS(Juin!$D$6:$AG$6,AB$6,Juin!$D22:$AG22,"Ca")/7*$C21</f>
        <v>0</v>
      </c>
      <c r="AC21" s="108">
        <f>(COUNTIFS(Juin!$D$6:$AG$6,AC$6,Juin!$D22:$AG22,"Ca")+COUNTIFS(Juillet!$D$6:$AH$6,AC$6,Juillet!$D22:$AH22,"Ca"))/7*$C21</f>
        <v>0</v>
      </c>
      <c r="AD21" s="108">
        <f>(COUNTIFS(Juin!$D$6:$AG$6,AD$6,Juin!$D22:$AG22,"Ca")+COUNTIFS(Juillet!$D$6:$AH$6,AD$6,Juillet!$D22:$AH22,"Ca"))/7*$C21</f>
        <v>0</v>
      </c>
      <c r="AE21" s="108">
        <f>COUNTIFS(Juillet!$D$6:$AH$6,AE$6,Juillet!$D22:$AH22,"Ca")/7*$C21</f>
        <v>0</v>
      </c>
      <c r="AF21" s="108">
        <f>COUNTIFS(Juillet!$D$6:$AH$6,AF$6,Juillet!$D22:$AH22,"Ca")/7*$C21</f>
        <v>0</v>
      </c>
      <c r="AG21" s="108">
        <f>COUNTIFS(Juillet!$D$6:$AH$6,AG$6,Juillet!$D22:$AH22,"Ca")/7*$C21</f>
        <v>0</v>
      </c>
      <c r="AH21" s="108">
        <f>(COUNTIFS(Juillet!$D$6:$AH$6,AH$6,Juillet!$D22:$AH22,"Ca")+COUNTIFS(Août!$D$6:$AH$6,AH$6,Août!$D22:$AH22,"Ca"))/7*$C21</f>
        <v>0</v>
      </c>
      <c r="AI21" s="108">
        <f>COUNTIFS(Août!$D$6:$AH$6,AI$6,Août!$D22:$AH22,"Ca")/7*$C21</f>
        <v>0</v>
      </c>
      <c r="AJ21" s="108">
        <f>COUNTIFS(Août!$D$6:$AH$6,AJ$6,Août!$D22:$AH22,"Ca")/7*$C21</f>
        <v>0</v>
      </c>
      <c r="AK21" s="108">
        <f>COUNTIFS(Août!$D$6:$AH$6,AK$6,Août!$D22:$AH22,"Ca")/7*$C21</f>
        <v>0</v>
      </c>
      <c r="AL21" s="108">
        <f>(COUNTIFS(Août!$D$6:$AH$6,AL$6,Août!$D22:$AH22,"Ca")+COUNTIFS(Septembre!$D$6:$AG$6,AL$6,Septembre!$D22:$AG22,"Ca"))/7*$C21</f>
        <v>0</v>
      </c>
      <c r="AM21" s="108">
        <f>(COUNTIFS(Août!$D$6:$AH$6,AM$6,Août!$D22:$AH22,"Ca")+COUNTIFS(Septembre!$D$6:$AG$6,AM$6,Septembre!$D22:$AG22,"Ca"))/7*$C21</f>
        <v>0</v>
      </c>
      <c r="AN21" s="108">
        <f>COUNTIFS(Septembre!$D$6:$AG$6,AN$6,Septembre!$D22:$AG22,"Ca")/7*$C21</f>
        <v>0</v>
      </c>
      <c r="AO21" s="108">
        <f>COUNTIFS(Septembre!$D$6:$AG$6,AO$6,Septembre!$D22:$AG22,"Ca")/7*$C21</f>
        <v>0</v>
      </c>
      <c r="AP21" s="108">
        <f>(COUNTIFS(Septembre!$D$6:$AG$6,AP$6,Septembre!$D22:$AG22,"Ca")+COUNTIFS(Octobre!$D$6:$AH$6,AP$6,Octobre!$D22:$AH22,"Ca"))/7*$C21</f>
        <v>0</v>
      </c>
      <c r="AQ21" s="108">
        <f>(COUNTIFS(Septembre!$D$6:$AG$6,AQ$6,Septembre!$D22:$AG22,"Ca")+COUNTIFS(Octobre!$D$6:$AH$6,AQ$6,Octobre!$D22:$AH22,"Ca"))/7*$C21</f>
        <v>0</v>
      </c>
      <c r="AR21" s="108">
        <f>COUNTIFS(Octobre!$D$6:$AH$6,AR$6,Octobre!$D22:$AH22,"Ca")/7*$C21</f>
        <v>0</v>
      </c>
      <c r="AS21" s="108">
        <f>COUNTIFS(Octobre!$D$6:$AH$6,AS$6,Octobre!$D22:$AH22,"Ca")/7*$C21</f>
        <v>0</v>
      </c>
      <c r="AT21" s="108">
        <f>COUNTIFS(Octobre!$D$6:$AH$6,AT$6,Octobre!$D22:$AH22,"Ca")/7*$C21</f>
        <v>0</v>
      </c>
      <c r="AU21" s="108">
        <f>(COUNTIFS(Octobre!$D$6:$AH$6,AU$6,Octobre!$D22:$AH22,"Ca")+COUNTIFS(Novembre!$D$6:$AG$6,AU$6,Novembre!$D22:$AG22,"Ca"))/7*$C21</f>
        <v>0</v>
      </c>
      <c r="AV21" s="108">
        <f>(COUNTIFS(Octobre!$D$6:$AH$6,AV$6,Octobre!$D22:$AH22,"Ca")+COUNTIFS(Novembre!$D$6:$AG$6,AV$6,Novembre!$D22:$AG22,"Ca"))/7*$C21</f>
        <v>0</v>
      </c>
      <c r="AW21" s="108">
        <f>COUNTIFS(Novembre!$D$6:$AG$6,AW$6,Novembre!$D22:$AG22,"Ca")/7*$C21</f>
        <v>0</v>
      </c>
      <c r="AX21" s="108">
        <f>COUNTIFS(Novembre!$D$6:$AG$6,AX$6,Novembre!$D22:$AG22,"Ca")/7*$C21</f>
        <v>0</v>
      </c>
      <c r="AY21" s="108">
        <f>(COUNTIFS(Novembre!$D$6:$AG$6,AY$6,Novembre!$D22:$AG22,"C")+COUNTIFS(Décembre!$D$6:$AH$6,AY$6,Décembre!$D22:$AH22,"C"))/7*$C21</f>
        <v>0</v>
      </c>
      <c r="AZ21" s="108">
        <f>(COUNTIFS(Novembre!$D$6:$AG$6,AZ$6,Novembre!$D22:$AG22,"Ca")+COUNTIFS(Décembre!$D$6:$AH$6,AZ$6,Décembre!$D22:$AH22,"Ca"))/7*$C21</f>
        <v>0</v>
      </c>
      <c r="BA21" s="108">
        <f>COUNTIFS(Décembre!$D$6:$AH$6,BA$6,Décembre!$D22:$AH22,"Ca")/7*$C21</f>
        <v>0</v>
      </c>
      <c r="BB21" s="108">
        <f>COUNTIFS(Décembre!$D$6:$AH$6,BB$6,Décembre!$D22:$AH22,"Ca")/7*$C21</f>
        <v>0</v>
      </c>
      <c r="BC21" s="108">
        <f>COUNTIFS(Décembre!$D$6:$AH$6,BC$6,Décembre!$D22:$AH22,"Ca")/7*$C21</f>
        <v>0</v>
      </c>
      <c r="BD21" s="108">
        <f>COUNTIFS(Décembre!$D$6:$AH$6,BD$6,Décembre!$D22:$AH22,"Ca")/7*$C21</f>
        <v>0</v>
      </c>
      <c r="BE21" s="39">
        <f>SUM(Tableau8[[#This Row],[janv-00]:[Colonne4]])</f>
        <v>0</v>
      </c>
    </row>
    <row r="22" spans="2:57" ht="23.25" customHeight="1" x14ac:dyDescent="0.25">
      <c r="B22" s="23">
        <f>'Noms '!B19</f>
        <v>0</v>
      </c>
      <c r="C22" s="26">
        <f>'Noms '!C19</f>
        <v>0.63</v>
      </c>
      <c r="D22" s="108">
        <f>COUNTIFS(Janvier!$D$6:$AH$6,D$6,Janvier!$D23:$AH23,"Ca")/7*Tableau8[[#This Row],[ETP]]</f>
        <v>0</v>
      </c>
      <c r="E22" s="108">
        <f>COUNTIFS(Janvier!$D$6:$AH$6,E$6,Janvier!$D23:$AH23,"Ca")/7*Tableau8[[#This Row],[ETP]]</f>
        <v>0</v>
      </c>
      <c r="F22" s="108">
        <f>COUNTIFS(Janvier!$D$6:$AH$6,F$6,Janvier!$D23:$AH23,"Ca")/7*$C22</f>
        <v>0</v>
      </c>
      <c r="G22" s="108">
        <f>COUNTIFS(Janvier!$D$6:$AH$6,G$6,Janvier!$D23:$AH23,"Ca")/7*$C22</f>
        <v>0</v>
      </c>
      <c r="H22" s="108">
        <f>(COUNTIFS(Janvier!$D$6:$AH$6,H$6,Janvier!$D23:$AH23,"Ca")+COUNTIFS(Février!D21:AF21,H$6,Février!D23:AF23,"Ca"))/7*$C22</f>
        <v>0</v>
      </c>
      <c r="I22" s="108">
        <f>(COUNTIFS(Janvier!$D$6:$AH$6,I$6,Janvier!$D23:$AH23,"Ca")+COUNTIFS(Février!E21:AG21,I$6,Février!E23:AG23,"Ca"))/7*$C22</f>
        <v>0</v>
      </c>
      <c r="J22" s="108">
        <f>COUNTIFS(Février!E21:AG21,J$6,Février!E23:AG23,"Ca")/7*$C22</f>
        <v>0</v>
      </c>
      <c r="K22" s="108">
        <f>COUNTIFS(Février!F21:AH21,K$6,Février!F23:AH23,"Ca")/7*$C22</f>
        <v>0</v>
      </c>
      <c r="L22" s="108">
        <f>(COUNTIFS(Février!G21:AI21,L$6,Février!G23:AI23,"Ca")+COUNTIFS(Mars!D21:AH21,L$6,Mars!D23:AH23,"Ca"))/7*$C22</f>
        <v>0</v>
      </c>
      <c r="M22" s="108">
        <f>(COUNTIFS(Février!H21:AJ21,M$6,Février!H23:AJ23,"Ca")+COUNTIFS(Mars!E21:AI21,M$6,Mars!E23:AI23,"Ca"))/7*$C22</f>
        <v>0</v>
      </c>
      <c r="N22" s="108">
        <f>COUNTIFS(Mars!$E$6:$AI$6,N$6,Mars!$E23:$AI23,"Ca")/7*$C22</f>
        <v>0</v>
      </c>
      <c r="O22" s="108">
        <f>COUNTIFS(Mars!$E$6:$AI$6,O$6,Mars!$E23:$AI23,"Ca")/7*$C22</f>
        <v>0</v>
      </c>
      <c r="P22" s="108">
        <f>(COUNTIFS(Mars!$E$6:$AI$6,P$6,Mars!$E23:$AI23,"Ca")+COUNTIFS(Avril!$D$6:$AG$6,P$6,Avril!$D23:$AG23,"Ca"))/7*$C22</f>
        <v>0</v>
      </c>
      <c r="Q22" s="108">
        <f>(COUNTIFS(Mars!$E$6:$AI$6,Q$6,Mars!$E23:$AI23,"Ca")+COUNTIFS(Avril!$D$6:$AG$6,Q$6,Avril!$D23:$AG23,"Ca"))/7*$C22</f>
        <v>0</v>
      </c>
      <c r="R22" s="108">
        <f>COUNTIFS(Avril!$D$6:$AG$6,R$6,Avril!$D23:$AG23,"Ca")/7*$C22</f>
        <v>0</v>
      </c>
      <c r="S22" s="108">
        <f>COUNTIFS(Avril!$D$6:$AG$6,S$6,Avril!$D23:$AG23,"Ca")/7*$C22</f>
        <v>0</v>
      </c>
      <c r="T22" s="108">
        <f>COUNTIFS(Avril!$D$6:$AG$6,T$6,Avril!$D23:$AG23,"Ca")/7*$C22</f>
        <v>0</v>
      </c>
      <c r="U22" s="108">
        <f>(COUNTIFS(Avril!$D$6:$AG$6,U$6,Avril!$D23:$AG23,"Ca")+COUNTIFS(Mai!D21:AH21,U$6,Mai!D23:AH23,"Ca"))/7*$C22</f>
        <v>0</v>
      </c>
      <c r="V22" s="108">
        <f>(COUNTIFS(Avril!$D$6:$AG$6,V$6,Avril!$D23:$AG23,"Ca")+COUNTIFS(Mai!E21:AI21,V$6,Mai!E23:AI23,"Ca"))/7*$C22</f>
        <v>0</v>
      </c>
      <c r="W22" s="108">
        <f>IF(D22="","",COUNTIFS(Mai!F21:AJ21,W$6,Mai!F23:AJ23,"Ca")/7*$C22)</f>
        <v>0</v>
      </c>
      <c r="X22" s="108">
        <f>COUNTIFS(Mai!G21:AK21,X$6,Mai!G23:AK23,"Ca")/7*$C22</f>
        <v>0</v>
      </c>
      <c r="Y22" s="108">
        <f>(COUNTIFS(Mai!H21:AL21,Y$6,Mai!H23:AL23,"Ca")+COUNTIFS(Juin!$D$6:$AG$6,Y$6,Juin!$D23:$AG23,"Ca"))/7*$C22</f>
        <v>0</v>
      </c>
      <c r="Z22" s="108">
        <f>(COUNTIFS(Mai!I21:AM21,Z$6,Mai!I23:AM23,"Ca")+COUNTIFS(Juin!$D$6:$AG$6,Z$6,Juin!$D23:$AG23,"Ca"))/7*$C22</f>
        <v>0</v>
      </c>
      <c r="AA22" s="108">
        <f>(COUNTIFS(Mai!J21:AN21,AA$6,Mai!J23:AN23,"Ca")+COUNTIFS(Juin!$D$6:$AG$6,AA$6,Juin!$D23:$AG23,"Ca"))/7*$C22</f>
        <v>0</v>
      </c>
      <c r="AB22" s="108">
        <f>COUNTIFS(Juin!$D$6:$AG$6,AB$6,Juin!$D23:$AG23,"Ca")/7*$C22</f>
        <v>0</v>
      </c>
      <c r="AC22" s="108">
        <f>(COUNTIFS(Juin!$D$6:$AG$6,AC$6,Juin!$D23:$AG23,"Ca")+COUNTIFS(Juillet!$D$6:$AH$6,AC$6,Juillet!$D23:$AH23,"Ca"))/7*$C22</f>
        <v>0</v>
      </c>
      <c r="AD22" s="108">
        <f>(COUNTIFS(Juin!$D$6:$AG$6,AD$6,Juin!$D23:$AG23,"Ca")+COUNTIFS(Juillet!$D$6:$AH$6,AD$6,Juillet!$D23:$AH23,"Ca"))/7*$C22</f>
        <v>0</v>
      </c>
      <c r="AE22" s="108">
        <f>COUNTIFS(Juillet!$D$6:$AH$6,AE$6,Juillet!$D23:$AH23,"Ca")/7*$C22</f>
        <v>0</v>
      </c>
      <c r="AF22" s="108">
        <f>COUNTIFS(Juillet!$D$6:$AH$6,AF$6,Juillet!$D23:$AH23,"Ca")/7*$C22</f>
        <v>0</v>
      </c>
      <c r="AG22" s="108">
        <f>COUNTIFS(Juillet!$D$6:$AH$6,AG$6,Juillet!$D23:$AH23,"Ca")/7*$C22</f>
        <v>0</v>
      </c>
      <c r="AH22" s="108">
        <f>(COUNTIFS(Juillet!$D$6:$AH$6,AH$6,Juillet!$D23:$AH23,"Ca")+COUNTIFS(Août!$D$6:$AH$6,AH$6,Août!$D23:$AH23,"Ca"))/7*$C22</f>
        <v>0</v>
      </c>
      <c r="AI22" s="108">
        <f>COUNTIFS(Août!$D$6:$AH$6,AI$6,Août!$D23:$AH23,"Ca")/7*$C22</f>
        <v>0</v>
      </c>
      <c r="AJ22" s="108">
        <f>COUNTIFS(Août!$D$6:$AH$6,AJ$6,Août!$D23:$AH23,"Ca")/7*$C22</f>
        <v>0</v>
      </c>
      <c r="AK22" s="108">
        <f>COUNTIFS(Août!$D$6:$AH$6,AK$6,Août!$D23:$AH23,"Ca")/7*$C22</f>
        <v>0</v>
      </c>
      <c r="AL22" s="108">
        <f>(COUNTIFS(Août!$D$6:$AH$6,AL$6,Août!$D23:$AH23,"Ca")+COUNTIFS(Septembre!$D$6:$AG$6,AL$6,Septembre!$D23:$AG23,"Ca"))/7*$C22</f>
        <v>0</v>
      </c>
      <c r="AM22" s="108">
        <f>(COUNTIFS(Août!$D$6:$AH$6,AM$6,Août!$D23:$AH23,"Ca")+COUNTIFS(Septembre!$D$6:$AG$6,AM$6,Septembre!$D23:$AG23,"Ca"))/7*$C22</f>
        <v>0</v>
      </c>
      <c r="AN22" s="108">
        <f>COUNTIFS(Septembre!$D$6:$AG$6,AN$6,Septembre!$D23:$AG23,"Ca")/7*$C22</f>
        <v>0</v>
      </c>
      <c r="AO22" s="108">
        <f>COUNTIFS(Septembre!$D$6:$AG$6,AO$6,Septembre!$D23:$AG23,"Ca")/7*$C22</f>
        <v>0</v>
      </c>
      <c r="AP22" s="108">
        <f>(COUNTIFS(Septembre!$D$6:$AG$6,AP$6,Septembre!$D23:$AG23,"Ca")+COUNTIFS(Octobre!$D$6:$AH$6,AP$6,Octobre!$D23:$AH23,"Ca"))/7*$C22</f>
        <v>0</v>
      </c>
      <c r="AQ22" s="108">
        <f>(COUNTIFS(Septembre!$D$6:$AG$6,AQ$6,Septembre!$D23:$AG23,"Ca")+COUNTIFS(Octobre!$D$6:$AH$6,AQ$6,Octobre!$D23:$AH23,"Ca"))/7*$C22</f>
        <v>0</v>
      </c>
      <c r="AR22" s="108">
        <f>COUNTIFS(Octobre!$D$6:$AH$6,AR$6,Octobre!$D23:$AH23,"Ca")/7*$C22</f>
        <v>0</v>
      </c>
      <c r="AS22" s="108">
        <f>COUNTIFS(Octobre!$D$6:$AH$6,AS$6,Octobre!$D23:$AH23,"Ca")/7*$C22</f>
        <v>0</v>
      </c>
      <c r="AT22" s="108">
        <f>COUNTIFS(Octobre!$D$6:$AH$6,AT$6,Octobre!$D23:$AH23,"Ca")/7*$C22</f>
        <v>0</v>
      </c>
      <c r="AU22" s="108">
        <f>(COUNTIFS(Octobre!$D$6:$AH$6,AU$6,Octobre!$D23:$AH23,"Ca")+COUNTIFS(Novembre!$D$6:$AG$6,AU$6,Novembre!$D23:$AG23,"Ca"))/7*$C22</f>
        <v>0</v>
      </c>
      <c r="AV22" s="108">
        <f>(COUNTIFS(Octobre!$D$6:$AH$6,AV$6,Octobre!$D23:$AH23,"Ca")+COUNTIFS(Novembre!$D$6:$AG$6,AV$6,Novembre!$D23:$AG23,"Ca"))/7*$C22</f>
        <v>0</v>
      </c>
      <c r="AW22" s="108">
        <f>COUNTIFS(Novembre!$D$6:$AG$6,AW$6,Novembre!$D23:$AG23,"Ca")/7*$C22</f>
        <v>0</v>
      </c>
      <c r="AX22" s="108">
        <f>COUNTIFS(Novembre!$D$6:$AG$6,AX$6,Novembre!$D23:$AG23,"Ca")/7*$C22</f>
        <v>0</v>
      </c>
      <c r="AY22" s="108">
        <f>(COUNTIFS(Novembre!$D$6:$AG$6,AY$6,Novembre!$D23:$AG23,"C")+COUNTIFS(Décembre!$D$6:$AH$6,AY$6,Décembre!$D23:$AH23,"C"))/7*$C22</f>
        <v>0</v>
      </c>
      <c r="AZ22" s="108">
        <f>(COUNTIFS(Novembre!$D$6:$AG$6,AZ$6,Novembre!$D23:$AG23,"Ca")+COUNTIFS(Décembre!$D$6:$AH$6,AZ$6,Décembre!$D23:$AH23,"Ca"))/7*$C22</f>
        <v>0</v>
      </c>
      <c r="BA22" s="108">
        <f>COUNTIFS(Décembre!$D$6:$AH$6,BA$6,Décembre!$D23:$AH23,"Ca")/7*$C22</f>
        <v>0</v>
      </c>
      <c r="BB22" s="108">
        <f>COUNTIFS(Décembre!$D$6:$AH$6,BB$6,Décembre!$D23:$AH23,"Ca")/7*$C22</f>
        <v>0</v>
      </c>
      <c r="BC22" s="108">
        <f>COUNTIFS(Décembre!$D$6:$AH$6,BC$6,Décembre!$D23:$AH23,"Ca")/7*$C22</f>
        <v>0</v>
      </c>
      <c r="BD22" s="108">
        <f>COUNTIFS(Décembre!$D$6:$AH$6,BD$6,Décembre!$D23:$AH23,"Ca")/7*$C22</f>
        <v>0</v>
      </c>
      <c r="BE22" s="39">
        <f>SUM(Tableau8[[#This Row],[janv-00]:[Colonne4]])</f>
        <v>0</v>
      </c>
    </row>
    <row r="23" spans="2:57" ht="23.25" customHeight="1" x14ac:dyDescent="0.25">
      <c r="B23" s="23">
        <f>'Noms '!B20</f>
        <v>0</v>
      </c>
      <c r="C23" s="26">
        <f>'Noms '!C20</f>
        <v>1</v>
      </c>
      <c r="D23" s="108">
        <f>COUNTIFS(Janvier!$D$6:$AH$6,D$6,Janvier!$D24:$AH24,"Ca")/7*Tableau8[[#This Row],[ETP]]</f>
        <v>0</v>
      </c>
      <c r="E23" s="108">
        <f>COUNTIFS(Janvier!$D$6:$AH$6,E$6,Janvier!$D24:$AH24,"Ca")/7*Tableau8[[#This Row],[ETP]]</f>
        <v>0</v>
      </c>
      <c r="F23" s="108">
        <f>COUNTIFS(Janvier!$D$6:$AH$6,F$6,Janvier!$D24:$AH24,"Ca")/7*$C23</f>
        <v>0</v>
      </c>
      <c r="G23" s="108">
        <f>COUNTIFS(Janvier!$D$6:$AH$6,G$6,Janvier!$D24:$AH24,"Ca")/7*$C23</f>
        <v>0</v>
      </c>
      <c r="H23" s="108">
        <f>(COUNTIFS(Janvier!$D$6:$AH$6,H$6,Janvier!$D24:$AH24,"Ca")+COUNTIFS(Février!D22:AF22,H$6,Février!D24:AF24,"Ca"))/7*$C23</f>
        <v>0</v>
      </c>
      <c r="I23" s="108">
        <f>(COUNTIFS(Janvier!$D$6:$AH$6,I$6,Janvier!$D24:$AH24,"Ca")+COUNTIFS(Février!E22:AG22,I$6,Février!E24:AG24,"Ca"))/7*$C23</f>
        <v>0</v>
      </c>
      <c r="J23" s="108">
        <f>COUNTIFS(Février!E22:AG22,J$6,Février!E24:AG24,"Ca")/7*$C23</f>
        <v>0</v>
      </c>
      <c r="K23" s="108">
        <f>COUNTIFS(Février!F22:AH22,K$6,Février!F24:AH24,"Ca")/7*$C23</f>
        <v>0</v>
      </c>
      <c r="L23" s="108">
        <f>(COUNTIFS(Février!G22:AI22,L$6,Février!G24:AI24,"Ca")+COUNTIFS(Mars!D22:AH22,L$6,Mars!D24:AH24,"Ca"))/7*$C23</f>
        <v>0</v>
      </c>
      <c r="M23" s="108">
        <f>(COUNTIFS(Février!H22:AJ22,M$6,Février!H24:AJ24,"Ca")+COUNTIFS(Mars!E22:AI22,M$6,Mars!E24:AI24,"Ca"))/7*$C23</f>
        <v>0</v>
      </c>
      <c r="N23" s="108">
        <f>COUNTIFS(Mars!$E$6:$AI$6,N$6,Mars!$E24:$AI24,"Ca")/7*$C23</f>
        <v>0</v>
      </c>
      <c r="O23" s="108">
        <f>COUNTIFS(Mars!$E$6:$AI$6,O$6,Mars!$E24:$AI24,"Ca")/7*$C23</f>
        <v>0</v>
      </c>
      <c r="P23" s="108">
        <f>(COUNTIFS(Mars!$E$6:$AI$6,P$6,Mars!$E24:$AI24,"Ca")+COUNTIFS(Avril!$D$6:$AG$6,P$6,Avril!$D24:$AG24,"Ca"))/7*$C23</f>
        <v>0</v>
      </c>
      <c r="Q23" s="108">
        <f>(COUNTIFS(Mars!$E$6:$AI$6,Q$6,Mars!$E24:$AI24,"Ca")+COUNTIFS(Avril!$D$6:$AG$6,Q$6,Avril!$D24:$AG24,"Ca"))/7*$C23</f>
        <v>0</v>
      </c>
      <c r="R23" s="108">
        <f>COUNTIFS(Avril!$D$6:$AG$6,R$6,Avril!$D24:$AG24,"Ca")/7*$C23</f>
        <v>0</v>
      </c>
      <c r="S23" s="108">
        <f>COUNTIFS(Avril!$D$6:$AG$6,S$6,Avril!$D24:$AG24,"Ca")/7*$C23</f>
        <v>0</v>
      </c>
      <c r="T23" s="108">
        <f>COUNTIFS(Avril!$D$6:$AG$6,T$6,Avril!$D24:$AG24,"Ca")/7*$C23</f>
        <v>0</v>
      </c>
      <c r="U23" s="108">
        <f>(COUNTIFS(Avril!$D$6:$AG$6,U$6,Avril!$D24:$AG24,"Ca")+COUNTIFS(Mai!D22:AH22,U$6,Mai!D24:AH24,"Ca"))/7*$C23</f>
        <v>0</v>
      </c>
      <c r="V23" s="108">
        <f>(COUNTIFS(Avril!$D$6:$AG$6,V$6,Avril!$D24:$AG24,"Ca")+COUNTIFS(Mai!E22:AI22,V$6,Mai!E24:AI24,"Ca"))/7*$C23</f>
        <v>0</v>
      </c>
      <c r="W23" s="108">
        <f>IF(D23="","",COUNTIFS(Mai!F22:AJ22,W$6,Mai!F24:AJ24,"Ca")/7*$C23)</f>
        <v>0</v>
      </c>
      <c r="X23" s="108">
        <f>COUNTIFS(Mai!G22:AK22,X$6,Mai!G24:AK24,"Ca")/7*$C23</f>
        <v>0</v>
      </c>
      <c r="Y23" s="108">
        <f>(COUNTIFS(Mai!H22:AL22,Y$6,Mai!H24:AL24,"Ca")+COUNTIFS(Juin!$D$6:$AG$6,Y$6,Juin!$D24:$AG24,"Ca"))/7*$C23</f>
        <v>0</v>
      </c>
      <c r="Z23" s="108">
        <f>(COUNTIFS(Mai!I22:AM22,Z$6,Mai!I24:AM24,"Ca")+COUNTIFS(Juin!$D$6:$AG$6,Z$6,Juin!$D24:$AG24,"Ca"))/7*$C23</f>
        <v>0</v>
      </c>
      <c r="AA23" s="108">
        <f>(COUNTIFS(Mai!J22:AN22,AA$6,Mai!J24:AN24,"Ca")+COUNTIFS(Juin!$D$6:$AG$6,AA$6,Juin!$D24:$AG24,"Ca"))/7*$C23</f>
        <v>0</v>
      </c>
      <c r="AB23" s="108">
        <f>COUNTIFS(Juin!$D$6:$AG$6,AB$6,Juin!$D24:$AG24,"Ca")/7*$C23</f>
        <v>0</v>
      </c>
      <c r="AC23" s="108">
        <f>(COUNTIFS(Juin!$D$6:$AG$6,AC$6,Juin!$D24:$AG24,"Ca")+COUNTIFS(Juillet!$D$6:$AH$6,AC$6,Juillet!$D24:$AH24,"Ca"))/7*$C23</f>
        <v>0</v>
      </c>
      <c r="AD23" s="108">
        <f>(COUNTIFS(Juin!$D$6:$AG$6,AD$6,Juin!$D24:$AG24,"Ca")+COUNTIFS(Juillet!$D$6:$AH$6,AD$6,Juillet!$D24:$AH24,"Ca"))/7*$C23</f>
        <v>0</v>
      </c>
      <c r="AE23" s="108">
        <f>COUNTIFS(Juillet!$D$6:$AH$6,AE$6,Juillet!$D24:$AH24,"Ca")/7*$C23</f>
        <v>0</v>
      </c>
      <c r="AF23" s="108">
        <f>COUNTIFS(Juillet!$D$6:$AH$6,AF$6,Juillet!$D24:$AH24,"Ca")/7*$C23</f>
        <v>0</v>
      </c>
      <c r="AG23" s="108">
        <f>COUNTIFS(Juillet!$D$6:$AH$6,AG$6,Juillet!$D24:$AH24,"Ca")/7*$C23</f>
        <v>0</v>
      </c>
      <c r="AH23" s="108">
        <f>(COUNTIFS(Juillet!$D$6:$AH$6,AH$6,Juillet!$D24:$AH24,"Ca")+COUNTIFS(Août!$D$6:$AH$6,AH$6,Août!$D24:$AH24,"Ca"))/7*$C23</f>
        <v>0</v>
      </c>
      <c r="AI23" s="108">
        <f>COUNTIFS(Août!$D$6:$AH$6,AI$6,Août!$D24:$AH24,"Ca")/7*$C23</f>
        <v>0</v>
      </c>
      <c r="AJ23" s="108">
        <f>COUNTIFS(Août!$D$6:$AH$6,AJ$6,Août!$D24:$AH24,"Ca")/7*$C23</f>
        <v>0</v>
      </c>
      <c r="AK23" s="108">
        <f>COUNTIFS(Août!$D$6:$AH$6,AK$6,Août!$D24:$AH24,"Ca")/7*$C23</f>
        <v>0</v>
      </c>
      <c r="AL23" s="108">
        <f>(COUNTIFS(Août!$D$6:$AH$6,AL$6,Août!$D24:$AH24,"Ca")+COUNTIFS(Septembre!$D$6:$AG$6,AL$6,Septembre!$D24:$AG24,"Ca"))/7*$C23</f>
        <v>0</v>
      </c>
      <c r="AM23" s="108">
        <f>(COUNTIFS(Août!$D$6:$AH$6,AM$6,Août!$D24:$AH24,"Ca")+COUNTIFS(Septembre!$D$6:$AG$6,AM$6,Septembre!$D24:$AG24,"Ca"))/7*$C23</f>
        <v>0</v>
      </c>
      <c r="AN23" s="108">
        <f>COUNTIFS(Septembre!$D$6:$AG$6,AN$6,Septembre!$D24:$AG24,"Ca")/7*$C23</f>
        <v>0</v>
      </c>
      <c r="AO23" s="108">
        <f>COUNTIFS(Septembre!$D$6:$AG$6,AO$6,Septembre!$D24:$AG24,"Ca")/7*$C23</f>
        <v>0</v>
      </c>
      <c r="AP23" s="108">
        <f>(COUNTIFS(Septembre!$D$6:$AG$6,AP$6,Septembre!$D24:$AG24,"Ca")+COUNTIFS(Octobre!$D$6:$AH$6,AP$6,Octobre!$D24:$AH24,"Ca"))/7*$C23</f>
        <v>0</v>
      </c>
      <c r="AQ23" s="108">
        <f>(COUNTIFS(Septembre!$D$6:$AG$6,AQ$6,Septembre!$D24:$AG24,"Ca")+COUNTIFS(Octobre!$D$6:$AH$6,AQ$6,Octobre!$D24:$AH24,"Ca"))/7*$C23</f>
        <v>0</v>
      </c>
      <c r="AR23" s="108">
        <f>COUNTIFS(Octobre!$D$6:$AH$6,AR$6,Octobre!$D24:$AH24,"Ca")/7*$C23</f>
        <v>0</v>
      </c>
      <c r="AS23" s="108">
        <f>COUNTIFS(Octobre!$D$6:$AH$6,AS$6,Octobre!$D24:$AH24,"Ca")/7*$C23</f>
        <v>0</v>
      </c>
      <c r="AT23" s="108">
        <f>COUNTIFS(Octobre!$D$6:$AH$6,AT$6,Octobre!$D24:$AH24,"Ca")/7*$C23</f>
        <v>0</v>
      </c>
      <c r="AU23" s="108">
        <f>(COUNTIFS(Octobre!$D$6:$AH$6,AU$6,Octobre!$D24:$AH24,"Ca")+COUNTIFS(Novembre!$D$6:$AG$6,AU$6,Novembre!$D24:$AG24,"Ca"))/7*$C23</f>
        <v>0</v>
      </c>
      <c r="AV23" s="108">
        <f>(COUNTIFS(Octobre!$D$6:$AH$6,AV$6,Octobre!$D24:$AH24,"Ca")+COUNTIFS(Novembre!$D$6:$AG$6,AV$6,Novembre!$D24:$AG24,"Ca"))/7*$C23</f>
        <v>0</v>
      </c>
      <c r="AW23" s="108">
        <f>COUNTIFS(Novembre!$D$6:$AG$6,AW$6,Novembre!$D24:$AG24,"Ca")/7*$C23</f>
        <v>0</v>
      </c>
      <c r="AX23" s="108">
        <f>COUNTIFS(Novembre!$D$6:$AG$6,AX$6,Novembre!$D24:$AG24,"Ca")/7*$C23</f>
        <v>0</v>
      </c>
      <c r="AY23" s="108">
        <f>(COUNTIFS(Novembre!$D$6:$AG$6,AY$6,Novembre!$D24:$AG24,"C")+COUNTIFS(Décembre!$D$6:$AH$6,AY$6,Décembre!$D24:$AH24,"C"))/7*$C23</f>
        <v>0</v>
      </c>
      <c r="AZ23" s="108">
        <f>(COUNTIFS(Novembre!$D$6:$AG$6,AZ$6,Novembre!$D24:$AG24,"Ca")+COUNTIFS(Décembre!$D$6:$AH$6,AZ$6,Décembre!$D24:$AH24,"Ca"))/7*$C23</f>
        <v>0</v>
      </c>
      <c r="BA23" s="108">
        <f>COUNTIFS(Décembre!$D$6:$AH$6,BA$6,Décembre!$D24:$AH24,"Ca")/7*$C23</f>
        <v>0</v>
      </c>
      <c r="BB23" s="108">
        <f>COUNTIFS(Décembre!$D$6:$AH$6,BB$6,Décembre!$D24:$AH24,"Ca")/7*$C23</f>
        <v>0</v>
      </c>
      <c r="BC23" s="108">
        <f>COUNTIFS(Décembre!$D$6:$AH$6,BC$6,Décembre!$D24:$AH24,"Ca")/7*$C23</f>
        <v>0</v>
      </c>
      <c r="BD23" s="108">
        <f>COUNTIFS(Décembre!$D$6:$AH$6,BD$6,Décembre!$D24:$AH24,"Ca")/7*$C23</f>
        <v>0</v>
      </c>
      <c r="BE23" s="39">
        <f>SUM(Tableau8[[#This Row],[janv-00]:[Colonne4]])</f>
        <v>0</v>
      </c>
    </row>
    <row r="24" spans="2:57" ht="23.25" customHeight="1" x14ac:dyDescent="0.25">
      <c r="B24" s="23">
        <f>'Noms '!B21</f>
        <v>0</v>
      </c>
      <c r="C24" s="26">
        <f>'Noms '!C21</f>
        <v>1</v>
      </c>
      <c r="D24" s="108">
        <f>COUNTIFS(Janvier!$D$6:$AH$6,D$6,Janvier!$D25:$AH25,"Ca")/7*Tableau8[[#This Row],[ETP]]</f>
        <v>0</v>
      </c>
      <c r="E24" s="108">
        <f>COUNTIFS(Janvier!$D$6:$AH$6,E$6,Janvier!$D25:$AH25,"Ca")/7*Tableau8[[#This Row],[ETP]]</f>
        <v>0</v>
      </c>
      <c r="F24" s="108">
        <f>COUNTIFS(Janvier!$D$6:$AH$6,F$6,Janvier!$D25:$AH25,"Ca")/7*$C24</f>
        <v>0</v>
      </c>
      <c r="G24" s="108">
        <f>COUNTIFS(Janvier!$D$6:$AH$6,G$6,Janvier!$D25:$AH25,"Ca")/7*$C24</f>
        <v>0</v>
      </c>
      <c r="H24" s="108">
        <f>(COUNTIFS(Janvier!$D$6:$AH$6,H$6,Janvier!$D25:$AH25,"Ca")+COUNTIFS(Février!D23:AF23,H$6,Février!D25:AF25,"Ca"))/7*$C24</f>
        <v>0</v>
      </c>
      <c r="I24" s="108">
        <f>(COUNTIFS(Janvier!$D$6:$AH$6,I$6,Janvier!$D25:$AH25,"Ca")+COUNTIFS(Février!E23:AG23,I$6,Février!E25:AG25,"Ca"))/7*$C24</f>
        <v>0</v>
      </c>
      <c r="J24" s="108">
        <f>COUNTIFS(Février!E23:AG23,J$6,Février!E25:AG25,"Ca")/7*$C24</f>
        <v>0</v>
      </c>
      <c r="K24" s="108">
        <f>COUNTIFS(Février!F23:AH23,K$6,Février!F25:AH25,"Ca")/7*$C24</f>
        <v>0</v>
      </c>
      <c r="L24" s="108">
        <f>(COUNTIFS(Février!G23:AI23,L$6,Février!G25:AI25,"Ca")+COUNTIFS(Mars!D23:AH23,L$6,Mars!D25:AH25,"Ca"))/7*$C24</f>
        <v>0</v>
      </c>
      <c r="M24" s="108">
        <f>(COUNTIFS(Février!H23:AJ23,M$6,Février!H25:AJ25,"Ca")+COUNTIFS(Mars!E23:AI23,M$6,Mars!E25:AI25,"Ca"))/7*$C24</f>
        <v>0</v>
      </c>
      <c r="N24" s="108">
        <f>COUNTIFS(Mars!$E$6:$AI$6,N$6,Mars!$E25:$AI25,"Ca")/7*$C24</f>
        <v>0</v>
      </c>
      <c r="O24" s="108">
        <f>COUNTIFS(Mars!$E$6:$AI$6,O$6,Mars!$E25:$AI25,"Ca")/7*$C24</f>
        <v>0</v>
      </c>
      <c r="P24" s="108">
        <f>(COUNTIFS(Mars!$E$6:$AI$6,P$6,Mars!$E25:$AI25,"Ca")+COUNTIFS(Avril!$D$6:$AG$6,P$6,Avril!$D25:$AG25,"Ca"))/7*$C24</f>
        <v>0</v>
      </c>
      <c r="Q24" s="108">
        <f>(COUNTIFS(Mars!$E$6:$AI$6,Q$6,Mars!$E25:$AI25,"Ca")+COUNTIFS(Avril!$D$6:$AG$6,Q$6,Avril!$D25:$AG25,"Ca"))/7*$C24</f>
        <v>0</v>
      </c>
      <c r="R24" s="108">
        <f>COUNTIFS(Avril!$D$6:$AG$6,R$6,Avril!$D25:$AG25,"Ca")/7*$C24</f>
        <v>0</v>
      </c>
      <c r="S24" s="108">
        <f>COUNTIFS(Avril!$D$6:$AG$6,S$6,Avril!$D25:$AG25,"Ca")/7*$C24</f>
        <v>0</v>
      </c>
      <c r="T24" s="108">
        <f>COUNTIFS(Avril!$D$6:$AG$6,T$6,Avril!$D25:$AG25,"Ca")/7*$C24</f>
        <v>0</v>
      </c>
      <c r="U24" s="108">
        <f>(COUNTIFS(Avril!$D$6:$AG$6,U$6,Avril!$D25:$AG25,"Ca")+COUNTIFS(Mai!D23:AH23,U$6,Mai!D25:AH25,"Ca"))/7*$C24</f>
        <v>0</v>
      </c>
      <c r="V24" s="108">
        <f>(COUNTIFS(Avril!$D$6:$AG$6,V$6,Avril!$D25:$AG25,"Ca")+COUNTIFS(Mai!E23:AI23,V$6,Mai!E25:AI25,"Ca"))/7*$C24</f>
        <v>0</v>
      </c>
      <c r="W24" s="108">
        <f>IF(D24="","",COUNTIFS(Mai!F23:AJ23,W$6,Mai!F25:AJ25,"Ca")/7*$C24)</f>
        <v>0</v>
      </c>
      <c r="X24" s="108">
        <f>COUNTIFS(Mai!G23:AK23,X$6,Mai!G25:AK25,"Ca")/7*$C24</f>
        <v>0</v>
      </c>
      <c r="Y24" s="108">
        <f>(COUNTIFS(Mai!H23:AL23,Y$6,Mai!H25:AL25,"Ca")+COUNTIFS(Juin!$D$6:$AG$6,Y$6,Juin!$D25:$AG25,"Ca"))/7*$C24</f>
        <v>0</v>
      </c>
      <c r="Z24" s="108">
        <f>(COUNTIFS(Mai!I23:AM23,Z$6,Mai!I25:AM25,"Ca")+COUNTIFS(Juin!$D$6:$AG$6,Z$6,Juin!$D25:$AG25,"Ca"))/7*$C24</f>
        <v>0</v>
      </c>
      <c r="AA24" s="108">
        <f>(COUNTIFS(Mai!J23:AN23,AA$6,Mai!J25:AN25,"Ca")+COUNTIFS(Juin!$D$6:$AG$6,AA$6,Juin!$D25:$AG25,"Ca"))/7*$C24</f>
        <v>0</v>
      </c>
      <c r="AB24" s="108">
        <f>COUNTIFS(Juin!$D$6:$AG$6,AB$6,Juin!$D25:$AG25,"Ca")/7*$C24</f>
        <v>0</v>
      </c>
      <c r="AC24" s="108">
        <f>(COUNTIFS(Juin!$D$6:$AG$6,AC$6,Juin!$D25:$AG25,"Ca")+COUNTIFS(Juillet!$D$6:$AH$6,AC$6,Juillet!$D25:$AH25,"Ca"))/7*$C24</f>
        <v>0</v>
      </c>
      <c r="AD24" s="108">
        <f>(COUNTIFS(Juin!$D$6:$AG$6,AD$6,Juin!$D25:$AG25,"Ca")+COUNTIFS(Juillet!$D$6:$AH$6,AD$6,Juillet!$D25:$AH25,"Ca"))/7*$C24</f>
        <v>0</v>
      </c>
      <c r="AE24" s="108">
        <f>COUNTIFS(Juillet!$D$6:$AH$6,AE$6,Juillet!$D25:$AH25,"Ca")/7*$C24</f>
        <v>0</v>
      </c>
      <c r="AF24" s="108">
        <f>COUNTIFS(Juillet!$D$6:$AH$6,AF$6,Juillet!$D25:$AH25,"Ca")/7*$C24</f>
        <v>0</v>
      </c>
      <c r="AG24" s="108">
        <f>COUNTIFS(Juillet!$D$6:$AH$6,AG$6,Juillet!$D25:$AH25,"Ca")/7*$C24</f>
        <v>0</v>
      </c>
      <c r="AH24" s="108">
        <f>(COUNTIFS(Juillet!$D$6:$AH$6,AH$6,Juillet!$D25:$AH25,"Ca")+COUNTIFS(Août!$D$6:$AH$6,AH$6,Août!$D25:$AH25,"Ca"))/7*$C24</f>
        <v>0</v>
      </c>
      <c r="AI24" s="108">
        <f>COUNTIFS(Août!$D$6:$AH$6,AI$6,Août!$D25:$AH25,"Ca")/7*$C24</f>
        <v>0</v>
      </c>
      <c r="AJ24" s="108">
        <f>COUNTIFS(Août!$D$6:$AH$6,AJ$6,Août!$D25:$AH25,"Ca")/7*$C24</f>
        <v>0</v>
      </c>
      <c r="AK24" s="108">
        <f>COUNTIFS(Août!$D$6:$AH$6,AK$6,Août!$D25:$AH25,"Ca")/7*$C24</f>
        <v>0</v>
      </c>
      <c r="AL24" s="108">
        <f>(COUNTIFS(Août!$D$6:$AH$6,AL$6,Août!$D25:$AH25,"Ca")+COUNTIFS(Septembre!$D$6:$AG$6,AL$6,Septembre!$D25:$AG25,"Ca"))/7*$C24</f>
        <v>0</v>
      </c>
      <c r="AM24" s="108">
        <f>(COUNTIFS(Août!$D$6:$AH$6,AM$6,Août!$D25:$AH25,"Ca")+COUNTIFS(Septembre!$D$6:$AG$6,AM$6,Septembre!$D25:$AG25,"Ca"))/7*$C24</f>
        <v>0</v>
      </c>
      <c r="AN24" s="108">
        <f>COUNTIFS(Septembre!$D$6:$AG$6,AN$6,Septembre!$D25:$AG25,"Ca")/7*$C24</f>
        <v>0</v>
      </c>
      <c r="AO24" s="108">
        <f>COUNTIFS(Septembre!$D$6:$AG$6,AO$6,Septembre!$D25:$AG25,"Ca")/7*$C24</f>
        <v>0</v>
      </c>
      <c r="AP24" s="108">
        <f>(COUNTIFS(Septembre!$D$6:$AG$6,AP$6,Septembre!$D25:$AG25,"Ca")+COUNTIFS(Octobre!$D$6:$AH$6,AP$6,Octobre!$D25:$AH25,"Ca"))/7*$C24</f>
        <v>0</v>
      </c>
      <c r="AQ24" s="108">
        <f>(COUNTIFS(Septembre!$D$6:$AG$6,AQ$6,Septembre!$D25:$AG25,"Ca")+COUNTIFS(Octobre!$D$6:$AH$6,AQ$6,Octobre!$D25:$AH25,"Ca"))/7*$C24</f>
        <v>0</v>
      </c>
      <c r="AR24" s="108">
        <f>COUNTIFS(Octobre!$D$6:$AH$6,AR$6,Octobre!$D25:$AH25,"Ca")/7*$C24</f>
        <v>0</v>
      </c>
      <c r="AS24" s="108">
        <f>COUNTIFS(Octobre!$D$6:$AH$6,AS$6,Octobre!$D25:$AH25,"Ca")/7*$C24</f>
        <v>0</v>
      </c>
      <c r="AT24" s="108">
        <f>COUNTIFS(Octobre!$D$6:$AH$6,AT$6,Octobre!$D25:$AH25,"Ca")/7*$C24</f>
        <v>0</v>
      </c>
      <c r="AU24" s="108">
        <f>(COUNTIFS(Octobre!$D$6:$AH$6,AU$6,Octobre!$D25:$AH25,"Ca")+COUNTIFS(Novembre!$D$6:$AG$6,AU$6,Novembre!$D25:$AG25,"Ca"))/7*$C24</f>
        <v>0</v>
      </c>
      <c r="AV24" s="108">
        <f>(COUNTIFS(Octobre!$D$6:$AH$6,AV$6,Octobre!$D25:$AH25,"Ca")+COUNTIFS(Novembre!$D$6:$AG$6,AV$6,Novembre!$D25:$AG25,"Ca"))/7*$C24</f>
        <v>0</v>
      </c>
      <c r="AW24" s="108">
        <f>COUNTIFS(Novembre!$D$6:$AG$6,AW$6,Novembre!$D25:$AG25,"Ca")/7*$C24</f>
        <v>0</v>
      </c>
      <c r="AX24" s="108">
        <f>COUNTIFS(Novembre!$D$6:$AG$6,AX$6,Novembre!$D25:$AG25,"Ca")/7*$C24</f>
        <v>0</v>
      </c>
      <c r="AY24" s="108">
        <f>(COUNTIFS(Novembre!$D$6:$AG$6,AY$6,Novembre!$D25:$AG25,"C")+COUNTIFS(Décembre!$D$6:$AH$6,AY$6,Décembre!$D25:$AH25,"C"))/7*$C24</f>
        <v>0</v>
      </c>
      <c r="AZ24" s="108">
        <f>(COUNTIFS(Novembre!$D$6:$AG$6,AZ$6,Novembre!$D25:$AG25,"Ca")+COUNTIFS(Décembre!$D$6:$AH$6,AZ$6,Décembre!$D25:$AH25,"Ca"))/7*$C24</f>
        <v>0</v>
      </c>
      <c r="BA24" s="108">
        <f>COUNTIFS(Décembre!$D$6:$AH$6,BA$6,Décembre!$D25:$AH25,"Ca")/7*$C24</f>
        <v>0</v>
      </c>
      <c r="BB24" s="108">
        <f>COUNTIFS(Décembre!$D$6:$AH$6,BB$6,Décembre!$D25:$AH25,"Ca")/7*$C24</f>
        <v>0</v>
      </c>
      <c r="BC24" s="108">
        <f>COUNTIFS(Décembre!$D$6:$AH$6,BC$6,Décembre!$D25:$AH25,"Ca")/7*$C24</f>
        <v>0</v>
      </c>
      <c r="BD24" s="108">
        <f>COUNTIFS(Décembre!$D$6:$AH$6,BD$6,Décembre!$D25:$AH25,"Ca")/7*$C24</f>
        <v>0</v>
      </c>
      <c r="BE24" s="39">
        <f>SUM(Tableau8[[#This Row],[janv-00]:[Colonne4]])</f>
        <v>0</v>
      </c>
    </row>
    <row r="25" spans="2:57" ht="23.25" customHeight="1" x14ac:dyDescent="0.25">
      <c r="B25" s="23">
        <f>'Noms '!B22</f>
        <v>0</v>
      </c>
      <c r="C25" s="26">
        <f>'Noms '!C22</f>
        <v>0.8</v>
      </c>
      <c r="D25" s="108">
        <f>COUNTIFS(Janvier!$D$6:$AH$6,D$6,Janvier!$D26:$AH26,"Ca")/7*Tableau8[[#This Row],[ETP]]</f>
        <v>0</v>
      </c>
      <c r="E25" s="108">
        <f>COUNTIFS(Janvier!$D$6:$AH$6,E$6,Janvier!$D26:$AH26,"Ca")/7*Tableau8[[#This Row],[ETP]]</f>
        <v>0</v>
      </c>
      <c r="F25" s="108">
        <f>COUNTIFS(Janvier!$D$6:$AH$6,F$6,Janvier!$D26:$AH26,"Ca")/7*$C25</f>
        <v>0</v>
      </c>
      <c r="G25" s="108">
        <f>COUNTIFS(Janvier!$D$6:$AH$6,G$6,Janvier!$D26:$AH26,"Ca")/7*$C25</f>
        <v>0</v>
      </c>
      <c r="H25" s="108">
        <f>(COUNTIFS(Janvier!$D$6:$AH$6,H$6,Janvier!$D26:$AH26,"Ca")+COUNTIFS(Février!D24:AF24,H$6,Février!D26:AF26,"Ca"))/7*$C25</f>
        <v>0</v>
      </c>
      <c r="I25" s="108">
        <f>(COUNTIFS(Janvier!$D$6:$AH$6,I$6,Janvier!$D26:$AH26,"Ca")+COUNTIFS(Février!E24:AG24,I$6,Février!E26:AG26,"Ca"))/7*$C25</f>
        <v>0</v>
      </c>
      <c r="J25" s="108">
        <f>COUNTIFS(Février!E24:AG24,J$6,Février!E26:AG26,"Ca")/7*$C25</f>
        <v>0</v>
      </c>
      <c r="K25" s="108">
        <f>COUNTIFS(Février!F24:AH24,K$6,Février!F26:AH26,"Ca")/7*$C25</f>
        <v>0</v>
      </c>
      <c r="L25" s="108">
        <f>(COUNTIFS(Février!G24:AI24,L$6,Février!G26:AI26,"Ca")+COUNTIFS(Mars!D24:AH24,L$6,Mars!D26:AH26,"Ca"))/7*$C25</f>
        <v>0</v>
      </c>
      <c r="M25" s="108">
        <f>(COUNTIFS(Février!H24:AJ24,M$6,Février!H26:AJ26,"Ca")+COUNTIFS(Mars!E24:AI24,M$6,Mars!E26:AI26,"Ca"))/7*$C25</f>
        <v>0</v>
      </c>
      <c r="N25" s="108">
        <f>COUNTIFS(Mars!$E$6:$AI$6,N$6,Mars!$E26:$AI26,"Ca")/7*$C25</f>
        <v>0</v>
      </c>
      <c r="O25" s="108">
        <f>COUNTIFS(Mars!$E$6:$AI$6,O$6,Mars!$E26:$AI26,"Ca")/7*$C25</f>
        <v>0</v>
      </c>
      <c r="P25" s="108">
        <f>(COUNTIFS(Mars!$E$6:$AI$6,P$6,Mars!$E26:$AI26,"Ca")+COUNTIFS(Avril!$D$6:$AG$6,P$6,Avril!$D26:$AG26,"Ca"))/7*$C25</f>
        <v>0</v>
      </c>
      <c r="Q25" s="108">
        <f>(COUNTIFS(Mars!$E$6:$AI$6,Q$6,Mars!$E26:$AI26,"Ca")+COUNTIFS(Avril!$D$6:$AG$6,Q$6,Avril!$D26:$AG26,"Ca"))/7*$C25</f>
        <v>0</v>
      </c>
      <c r="R25" s="108">
        <f>COUNTIFS(Avril!$D$6:$AG$6,R$6,Avril!$D26:$AG26,"Ca")/7*$C25</f>
        <v>0</v>
      </c>
      <c r="S25" s="108">
        <f>COUNTIFS(Avril!$D$6:$AG$6,S$6,Avril!$D26:$AG26,"Ca")/7*$C25</f>
        <v>0</v>
      </c>
      <c r="T25" s="108">
        <f>COUNTIFS(Avril!$D$6:$AG$6,T$6,Avril!$D26:$AG26,"Ca")/7*$C25</f>
        <v>0</v>
      </c>
      <c r="U25" s="108">
        <f>(COUNTIFS(Avril!$D$6:$AG$6,U$6,Avril!$D26:$AG26,"Ca")+COUNTIFS(Mai!D24:AH24,U$6,Mai!D26:AH26,"Ca"))/7*$C25</f>
        <v>0</v>
      </c>
      <c r="V25" s="108">
        <f>(COUNTIFS(Avril!$D$6:$AG$6,V$6,Avril!$D26:$AG26,"Ca")+COUNTIFS(Mai!E24:AI24,V$6,Mai!E26:AI26,"Ca"))/7*$C25</f>
        <v>0</v>
      </c>
      <c r="W25" s="108">
        <f>IF(D25="","",COUNTIFS(Mai!F24:AJ24,W$6,Mai!F26:AJ26,"Ca")/7*$C25)</f>
        <v>0</v>
      </c>
      <c r="X25" s="108">
        <f>COUNTIFS(Mai!G24:AK24,X$6,Mai!G26:AK26,"Ca")/7*$C25</f>
        <v>0</v>
      </c>
      <c r="Y25" s="108">
        <f>(COUNTIFS(Mai!H24:AL24,Y$6,Mai!H26:AL26,"Ca")+COUNTIFS(Juin!$D$6:$AG$6,Y$6,Juin!$D26:$AG26,"Ca"))/7*$C25</f>
        <v>0</v>
      </c>
      <c r="Z25" s="108">
        <f>(COUNTIFS(Mai!I24:AM24,Z$6,Mai!I26:AM26,"Ca")+COUNTIFS(Juin!$D$6:$AG$6,Z$6,Juin!$D26:$AG26,"Ca"))/7*$C25</f>
        <v>0</v>
      </c>
      <c r="AA25" s="108">
        <f>(COUNTIFS(Mai!J24:AN24,AA$6,Mai!J26:AN26,"Ca")+COUNTIFS(Juin!$D$6:$AG$6,AA$6,Juin!$D26:$AG26,"Ca"))/7*$C25</f>
        <v>0</v>
      </c>
      <c r="AB25" s="108">
        <f>COUNTIFS(Juin!$D$6:$AG$6,AB$6,Juin!$D26:$AG26,"Ca")/7*$C25</f>
        <v>0</v>
      </c>
      <c r="AC25" s="108">
        <f>(COUNTIFS(Juin!$D$6:$AG$6,AC$6,Juin!$D26:$AG26,"Ca")+COUNTIFS(Juillet!$D$6:$AH$6,AC$6,Juillet!$D26:$AH26,"Ca"))/7*$C25</f>
        <v>0</v>
      </c>
      <c r="AD25" s="108">
        <f>(COUNTIFS(Juin!$D$6:$AG$6,AD$6,Juin!$D26:$AG26,"Ca")+COUNTIFS(Juillet!$D$6:$AH$6,AD$6,Juillet!$D26:$AH26,"Ca"))/7*$C25</f>
        <v>0</v>
      </c>
      <c r="AE25" s="108">
        <f>COUNTIFS(Juillet!$D$6:$AH$6,AE$6,Juillet!$D26:$AH26,"Ca")/7*$C25</f>
        <v>0</v>
      </c>
      <c r="AF25" s="108">
        <f>COUNTIFS(Juillet!$D$6:$AH$6,AF$6,Juillet!$D26:$AH26,"Ca")/7*$C25</f>
        <v>0</v>
      </c>
      <c r="AG25" s="108">
        <f>COUNTIFS(Juillet!$D$6:$AH$6,AG$6,Juillet!$D26:$AH26,"Ca")/7*$C25</f>
        <v>0</v>
      </c>
      <c r="AH25" s="108">
        <f>(COUNTIFS(Juillet!$D$6:$AH$6,AH$6,Juillet!$D26:$AH26,"Ca")+COUNTIFS(Août!$D$6:$AH$6,AH$6,Août!$D26:$AH26,"Ca"))/7*$C25</f>
        <v>0</v>
      </c>
      <c r="AI25" s="108">
        <f>COUNTIFS(Août!$D$6:$AH$6,AI$6,Août!$D26:$AH26,"Ca")/7*$C25</f>
        <v>0</v>
      </c>
      <c r="AJ25" s="108">
        <f>COUNTIFS(Août!$D$6:$AH$6,AJ$6,Août!$D26:$AH26,"Ca")/7*$C25</f>
        <v>0</v>
      </c>
      <c r="AK25" s="108">
        <f>COUNTIFS(Août!$D$6:$AH$6,AK$6,Août!$D26:$AH26,"Ca")/7*$C25</f>
        <v>0</v>
      </c>
      <c r="AL25" s="108">
        <f>(COUNTIFS(Août!$D$6:$AH$6,AL$6,Août!$D26:$AH26,"Ca")+COUNTIFS(Septembre!$D$6:$AG$6,AL$6,Septembre!$D26:$AG26,"Ca"))/7*$C25</f>
        <v>0</v>
      </c>
      <c r="AM25" s="108">
        <f>(COUNTIFS(Août!$D$6:$AH$6,AM$6,Août!$D26:$AH26,"Ca")+COUNTIFS(Septembre!$D$6:$AG$6,AM$6,Septembre!$D26:$AG26,"Ca"))/7*$C25</f>
        <v>0</v>
      </c>
      <c r="AN25" s="108">
        <f>COUNTIFS(Septembre!$D$6:$AG$6,AN$6,Septembre!$D26:$AG26,"Ca")/7*$C25</f>
        <v>0</v>
      </c>
      <c r="AO25" s="108">
        <f>COUNTIFS(Septembre!$D$6:$AG$6,AO$6,Septembre!$D26:$AG26,"Ca")/7*$C25</f>
        <v>0</v>
      </c>
      <c r="AP25" s="108">
        <f>(COUNTIFS(Septembre!$D$6:$AG$6,AP$6,Septembre!$D26:$AG26,"Ca")+COUNTIFS(Octobre!$D$6:$AH$6,AP$6,Octobre!$D26:$AH26,"Ca"))/7*$C25</f>
        <v>0</v>
      </c>
      <c r="AQ25" s="108">
        <f>(COUNTIFS(Septembre!$D$6:$AG$6,AQ$6,Septembre!$D26:$AG26,"Ca")+COUNTIFS(Octobre!$D$6:$AH$6,AQ$6,Octobre!$D26:$AH26,"Ca"))/7*$C25</f>
        <v>0</v>
      </c>
      <c r="AR25" s="108">
        <f>COUNTIFS(Octobre!$D$6:$AH$6,AR$6,Octobre!$D26:$AH26,"Ca")/7*$C25</f>
        <v>0</v>
      </c>
      <c r="AS25" s="108">
        <f>COUNTIFS(Octobre!$D$6:$AH$6,AS$6,Octobre!$D26:$AH26,"Ca")/7*$C25</f>
        <v>0</v>
      </c>
      <c r="AT25" s="108">
        <f>COUNTIFS(Octobre!$D$6:$AH$6,AT$6,Octobre!$D26:$AH26,"Ca")/7*$C25</f>
        <v>0</v>
      </c>
      <c r="AU25" s="108">
        <f>(COUNTIFS(Octobre!$D$6:$AH$6,AU$6,Octobre!$D26:$AH26,"Ca")+COUNTIFS(Novembre!$D$6:$AG$6,AU$6,Novembre!$D26:$AG26,"Ca"))/7*$C25</f>
        <v>0</v>
      </c>
      <c r="AV25" s="108">
        <f>(COUNTIFS(Octobre!$D$6:$AH$6,AV$6,Octobre!$D26:$AH26,"Ca")+COUNTIFS(Novembre!$D$6:$AG$6,AV$6,Novembre!$D26:$AG26,"Ca"))/7*$C25</f>
        <v>0</v>
      </c>
      <c r="AW25" s="108">
        <f>COUNTIFS(Novembre!$D$6:$AG$6,AW$6,Novembre!$D26:$AG26,"Ca")/7*$C25</f>
        <v>0</v>
      </c>
      <c r="AX25" s="108">
        <f>COUNTIFS(Novembre!$D$6:$AG$6,AX$6,Novembre!$D26:$AG26,"Ca")/7*$C25</f>
        <v>0</v>
      </c>
      <c r="AY25" s="108">
        <f>(COUNTIFS(Novembre!$D$6:$AG$6,AY$6,Novembre!$D26:$AG26,"C")+COUNTIFS(Décembre!$D$6:$AH$6,AY$6,Décembre!$D26:$AH26,"C"))/7*$C25</f>
        <v>0</v>
      </c>
      <c r="AZ25" s="108">
        <f>(COUNTIFS(Novembre!$D$6:$AG$6,AZ$6,Novembre!$D26:$AG26,"Ca")+COUNTIFS(Décembre!$D$6:$AH$6,AZ$6,Décembre!$D26:$AH26,"Ca"))/7*$C25</f>
        <v>0</v>
      </c>
      <c r="BA25" s="108">
        <f>COUNTIFS(Décembre!$D$6:$AH$6,BA$6,Décembre!$D26:$AH26,"Ca")/7*$C25</f>
        <v>0</v>
      </c>
      <c r="BB25" s="108">
        <f>COUNTIFS(Décembre!$D$6:$AH$6,BB$6,Décembre!$D26:$AH26,"Ca")/7*$C25</f>
        <v>0</v>
      </c>
      <c r="BC25" s="108">
        <f>COUNTIFS(Décembre!$D$6:$AH$6,BC$6,Décembre!$D26:$AH26,"Ca")/7*$C25</f>
        <v>0</v>
      </c>
      <c r="BD25" s="108">
        <f>COUNTIFS(Décembre!$D$6:$AH$6,BD$6,Décembre!$D26:$AH26,"Ca")/7*$C25</f>
        <v>0</v>
      </c>
      <c r="BE25" s="39">
        <f>SUM(Tableau8[[#This Row],[janv-00]:[Colonne4]])</f>
        <v>0</v>
      </c>
    </row>
    <row r="26" spans="2:57" ht="23.25" customHeight="1" x14ac:dyDescent="0.25">
      <c r="B26" s="23">
        <f>'Noms '!B23</f>
        <v>0</v>
      </c>
      <c r="C26" s="26">
        <f>'Noms '!C23</f>
        <v>0.8</v>
      </c>
      <c r="D26" s="108">
        <f>COUNTIFS(Janvier!$D$6:$AH$6,D$6,Janvier!$D27:$AH27,"Ca")/7*Tableau8[[#This Row],[ETP]]</f>
        <v>0</v>
      </c>
      <c r="E26" s="108">
        <f>COUNTIFS(Janvier!$D$6:$AH$6,E$6,Janvier!$D27:$AH27,"Ca")/7*Tableau8[[#This Row],[ETP]]</f>
        <v>0</v>
      </c>
      <c r="F26" s="108">
        <f>COUNTIFS(Janvier!$D$6:$AH$6,F$6,Janvier!$D27:$AH27,"Ca")/7*$C26</f>
        <v>0</v>
      </c>
      <c r="G26" s="108">
        <f>COUNTIFS(Janvier!$D$6:$AH$6,G$6,Janvier!$D27:$AH27,"Ca")/7*$C26</f>
        <v>0</v>
      </c>
      <c r="H26" s="108">
        <f>(COUNTIFS(Janvier!$D$6:$AH$6,H$6,Janvier!$D27:$AH27,"Ca")+COUNTIFS(Février!D25:AF25,H$6,Février!D27:AF27,"Ca"))/7*$C26</f>
        <v>0</v>
      </c>
      <c r="I26" s="108">
        <f>(COUNTIFS(Janvier!$D$6:$AH$6,I$6,Janvier!$D27:$AH27,"Ca")+COUNTIFS(Février!E25:AG25,I$6,Février!E27:AG27,"Ca"))/7*$C26</f>
        <v>0</v>
      </c>
      <c r="J26" s="108">
        <f>COUNTIFS(Février!E25:AG25,J$6,Février!E27:AG27,"Ca")/7*$C26</f>
        <v>0</v>
      </c>
      <c r="K26" s="108">
        <f>COUNTIFS(Février!F25:AH25,K$6,Février!F27:AH27,"Ca")/7*$C26</f>
        <v>0</v>
      </c>
      <c r="L26" s="108">
        <f>(COUNTIFS(Février!G25:AI25,L$6,Février!G27:AI27,"Ca")+COUNTIFS(Mars!D25:AH25,L$6,Mars!D27:AH27,"Ca"))/7*$C26</f>
        <v>0</v>
      </c>
      <c r="M26" s="108">
        <f>(COUNTIFS(Février!H25:AJ25,M$6,Février!H27:AJ27,"Ca")+COUNTIFS(Mars!E25:AI25,M$6,Mars!E27:AI27,"Ca"))/7*$C26</f>
        <v>0</v>
      </c>
      <c r="N26" s="108">
        <f>COUNTIFS(Mars!$E$6:$AI$6,N$6,Mars!$E27:$AI27,"Ca")/7*$C26</f>
        <v>0</v>
      </c>
      <c r="O26" s="108">
        <f>COUNTIFS(Mars!$E$6:$AI$6,O$6,Mars!$E27:$AI27,"Ca")/7*$C26</f>
        <v>0</v>
      </c>
      <c r="P26" s="108">
        <f>(COUNTIFS(Mars!$E$6:$AI$6,P$6,Mars!$E27:$AI27,"Ca")+COUNTIFS(Avril!$D$6:$AG$6,P$6,Avril!$D27:$AG27,"Ca"))/7*$C26</f>
        <v>0</v>
      </c>
      <c r="Q26" s="108">
        <f>(COUNTIFS(Mars!$E$6:$AI$6,Q$6,Mars!$E27:$AI27,"Ca")+COUNTIFS(Avril!$D$6:$AG$6,Q$6,Avril!$D27:$AG27,"Ca"))/7*$C26</f>
        <v>0</v>
      </c>
      <c r="R26" s="108">
        <f>COUNTIFS(Avril!$D$6:$AG$6,R$6,Avril!$D27:$AG27,"Ca")/7*$C26</f>
        <v>0</v>
      </c>
      <c r="S26" s="108">
        <f>COUNTIFS(Avril!$D$6:$AG$6,S$6,Avril!$D27:$AG27,"Ca")/7*$C26</f>
        <v>0</v>
      </c>
      <c r="T26" s="108">
        <f>COUNTIFS(Avril!$D$6:$AG$6,T$6,Avril!$D27:$AG27,"Ca")/7*$C26</f>
        <v>0</v>
      </c>
      <c r="U26" s="108">
        <f>(COUNTIFS(Avril!$D$6:$AG$6,U$6,Avril!$D27:$AG27,"Ca")+COUNTIFS(Mai!D25:AH25,U$6,Mai!D27:AH27,"Ca"))/7*$C26</f>
        <v>0</v>
      </c>
      <c r="V26" s="108">
        <f>(COUNTIFS(Avril!$D$6:$AG$6,V$6,Avril!$D27:$AG27,"Ca")+COUNTIFS(Mai!E25:AI25,V$6,Mai!E27:AI27,"Ca"))/7*$C26</f>
        <v>0</v>
      </c>
      <c r="W26" s="108">
        <f>IF(D26="","",COUNTIFS(Mai!F25:AJ25,W$6,Mai!F27:AJ27,"Ca")/7*$C26)</f>
        <v>0</v>
      </c>
      <c r="X26" s="108">
        <f>COUNTIFS(Mai!G25:AK25,X$6,Mai!G27:AK27,"Ca")/7*$C26</f>
        <v>0</v>
      </c>
      <c r="Y26" s="108">
        <f>(COUNTIFS(Mai!H25:AL25,Y$6,Mai!H27:AL27,"Ca")+COUNTIFS(Juin!$D$6:$AG$6,Y$6,Juin!$D27:$AG27,"Ca"))/7*$C26</f>
        <v>0</v>
      </c>
      <c r="Z26" s="108">
        <f>(COUNTIFS(Mai!I25:AM25,Z$6,Mai!I27:AM27,"Ca")+COUNTIFS(Juin!$D$6:$AG$6,Z$6,Juin!$D27:$AG27,"Ca"))/7*$C26</f>
        <v>0</v>
      </c>
      <c r="AA26" s="108">
        <f>(COUNTIFS(Mai!J25:AN25,AA$6,Mai!J27:AN27,"Ca")+COUNTIFS(Juin!$D$6:$AG$6,AA$6,Juin!$D27:$AG27,"Ca"))/7*$C26</f>
        <v>0</v>
      </c>
      <c r="AB26" s="108">
        <f>COUNTIFS(Juin!$D$6:$AG$6,AB$6,Juin!$D27:$AG27,"Ca")/7*$C26</f>
        <v>0</v>
      </c>
      <c r="AC26" s="108">
        <f>(COUNTIFS(Juin!$D$6:$AG$6,AC$6,Juin!$D27:$AG27,"Ca")+COUNTIFS(Juillet!$D$6:$AH$6,AC$6,Juillet!$D27:$AH27,"Ca"))/7*$C26</f>
        <v>0</v>
      </c>
      <c r="AD26" s="108">
        <f>(COUNTIFS(Juin!$D$6:$AG$6,AD$6,Juin!$D27:$AG27,"Ca")+COUNTIFS(Juillet!$D$6:$AH$6,AD$6,Juillet!$D27:$AH27,"Ca"))/7*$C26</f>
        <v>0</v>
      </c>
      <c r="AE26" s="108">
        <f>COUNTIFS(Juillet!$D$6:$AH$6,AE$6,Juillet!$D27:$AH27,"Ca")/7*$C26</f>
        <v>0</v>
      </c>
      <c r="AF26" s="108">
        <f>COUNTIFS(Juillet!$D$6:$AH$6,AF$6,Juillet!$D27:$AH27,"Ca")/7*$C26</f>
        <v>0</v>
      </c>
      <c r="AG26" s="108">
        <f>COUNTIFS(Juillet!$D$6:$AH$6,AG$6,Juillet!$D27:$AH27,"Ca")/7*$C26</f>
        <v>0</v>
      </c>
      <c r="AH26" s="108">
        <f>(COUNTIFS(Juillet!$D$6:$AH$6,AH$6,Juillet!$D27:$AH27,"Ca")+COUNTIFS(Août!$D$6:$AH$6,AH$6,Août!$D27:$AH27,"Ca"))/7*$C26</f>
        <v>0</v>
      </c>
      <c r="AI26" s="108">
        <f>COUNTIFS(Août!$D$6:$AH$6,AI$6,Août!$D27:$AH27,"Ca")/7*$C26</f>
        <v>0</v>
      </c>
      <c r="AJ26" s="108">
        <f>COUNTIFS(Août!$D$6:$AH$6,AJ$6,Août!$D27:$AH27,"Ca")/7*$C26</f>
        <v>0</v>
      </c>
      <c r="AK26" s="108">
        <f>COUNTIFS(Août!$D$6:$AH$6,AK$6,Août!$D27:$AH27,"Ca")/7*$C26</f>
        <v>0</v>
      </c>
      <c r="AL26" s="108">
        <f>(COUNTIFS(Août!$D$6:$AH$6,AL$6,Août!$D27:$AH27,"Ca")+COUNTIFS(Septembre!$D$6:$AG$6,AL$6,Septembre!$D27:$AG27,"Ca"))/7*$C26</f>
        <v>0</v>
      </c>
      <c r="AM26" s="108">
        <f>(COUNTIFS(Août!$D$6:$AH$6,AM$6,Août!$D27:$AH27,"Ca")+COUNTIFS(Septembre!$D$6:$AG$6,AM$6,Septembre!$D27:$AG27,"Ca"))/7*$C26</f>
        <v>0</v>
      </c>
      <c r="AN26" s="108">
        <f>COUNTIFS(Septembre!$D$6:$AG$6,AN$6,Septembre!$D27:$AG27,"Ca")/7*$C26</f>
        <v>0</v>
      </c>
      <c r="AO26" s="108">
        <f>COUNTIFS(Septembre!$D$6:$AG$6,AO$6,Septembre!$D27:$AG27,"Ca")/7*$C26</f>
        <v>0</v>
      </c>
      <c r="AP26" s="108">
        <f>(COUNTIFS(Septembre!$D$6:$AG$6,AP$6,Septembre!$D27:$AG27,"Ca")+COUNTIFS(Octobre!$D$6:$AH$6,AP$6,Octobre!$D27:$AH27,"Ca"))/7*$C26</f>
        <v>0</v>
      </c>
      <c r="AQ26" s="108">
        <f>(COUNTIFS(Septembre!$D$6:$AG$6,AQ$6,Septembre!$D27:$AG27,"Ca")+COUNTIFS(Octobre!$D$6:$AH$6,AQ$6,Octobre!$D27:$AH27,"Ca"))/7*$C26</f>
        <v>0</v>
      </c>
      <c r="AR26" s="108">
        <f>COUNTIFS(Octobre!$D$6:$AH$6,AR$6,Octobre!$D27:$AH27,"Ca")/7*$C26</f>
        <v>0</v>
      </c>
      <c r="AS26" s="108">
        <f>COUNTIFS(Octobre!$D$6:$AH$6,AS$6,Octobre!$D27:$AH27,"Ca")/7*$C26</f>
        <v>0</v>
      </c>
      <c r="AT26" s="108">
        <f>COUNTIFS(Octobre!$D$6:$AH$6,AT$6,Octobre!$D27:$AH27,"Ca")/7*$C26</f>
        <v>0</v>
      </c>
      <c r="AU26" s="108">
        <f>(COUNTIFS(Octobre!$D$6:$AH$6,AU$6,Octobre!$D27:$AH27,"Ca")+COUNTIFS(Novembre!$D$6:$AG$6,AU$6,Novembre!$D27:$AG27,"Ca"))/7*$C26</f>
        <v>0</v>
      </c>
      <c r="AV26" s="108">
        <f>(COUNTIFS(Octobre!$D$6:$AH$6,AV$6,Octobre!$D27:$AH27,"Ca")+COUNTIFS(Novembre!$D$6:$AG$6,AV$6,Novembre!$D27:$AG27,"Ca"))/7*$C26</f>
        <v>0</v>
      </c>
      <c r="AW26" s="108">
        <f>COUNTIFS(Novembre!$D$6:$AG$6,AW$6,Novembre!$D27:$AG27,"Ca")/7*$C26</f>
        <v>0</v>
      </c>
      <c r="AX26" s="108">
        <f>COUNTIFS(Novembre!$D$6:$AG$6,AX$6,Novembre!$D27:$AG27,"Ca")/7*$C26</f>
        <v>0</v>
      </c>
      <c r="AY26" s="108">
        <f>(COUNTIFS(Novembre!$D$6:$AG$6,AY$6,Novembre!$D27:$AG27,"C")+COUNTIFS(Décembre!$D$6:$AH$6,AY$6,Décembre!$D27:$AH27,"C"))/7*$C26</f>
        <v>0</v>
      </c>
      <c r="AZ26" s="108">
        <f>(COUNTIFS(Novembre!$D$6:$AG$6,AZ$6,Novembre!$D27:$AG27,"Ca")+COUNTIFS(Décembre!$D$6:$AH$6,AZ$6,Décembre!$D27:$AH27,"Ca"))/7*$C26</f>
        <v>0</v>
      </c>
      <c r="BA26" s="108">
        <f>COUNTIFS(Décembre!$D$6:$AH$6,BA$6,Décembre!$D27:$AH27,"Ca")/7*$C26</f>
        <v>0</v>
      </c>
      <c r="BB26" s="108">
        <f>COUNTIFS(Décembre!$D$6:$AH$6,BB$6,Décembre!$D27:$AH27,"Ca")/7*$C26</f>
        <v>0</v>
      </c>
      <c r="BC26" s="108">
        <f>COUNTIFS(Décembre!$D$6:$AH$6,BC$6,Décembre!$D27:$AH27,"Ca")/7*$C26</f>
        <v>0</v>
      </c>
      <c r="BD26" s="108">
        <f>COUNTIFS(Décembre!$D$6:$AH$6,BD$6,Décembre!$D27:$AH27,"Ca")/7*$C26</f>
        <v>0</v>
      </c>
      <c r="BE26" s="39">
        <f>SUM(Tableau8[[#This Row],[janv-00]:[Colonne4]])</f>
        <v>0</v>
      </c>
    </row>
    <row r="27" spans="2:57" ht="23.25" customHeight="1" x14ac:dyDescent="0.25">
      <c r="B27" s="23">
        <f>'Noms '!B24</f>
        <v>0</v>
      </c>
      <c r="C27" s="26">
        <f>'Noms '!C24</f>
        <v>0.8</v>
      </c>
      <c r="D27" s="108">
        <f>COUNTIFS(Janvier!$D$6:$AH$6,D$6,Janvier!$D28:$AH28,"Ca")/7*Tableau8[[#This Row],[ETP]]</f>
        <v>0</v>
      </c>
      <c r="E27" s="108">
        <f>COUNTIFS(Janvier!$D$6:$AH$6,E$6,Janvier!$D28:$AH28,"Ca")/7*Tableau8[[#This Row],[ETP]]</f>
        <v>0</v>
      </c>
      <c r="F27" s="108">
        <f>COUNTIFS(Janvier!$D$6:$AH$6,F$6,Janvier!$D28:$AH28,"Ca")/7*$C27</f>
        <v>0</v>
      </c>
      <c r="G27" s="108">
        <f>COUNTIFS(Janvier!$D$6:$AH$6,G$6,Janvier!$D28:$AH28,"Ca")/7*$C27</f>
        <v>0</v>
      </c>
      <c r="H27" s="108">
        <f>(COUNTIFS(Janvier!$D$6:$AH$6,H$6,Janvier!$D28:$AH28,"Ca")+COUNTIFS(Février!D26:AF26,H$6,Février!D28:AF28,"Ca"))/7*$C27</f>
        <v>0</v>
      </c>
      <c r="I27" s="108">
        <f>(COUNTIFS(Janvier!$D$6:$AH$6,I$6,Janvier!$D28:$AH28,"Ca")+COUNTIFS(Février!E26:AG26,I$6,Février!E28:AG28,"Ca"))/7*$C27</f>
        <v>0</v>
      </c>
      <c r="J27" s="108">
        <f>COUNTIFS(Février!E26:AG26,J$6,Février!E28:AG28,"Ca")/7*$C27</f>
        <v>0</v>
      </c>
      <c r="K27" s="108">
        <f>COUNTIFS(Février!F26:AH26,K$6,Février!F28:AH28,"Ca")/7*$C27</f>
        <v>0</v>
      </c>
      <c r="L27" s="108">
        <f>(COUNTIFS(Février!G26:AI26,L$6,Février!G28:AI28,"Ca")+COUNTIFS(Mars!D26:AH26,L$6,Mars!D28:AH28,"Ca"))/7*$C27</f>
        <v>0</v>
      </c>
      <c r="M27" s="108">
        <f>(COUNTIFS(Février!H26:AJ26,M$6,Février!H28:AJ28,"Ca")+COUNTIFS(Mars!E26:AI26,M$6,Mars!E28:AI28,"Ca"))/7*$C27</f>
        <v>0</v>
      </c>
      <c r="N27" s="108">
        <f>COUNTIFS(Mars!$E$6:$AI$6,N$6,Mars!$E28:$AI28,"Ca")/7*$C27</f>
        <v>0</v>
      </c>
      <c r="O27" s="108">
        <f>COUNTIFS(Mars!$E$6:$AI$6,O$6,Mars!$E28:$AI28,"Ca")/7*$C27</f>
        <v>0</v>
      </c>
      <c r="P27" s="108">
        <f>(COUNTIFS(Mars!$E$6:$AI$6,P$6,Mars!$E28:$AI28,"Ca")+COUNTIFS(Avril!$D$6:$AG$6,P$6,Avril!$D28:$AG28,"Ca"))/7*$C27</f>
        <v>0</v>
      </c>
      <c r="Q27" s="108">
        <f>(COUNTIFS(Mars!$E$6:$AI$6,Q$6,Mars!$E28:$AI28,"Ca")+COUNTIFS(Avril!$D$6:$AG$6,Q$6,Avril!$D28:$AG28,"Ca"))/7*$C27</f>
        <v>0</v>
      </c>
      <c r="R27" s="108">
        <f>COUNTIFS(Avril!$D$6:$AG$6,R$6,Avril!$D28:$AG28,"Ca")/7*$C27</f>
        <v>0</v>
      </c>
      <c r="S27" s="108">
        <f>COUNTIFS(Avril!$D$6:$AG$6,S$6,Avril!$D28:$AG28,"Ca")/7*$C27</f>
        <v>0</v>
      </c>
      <c r="T27" s="108">
        <f>COUNTIFS(Avril!$D$6:$AG$6,T$6,Avril!$D28:$AG28,"Ca")/7*$C27</f>
        <v>0</v>
      </c>
      <c r="U27" s="108">
        <f>(COUNTIFS(Avril!$D$6:$AG$6,U$6,Avril!$D28:$AG28,"Ca")+COUNTIFS(Mai!D26:AH26,U$6,Mai!D28:AH28,"Ca"))/7*$C27</f>
        <v>0</v>
      </c>
      <c r="V27" s="108">
        <f>(COUNTIFS(Avril!$D$6:$AG$6,V$6,Avril!$D28:$AG28,"Ca")+COUNTIFS(Mai!E26:AI26,V$6,Mai!E28:AI28,"Ca"))/7*$C27</f>
        <v>0</v>
      </c>
      <c r="W27" s="108">
        <f>IF(D27="","",COUNTIFS(Mai!F26:AJ26,W$6,Mai!F28:AJ28,"Ca")/7*$C27)</f>
        <v>0</v>
      </c>
      <c r="X27" s="108">
        <f>COUNTIFS(Mai!G26:AK26,X$6,Mai!G28:AK28,"Ca")/7*$C27</f>
        <v>0</v>
      </c>
      <c r="Y27" s="108">
        <f>(COUNTIFS(Mai!H26:AL26,Y$6,Mai!H28:AL28,"Ca")+COUNTIFS(Juin!$D$6:$AG$6,Y$6,Juin!$D28:$AG28,"Ca"))/7*$C27</f>
        <v>0</v>
      </c>
      <c r="Z27" s="108">
        <f>(COUNTIFS(Mai!I26:AM26,Z$6,Mai!I28:AM28,"Ca")+COUNTIFS(Juin!$D$6:$AG$6,Z$6,Juin!$D28:$AG28,"Ca"))/7*$C27</f>
        <v>0</v>
      </c>
      <c r="AA27" s="108">
        <f>(COUNTIFS(Mai!J26:AN26,AA$6,Mai!J28:AN28,"Ca")+COUNTIFS(Juin!$D$6:$AG$6,AA$6,Juin!$D28:$AG28,"Ca"))/7*$C27</f>
        <v>0</v>
      </c>
      <c r="AB27" s="108">
        <f>COUNTIFS(Juin!$D$6:$AG$6,AB$6,Juin!$D28:$AG28,"Ca")/7*$C27</f>
        <v>0</v>
      </c>
      <c r="AC27" s="108">
        <f>(COUNTIFS(Juin!$D$6:$AG$6,AC$6,Juin!$D28:$AG28,"Ca")+COUNTIFS(Juillet!$D$6:$AH$6,AC$6,Juillet!$D28:$AH28,"Ca"))/7*$C27</f>
        <v>0</v>
      </c>
      <c r="AD27" s="108">
        <f>(COUNTIFS(Juin!$D$6:$AG$6,AD$6,Juin!$D28:$AG28,"Ca")+COUNTIFS(Juillet!$D$6:$AH$6,AD$6,Juillet!$D28:$AH28,"Ca"))/7*$C27</f>
        <v>0</v>
      </c>
      <c r="AE27" s="108">
        <f>COUNTIFS(Juillet!$D$6:$AH$6,AE$6,Juillet!$D28:$AH28,"Ca")/7*$C27</f>
        <v>0</v>
      </c>
      <c r="AF27" s="108">
        <f>COUNTIFS(Juillet!$D$6:$AH$6,AF$6,Juillet!$D28:$AH28,"Ca")/7*$C27</f>
        <v>0</v>
      </c>
      <c r="AG27" s="108">
        <f>COUNTIFS(Juillet!$D$6:$AH$6,AG$6,Juillet!$D28:$AH28,"Ca")/7*$C27</f>
        <v>0</v>
      </c>
      <c r="AH27" s="108">
        <f>(COUNTIFS(Juillet!$D$6:$AH$6,AH$6,Juillet!$D28:$AH28,"Ca")+COUNTIFS(Août!$D$6:$AH$6,AH$6,Août!$D28:$AH28,"Ca"))/7*$C27</f>
        <v>0</v>
      </c>
      <c r="AI27" s="108">
        <f>COUNTIFS(Août!$D$6:$AH$6,AI$6,Août!$D28:$AH28,"Ca")/7*$C27</f>
        <v>0</v>
      </c>
      <c r="AJ27" s="108">
        <f>COUNTIFS(Août!$D$6:$AH$6,AJ$6,Août!$D28:$AH28,"Ca")/7*$C27</f>
        <v>0</v>
      </c>
      <c r="AK27" s="108">
        <f>COUNTIFS(Août!$D$6:$AH$6,AK$6,Août!$D28:$AH28,"Ca")/7*$C27</f>
        <v>0</v>
      </c>
      <c r="AL27" s="108">
        <f>(COUNTIFS(Août!$D$6:$AH$6,AL$6,Août!$D28:$AH28,"Ca")+COUNTIFS(Septembre!$D$6:$AG$6,AL$6,Septembre!$D28:$AG28,"Ca"))/7*$C27</f>
        <v>0</v>
      </c>
      <c r="AM27" s="108">
        <f>(COUNTIFS(Août!$D$6:$AH$6,AM$6,Août!$D28:$AH28,"Ca")+COUNTIFS(Septembre!$D$6:$AG$6,AM$6,Septembre!$D28:$AG28,"Ca"))/7*$C27</f>
        <v>0</v>
      </c>
      <c r="AN27" s="108">
        <f>COUNTIFS(Septembre!$D$6:$AG$6,AN$6,Septembre!$D28:$AG28,"Ca")/7*$C27</f>
        <v>0</v>
      </c>
      <c r="AO27" s="108">
        <f>COUNTIFS(Septembre!$D$6:$AG$6,AO$6,Septembre!$D28:$AG28,"Ca")/7*$C27</f>
        <v>0</v>
      </c>
      <c r="AP27" s="108">
        <f>(COUNTIFS(Septembre!$D$6:$AG$6,AP$6,Septembre!$D28:$AG28,"Ca")+COUNTIFS(Octobre!$D$6:$AH$6,AP$6,Octobre!$D28:$AH28,"Ca"))/7*$C27</f>
        <v>0</v>
      </c>
      <c r="AQ27" s="108">
        <f>(COUNTIFS(Septembre!$D$6:$AG$6,AQ$6,Septembre!$D28:$AG28,"Ca")+COUNTIFS(Octobre!$D$6:$AH$6,AQ$6,Octobre!$D28:$AH28,"Ca"))/7*$C27</f>
        <v>0</v>
      </c>
      <c r="AR27" s="108">
        <f>COUNTIFS(Octobre!$D$6:$AH$6,AR$6,Octobre!$D28:$AH28,"Ca")/7*$C27</f>
        <v>0</v>
      </c>
      <c r="AS27" s="108">
        <f>COUNTIFS(Octobre!$D$6:$AH$6,AS$6,Octobre!$D28:$AH28,"Ca")/7*$C27</f>
        <v>0</v>
      </c>
      <c r="AT27" s="108">
        <f>COUNTIFS(Octobre!$D$6:$AH$6,AT$6,Octobre!$D28:$AH28,"Ca")/7*$C27</f>
        <v>0</v>
      </c>
      <c r="AU27" s="108">
        <f>(COUNTIFS(Octobre!$D$6:$AH$6,AU$6,Octobre!$D28:$AH28,"Ca")+COUNTIFS(Novembre!$D$6:$AG$6,AU$6,Novembre!$D28:$AG28,"Ca"))/7*$C27</f>
        <v>0</v>
      </c>
      <c r="AV27" s="108">
        <f>(COUNTIFS(Octobre!$D$6:$AH$6,AV$6,Octobre!$D28:$AH28,"Ca")+COUNTIFS(Novembre!$D$6:$AG$6,AV$6,Novembre!$D28:$AG28,"Ca"))/7*$C27</f>
        <v>0</v>
      </c>
      <c r="AW27" s="108">
        <f>COUNTIFS(Novembre!$D$6:$AG$6,AW$6,Novembre!$D28:$AG28,"Ca")/7*$C27</f>
        <v>0</v>
      </c>
      <c r="AX27" s="108">
        <f>COUNTIFS(Novembre!$D$6:$AG$6,AX$6,Novembre!$D28:$AG28,"Ca")/7*$C27</f>
        <v>0</v>
      </c>
      <c r="AY27" s="108">
        <f>(COUNTIFS(Novembre!$D$6:$AG$6,AY$6,Novembre!$D28:$AG28,"C")+COUNTIFS(Décembre!$D$6:$AH$6,AY$6,Décembre!$D28:$AH28,"C"))/7*$C27</f>
        <v>0</v>
      </c>
      <c r="AZ27" s="108">
        <f>(COUNTIFS(Novembre!$D$6:$AG$6,AZ$6,Novembre!$D28:$AG28,"Ca")+COUNTIFS(Décembre!$D$6:$AH$6,AZ$6,Décembre!$D28:$AH28,"Ca"))/7*$C27</f>
        <v>0</v>
      </c>
      <c r="BA27" s="108">
        <f>COUNTIFS(Décembre!$D$6:$AH$6,BA$6,Décembre!$D28:$AH28,"Ca")/7*$C27</f>
        <v>0</v>
      </c>
      <c r="BB27" s="108">
        <f>COUNTIFS(Décembre!$D$6:$AH$6,BB$6,Décembre!$D28:$AH28,"Ca")/7*$C27</f>
        <v>0</v>
      </c>
      <c r="BC27" s="108">
        <f>COUNTIFS(Décembre!$D$6:$AH$6,BC$6,Décembre!$D28:$AH28,"Ca")/7*$C27</f>
        <v>0</v>
      </c>
      <c r="BD27" s="108">
        <f>COUNTIFS(Décembre!$D$6:$AH$6,BD$6,Décembre!$D28:$AH28,"Ca")/7*$C27</f>
        <v>0</v>
      </c>
      <c r="BE27" s="39">
        <f>SUM(Tableau8[[#This Row],[janv-00]:[Colonne4]])</f>
        <v>0</v>
      </c>
    </row>
    <row r="28" spans="2:57" ht="23.25" customHeight="1" x14ac:dyDescent="0.25">
      <c r="B28" s="23">
        <f>'Noms '!B25</f>
        <v>0</v>
      </c>
      <c r="C28" s="26">
        <f>'Noms '!C25</f>
        <v>1</v>
      </c>
      <c r="D28" s="108">
        <f>COUNTIFS(Janvier!$D$6:$AH$6,D$6,Janvier!$D29:$AH29,"Ca")/7*Tableau8[[#This Row],[ETP]]</f>
        <v>0</v>
      </c>
      <c r="E28" s="108">
        <f>COUNTIFS(Janvier!$D$6:$AH$6,E$6,Janvier!$D29:$AH29,"Ca")/7*Tableau8[[#This Row],[ETP]]</f>
        <v>0</v>
      </c>
      <c r="F28" s="108">
        <f>COUNTIFS(Janvier!$D$6:$AH$6,F$6,Janvier!$D29:$AH29,"Ca")/7*$C28</f>
        <v>0</v>
      </c>
      <c r="G28" s="108">
        <f>COUNTIFS(Janvier!$D$6:$AH$6,G$6,Janvier!$D29:$AH29,"Ca")/7*$C28</f>
        <v>0</v>
      </c>
      <c r="H28" s="108">
        <f>(COUNTIFS(Janvier!$D$6:$AH$6,H$6,Janvier!$D29:$AH29,"Ca")+COUNTIFS(Février!D27:AF27,H$6,Février!D29:AF29,"Ca"))/7*$C28</f>
        <v>0</v>
      </c>
      <c r="I28" s="108">
        <f>(COUNTIFS(Janvier!$D$6:$AH$6,I$6,Janvier!$D29:$AH29,"Ca")+COUNTIFS(Février!E27:AG27,I$6,Février!E29:AG29,"Ca"))/7*$C28</f>
        <v>0</v>
      </c>
      <c r="J28" s="108">
        <f>COUNTIFS(Février!E27:AG27,J$6,Février!E29:AG29,"Ca")/7*$C28</f>
        <v>0</v>
      </c>
      <c r="K28" s="108">
        <f>COUNTIFS(Février!F27:AH27,K$6,Février!F29:AH29,"Ca")/7*$C28</f>
        <v>0</v>
      </c>
      <c r="L28" s="108">
        <f>(COUNTIFS(Février!G27:AI27,L$6,Février!G29:AI29,"Ca")+COUNTIFS(Mars!D27:AH27,L$6,Mars!D29:AH29,"Ca"))/7*$C28</f>
        <v>0</v>
      </c>
      <c r="M28" s="108">
        <f>(COUNTIFS(Février!H27:AJ27,M$6,Février!H29:AJ29,"Ca")+COUNTIFS(Mars!E27:AI27,M$6,Mars!E29:AI29,"Ca"))/7*$C28</f>
        <v>0</v>
      </c>
      <c r="N28" s="108">
        <f>COUNTIFS(Mars!$E$6:$AI$6,N$6,Mars!$E29:$AI29,"Ca")/7*$C28</f>
        <v>0</v>
      </c>
      <c r="O28" s="108">
        <f>COUNTIFS(Mars!$E$6:$AI$6,O$6,Mars!$E29:$AI29,"Ca")/7*$C28</f>
        <v>0</v>
      </c>
      <c r="P28" s="108">
        <f>(COUNTIFS(Mars!$E$6:$AI$6,P$6,Mars!$E29:$AI29,"Ca")+COUNTIFS(Avril!$D$6:$AG$6,P$6,Avril!$D29:$AG29,"Ca"))/7*$C28</f>
        <v>0</v>
      </c>
      <c r="Q28" s="108">
        <f>(COUNTIFS(Mars!$E$6:$AI$6,Q$6,Mars!$E29:$AI29,"Ca")+COUNTIFS(Avril!$D$6:$AG$6,Q$6,Avril!$D29:$AG29,"Ca"))/7*$C28</f>
        <v>0</v>
      </c>
      <c r="R28" s="108">
        <f>COUNTIFS(Avril!$D$6:$AG$6,R$6,Avril!$D29:$AG29,"Ca")/7*$C28</f>
        <v>0</v>
      </c>
      <c r="S28" s="108">
        <f>COUNTIFS(Avril!$D$6:$AG$6,S$6,Avril!$D29:$AG29,"Ca")/7*$C28</f>
        <v>0</v>
      </c>
      <c r="T28" s="108">
        <f>COUNTIFS(Avril!$D$6:$AG$6,T$6,Avril!$D29:$AG29,"Ca")/7*$C28</f>
        <v>0</v>
      </c>
      <c r="U28" s="108">
        <f>(COUNTIFS(Avril!$D$6:$AG$6,U$6,Avril!$D29:$AG29,"Ca")+COUNTIFS(Mai!D27:AH27,U$6,Mai!D29:AH29,"Ca"))/7*$C28</f>
        <v>0</v>
      </c>
      <c r="V28" s="108">
        <f>(COUNTIFS(Avril!$D$6:$AG$6,V$6,Avril!$D29:$AG29,"Ca")+COUNTIFS(Mai!E27:AI27,V$6,Mai!E29:AI29,"Ca"))/7*$C28</f>
        <v>0</v>
      </c>
      <c r="W28" s="108">
        <f>IF(D28="","",COUNTIFS(Mai!F27:AJ27,W$6,Mai!F29:AJ29,"Ca")/7*$C28)</f>
        <v>0</v>
      </c>
      <c r="X28" s="108">
        <f>COUNTIFS(Mai!G27:AK27,X$6,Mai!G29:AK29,"Ca")/7*$C28</f>
        <v>0</v>
      </c>
      <c r="Y28" s="108">
        <f>(COUNTIFS(Mai!H27:AL27,Y$6,Mai!H29:AL29,"Ca")+COUNTIFS(Juin!$D$6:$AG$6,Y$6,Juin!$D29:$AG29,"Ca"))/7*$C28</f>
        <v>0</v>
      </c>
      <c r="Z28" s="108">
        <f>(COUNTIFS(Mai!I27:AM27,Z$6,Mai!I29:AM29,"Ca")+COUNTIFS(Juin!$D$6:$AG$6,Z$6,Juin!$D29:$AG29,"Ca"))/7*$C28</f>
        <v>0</v>
      </c>
      <c r="AA28" s="108">
        <f>(COUNTIFS(Mai!J27:AN27,AA$6,Mai!J29:AN29,"Ca")+COUNTIFS(Juin!$D$6:$AG$6,AA$6,Juin!$D29:$AG29,"Ca"))/7*$C28</f>
        <v>0</v>
      </c>
      <c r="AB28" s="108">
        <f>COUNTIFS(Juin!$D$6:$AG$6,AB$6,Juin!$D29:$AG29,"Ca")/7*$C28</f>
        <v>0</v>
      </c>
      <c r="AC28" s="108">
        <f>(COUNTIFS(Juin!$D$6:$AG$6,AC$6,Juin!$D29:$AG29,"Ca")+COUNTIFS(Juillet!$D$6:$AH$6,AC$6,Juillet!$D29:$AH29,"Ca"))/7*$C28</f>
        <v>0</v>
      </c>
      <c r="AD28" s="108">
        <f>(COUNTIFS(Juin!$D$6:$AG$6,AD$6,Juin!$D29:$AG29,"Ca")+COUNTIFS(Juillet!$D$6:$AH$6,AD$6,Juillet!$D29:$AH29,"Ca"))/7*$C28</f>
        <v>0</v>
      </c>
      <c r="AE28" s="108">
        <f>COUNTIFS(Juillet!$D$6:$AH$6,AE$6,Juillet!$D29:$AH29,"Ca")/7*$C28</f>
        <v>0</v>
      </c>
      <c r="AF28" s="108">
        <f>COUNTIFS(Juillet!$D$6:$AH$6,AF$6,Juillet!$D29:$AH29,"Ca")/7*$C28</f>
        <v>0</v>
      </c>
      <c r="AG28" s="108">
        <f>COUNTIFS(Juillet!$D$6:$AH$6,AG$6,Juillet!$D29:$AH29,"Ca")/7*$C28</f>
        <v>0</v>
      </c>
      <c r="AH28" s="108">
        <f>(COUNTIFS(Juillet!$D$6:$AH$6,AH$6,Juillet!$D29:$AH29,"Ca")+COUNTIFS(Août!$D$6:$AH$6,AH$6,Août!$D29:$AH29,"Ca"))/7*$C28</f>
        <v>0</v>
      </c>
      <c r="AI28" s="108">
        <f>COUNTIFS(Août!$D$6:$AH$6,AI$6,Août!$D29:$AH29,"Ca")/7*$C28</f>
        <v>0</v>
      </c>
      <c r="AJ28" s="108">
        <f>COUNTIFS(Août!$D$6:$AH$6,AJ$6,Août!$D29:$AH29,"Ca")/7*$C28</f>
        <v>0</v>
      </c>
      <c r="AK28" s="108">
        <f>COUNTIFS(Août!$D$6:$AH$6,AK$6,Août!$D29:$AH29,"Ca")/7*$C28</f>
        <v>0</v>
      </c>
      <c r="AL28" s="108">
        <f>(COUNTIFS(Août!$D$6:$AH$6,AL$6,Août!$D29:$AH29,"Ca")+COUNTIFS(Septembre!$D$6:$AG$6,AL$6,Septembre!$D29:$AG29,"Ca"))/7*$C28</f>
        <v>0</v>
      </c>
      <c r="AM28" s="108">
        <f>(COUNTIFS(Août!$D$6:$AH$6,AM$6,Août!$D29:$AH29,"Ca")+COUNTIFS(Septembre!$D$6:$AG$6,AM$6,Septembre!$D29:$AG29,"Ca"))/7*$C28</f>
        <v>0</v>
      </c>
      <c r="AN28" s="108">
        <f>COUNTIFS(Septembre!$D$6:$AG$6,AN$6,Septembre!$D29:$AG29,"Ca")/7*$C28</f>
        <v>0</v>
      </c>
      <c r="AO28" s="108">
        <f>COUNTIFS(Septembre!$D$6:$AG$6,AO$6,Septembre!$D29:$AG29,"Ca")/7*$C28</f>
        <v>0</v>
      </c>
      <c r="AP28" s="108">
        <f>(COUNTIFS(Septembre!$D$6:$AG$6,AP$6,Septembre!$D29:$AG29,"Ca")+COUNTIFS(Octobre!$D$6:$AH$6,AP$6,Octobre!$D29:$AH29,"Ca"))/7*$C28</f>
        <v>0</v>
      </c>
      <c r="AQ28" s="108">
        <f>(COUNTIFS(Septembre!$D$6:$AG$6,AQ$6,Septembre!$D29:$AG29,"Ca")+COUNTIFS(Octobre!$D$6:$AH$6,AQ$6,Octobre!$D29:$AH29,"Ca"))/7*$C28</f>
        <v>0</v>
      </c>
      <c r="AR28" s="108">
        <f>COUNTIFS(Octobre!$D$6:$AH$6,AR$6,Octobre!$D29:$AH29,"Ca")/7*$C28</f>
        <v>0</v>
      </c>
      <c r="AS28" s="108">
        <f>COUNTIFS(Octobre!$D$6:$AH$6,AS$6,Octobre!$D29:$AH29,"Ca")/7*$C28</f>
        <v>0</v>
      </c>
      <c r="AT28" s="108">
        <f>COUNTIFS(Octobre!$D$6:$AH$6,AT$6,Octobre!$D29:$AH29,"Ca")/7*$C28</f>
        <v>0</v>
      </c>
      <c r="AU28" s="108">
        <f>(COUNTIFS(Octobre!$D$6:$AH$6,AU$6,Octobre!$D29:$AH29,"Ca")+COUNTIFS(Novembre!$D$6:$AG$6,AU$6,Novembre!$D29:$AG29,"Ca"))/7*$C28</f>
        <v>0</v>
      </c>
      <c r="AV28" s="108">
        <f>(COUNTIFS(Octobre!$D$6:$AH$6,AV$6,Octobre!$D29:$AH29,"Ca")+COUNTIFS(Novembre!$D$6:$AG$6,AV$6,Novembre!$D29:$AG29,"Ca"))/7*$C28</f>
        <v>0</v>
      </c>
      <c r="AW28" s="108">
        <f>COUNTIFS(Novembre!$D$6:$AG$6,AW$6,Novembre!$D29:$AG29,"Ca")/7*$C28</f>
        <v>0</v>
      </c>
      <c r="AX28" s="108">
        <f>COUNTIFS(Novembre!$D$6:$AG$6,AX$6,Novembre!$D29:$AG29,"Ca")/7*$C28</f>
        <v>0</v>
      </c>
      <c r="AY28" s="108">
        <f>(COUNTIFS(Novembre!$D$6:$AG$6,AY$6,Novembre!$D29:$AG29,"C")+COUNTIFS(Décembre!$D$6:$AH$6,AY$6,Décembre!$D29:$AH29,"C"))/7*$C28</f>
        <v>0</v>
      </c>
      <c r="AZ28" s="108">
        <f>(COUNTIFS(Novembre!$D$6:$AG$6,AZ$6,Novembre!$D29:$AG29,"Ca")+COUNTIFS(Décembre!$D$6:$AH$6,AZ$6,Décembre!$D29:$AH29,"Ca"))/7*$C28</f>
        <v>0</v>
      </c>
      <c r="BA28" s="108">
        <f>COUNTIFS(Décembre!$D$6:$AH$6,BA$6,Décembre!$D29:$AH29,"Ca")/7*$C28</f>
        <v>0</v>
      </c>
      <c r="BB28" s="108">
        <f>COUNTIFS(Décembre!$D$6:$AH$6,BB$6,Décembre!$D29:$AH29,"Ca")/7*$C28</f>
        <v>0</v>
      </c>
      <c r="BC28" s="108">
        <f>COUNTIFS(Décembre!$D$6:$AH$6,BC$6,Décembre!$D29:$AH29,"Ca")/7*$C28</f>
        <v>0</v>
      </c>
      <c r="BD28" s="108">
        <f>COUNTIFS(Décembre!$D$6:$AH$6,BD$6,Décembre!$D29:$AH29,"Ca")/7*$C28</f>
        <v>0</v>
      </c>
      <c r="BE28" s="39">
        <f>SUM(Tableau8[[#This Row],[janv-00]:[Colonne4]])</f>
        <v>0</v>
      </c>
    </row>
    <row r="29" spans="2:57" ht="23.25" customHeight="1" x14ac:dyDescent="0.25">
      <c r="B29" s="23">
        <f>'Noms '!B26</f>
        <v>0</v>
      </c>
      <c r="C29" s="26">
        <f>'Noms '!C26</f>
        <v>0</v>
      </c>
      <c r="D29" s="108">
        <f>COUNTIFS(Janvier!$D$6:$AH$6,D$6,Janvier!$D30:$AH30,"Ca")/7*Tableau8[[#This Row],[ETP]]</f>
        <v>0</v>
      </c>
      <c r="E29" s="108">
        <f>COUNTIFS(Janvier!$D$6:$AH$6,E$6,Janvier!$D30:$AH30,"Ca")/7*Tableau8[[#This Row],[ETP]]</f>
        <v>0</v>
      </c>
      <c r="F29" s="108">
        <f>COUNTIFS(Janvier!$D$6:$AH$6,F$6,Janvier!$D30:$AH30,"Ca")/7*$C29</f>
        <v>0</v>
      </c>
      <c r="G29" s="108">
        <f>COUNTIFS(Janvier!$D$6:$AH$6,G$6,Janvier!$D30:$AH30,"Ca")/7*$C29</f>
        <v>0</v>
      </c>
      <c r="H29" s="108">
        <f>(COUNTIFS(Janvier!$D$6:$AH$6,H$6,Janvier!$D30:$AH30,"Ca")+COUNTIFS(Février!D28:AF28,H$6,Février!D30:AF30,"Ca"))/7*$C29</f>
        <v>0</v>
      </c>
      <c r="I29" s="108">
        <f>(COUNTIFS(Janvier!$D$6:$AH$6,I$6,Janvier!$D30:$AH30,"Ca")+COUNTIFS(Février!E28:AG28,I$6,Février!E30:AG30,"Ca"))/7*$C29</f>
        <v>0</v>
      </c>
      <c r="J29" s="108">
        <f>COUNTIFS(Février!E28:AG28,J$6,Février!E30:AG30,"Ca")/7*$C29</f>
        <v>0</v>
      </c>
      <c r="K29" s="108">
        <f>COUNTIFS(Février!F28:AH28,K$6,Février!F30:AH30,"Ca")/7*$C29</f>
        <v>0</v>
      </c>
      <c r="L29" s="108">
        <f>(COUNTIFS(Février!G28:AI28,L$6,Février!G30:AI30,"Ca")+COUNTIFS(Mars!D28:AH28,L$6,Mars!D30:AH30,"Ca"))/7*$C29</f>
        <v>0</v>
      </c>
      <c r="M29" s="108">
        <f>(COUNTIFS(Février!H28:AJ28,M$6,Février!H30:AJ30,"Ca")+COUNTIFS(Mars!E28:AI28,M$6,Mars!E30:AI30,"Ca"))/7*$C29</f>
        <v>0</v>
      </c>
      <c r="N29" s="108">
        <f>COUNTIFS(Mars!$E$6:$AI$6,N$6,Mars!$E30:$AI30,"Ca")/7*$C29</f>
        <v>0</v>
      </c>
      <c r="O29" s="108">
        <f>COUNTIFS(Mars!$E$6:$AI$6,O$6,Mars!$E30:$AI30,"Ca")/7*$C29</f>
        <v>0</v>
      </c>
      <c r="P29" s="108">
        <f>(COUNTIFS(Mars!$E$6:$AI$6,P$6,Mars!$E30:$AI30,"Ca")+COUNTIFS(Avril!$D$6:$AG$6,P$6,Avril!$D30:$AG30,"Ca"))/7*$C29</f>
        <v>0</v>
      </c>
      <c r="Q29" s="108">
        <f>(COUNTIFS(Mars!$E$6:$AI$6,Q$6,Mars!$E30:$AI30,"Ca")+COUNTIFS(Avril!$D$6:$AG$6,Q$6,Avril!$D30:$AG30,"Ca"))/7*$C29</f>
        <v>0</v>
      </c>
      <c r="R29" s="108">
        <f>COUNTIFS(Avril!$D$6:$AG$6,R$6,Avril!$D30:$AG30,"Ca")/7*$C29</f>
        <v>0</v>
      </c>
      <c r="S29" s="108">
        <f>COUNTIFS(Avril!$D$6:$AG$6,S$6,Avril!$D30:$AG30,"Ca")/7*$C29</f>
        <v>0</v>
      </c>
      <c r="T29" s="108">
        <f>COUNTIFS(Avril!$D$6:$AG$6,T$6,Avril!$D30:$AG30,"Ca")/7*$C29</f>
        <v>0</v>
      </c>
      <c r="U29" s="108">
        <f>(COUNTIFS(Avril!$D$6:$AG$6,U$6,Avril!$D30:$AG30,"Ca")+COUNTIFS(Mai!D28:AH28,U$6,Mai!D30:AH30,"Ca"))/7*$C29</f>
        <v>0</v>
      </c>
      <c r="V29" s="108">
        <f>(COUNTIFS(Avril!$D$6:$AG$6,V$6,Avril!$D30:$AG30,"Ca")+COUNTIFS(Mai!E28:AI28,V$6,Mai!E30:AI30,"Ca"))/7*$C29</f>
        <v>0</v>
      </c>
      <c r="W29" s="108">
        <f>IF(D29="","",COUNTIFS(Mai!F28:AJ28,W$6,Mai!F30:AJ30,"Ca")/7*$C29)</f>
        <v>0</v>
      </c>
      <c r="X29" s="108">
        <f>COUNTIFS(Mai!G28:AK28,X$6,Mai!G30:AK30,"Ca")/7*$C29</f>
        <v>0</v>
      </c>
      <c r="Y29" s="108">
        <f>(COUNTIFS(Mai!H28:AL28,Y$6,Mai!H30:AL30,"Ca")+COUNTIFS(Juin!$D$6:$AG$6,Y$6,Juin!$D30:$AG30,"Ca"))/7*$C29</f>
        <v>0</v>
      </c>
      <c r="Z29" s="108">
        <f>(COUNTIFS(Mai!I28:AM28,Z$6,Mai!I30:AM30,"Ca")+COUNTIFS(Juin!$D$6:$AG$6,Z$6,Juin!$D30:$AG30,"Ca"))/7*$C29</f>
        <v>0</v>
      </c>
      <c r="AA29" s="108">
        <f>(COUNTIFS(Mai!J28:AN28,AA$6,Mai!J30:AN30,"Ca")+COUNTIFS(Juin!$D$6:$AG$6,AA$6,Juin!$D30:$AG30,"Ca"))/7*$C29</f>
        <v>0</v>
      </c>
      <c r="AB29" s="108">
        <f>COUNTIFS(Juin!$D$6:$AG$6,AB$6,Juin!$D30:$AG30,"Ca")/7*$C29</f>
        <v>0</v>
      </c>
      <c r="AC29" s="108">
        <f>(COUNTIFS(Juin!$D$6:$AG$6,AC$6,Juin!$D30:$AG30,"Ca")+COUNTIFS(Juillet!$D$6:$AH$6,AC$6,Juillet!$D30:$AH30,"Ca"))/7*$C29</f>
        <v>0</v>
      </c>
      <c r="AD29" s="108">
        <f>(COUNTIFS(Juin!$D$6:$AG$6,AD$6,Juin!$D30:$AG30,"Ca")+COUNTIFS(Juillet!$D$6:$AH$6,AD$6,Juillet!$D30:$AH30,"Ca"))/7*$C29</f>
        <v>0</v>
      </c>
      <c r="AE29" s="108">
        <f>COUNTIFS(Juillet!$D$6:$AH$6,AE$6,Juillet!$D30:$AH30,"Ca")/7*$C29</f>
        <v>0</v>
      </c>
      <c r="AF29" s="108">
        <f>COUNTIFS(Juillet!$D$6:$AH$6,AF$6,Juillet!$D30:$AH30,"Ca")/7*$C29</f>
        <v>0</v>
      </c>
      <c r="AG29" s="108">
        <f>COUNTIFS(Juillet!$D$6:$AH$6,AG$6,Juillet!$D30:$AH30,"Ca")/7*$C29</f>
        <v>0</v>
      </c>
      <c r="AH29" s="108">
        <f>(COUNTIFS(Juillet!$D$6:$AH$6,AH$6,Juillet!$D30:$AH30,"Ca")+COUNTIFS(Août!$D$6:$AH$6,AH$6,Août!$D30:$AH30,"Ca"))/7*$C29</f>
        <v>0</v>
      </c>
      <c r="AI29" s="108">
        <f>COUNTIFS(Août!$D$6:$AH$6,AI$6,Août!$D30:$AH30,"Ca")/7*$C29</f>
        <v>0</v>
      </c>
      <c r="AJ29" s="108">
        <f>COUNTIFS(Août!$D$6:$AH$6,AJ$6,Août!$D30:$AH30,"Ca")/7*$C29</f>
        <v>0</v>
      </c>
      <c r="AK29" s="108">
        <f>COUNTIFS(Août!$D$6:$AH$6,AK$6,Août!$D30:$AH30,"Ca")/7*$C29</f>
        <v>0</v>
      </c>
      <c r="AL29" s="108">
        <f>(COUNTIFS(Août!$D$6:$AH$6,AL$6,Août!$D30:$AH30,"Ca")+COUNTIFS(Septembre!$D$6:$AG$6,AL$6,Septembre!$D30:$AG30,"Ca"))/7*$C29</f>
        <v>0</v>
      </c>
      <c r="AM29" s="108">
        <f>(COUNTIFS(Août!$D$6:$AH$6,AM$6,Août!$D30:$AH30,"Ca")+COUNTIFS(Septembre!$D$6:$AG$6,AM$6,Septembre!$D30:$AG30,"Ca"))/7*$C29</f>
        <v>0</v>
      </c>
      <c r="AN29" s="108">
        <f>COUNTIFS(Septembre!$D$6:$AG$6,AN$6,Septembre!$D30:$AG30,"Ca")/7*$C29</f>
        <v>0</v>
      </c>
      <c r="AO29" s="108">
        <f>COUNTIFS(Septembre!$D$6:$AG$6,AO$6,Septembre!$D30:$AG30,"Ca")/7*$C29</f>
        <v>0</v>
      </c>
      <c r="AP29" s="108">
        <f>(COUNTIFS(Septembre!$D$6:$AG$6,AP$6,Septembre!$D30:$AG30,"Ca")+COUNTIFS(Octobre!$D$6:$AH$6,AP$6,Octobre!$D30:$AH30,"Ca"))/7*$C29</f>
        <v>0</v>
      </c>
      <c r="AQ29" s="108">
        <f>(COUNTIFS(Septembre!$D$6:$AG$6,AQ$6,Septembre!$D30:$AG30,"Ca")+COUNTIFS(Octobre!$D$6:$AH$6,AQ$6,Octobre!$D30:$AH30,"Ca"))/7*$C29</f>
        <v>0</v>
      </c>
      <c r="AR29" s="108">
        <f>COUNTIFS(Octobre!$D$6:$AH$6,AR$6,Octobre!$D30:$AH30,"Ca")/7*$C29</f>
        <v>0</v>
      </c>
      <c r="AS29" s="108">
        <f>COUNTIFS(Octobre!$D$6:$AH$6,AS$6,Octobre!$D30:$AH30,"Ca")/7*$C29</f>
        <v>0</v>
      </c>
      <c r="AT29" s="108">
        <f>COUNTIFS(Octobre!$D$6:$AH$6,AT$6,Octobre!$D30:$AH30,"Ca")/7*$C29</f>
        <v>0</v>
      </c>
      <c r="AU29" s="108">
        <f>(COUNTIFS(Octobre!$D$6:$AH$6,AU$6,Octobre!$D30:$AH30,"Ca")+COUNTIFS(Novembre!$D$6:$AG$6,AU$6,Novembre!$D30:$AG30,"Ca"))/7*$C29</f>
        <v>0</v>
      </c>
      <c r="AV29" s="108">
        <f>(COUNTIFS(Octobre!$D$6:$AH$6,AV$6,Octobre!$D30:$AH30,"Ca")+COUNTIFS(Novembre!$D$6:$AG$6,AV$6,Novembre!$D30:$AG30,"Ca"))/7*$C29</f>
        <v>0</v>
      </c>
      <c r="AW29" s="108">
        <f>COUNTIFS(Novembre!$D$6:$AG$6,AW$6,Novembre!$D30:$AG30,"Ca")/7*$C29</f>
        <v>0</v>
      </c>
      <c r="AX29" s="108">
        <f>COUNTIFS(Novembre!$D$6:$AG$6,AX$6,Novembre!$D30:$AG30,"Ca")/7*$C29</f>
        <v>0</v>
      </c>
      <c r="AY29" s="108">
        <f>(COUNTIFS(Novembre!$D$6:$AG$6,AY$6,Novembre!$D30:$AG30,"C")+COUNTIFS(Décembre!$D$6:$AH$6,AY$6,Décembre!$D30:$AH30,"C"))/7*$C29</f>
        <v>0</v>
      </c>
      <c r="AZ29" s="108">
        <f>(COUNTIFS(Novembre!$D$6:$AG$6,AZ$6,Novembre!$D30:$AG30,"Ca")+COUNTIFS(Décembre!$D$6:$AH$6,AZ$6,Décembre!$D30:$AH30,"Ca"))/7*$C29</f>
        <v>0</v>
      </c>
      <c r="BA29" s="108">
        <f>COUNTIFS(Décembre!$D$6:$AH$6,BA$6,Décembre!$D30:$AH30,"Ca")/7*$C29</f>
        <v>0</v>
      </c>
      <c r="BB29" s="108">
        <f>COUNTIFS(Décembre!$D$6:$AH$6,BB$6,Décembre!$D30:$AH30,"Ca")/7*$C29</f>
        <v>0</v>
      </c>
      <c r="BC29" s="108">
        <f>COUNTIFS(Décembre!$D$6:$AH$6,BC$6,Décembre!$D30:$AH30,"Ca")/7*$C29</f>
        <v>0</v>
      </c>
      <c r="BD29" s="108">
        <f>COUNTIFS(Décembre!$D$6:$AH$6,BD$6,Décembre!$D30:$AH30,"Ca")/7*$C29</f>
        <v>0</v>
      </c>
      <c r="BE29" s="39">
        <f>SUM(Tableau8[[#This Row],[janv-00]:[Colonne4]])</f>
        <v>0</v>
      </c>
    </row>
    <row r="30" spans="2:57" ht="23.25" customHeight="1" x14ac:dyDescent="0.25">
      <c r="B30" s="23">
        <f>'Noms '!B27</f>
        <v>0</v>
      </c>
      <c r="C30" s="26">
        <f>'Noms '!C27</f>
        <v>0.8</v>
      </c>
      <c r="D30" s="108">
        <f>COUNTIFS(Janvier!$D$6:$AH$6,D$6,Janvier!$D31:$AH31,"Ca")/7*Tableau8[[#This Row],[ETP]]</f>
        <v>0</v>
      </c>
      <c r="E30" s="108">
        <f>COUNTIFS(Janvier!$D$6:$AH$6,E$6,Janvier!$D31:$AH31,"Ca")/7*Tableau8[[#This Row],[ETP]]</f>
        <v>0</v>
      </c>
      <c r="F30" s="108">
        <f>COUNTIFS(Janvier!$D$6:$AH$6,F$6,Janvier!$D31:$AH31,"Ca")/7*$C30</f>
        <v>0</v>
      </c>
      <c r="G30" s="108">
        <f>COUNTIFS(Janvier!$D$6:$AH$6,G$6,Janvier!$D31:$AH31,"Ca")/7*$C30</f>
        <v>0</v>
      </c>
      <c r="H30" s="108">
        <f>(COUNTIFS(Janvier!$D$6:$AH$6,H$6,Janvier!$D31:$AH31,"Ca")+COUNTIFS(Février!D29:AF29,H$6,Février!D31:AF31,"Ca"))/7*$C30</f>
        <v>0</v>
      </c>
      <c r="I30" s="108">
        <f>(COUNTIFS(Janvier!$D$6:$AH$6,I$6,Janvier!$D31:$AH31,"Ca")+COUNTIFS(Février!E29:AG29,I$6,Février!E31:AG31,"Ca"))/7*$C30</f>
        <v>0</v>
      </c>
      <c r="J30" s="108">
        <f>COUNTIFS(Février!E29:AG29,J$6,Février!E31:AG31,"Ca")/7*$C30</f>
        <v>0</v>
      </c>
      <c r="K30" s="108">
        <f>COUNTIFS(Février!F29:AH29,K$6,Février!F31:AH31,"Ca")/7*$C30</f>
        <v>0</v>
      </c>
      <c r="L30" s="108">
        <f>(COUNTIFS(Février!G29:AI29,L$6,Février!G31:AI31,"Ca")+COUNTIFS(Mars!D29:AH29,L$6,Mars!D31:AH31,"Ca"))/7*$C30</f>
        <v>0</v>
      </c>
      <c r="M30" s="108">
        <f>(COUNTIFS(Février!H29:AJ29,M$6,Février!H31:AJ31,"Ca")+COUNTIFS(Mars!E29:AI29,M$6,Mars!E31:AI31,"Ca"))/7*$C30</f>
        <v>0</v>
      </c>
      <c r="N30" s="108">
        <f>COUNTIFS(Mars!$E$6:$AI$6,N$6,Mars!$E31:$AI31,"Ca")/7*$C30</f>
        <v>0</v>
      </c>
      <c r="O30" s="108">
        <f>COUNTIFS(Mars!$E$6:$AI$6,O$6,Mars!$E31:$AI31,"Ca")/7*$C30</f>
        <v>0</v>
      </c>
      <c r="P30" s="108">
        <f>(COUNTIFS(Mars!$E$6:$AI$6,P$6,Mars!$E31:$AI31,"Ca")+COUNTIFS(Avril!$D$6:$AG$6,P$6,Avril!$D31:$AG31,"Ca"))/7*$C30</f>
        <v>0</v>
      </c>
      <c r="Q30" s="108">
        <f>(COUNTIFS(Mars!$E$6:$AI$6,Q$6,Mars!$E31:$AI31,"Ca")+COUNTIFS(Avril!$D$6:$AG$6,Q$6,Avril!$D31:$AG31,"Ca"))/7*$C30</f>
        <v>0</v>
      </c>
      <c r="R30" s="108">
        <f>COUNTIFS(Avril!$D$6:$AG$6,R$6,Avril!$D31:$AG31,"Ca")/7*$C30</f>
        <v>0</v>
      </c>
      <c r="S30" s="108">
        <f>COUNTIFS(Avril!$D$6:$AG$6,S$6,Avril!$D31:$AG31,"Ca")/7*$C30</f>
        <v>0</v>
      </c>
      <c r="T30" s="108">
        <f>COUNTIFS(Avril!$D$6:$AG$6,T$6,Avril!$D31:$AG31,"Ca")/7*$C30</f>
        <v>0</v>
      </c>
      <c r="U30" s="108">
        <f>(COUNTIFS(Avril!$D$6:$AG$6,U$6,Avril!$D31:$AG31,"Ca")+COUNTIFS(Mai!D29:AH29,U$6,Mai!D31:AH31,"Ca"))/7*$C30</f>
        <v>0</v>
      </c>
      <c r="V30" s="108">
        <f>(COUNTIFS(Avril!$D$6:$AG$6,V$6,Avril!$D31:$AG31,"Ca")+COUNTIFS(Mai!E29:AI29,V$6,Mai!E31:AI31,"Ca"))/7*$C30</f>
        <v>0</v>
      </c>
      <c r="W30" s="108">
        <f>IF(D30="","",COUNTIFS(Mai!F29:AJ29,W$6,Mai!F31:AJ31,"Ca")/7*$C30)</f>
        <v>0</v>
      </c>
      <c r="X30" s="108">
        <f>COUNTIFS(Mai!G29:AK29,X$6,Mai!G31:AK31,"Ca")/7*$C30</f>
        <v>0</v>
      </c>
      <c r="Y30" s="108">
        <f>(COUNTIFS(Mai!H29:AL29,Y$6,Mai!H31:AL31,"Ca")+COUNTIFS(Juin!$D$6:$AG$6,Y$6,Juin!$D31:$AG31,"Ca"))/7*$C30</f>
        <v>0</v>
      </c>
      <c r="Z30" s="108">
        <f>(COUNTIFS(Mai!I29:AM29,Z$6,Mai!I31:AM31,"Ca")+COUNTIFS(Juin!$D$6:$AG$6,Z$6,Juin!$D31:$AG31,"Ca"))/7*$C30</f>
        <v>0</v>
      </c>
      <c r="AA30" s="108">
        <f>(COUNTIFS(Mai!J29:AN29,AA$6,Mai!J31:AN31,"Ca")+COUNTIFS(Juin!$D$6:$AG$6,AA$6,Juin!$D31:$AG31,"Ca"))/7*$C30</f>
        <v>0</v>
      </c>
      <c r="AB30" s="108">
        <f>COUNTIFS(Juin!$D$6:$AG$6,AB$6,Juin!$D31:$AG31,"Ca")/7*$C30</f>
        <v>0</v>
      </c>
      <c r="AC30" s="108">
        <f>(COUNTIFS(Juin!$D$6:$AG$6,AC$6,Juin!$D31:$AG31,"Ca")+COUNTIFS(Juillet!$D$6:$AH$6,AC$6,Juillet!$D31:$AH31,"Ca"))/7*$C30</f>
        <v>0</v>
      </c>
      <c r="AD30" s="108">
        <f>(COUNTIFS(Juin!$D$6:$AG$6,AD$6,Juin!$D31:$AG31,"Ca")+COUNTIFS(Juillet!$D$6:$AH$6,AD$6,Juillet!$D31:$AH31,"Ca"))/7*$C30</f>
        <v>0</v>
      </c>
      <c r="AE30" s="108">
        <f>COUNTIFS(Juillet!$D$6:$AH$6,AE$6,Juillet!$D31:$AH31,"Ca")/7*$C30</f>
        <v>0</v>
      </c>
      <c r="AF30" s="108">
        <f>COUNTIFS(Juillet!$D$6:$AH$6,AF$6,Juillet!$D31:$AH31,"Ca")/7*$C30</f>
        <v>0</v>
      </c>
      <c r="AG30" s="108">
        <f>COUNTIFS(Juillet!$D$6:$AH$6,AG$6,Juillet!$D31:$AH31,"Ca")/7*$C30</f>
        <v>0</v>
      </c>
      <c r="AH30" s="108">
        <f>(COUNTIFS(Juillet!$D$6:$AH$6,AH$6,Juillet!$D31:$AH31,"Ca")+COUNTIFS(Août!$D$6:$AH$6,AH$6,Août!$D31:$AH31,"Ca"))/7*$C30</f>
        <v>0</v>
      </c>
      <c r="AI30" s="108">
        <f>COUNTIFS(Août!$D$6:$AH$6,AI$6,Août!$D31:$AH31,"Ca")/7*$C30</f>
        <v>0</v>
      </c>
      <c r="AJ30" s="108">
        <f>COUNTIFS(Août!$D$6:$AH$6,AJ$6,Août!$D31:$AH31,"Ca")/7*$C30</f>
        <v>0</v>
      </c>
      <c r="AK30" s="108">
        <f>COUNTIFS(Août!$D$6:$AH$6,AK$6,Août!$D31:$AH31,"Ca")/7*$C30</f>
        <v>0</v>
      </c>
      <c r="AL30" s="108">
        <f>(COUNTIFS(Août!$D$6:$AH$6,AL$6,Août!$D31:$AH31,"Ca")+COUNTIFS(Septembre!$D$6:$AG$6,AL$6,Septembre!$D31:$AG31,"Ca"))/7*$C30</f>
        <v>0</v>
      </c>
      <c r="AM30" s="108">
        <f>(COUNTIFS(Août!$D$6:$AH$6,AM$6,Août!$D31:$AH31,"Ca")+COUNTIFS(Septembre!$D$6:$AG$6,AM$6,Septembre!$D31:$AG31,"Ca"))/7*$C30</f>
        <v>0</v>
      </c>
      <c r="AN30" s="108">
        <f>COUNTIFS(Septembre!$D$6:$AG$6,AN$6,Septembre!$D31:$AG31,"Ca")/7*$C30</f>
        <v>0</v>
      </c>
      <c r="AO30" s="108">
        <f>COUNTIFS(Septembre!$D$6:$AG$6,AO$6,Septembre!$D31:$AG31,"Ca")/7*$C30</f>
        <v>0</v>
      </c>
      <c r="AP30" s="108">
        <f>(COUNTIFS(Septembre!$D$6:$AG$6,AP$6,Septembre!$D31:$AG31,"Ca")+COUNTIFS(Octobre!$D$6:$AH$6,AP$6,Octobre!$D31:$AH31,"Ca"))/7*$C30</f>
        <v>0</v>
      </c>
      <c r="AQ30" s="108">
        <f>(COUNTIFS(Septembre!$D$6:$AG$6,AQ$6,Septembre!$D31:$AG31,"Ca")+COUNTIFS(Octobre!$D$6:$AH$6,AQ$6,Octobre!$D31:$AH31,"Ca"))/7*$C30</f>
        <v>0</v>
      </c>
      <c r="AR30" s="108">
        <f>COUNTIFS(Octobre!$D$6:$AH$6,AR$6,Octobre!$D31:$AH31,"Ca")/7*$C30</f>
        <v>0</v>
      </c>
      <c r="AS30" s="108">
        <f>COUNTIFS(Octobre!$D$6:$AH$6,AS$6,Octobre!$D31:$AH31,"Ca")/7*$C30</f>
        <v>0</v>
      </c>
      <c r="AT30" s="108">
        <f>COUNTIFS(Octobre!$D$6:$AH$6,AT$6,Octobre!$D31:$AH31,"Ca")/7*$C30</f>
        <v>0</v>
      </c>
      <c r="AU30" s="108">
        <f>(COUNTIFS(Octobre!$D$6:$AH$6,AU$6,Octobre!$D31:$AH31,"Ca")+COUNTIFS(Novembre!$D$6:$AG$6,AU$6,Novembre!$D31:$AG31,"Ca"))/7*$C30</f>
        <v>0</v>
      </c>
      <c r="AV30" s="108">
        <f>(COUNTIFS(Octobre!$D$6:$AH$6,AV$6,Octobre!$D31:$AH31,"Ca")+COUNTIFS(Novembre!$D$6:$AG$6,AV$6,Novembre!$D31:$AG31,"Ca"))/7*$C30</f>
        <v>0</v>
      </c>
      <c r="AW30" s="108">
        <f>COUNTIFS(Novembre!$D$6:$AG$6,AW$6,Novembre!$D31:$AG31,"Ca")/7*$C30</f>
        <v>0</v>
      </c>
      <c r="AX30" s="108">
        <f>COUNTIFS(Novembre!$D$6:$AG$6,AX$6,Novembre!$D31:$AG31,"Ca")/7*$C30</f>
        <v>0</v>
      </c>
      <c r="AY30" s="108">
        <f>(COUNTIFS(Novembre!$D$6:$AG$6,AY$6,Novembre!$D31:$AG31,"C")+COUNTIFS(Décembre!$D$6:$AH$6,AY$6,Décembre!$D31:$AH31,"C"))/7*$C30</f>
        <v>0</v>
      </c>
      <c r="AZ30" s="108">
        <f>(COUNTIFS(Novembre!$D$6:$AG$6,AZ$6,Novembre!$D31:$AG31,"Ca")+COUNTIFS(Décembre!$D$6:$AH$6,AZ$6,Décembre!$D31:$AH31,"Ca"))/7*$C30</f>
        <v>0</v>
      </c>
      <c r="BA30" s="108">
        <f>COUNTIFS(Décembre!$D$6:$AH$6,BA$6,Décembre!$D31:$AH31,"Ca")/7*$C30</f>
        <v>0</v>
      </c>
      <c r="BB30" s="108">
        <f>COUNTIFS(Décembre!$D$6:$AH$6,BB$6,Décembre!$D31:$AH31,"Ca")/7*$C30</f>
        <v>0</v>
      </c>
      <c r="BC30" s="108">
        <f>COUNTIFS(Décembre!$D$6:$AH$6,BC$6,Décembre!$D31:$AH31,"Ca")/7*$C30</f>
        <v>0</v>
      </c>
      <c r="BD30" s="108">
        <f>COUNTIFS(Décembre!$D$6:$AH$6,BD$6,Décembre!$D31:$AH31,"Ca")/7*$C30</f>
        <v>0</v>
      </c>
      <c r="BE30" s="39">
        <f>SUM(Tableau8[[#This Row],[janv-00]:[Colonne4]])</f>
        <v>0</v>
      </c>
    </row>
    <row r="31" spans="2:57" ht="23.25" customHeight="1" x14ac:dyDescent="0.25">
      <c r="B31" s="23">
        <f>'Noms '!B28</f>
        <v>0</v>
      </c>
      <c r="C31" s="26">
        <f>'Noms '!C28</f>
        <v>1</v>
      </c>
      <c r="D31" s="108">
        <f>COUNTIFS(Janvier!$D$6:$AH$6,D$6,Janvier!$D32:$AH32,"Ca")/7*Tableau8[[#This Row],[ETP]]</f>
        <v>0</v>
      </c>
      <c r="E31" s="108">
        <f>COUNTIFS(Janvier!$D$6:$AH$6,E$6,Janvier!$D32:$AH32,"Ca")/7*Tableau8[[#This Row],[ETP]]</f>
        <v>0</v>
      </c>
      <c r="F31" s="108">
        <f>COUNTIFS(Janvier!$D$6:$AH$6,F$6,Janvier!$D32:$AH32,"Ca")/7*$C31</f>
        <v>0</v>
      </c>
      <c r="G31" s="108">
        <f>COUNTIFS(Janvier!$D$6:$AH$6,G$6,Janvier!$D32:$AH32,"Ca")/7*$C31</f>
        <v>0</v>
      </c>
      <c r="H31" s="108">
        <f>(COUNTIFS(Janvier!$D$6:$AH$6,H$6,Janvier!$D32:$AH32,"Ca")+COUNTIFS(Février!D30:AF30,H$6,Février!D32:AF32,"Ca"))/7*$C31</f>
        <v>0</v>
      </c>
      <c r="I31" s="108">
        <f>(COUNTIFS(Janvier!$D$6:$AH$6,I$6,Janvier!$D32:$AH32,"Ca")+COUNTIFS(Février!E30:AG30,I$6,Février!E32:AG32,"Ca"))/7*$C31</f>
        <v>0</v>
      </c>
      <c r="J31" s="108">
        <f>COUNTIFS(Février!E30:AG30,J$6,Février!E32:AG32,"Ca")/7*$C31</f>
        <v>0</v>
      </c>
      <c r="K31" s="108">
        <f>COUNTIFS(Février!F30:AH30,K$6,Février!F32:AH32,"Ca")/7*$C31</f>
        <v>0</v>
      </c>
      <c r="L31" s="108">
        <f>(COUNTIFS(Février!G30:AI30,L$6,Février!G32:AI32,"Ca")+COUNTIFS(Mars!D30:AH30,L$6,Mars!D32:AH32,"Ca"))/7*$C31</f>
        <v>0</v>
      </c>
      <c r="M31" s="108">
        <f>(COUNTIFS(Février!H30:AJ30,M$6,Février!H32:AJ32,"Ca")+COUNTIFS(Mars!E30:AI30,M$6,Mars!E32:AI32,"Ca"))/7*$C31</f>
        <v>0</v>
      </c>
      <c r="N31" s="108">
        <f>COUNTIFS(Mars!$E$6:$AI$6,N$6,Mars!$E32:$AI32,"Ca")/7*$C31</f>
        <v>0</v>
      </c>
      <c r="O31" s="108">
        <f>COUNTIFS(Mars!$E$6:$AI$6,O$6,Mars!$E32:$AI32,"Ca")/7*$C31</f>
        <v>0</v>
      </c>
      <c r="P31" s="108">
        <f>(COUNTIFS(Mars!$E$6:$AI$6,P$6,Mars!$E32:$AI32,"Ca")+COUNTIFS(Avril!$D$6:$AG$6,P$6,Avril!$D32:$AG32,"Ca"))/7*$C31</f>
        <v>0</v>
      </c>
      <c r="Q31" s="108">
        <f>(COUNTIFS(Mars!$E$6:$AI$6,Q$6,Mars!$E32:$AI32,"Ca")+COUNTIFS(Avril!$D$6:$AG$6,Q$6,Avril!$D32:$AG32,"Ca"))/7*$C31</f>
        <v>0</v>
      </c>
      <c r="R31" s="108">
        <f>COUNTIFS(Avril!$D$6:$AG$6,R$6,Avril!$D32:$AG32,"Ca")/7*$C31</f>
        <v>0</v>
      </c>
      <c r="S31" s="108">
        <f>COUNTIFS(Avril!$D$6:$AG$6,S$6,Avril!$D32:$AG32,"Ca")/7*$C31</f>
        <v>0</v>
      </c>
      <c r="T31" s="108">
        <f>COUNTIFS(Avril!$D$6:$AG$6,T$6,Avril!$D32:$AG32,"Ca")/7*$C31</f>
        <v>0</v>
      </c>
      <c r="U31" s="108">
        <f>(COUNTIFS(Avril!$D$6:$AG$6,U$6,Avril!$D32:$AG32,"Ca")+COUNTIFS(Mai!D30:AH30,U$6,Mai!D32:AH32,"Ca"))/7*$C31</f>
        <v>0</v>
      </c>
      <c r="V31" s="108">
        <f>(COUNTIFS(Avril!$D$6:$AG$6,V$6,Avril!$D32:$AG32,"Ca")+COUNTIFS(Mai!E30:AI30,V$6,Mai!E32:AI32,"Ca"))/7*$C31</f>
        <v>0</v>
      </c>
      <c r="W31" s="108">
        <f>IF(D31="","",COUNTIFS(Mai!F30:AJ30,W$6,Mai!F32:AJ32,"Ca")/7*$C31)</f>
        <v>0</v>
      </c>
      <c r="X31" s="108">
        <f>COUNTIFS(Mai!G30:AK30,X$6,Mai!G32:AK32,"Ca")/7*$C31</f>
        <v>0</v>
      </c>
      <c r="Y31" s="108">
        <f>(COUNTIFS(Mai!H30:AL30,Y$6,Mai!H32:AL32,"Ca")+COUNTIFS(Juin!$D$6:$AG$6,Y$6,Juin!$D32:$AG32,"Ca"))/7*$C31</f>
        <v>0</v>
      </c>
      <c r="Z31" s="108">
        <f>(COUNTIFS(Mai!I30:AM30,Z$6,Mai!I32:AM32,"Ca")+COUNTIFS(Juin!$D$6:$AG$6,Z$6,Juin!$D32:$AG32,"Ca"))/7*$C31</f>
        <v>0</v>
      </c>
      <c r="AA31" s="108">
        <f>(COUNTIFS(Mai!J30:AN30,AA$6,Mai!J32:AN32,"Ca")+COUNTIFS(Juin!$D$6:$AG$6,AA$6,Juin!$D32:$AG32,"Ca"))/7*$C31</f>
        <v>0</v>
      </c>
      <c r="AB31" s="108">
        <f>COUNTIFS(Juin!$D$6:$AG$6,AB$6,Juin!$D32:$AG32,"Ca")/7*$C31</f>
        <v>0</v>
      </c>
      <c r="AC31" s="108">
        <f>(COUNTIFS(Juin!$D$6:$AG$6,AC$6,Juin!$D32:$AG32,"Ca")+COUNTIFS(Juillet!$D$6:$AH$6,AC$6,Juillet!$D32:$AH32,"Ca"))/7*$C31</f>
        <v>0</v>
      </c>
      <c r="AD31" s="108">
        <f>(COUNTIFS(Juin!$D$6:$AG$6,AD$6,Juin!$D32:$AG32,"Ca")+COUNTIFS(Juillet!$D$6:$AH$6,AD$6,Juillet!$D32:$AH32,"Ca"))/7*$C31</f>
        <v>0</v>
      </c>
      <c r="AE31" s="108">
        <f>COUNTIFS(Juillet!$D$6:$AH$6,AE$6,Juillet!$D32:$AH32,"Ca")/7*$C31</f>
        <v>0</v>
      </c>
      <c r="AF31" s="108">
        <f>COUNTIFS(Juillet!$D$6:$AH$6,AF$6,Juillet!$D32:$AH32,"Ca")/7*$C31</f>
        <v>0</v>
      </c>
      <c r="AG31" s="108">
        <f>COUNTIFS(Juillet!$D$6:$AH$6,AG$6,Juillet!$D32:$AH32,"Ca")/7*$C31</f>
        <v>0</v>
      </c>
      <c r="AH31" s="108">
        <f>(COUNTIFS(Juillet!$D$6:$AH$6,AH$6,Juillet!$D32:$AH32,"Ca")+COUNTIFS(Août!$D$6:$AH$6,AH$6,Août!$D32:$AH32,"Ca"))/7*$C31</f>
        <v>0</v>
      </c>
      <c r="AI31" s="108">
        <f>COUNTIFS(Août!$D$6:$AH$6,AI$6,Août!$D32:$AH32,"Ca")/7*$C31</f>
        <v>0</v>
      </c>
      <c r="AJ31" s="108">
        <f>COUNTIFS(Août!$D$6:$AH$6,AJ$6,Août!$D32:$AH32,"Ca")/7*$C31</f>
        <v>0</v>
      </c>
      <c r="AK31" s="108">
        <f>COUNTIFS(Août!$D$6:$AH$6,AK$6,Août!$D32:$AH32,"Ca")/7*$C31</f>
        <v>0</v>
      </c>
      <c r="AL31" s="108">
        <f>(COUNTIFS(Août!$D$6:$AH$6,AL$6,Août!$D32:$AH32,"Ca")+COUNTIFS(Septembre!$D$6:$AG$6,AL$6,Septembre!$D32:$AG32,"Ca"))/7*$C31</f>
        <v>0</v>
      </c>
      <c r="AM31" s="108">
        <f>(COUNTIFS(Août!$D$6:$AH$6,AM$6,Août!$D32:$AH32,"Ca")+COUNTIFS(Septembre!$D$6:$AG$6,AM$6,Septembre!$D32:$AG32,"Ca"))/7*$C31</f>
        <v>0</v>
      </c>
      <c r="AN31" s="108">
        <f>COUNTIFS(Septembre!$D$6:$AG$6,AN$6,Septembre!$D32:$AG32,"Ca")/7*$C31</f>
        <v>0</v>
      </c>
      <c r="AO31" s="108">
        <f>COUNTIFS(Septembre!$D$6:$AG$6,AO$6,Septembre!$D32:$AG32,"Ca")/7*$C31</f>
        <v>0</v>
      </c>
      <c r="AP31" s="108">
        <f>(COUNTIFS(Septembre!$D$6:$AG$6,AP$6,Septembre!$D32:$AG32,"Ca")+COUNTIFS(Octobre!$D$6:$AH$6,AP$6,Octobre!$D32:$AH32,"Ca"))/7*$C31</f>
        <v>0</v>
      </c>
      <c r="AQ31" s="108">
        <f>(COUNTIFS(Septembre!$D$6:$AG$6,AQ$6,Septembre!$D32:$AG32,"Ca")+COUNTIFS(Octobre!$D$6:$AH$6,AQ$6,Octobre!$D32:$AH32,"Ca"))/7*$C31</f>
        <v>0</v>
      </c>
      <c r="AR31" s="108">
        <f>COUNTIFS(Octobre!$D$6:$AH$6,AR$6,Octobre!$D32:$AH32,"Ca")/7*$C31</f>
        <v>0</v>
      </c>
      <c r="AS31" s="108">
        <f>COUNTIFS(Octobre!$D$6:$AH$6,AS$6,Octobre!$D32:$AH32,"Ca")/7*$C31</f>
        <v>0</v>
      </c>
      <c r="AT31" s="108">
        <f>COUNTIFS(Octobre!$D$6:$AH$6,AT$6,Octobre!$D32:$AH32,"Ca")/7*$C31</f>
        <v>0</v>
      </c>
      <c r="AU31" s="108">
        <f>(COUNTIFS(Octobre!$D$6:$AH$6,AU$6,Octobre!$D32:$AH32,"Ca")+COUNTIFS(Novembre!$D$6:$AG$6,AU$6,Novembre!$D32:$AG32,"Ca"))/7*$C31</f>
        <v>0</v>
      </c>
      <c r="AV31" s="108">
        <f>(COUNTIFS(Octobre!$D$6:$AH$6,AV$6,Octobre!$D32:$AH32,"Ca")+COUNTIFS(Novembre!$D$6:$AG$6,AV$6,Novembre!$D32:$AG32,"Ca"))/7*$C31</f>
        <v>0</v>
      </c>
      <c r="AW31" s="108">
        <f>COUNTIFS(Novembre!$D$6:$AG$6,AW$6,Novembre!$D32:$AG32,"Ca")/7*$C31</f>
        <v>0</v>
      </c>
      <c r="AX31" s="108">
        <f>COUNTIFS(Novembre!$D$6:$AG$6,AX$6,Novembre!$D32:$AG32,"Ca")/7*$C31</f>
        <v>0</v>
      </c>
      <c r="AY31" s="108">
        <f>(COUNTIFS(Novembre!$D$6:$AG$6,AY$6,Novembre!$D32:$AG32,"C")+COUNTIFS(Décembre!$D$6:$AH$6,AY$6,Décembre!$D32:$AH32,"C"))/7*$C31</f>
        <v>0</v>
      </c>
      <c r="AZ31" s="108">
        <f>(COUNTIFS(Novembre!$D$6:$AG$6,AZ$6,Novembre!$D32:$AG32,"Ca")+COUNTIFS(Décembre!$D$6:$AH$6,AZ$6,Décembre!$D32:$AH32,"Ca"))/7*$C31</f>
        <v>0</v>
      </c>
      <c r="BA31" s="108">
        <f>COUNTIFS(Décembre!$D$6:$AH$6,BA$6,Décembre!$D32:$AH32,"Ca")/7*$C31</f>
        <v>0</v>
      </c>
      <c r="BB31" s="108">
        <f>COUNTIFS(Décembre!$D$6:$AH$6,BB$6,Décembre!$D32:$AH32,"Ca")/7*$C31</f>
        <v>0</v>
      </c>
      <c r="BC31" s="108">
        <f>COUNTIFS(Décembre!$D$6:$AH$6,BC$6,Décembre!$D32:$AH32,"Ca")/7*$C31</f>
        <v>0</v>
      </c>
      <c r="BD31" s="108">
        <f>COUNTIFS(Décembre!$D$6:$AH$6,BD$6,Décembre!$D32:$AH32,"Ca")/7*$C31</f>
        <v>0</v>
      </c>
      <c r="BE31" s="39">
        <f>SUM(Tableau8[[#This Row],[janv-00]:[Colonne4]])</f>
        <v>0</v>
      </c>
    </row>
    <row r="32" spans="2:57" ht="23.25" customHeight="1" x14ac:dyDescent="0.25">
      <c r="B32" s="23">
        <f>'Noms '!B29</f>
        <v>0</v>
      </c>
      <c r="C32" s="26">
        <f>'Noms '!C29</f>
        <v>0.8</v>
      </c>
      <c r="D32" s="108">
        <f>COUNTIFS(Janvier!$D$6:$AH$6,D$6,Janvier!$D33:$AH33,"Ca")/7*Tableau8[[#This Row],[ETP]]</f>
        <v>0</v>
      </c>
      <c r="E32" s="108">
        <f>COUNTIFS(Janvier!$D$6:$AH$6,E$6,Janvier!$D33:$AH33,"Ca")/7*Tableau8[[#This Row],[ETP]]</f>
        <v>0</v>
      </c>
      <c r="F32" s="108">
        <f>COUNTIFS(Janvier!$D$6:$AH$6,F$6,Janvier!$D33:$AH33,"Ca")/7*$C32</f>
        <v>0</v>
      </c>
      <c r="G32" s="108">
        <f>COUNTIFS(Janvier!$D$6:$AH$6,G$6,Janvier!$D33:$AH33,"Ca")/7*$C32</f>
        <v>0</v>
      </c>
      <c r="H32" s="108">
        <f>(COUNTIFS(Janvier!$D$6:$AH$6,H$6,Janvier!$D33:$AH33,"Ca")+COUNTIFS(Février!D31:AF31,H$6,Février!D33:AF33,"Ca"))/7*$C32</f>
        <v>0</v>
      </c>
      <c r="I32" s="108">
        <f>(COUNTIFS(Janvier!$D$6:$AH$6,I$6,Janvier!$D33:$AH33,"Ca")+COUNTIFS(Février!E31:AG31,I$6,Février!E33:AG33,"Ca"))/7*$C32</f>
        <v>0</v>
      </c>
      <c r="J32" s="108">
        <f>COUNTIFS(Février!E31:AG31,J$6,Février!E33:AG33,"Ca")/7*$C32</f>
        <v>0</v>
      </c>
      <c r="K32" s="108">
        <f>COUNTIFS(Février!F31:AH31,K$6,Février!F33:AH33,"Ca")/7*$C32</f>
        <v>0</v>
      </c>
      <c r="L32" s="108">
        <f>(COUNTIFS(Février!G31:AI31,L$6,Février!G33:AI33,"Ca")+COUNTIFS(Mars!D31:AH31,L$6,Mars!D33:AH33,"Ca"))/7*$C32</f>
        <v>0</v>
      </c>
      <c r="M32" s="108">
        <f>(COUNTIFS(Février!H31:AJ31,M$6,Février!H33:AJ33,"Ca")+COUNTIFS(Mars!E31:AI31,M$6,Mars!E33:AI33,"Ca"))/7*$C32</f>
        <v>0</v>
      </c>
      <c r="N32" s="108">
        <f>COUNTIFS(Mars!$E$6:$AI$6,N$6,Mars!$E33:$AI33,"Ca")/7*$C32</f>
        <v>0</v>
      </c>
      <c r="O32" s="108">
        <f>COUNTIFS(Mars!$E$6:$AI$6,O$6,Mars!$E33:$AI33,"Ca")/7*$C32</f>
        <v>0</v>
      </c>
      <c r="P32" s="108">
        <f>(COUNTIFS(Mars!$E$6:$AI$6,P$6,Mars!$E33:$AI33,"Ca")+COUNTIFS(Avril!$D$6:$AG$6,P$6,Avril!$D33:$AG33,"Ca"))/7*$C32</f>
        <v>0</v>
      </c>
      <c r="Q32" s="108">
        <f>(COUNTIFS(Mars!$E$6:$AI$6,Q$6,Mars!$E33:$AI33,"Ca")+COUNTIFS(Avril!$D$6:$AG$6,Q$6,Avril!$D33:$AG33,"Ca"))/7*$C32</f>
        <v>0</v>
      </c>
      <c r="R32" s="108">
        <f>COUNTIFS(Avril!$D$6:$AG$6,R$6,Avril!$D33:$AG33,"Ca")/7*$C32</f>
        <v>0</v>
      </c>
      <c r="S32" s="108">
        <f>COUNTIFS(Avril!$D$6:$AG$6,S$6,Avril!$D33:$AG33,"Ca")/7*$C32</f>
        <v>0</v>
      </c>
      <c r="T32" s="108">
        <f>COUNTIFS(Avril!$D$6:$AG$6,T$6,Avril!$D33:$AG33,"Ca")/7*$C32</f>
        <v>0</v>
      </c>
      <c r="U32" s="108">
        <f>(COUNTIFS(Avril!$D$6:$AG$6,U$6,Avril!$D33:$AG33,"Ca")+COUNTIFS(Mai!D31:AH31,U$6,Mai!D33:AH33,"Ca"))/7*$C32</f>
        <v>0</v>
      </c>
      <c r="V32" s="108">
        <f>(COUNTIFS(Avril!$D$6:$AG$6,V$6,Avril!$D33:$AG33,"Ca")+COUNTIFS(Mai!E31:AI31,V$6,Mai!E33:AI33,"Ca"))/7*$C32</f>
        <v>0</v>
      </c>
      <c r="W32" s="108">
        <f>IF(D32="","",COUNTIFS(Mai!F31:AJ31,W$6,Mai!F33:AJ33,"Ca")/7*$C32)</f>
        <v>0</v>
      </c>
      <c r="X32" s="108">
        <f>COUNTIFS(Mai!G31:AK31,X$6,Mai!G33:AK33,"Ca")/7*$C32</f>
        <v>0</v>
      </c>
      <c r="Y32" s="108">
        <f>(COUNTIFS(Mai!H31:AL31,Y$6,Mai!H33:AL33,"Ca")+COUNTIFS(Juin!$D$6:$AG$6,Y$6,Juin!$D33:$AG33,"Ca"))/7*$C32</f>
        <v>0</v>
      </c>
      <c r="Z32" s="108">
        <f>(COUNTIFS(Mai!I31:AM31,Z$6,Mai!I33:AM33,"Ca")+COUNTIFS(Juin!$D$6:$AG$6,Z$6,Juin!$D33:$AG33,"Ca"))/7*$C32</f>
        <v>0</v>
      </c>
      <c r="AA32" s="108">
        <f>(COUNTIFS(Mai!J31:AN31,AA$6,Mai!J33:AN33,"Ca")+COUNTIFS(Juin!$D$6:$AG$6,AA$6,Juin!$D33:$AG33,"Ca"))/7*$C32</f>
        <v>0</v>
      </c>
      <c r="AB32" s="108">
        <f>COUNTIFS(Juin!$D$6:$AG$6,AB$6,Juin!$D33:$AG33,"Ca")/7*$C32</f>
        <v>0</v>
      </c>
      <c r="AC32" s="108">
        <f>(COUNTIFS(Juin!$D$6:$AG$6,AC$6,Juin!$D33:$AG33,"Ca")+COUNTIFS(Juillet!$D$6:$AH$6,AC$6,Juillet!$D33:$AH33,"Ca"))/7*$C32</f>
        <v>0</v>
      </c>
      <c r="AD32" s="108">
        <f>(COUNTIFS(Juin!$D$6:$AG$6,AD$6,Juin!$D33:$AG33,"Ca")+COUNTIFS(Juillet!$D$6:$AH$6,AD$6,Juillet!$D33:$AH33,"Ca"))/7*$C32</f>
        <v>0</v>
      </c>
      <c r="AE32" s="108">
        <f>COUNTIFS(Juillet!$D$6:$AH$6,AE$6,Juillet!$D33:$AH33,"Ca")/7*$C32</f>
        <v>0</v>
      </c>
      <c r="AF32" s="108">
        <f>COUNTIFS(Juillet!$D$6:$AH$6,AF$6,Juillet!$D33:$AH33,"Ca")/7*$C32</f>
        <v>0</v>
      </c>
      <c r="AG32" s="108">
        <f>COUNTIFS(Juillet!$D$6:$AH$6,AG$6,Juillet!$D33:$AH33,"Ca")/7*$C32</f>
        <v>0</v>
      </c>
      <c r="AH32" s="108">
        <f>(COUNTIFS(Juillet!$D$6:$AH$6,AH$6,Juillet!$D33:$AH33,"Ca")+COUNTIFS(Août!$D$6:$AH$6,AH$6,Août!$D33:$AH33,"Ca"))/7*$C32</f>
        <v>0</v>
      </c>
      <c r="AI32" s="108">
        <f>COUNTIFS(Août!$D$6:$AH$6,AI$6,Août!$D33:$AH33,"Ca")/7*$C32</f>
        <v>0</v>
      </c>
      <c r="AJ32" s="108">
        <f>COUNTIFS(Août!$D$6:$AH$6,AJ$6,Août!$D33:$AH33,"Ca")/7*$C32</f>
        <v>0</v>
      </c>
      <c r="AK32" s="108">
        <f>COUNTIFS(Août!$D$6:$AH$6,AK$6,Août!$D33:$AH33,"Ca")/7*$C32</f>
        <v>0</v>
      </c>
      <c r="AL32" s="108">
        <f>(COUNTIFS(Août!$D$6:$AH$6,AL$6,Août!$D33:$AH33,"Ca")+COUNTIFS(Septembre!$D$6:$AG$6,AL$6,Septembre!$D33:$AG33,"Ca"))/7*$C32</f>
        <v>0</v>
      </c>
      <c r="AM32" s="108">
        <f>(COUNTIFS(Août!$D$6:$AH$6,AM$6,Août!$D33:$AH33,"Ca")+COUNTIFS(Septembre!$D$6:$AG$6,AM$6,Septembre!$D33:$AG33,"Ca"))/7*$C32</f>
        <v>0</v>
      </c>
      <c r="AN32" s="108">
        <f>COUNTIFS(Septembre!$D$6:$AG$6,AN$6,Septembre!$D33:$AG33,"Ca")/7*$C32</f>
        <v>0</v>
      </c>
      <c r="AO32" s="108">
        <f>COUNTIFS(Septembre!$D$6:$AG$6,AO$6,Septembre!$D33:$AG33,"Ca")/7*$C32</f>
        <v>0</v>
      </c>
      <c r="AP32" s="108">
        <f>(COUNTIFS(Septembre!$D$6:$AG$6,AP$6,Septembre!$D33:$AG33,"Ca")+COUNTIFS(Octobre!$D$6:$AH$6,AP$6,Octobre!$D33:$AH33,"Ca"))/7*$C32</f>
        <v>0</v>
      </c>
      <c r="AQ32" s="108">
        <f>(COUNTIFS(Septembre!$D$6:$AG$6,AQ$6,Septembre!$D33:$AG33,"Ca")+COUNTIFS(Octobre!$D$6:$AH$6,AQ$6,Octobre!$D33:$AH33,"Ca"))/7*$C32</f>
        <v>0</v>
      </c>
      <c r="AR32" s="108">
        <f>COUNTIFS(Octobre!$D$6:$AH$6,AR$6,Octobre!$D33:$AH33,"Ca")/7*$C32</f>
        <v>0</v>
      </c>
      <c r="AS32" s="108">
        <f>COUNTIFS(Octobre!$D$6:$AH$6,AS$6,Octobre!$D33:$AH33,"Ca")/7*$C32</f>
        <v>0</v>
      </c>
      <c r="AT32" s="108">
        <f>COUNTIFS(Octobre!$D$6:$AH$6,AT$6,Octobre!$D33:$AH33,"Ca")/7*$C32</f>
        <v>0</v>
      </c>
      <c r="AU32" s="108">
        <f>(COUNTIFS(Octobre!$D$6:$AH$6,AU$6,Octobre!$D33:$AH33,"Ca")+COUNTIFS(Novembre!$D$6:$AG$6,AU$6,Novembre!$D33:$AG33,"Ca"))/7*$C32</f>
        <v>0</v>
      </c>
      <c r="AV32" s="108">
        <f>(COUNTIFS(Octobre!$D$6:$AH$6,AV$6,Octobre!$D33:$AH33,"Ca")+COUNTIFS(Novembre!$D$6:$AG$6,AV$6,Novembre!$D33:$AG33,"Ca"))/7*$C32</f>
        <v>0</v>
      </c>
      <c r="AW32" s="108">
        <f>COUNTIFS(Novembre!$D$6:$AG$6,AW$6,Novembre!$D33:$AG33,"Ca")/7*$C32</f>
        <v>0</v>
      </c>
      <c r="AX32" s="108">
        <f>COUNTIFS(Novembre!$D$6:$AG$6,AX$6,Novembre!$D33:$AG33,"Ca")/7*$C32</f>
        <v>0</v>
      </c>
      <c r="AY32" s="108">
        <f>(COUNTIFS(Novembre!$D$6:$AG$6,AY$6,Novembre!$D33:$AG33,"C")+COUNTIFS(Décembre!$D$6:$AH$6,AY$6,Décembre!$D33:$AH33,"C"))/7*$C32</f>
        <v>0</v>
      </c>
      <c r="AZ32" s="108">
        <f>(COUNTIFS(Novembre!$D$6:$AG$6,AZ$6,Novembre!$D33:$AG33,"Ca")+COUNTIFS(Décembre!$D$6:$AH$6,AZ$6,Décembre!$D33:$AH33,"Ca"))/7*$C32</f>
        <v>0</v>
      </c>
      <c r="BA32" s="108">
        <f>COUNTIFS(Décembre!$D$6:$AH$6,BA$6,Décembre!$D33:$AH33,"Ca")/7*$C32</f>
        <v>0</v>
      </c>
      <c r="BB32" s="108">
        <f>COUNTIFS(Décembre!$D$6:$AH$6,BB$6,Décembre!$D33:$AH33,"Ca")/7*$C32</f>
        <v>0</v>
      </c>
      <c r="BC32" s="108">
        <f>COUNTIFS(Décembre!$D$6:$AH$6,BC$6,Décembre!$D33:$AH33,"Ca")/7*$C32</f>
        <v>0</v>
      </c>
      <c r="BD32" s="108">
        <f>COUNTIFS(Décembre!$D$6:$AH$6,BD$6,Décembre!$D33:$AH33,"Ca")/7*$C32</f>
        <v>0</v>
      </c>
      <c r="BE32" s="39">
        <f>SUM(Tableau8[[#This Row],[janv-00]:[Colonne4]])</f>
        <v>0</v>
      </c>
    </row>
    <row r="33" spans="2:57" ht="23.25" customHeight="1" x14ac:dyDescent="0.25">
      <c r="B33" s="23">
        <f>'Noms '!B30</f>
        <v>0</v>
      </c>
      <c r="C33" s="26">
        <f>'Noms '!C30</f>
        <v>0.75</v>
      </c>
      <c r="D33" s="108">
        <f>COUNTIFS(Janvier!$D$6:$AH$6,D$6,Janvier!$D34:$AH34,"Ca")/7*Tableau8[[#This Row],[ETP]]</f>
        <v>0</v>
      </c>
      <c r="E33" s="108">
        <f>COUNTIFS(Janvier!$D$6:$AH$6,E$6,Janvier!$D34:$AH34,"Ca")/7*Tableau8[[#This Row],[ETP]]</f>
        <v>0</v>
      </c>
      <c r="F33" s="108">
        <f>COUNTIFS(Janvier!$D$6:$AH$6,F$6,Janvier!$D34:$AH34,"Ca")/7*$C33</f>
        <v>0</v>
      </c>
      <c r="G33" s="108">
        <f>COUNTIFS(Janvier!$D$6:$AH$6,G$6,Janvier!$D34:$AH34,"Ca")/7*$C33</f>
        <v>0</v>
      </c>
      <c r="H33" s="108">
        <f>(COUNTIFS(Janvier!$D$6:$AH$6,H$6,Janvier!$D34:$AH34,"Ca")+COUNTIFS(Février!D32:AF32,H$6,Février!D34:AF34,"Ca"))/7*$C33</f>
        <v>0</v>
      </c>
      <c r="I33" s="108">
        <f>(COUNTIFS(Janvier!$D$6:$AH$6,I$6,Janvier!$D34:$AH34,"Ca")+COUNTIFS(Février!E32:AG32,I$6,Février!E34:AG34,"Ca"))/7*$C33</f>
        <v>0</v>
      </c>
      <c r="J33" s="108">
        <f>COUNTIFS(Février!E32:AG32,J$6,Février!E34:AG34,"Ca")/7*$C33</f>
        <v>0</v>
      </c>
      <c r="K33" s="108">
        <f>COUNTIFS(Février!F32:AH32,K$6,Février!F34:AH34,"Ca")/7*$C33</f>
        <v>0</v>
      </c>
      <c r="L33" s="108">
        <f>(COUNTIFS(Février!G32:AI32,L$6,Février!G34:AI34,"Ca")+COUNTIFS(Mars!D32:AH32,L$6,Mars!D34:AH34,"Ca"))/7*$C33</f>
        <v>0</v>
      </c>
      <c r="M33" s="108">
        <f>(COUNTIFS(Février!H32:AJ32,M$6,Février!H34:AJ34,"Ca")+COUNTIFS(Mars!E32:AI32,M$6,Mars!E34:AI34,"Ca"))/7*$C33</f>
        <v>0</v>
      </c>
      <c r="N33" s="108">
        <f>COUNTIFS(Mars!$E$6:$AI$6,N$6,Mars!$E34:$AI34,"Ca")/7*$C33</f>
        <v>0</v>
      </c>
      <c r="O33" s="108">
        <f>COUNTIFS(Mars!$E$6:$AI$6,O$6,Mars!$E34:$AI34,"Ca")/7*$C33</f>
        <v>0</v>
      </c>
      <c r="P33" s="108">
        <f>(COUNTIFS(Mars!$E$6:$AI$6,P$6,Mars!$E34:$AI34,"Ca")+COUNTIFS(Avril!$D$6:$AG$6,P$6,Avril!$D34:$AG34,"Ca"))/7*$C33</f>
        <v>0</v>
      </c>
      <c r="Q33" s="108">
        <f>(COUNTIFS(Mars!$E$6:$AI$6,Q$6,Mars!$E34:$AI34,"Ca")+COUNTIFS(Avril!$D$6:$AG$6,Q$6,Avril!$D34:$AG34,"Ca"))/7*$C33</f>
        <v>0</v>
      </c>
      <c r="R33" s="108">
        <f>COUNTIFS(Avril!$D$6:$AG$6,R$6,Avril!$D34:$AG34,"Ca")/7*$C33</f>
        <v>0</v>
      </c>
      <c r="S33" s="108">
        <f>COUNTIFS(Avril!$D$6:$AG$6,S$6,Avril!$D34:$AG34,"Ca")/7*$C33</f>
        <v>0</v>
      </c>
      <c r="T33" s="108">
        <f>COUNTIFS(Avril!$D$6:$AG$6,T$6,Avril!$D34:$AG34,"Ca")/7*$C33</f>
        <v>0</v>
      </c>
      <c r="U33" s="108">
        <f>(COUNTIFS(Avril!$D$6:$AG$6,U$6,Avril!$D34:$AG34,"Ca")+COUNTIFS(Mai!D32:AH32,U$6,Mai!D34:AH34,"Ca"))/7*$C33</f>
        <v>0</v>
      </c>
      <c r="V33" s="108">
        <f>(COUNTIFS(Avril!$D$6:$AG$6,V$6,Avril!$D34:$AG34,"Ca")+COUNTIFS(Mai!E32:AI32,V$6,Mai!E34:AI34,"Ca"))/7*$C33</f>
        <v>0</v>
      </c>
      <c r="W33" s="108">
        <f>IF(D33="","",COUNTIFS(Mai!F32:AJ32,W$6,Mai!F34:AJ34,"Ca")/7*$C33)</f>
        <v>0</v>
      </c>
      <c r="X33" s="108">
        <f>COUNTIFS(Mai!G32:AK32,X$6,Mai!G34:AK34,"Ca")/7*$C33</f>
        <v>0</v>
      </c>
      <c r="Y33" s="108">
        <f>(COUNTIFS(Mai!H32:AL32,Y$6,Mai!H34:AL34,"Ca")+COUNTIFS(Juin!$D$6:$AG$6,Y$6,Juin!$D34:$AG34,"Ca"))/7*$C33</f>
        <v>0</v>
      </c>
      <c r="Z33" s="108">
        <f>(COUNTIFS(Mai!I32:AM32,Z$6,Mai!I34:AM34,"Ca")+COUNTIFS(Juin!$D$6:$AG$6,Z$6,Juin!$D34:$AG34,"Ca"))/7*$C33</f>
        <v>0</v>
      </c>
      <c r="AA33" s="108">
        <f>(COUNTIFS(Mai!J32:AN32,AA$6,Mai!J34:AN34,"Ca")+COUNTIFS(Juin!$D$6:$AG$6,AA$6,Juin!$D34:$AG34,"Ca"))/7*$C33</f>
        <v>0</v>
      </c>
      <c r="AB33" s="108">
        <f>COUNTIFS(Juin!$D$6:$AG$6,AB$6,Juin!$D34:$AG34,"Ca")/7*$C33</f>
        <v>0</v>
      </c>
      <c r="AC33" s="108">
        <f>(COUNTIFS(Juin!$D$6:$AG$6,AC$6,Juin!$D34:$AG34,"Ca")+COUNTIFS(Juillet!$D$6:$AH$6,AC$6,Juillet!$D34:$AH34,"Ca"))/7*$C33</f>
        <v>0</v>
      </c>
      <c r="AD33" s="108">
        <f>(COUNTIFS(Juin!$D$6:$AG$6,AD$6,Juin!$D34:$AG34,"Ca")+COUNTIFS(Juillet!$D$6:$AH$6,AD$6,Juillet!$D34:$AH34,"Ca"))/7*$C33</f>
        <v>0</v>
      </c>
      <c r="AE33" s="108">
        <f>COUNTIFS(Juillet!$D$6:$AH$6,AE$6,Juillet!$D34:$AH34,"Ca")/7*$C33</f>
        <v>0</v>
      </c>
      <c r="AF33" s="108">
        <f>COUNTIFS(Juillet!$D$6:$AH$6,AF$6,Juillet!$D34:$AH34,"Ca")/7*$C33</f>
        <v>0</v>
      </c>
      <c r="AG33" s="108">
        <f>COUNTIFS(Juillet!$D$6:$AH$6,AG$6,Juillet!$D34:$AH34,"Ca")/7*$C33</f>
        <v>0</v>
      </c>
      <c r="AH33" s="108">
        <f>(COUNTIFS(Juillet!$D$6:$AH$6,AH$6,Juillet!$D34:$AH34,"Ca")+COUNTIFS(Août!$D$6:$AH$6,AH$6,Août!$D34:$AH34,"Ca"))/7*$C33</f>
        <v>0</v>
      </c>
      <c r="AI33" s="108">
        <f>COUNTIFS(Août!$D$6:$AH$6,AI$6,Août!$D34:$AH34,"Ca")/7*$C33</f>
        <v>0</v>
      </c>
      <c r="AJ33" s="108">
        <f>COUNTIFS(Août!$D$6:$AH$6,AJ$6,Août!$D34:$AH34,"Ca")/7*$C33</f>
        <v>0</v>
      </c>
      <c r="AK33" s="108">
        <f>COUNTIFS(Août!$D$6:$AH$6,AK$6,Août!$D34:$AH34,"Ca")/7*$C33</f>
        <v>0</v>
      </c>
      <c r="AL33" s="108">
        <f>(COUNTIFS(Août!$D$6:$AH$6,AL$6,Août!$D34:$AH34,"Ca")+COUNTIFS(Septembre!$D$6:$AG$6,AL$6,Septembre!$D34:$AG34,"Ca"))/7*$C33</f>
        <v>0</v>
      </c>
      <c r="AM33" s="108">
        <f>(COUNTIFS(Août!$D$6:$AH$6,AM$6,Août!$D34:$AH34,"Ca")+COUNTIFS(Septembre!$D$6:$AG$6,AM$6,Septembre!$D34:$AG34,"Ca"))/7*$C33</f>
        <v>0</v>
      </c>
      <c r="AN33" s="108">
        <f>COUNTIFS(Septembre!$D$6:$AG$6,AN$6,Septembre!$D34:$AG34,"Ca")/7*$C33</f>
        <v>0</v>
      </c>
      <c r="AO33" s="108">
        <f>COUNTIFS(Septembre!$D$6:$AG$6,AO$6,Septembre!$D34:$AG34,"Ca")/7*$C33</f>
        <v>0</v>
      </c>
      <c r="AP33" s="108">
        <f>(COUNTIFS(Septembre!$D$6:$AG$6,AP$6,Septembre!$D34:$AG34,"Ca")+COUNTIFS(Octobre!$D$6:$AH$6,AP$6,Octobre!$D34:$AH34,"Ca"))/7*$C33</f>
        <v>0</v>
      </c>
      <c r="AQ33" s="108">
        <f>(COUNTIFS(Septembre!$D$6:$AG$6,AQ$6,Septembre!$D34:$AG34,"Ca")+COUNTIFS(Octobre!$D$6:$AH$6,AQ$6,Octobre!$D34:$AH34,"Ca"))/7*$C33</f>
        <v>0</v>
      </c>
      <c r="AR33" s="108">
        <f>COUNTIFS(Octobre!$D$6:$AH$6,AR$6,Octobre!$D34:$AH34,"Ca")/7*$C33</f>
        <v>0</v>
      </c>
      <c r="AS33" s="108">
        <f>COUNTIFS(Octobre!$D$6:$AH$6,AS$6,Octobre!$D34:$AH34,"Ca")/7*$C33</f>
        <v>0</v>
      </c>
      <c r="AT33" s="108">
        <f>COUNTIFS(Octobre!$D$6:$AH$6,AT$6,Octobre!$D34:$AH34,"Ca")/7*$C33</f>
        <v>0</v>
      </c>
      <c r="AU33" s="108">
        <f>(COUNTIFS(Octobre!$D$6:$AH$6,AU$6,Octobre!$D34:$AH34,"Ca")+COUNTIFS(Novembre!$D$6:$AG$6,AU$6,Novembre!$D34:$AG34,"Ca"))/7*$C33</f>
        <v>0</v>
      </c>
      <c r="AV33" s="108">
        <f>(COUNTIFS(Octobre!$D$6:$AH$6,AV$6,Octobre!$D34:$AH34,"Ca")+COUNTIFS(Novembre!$D$6:$AG$6,AV$6,Novembre!$D34:$AG34,"Ca"))/7*$C33</f>
        <v>0</v>
      </c>
      <c r="AW33" s="108">
        <f>COUNTIFS(Novembre!$D$6:$AG$6,AW$6,Novembre!$D34:$AG34,"Ca")/7*$C33</f>
        <v>0</v>
      </c>
      <c r="AX33" s="108">
        <f>COUNTIFS(Novembre!$D$6:$AG$6,AX$6,Novembre!$D34:$AG34,"Ca")/7*$C33</f>
        <v>0</v>
      </c>
      <c r="AY33" s="108">
        <f>(COUNTIFS(Novembre!$D$6:$AG$6,AY$6,Novembre!$D34:$AG34,"C")+COUNTIFS(Décembre!$D$6:$AH$6,AY$6,Décembre!$D34:$AH34,"C"))/7*$C33</f>
        <v>0</v>
      </c>
      <c r="AZ33" s="108">
        <f>(COUNTIFS(Novembre!$D$6:$AG$6,AZ$6,Novembre!$D34:$AG34,"Ca")+COUNTIFS(Décembre!$D$6:$AH$6,AZ$6,Décembre!$D34:$AH34,"Ca"))/7*$C33</f>
        <v>0</v>
      </c>
      <c r="BA33" s="108">
        <f>COUNTIFS(Décembre!$D$6:$AH$6,BA$6,Décembre!$D34:$AH34,"Ca")/7*$C33</f>
        <v>0</v>
      </c>
      <c r="BB33" s="108">
        <f>COUNTIFS(Décembre!$D$6:$AH$6,BB$6,Décembre!$D34:$AH34,"Ca")/7*$C33</f>
        <v>0</v>
      </c>
      <c r="BC33" s="108">
        <f>COUNTIFS(Décembre!$D$6:$AH$6,BC$6,Décembre!$D34:$AH34,"Ca")/7*$C33</f>
        <v>0</v>
      </c>
      <c r="BD33" s="108">
        <f>COUNTIFS(Décembre!$D$6:$AH$6,BD$6,Décembre!$D34:$AH34,"Ca")/7*$C33</f>
        <v>0</v>
      </c>
      <c r="BE33" s="39">
        <f>SUM(Tableau8[[#This Row],[janv-00]:[Colonne4]])</f>
        <v>0</v>
      </c>
    </row>
    <row r="34" spans="2:57" ht="23.25" customHeight="1" x14ac:dyDescent="0.25">
      <c r="B34" s="23">
        <f>'Noms '!B31</f>
        <v>0</v>
      </c>
      <c r="C34" s="26">
        <f>'Noms '!C31</f>
        <v>0.73</v>
      </c>
      <c r="D34" s="108">
        <f>COUNTIFS(Janvier!$D$6:$AH$6,D$6,Janvier!$D35:$AH35,"Ca")/7*Tableau8[[#This Row],[ETP]]</f>
        <v>0</v>
      </c>
      <c r="E34" s="108">
        <f>COUNTIFS(Janvier!$D$6:$AH$6,E$6,Janvier!$D35:$AH35,"Ca")/7*Tableau8[[#This Row],[ETP]]</f>
        <v>0</v>
      </c>
      <c r="F34" s="108">
        <f>COUNTIFS(Janvier!$D$6:$AH$6,F$6,Janvier!$D35:$AH35,"Ca")/7*$C34</f>
        <v>0</v>
      </c>
      <c r="G34" s="108">
        <f>COUNTIFS(Janvier!$D$6:$AH$6,G$6,Janvier!$D35:$AH35,"Ca")/7*$C34</f>
        <v>0</v>
      </c>
      <c r="H34" s="108">
        <f>(COUNTIFS(Janvier!$D$6:$AH$6,H$6,Janvier!$D35:$AH35,"Ca")+COUNTIFS(Février!D33:AF33,H$6,Février!D35:AF35,"Ca"))/7*$C34</f>
        <v>0</v>
      </c>
      <c r="I34" s="108">
        <f>(COUNTIFS(Janvier!$D$6:$AH$6,I$6,Janvier!$D35:$AH35,"Ca")+COUNTIFS(Février!E33:AG33,I$6,Février!E35:AG35,"Ca"))/7*$C34</f>
        <v>0</v>
      </c>
      <c r="J34" s="108">
        <f>COUNTIFS(Février!E33:AG33,J$6,Février!E35:AG35,"Ca")/7*$C34</f>
        <v>0</v>
      </c>
      <c r="K34" s="108">
        <f>COUNTIFS(Février!F33:AH33,K$6,Février!F35:AH35,"Ca")/7*$C34</f>
        <v>0</v>
      </c>
      <c r="L34" s="108">
        <f>(COUNTIFS(Février!G33:AI33,L$6,Février!G35:AI35,"Ca")+COUNTIFS(Mars!D33:AH33,L$6,Mars!D35:AH35,"Ca"))/7*$C34</f>
        <v>0</v>
      </c>
      <c r="M34" s="108">
        <f>(COUNTIFS(Février!H33:AJ33,M$6,Février!H35:AJ35,"Ca")+COUNTIFS(Mars!E33:AI33,M$6,Mars!E35:AI35,"Ca"))/7*$C34</f>
        <v>0</v>
      </c>
      <c r="N34" s="108">
        <f>COUNTIFS(Mars!$E$6:$AI$6,N$6,Mars!$E35:$AI35,"Ca")/7*$C34</f>
        <v>0</v>
      </c>
      <c r="O34" s="108">
        <f>COUNTIFS(Mars!$E$6:$AI$6,O$6,Mars!$E35:$AI35,"Ca")/7*$C34</f>
        <v>0</v>
      </c>
      <c r="P34" s="108">
        <f>(COUNTIFS(Mars!$E$6:$AI$6,P$6,Mars!$E35:$AI35,"Ca")+COUNTIFS(Avril!$D$6:$AG$6,P$6,Avril!$D35:$AG35,"Ca"))/7*$C34</f>
        <v>0</v>
      </c>
      <c r="Q34" s="108">
        <f>(COUNTIFS(Mars!$E$6:$AI$6,Q$6,Mars!$E35:$AI35,"Ca")+COUNTIFS(Avril!$D$6:$AG$6,Q$6,Avril!$D35:$AG35,"Ca"))/7*$C34</f>
        <v>0</v>
      </c>
      <c r="R34" s="108">
        <f>COUNTIFS(Avril!$D$6:$AG$6,R$6,Avril!$D35:$AG35,"Ca")/7*$C34</f>
        <v>0</v>
      </c>
      <c r="S34" s="108">
        <f>COUNTIFS(Avril!$D$6:$AG$6,S$6,Avril!$D35:$AG35,"Ca")/7*$C34</f>
        <v>0</v>
      </c>
      <c r="T34" s="108">
        <f>COUNTIFS(Avril!$D$6:$AG$6,T$6,Avril!$D35:$AG35,"Ca")/7*$C34</f>
        <v>0</v>
      </c>
      <c r="U34" s="108">
        <f>(COUNTIFS(Avril!$D$6:$AG$6,U$6,Avril!$D35:$AG35,"Ca")+COUNTIFS(Mai!D33:AH33,U$6,Mai!D35:AH35,"Ca"))/7*$C34</f>
        <v>0</v>
      </c>
      <c r="V34" s="108">
        <f>(COUNTIFS(Avril!$D$6:$AG$6,V$6,Avril!$D35:$AG35,"Ca")+COUNTIFS(Mai!E33:AI33,V$6,Mai!E35:AI35,"Ca"))/7*$C34</f>
        <v>0</v>
      </c>
      <c r="W34" s="108">
        <f>IF(D34="","",COUNTIFS(Mai!F33:AJ33,W$6,Mai!F35:AJ35,"Ca")/7*$C34)</f>
        <v>0</v>
      </c>
      <c r="X34" s="108">
        <f>COUNTIFS(Mai!G33:AK33,X$6,Mai!G35:AK35,"Ca")/7*$C34</f>
        <v>0</v>
      </c>
      <c r="Y34" s="108">
        <f>(COUNTIFS(Mai!H33:AL33,Y$6,Mai!H35:AL35,"Ca")+COUNTIFS(Juin!$D$6:$AG$6,Y$6,Juin!$D35:$AG35,"Ca"))/7*$C34</f>
        <v>0</v>
      </c>
      <c r="Z34" s="108">
        <f>(COUNTIFS(Mai!I33:AM33,Z$6,Mai!I35:AM35,"Ca")+COUNTIFS(Juin!$D$6:$AG$6,Z$6,Juin!$D35:$AG35,"Ca"))/7*$C34</f>
        <v>0</v>
      </c>
      <c r="AA34" s="108">
        <f>(COUNTIFS(Mai!J33:AN33,AA$6,Mai!J35:AN35,"Ca")+COUNTIFS(Juin!$D$6:$AG$6,AA$6,Juin!$D35:$AG35,"Ca"))/7*$C34</f>
        <v>0</v>
      </c>
      <c r="AB34" s="108">
        <f>COUNTIFS(Juin!$D$6:$AG$6,AB$6,Juin!$D35:$AG35,"Ca")/7*$C34</f>
        <v>0</v>
      </c>
      <c r="AC34" s="108">
        <f>(COUNTIFS(Juin!$D$6:$AG$6,AC$6,Juin!$D35:$AG35,"Ca")+COUNTIFS(Juillet!$D$6:$AH$6,AC$6,Juillet!$D35:$AH35,"Ca"))/7*$C34</f>
        <v>0</v>
      </c>
      <c r="AD34" s="108">
        <f>(COUNTIFS(Juin!$D$6:$AG$6,AD$6,Juin!$D35:$AG35,"Ca")+COUNTIFS(Juillet!$D$6:$AH$6,AD$6,Juillet!$D35:$AH35,"Ca"))/7*$C34</f>
        <v>0</v>
      </c>
      <c r="AE34" s="108">
        <f>COUNTIFS(Juillet!$D$6:$AH$6,AE$6,Juillet!$D35:$AH35,"Ca")/7*$C34</f>
        <v>0</v>
      </c>
      <c r="AF34" s="108">
        <f>COUNTIFS(Juillet!$D$6:$AH$6,AF$6,Juillet!$D35:$AH35,"Ca")/7*$C34</f>
        <v>0</v>
      </c>
      <c r="AG34" s="108">
        <f>COUNTIFS(Juillet!$D$6:$AH$6,AG$6,Juillet!$D35:$AH35,"Ca")/7*$C34</f>
        <v>0</v>
      </c>
      <c r="AH34" s="108">
        <f>(COUNTIFS(Juillet!$D$6:$AH$6,AH$6,Juillet!$D35:$AH35,"Ca")+COUNTIFS(Août!$D$6:$AH$6,AH$6,Août!$D35:$AH35,"Ca"))/7*$C34</f>
        <v>0</v>
      </c>
      <c r="AI34" s="108">
        <f>COUNTIFS(Août!$D$6:$AH$6,AI$6,Août!$D35:$AH35,"Ca")/7*$C34</f>
        <v>0</v>
      </c>
      <c r="AJ34" s="108">
        <f>COUNTIFS(Août!$D$6:$AH$6,AJ$6,Août!$D35:$AH35,"Ca")/7*$C34</f>
        <v>0</v>
      </c>
      <c r="AK34" s="108">
        <f>COUNTIFS(Août!$D$6:$AH$6,AK$6,Août!$D35:$AH35,"Ca")/7*$C34</f>
        <v>0</v>
      </c>
      <c r="AL34" s="108">
        <f>(COUNTIFS(Août!$D$6:$AH$6,AL$6,Août!$D35:$AH35,"Ca")+COUNTIFS(Septembre!$D$6:$AG$6,AL$6,Septembre!$D35:$AG35,"Ca"))/7*$C34</f>
        <v>0</v>
      </c>
      <c r="AM34" s="108">
        <f>(COUNTIFS(Août!$D$6:$AH$6,AM$6,Août!$D35:$AH35,"Ca")+COUNTIFS(Septembre!$D$6:$AG$6,AM$6,Septembre!$D35:$AG35,"Ca"))/7*$C34</f>
        <v>0</v>
      </c>
      <c r="AN34" s="108">
        <f>COUNTIFS(Septembre!$D$6:$AG$6,AN$6,Septembre!$D35:$AG35,"Ca")/7*$C34</f>
        <v>0</v>
      </c>
      <c r="AO34" s="108">
        <f>COUNTIFS(Septembre!$D$6:$AG$6,AO$6,Septembre!$D35:$AG35,"Ca")/7*$C34</f>
        <v>0</v>
      </c>
      <c r="AP34" s="108">
        <f>(COUNTIFS(Septembre!$D$6:$AG$6,AP$6,Septembre!$D35:$AG35,"Ca")+COUNTIFS(Octobre!$D$6:$AH$6,AP$6,Octobre!$D35:$AH35,"Ca"))/7*$C34</f>
        <v>0</v>
      </c>
      <c r="AQ34" s="108">
        <f>(COUNTIFS(Septembre!$D$6:$AG$6,AQ$6,Septembre!$D35:$AG35,"Ca")+COUNTIFS(Octobre!$D$6:$AH$6,AQ$6,Octobre!$D35:$AH35,"Ca"))/7*$C34</f>
        <v>0</v>
      </c>
      <c r="AR34" s="108">
        <f>COUNTIFS(Octobre!$D$6:$AH$6,AR$6,Octobre!$D35:$AH35,"Ca")/7*$C34</f>
        <v>0</v>
      </c>
      <c r="AS34" s="108">
        <f>COUNTIFS(Octobre!$D$6:$AH$6,AS$6,Octobre!$D35:$AH35,"Ca")/7*$C34</f>
        <v>0</v>
      </c>
      <c r="AT34" s="108">
        <f>COUNTIFS(Octobre!$D$6:$AH$6,AT$6,Octobre!$D35:$AH35,"Ca")/7*$C34</f>
        <v>0</v>
      </c>
      <c r="AU34" s="108">
        <f>(COUNTIFS(Octobre!$D$6:$AH$6,AU$6,Octobre!$D35:$AH35,"Ca")+COUNTIFS(Novembre!$D$6:$AG$6,AU$6,Novembre!$D35:$AG35,"Ca"))/7*$C34</f>
        <v>0</v>
      </c>
      <c r="AV34" s="108">
        <f>(COUNTIFS(Octobre!$D$6:$AH$6,AV$6,Octobre!$D35:$AH35,"Ca")+COUNTIFS(Novembre!$D$6:$AG$6,AV$6,Novembre!$D35:$AG35,"Ca"))/7*$C34</f>
        <v>0</v>
      </c>
      <c r="AW34" s="108">
        <f>COUNTIFS(Novembre!$D$6:$AG$6,AW$6,Novembre!$D35:$AG35,"Ca")/7*$C34</f>
        <v>0</v>
      </c>
      <c r="AX34" s="108">
        <f>COUNTIFS(Novembre!$D$6:$AG$6,AX$6,Novembre!$D35:$AG35,"Ca")/7*$C34</f>
        <v>0</v>
      </c>
      <c r="AY34" s="108">
        <f>(COUNTIFS(Novembre!$D$6:$AG$6,AY$6,Novembre!$D35:$AG35,"C")+COUNTIFS(Décembre!$D$6:$AH$6,AY$6,Décembre!$D35:$AH35,"C"))/7*$C34</f>
        <v>0</v>
      </c>
      <c r="AZ34" s="108">
        <f>(COUNTIFS(Novembre!$D$6:$AG$6,AZ$6,Novembre!$D35:$AG35,"Ca")+COUNTIFS(Décembre!$D$6:$AH$6,AZ$6,Décembre!$D35:$AH35,"Ca"))/7*$C34</f>
        <v>0</v>
      </c>
      <c r="BA34" s="108">
        <f>COUNTIFS(Décembre!$D$6:$AH$6,BA$6,Décembre!$D35:$AH35,"Ca")/7*$C34</f>
        <v>0</v>
      </c>
      <c r="BB34" s="108">
        <f>COUNTIFS(Décembre!$D$6:$AH$6,BB$6,Décembre!$D35:$AH35,"Ca")/7*$C34</f>
        <v>0</v>
      </c>
      <c r="BC34" s="108">
        <f>COUNTIFS(Décembre!$D$6:$AH$6,BC$6,Décembre!$D35:$AH35,"Ca")/7*$C34</f>
        <v>0</v>
      </c>
      <c r="BD34" s="108">
        <f>COUNTIFS(Décembre!$D$6:$AH$6,BD$6,Décembre!$D35:$AH35,"Ca")/7*$C34</f>
        <v>0</v>
      </c>
      <c r="BE34" s="39">
        <f>SUM(Tableau8[[#This Row],[janv-00]:[Colonne4]])</f>
        <v>0</v>
      </c>
    </row>
    <row r="35" spans="2:57" ht="23.25" customHeight="1" x14ac:dyDescent="0.25">
      <c r="B35" s="23">
        <f>'Noms '!B32</f>
        <v>0</v>
      </c>
      <c r="C35" s="26">
        <f>'Noms '!C32</f>
        <v>0.5</v>
      </c>
      <c r="D35" s="108">
        <f>COUNTIFS(Janvier!$D$6:$AH$6,D$6,Janvier!$D36:$AH36,"Ca")/7*Tableau8[[#This Row],[ETP]]</f>
        <v>0</v>
      </c>
      <c r="E35" s="108">
        <f>COUNTIFS(Janvier!$D$6:$AH$6,E$6,Janvier!$D36:$AH36,"Ca")/7*Tableau8[[#This Row],[ETP]]</f>
        <v>0</v>
      </c>
      <c r="F35" s="108">
        <f>COUNTIFS(Janvier!$D$6:$AH$6,F$6,Janvier!$D36:$AH36,"Ca")/7*$C35</f>
        <v>0</v>
      </c>
      <c r="G35" s="108">
        <f>COUNTIFS(Janvier!$D$6:$AH$6,G$6,Janvier!$D36:$AH36,"Ca")/7*$C35</f>
        <v>0</v>
      </c>
      <c r="H35" s="108">
        <f>(COUNTIFS(Janvier!$D$6:$AH$6,H$6,Janvier!$D36:$AH36,"Ca")+COUNTIFS(Février!D34:AF34,H$6,Février!D36:AF36,"Ca"))/7*$C35</f>
        <v>0</v>
      </c>
      <c r="I35" s="108">
        <f>(COUNTIFS(Janvier!$D$6:$AH$6,I$6,Janvier!$D36:$AH36,"Ca")+COUNTIFS(Février!E34:AG34,I$6,Février!E36:AG36,"Ca"))/7*$C35</f>
        <v>0</v>
      </c>
      <c r="J35" s="108">
        <f>COUNTIFS(Février!E34:AG34,J$6,Février!E36:AG36,"Ca")/7*$C35</f>
        <v>0</v>
      </c>
      <c r="K35" s="108">
        <f>COUNTIFS(Février!F34:AH34,K$6,Février!F36:AH36,"Ca")/7*$C35</f>
        <v>0</v>
      </c>
      <c r="L35" s="108">
        <f>(COUNTIFS(Février!G34:AI34,L$6,Février!G36:AI36,"Ca")+COUNTIFS(Mars!D34:AH34,L$6,Mars!D36:AH36,"Ca"))/7*$C35</f>
        <v>0</v>
      </c>
      <c r="M35" s="108">
        <f>(COUNTIFS(Février!H34:AJ34,M$6,Février!H36:AJ36,"Ca")+COUNTIFS(Mars!E34:AI34,M$6,Mars!E36:AI36,"Ca"))/7*$C35</f>
        <v>0</v>
      </c>
      <c r="N35" s="108">
        <f>COUNTIFS(Mars!$E$6:$AI$6,N$6,Mars!$E36:$AI36,"Ca")/7*$C35</f>
        <v>0</v>
      </c>
      <c r="O35" s="108">
        <f>COUNTIFS(Mars!$E$6:$AI$6,O$6,Mars!$E36:$AI36,"Ca")/7*$C35</f>
        <v>0</v>
      </c>
      <c r="P35" s="108">
        <f>(COUNTIFS(Mars!$E$6:$AI$6,P$6,Mars!$E36:$AI36,"Ca")+COUNTIFS(Avril!$D$6:$AG$6,P$6,Avril!$D36:$AG36,"Ca"))/7*$C35</f>
        <v>0</v>
      </c>
      <c r="Q35" s="108">
        <f>(COUNTIFS(Mars!$E$6:$AI$6,Q$6,Mars!$E36:$AI36,"Ca")+COUNTIFS(Avril!$D$6:$AG$6,Q$6,Avril!$D36:$AG36,"Ca"))/7*$C35</f>
        <v>0</v>
      </c>
      <c r="R35" s="108">
        <f>COUNTIFS(Avril!$D$6:$AG$6,R$6,Avril!$D36:$AG36,"Ca")/7*$C35</f>
        <v>0</v>
      </c>
      <c r="S35" s="108">
        <f>COUNTIFS(Avril!$D$6:$AG$6,S$6,Avril!$D36:$AG36,"Ca")/7*$C35</f>
        <v>0</v>
      </c>
      <c r="T35" s="108">
        <f>COUNTIFS(Avril!$D$6:$AG$6,T$6,Avril!$D36:$AG36,"Ca")/7*$C35</f>
        <v>0</v>
      </c>
      <c r="U35" s="108">
        <f>(COUNTIFS(Avril!$D$6:$AG$6,U$6,Avril!$D36:$AG36,"Ca")+COUNTIFS(Mai!D34:AH34,U$6,Mai!D36:AH36,"Ca"))/7*$C35</f>
        <v>0</v>
      </c>
      <c r="V35" s="108">
        <f>(COUNTIFS(Avril!$D$6:$AG$6,V$6,Avril!$D36:$AG36,"Ca")+COUNTIFS(Mai!E34:AI34,V$6,Mai!E36:AI36,"Ca"))/7*$C35</f>
        <v>0</v>
      </c>
      <c r="W35" s="108">
        <f>IF(D35="","",COUNTIFS(Mai!F34:AJ34,W$6,Mai!F36:AJ36,"Ca")/7*$C35)</f>
        <v>0</v>
      </c>
      <c r="X35" s="108">
        <f>COUNTIFS(Mai!G34:AK34,X$6,Mai!G36:AK36,"Ca")/7*$C35</f>
        <v>0</v>
      </c>
      <c r="Y35" s="108">
        <f>(COUNTIFS(Mai!H34:AL34,Y$6,Mai!H36:AL36,"Ca")+COUNTIFS(Juin!$D$6:$AG$6,Y$6,Juin!$D36:$AG36,"Ca"))/7*$C35</f>
        <v>0</v>
      </c>
      <c r="Z35" s="108">
        <f>(COUNTIFS(Mai!I34:AM34,Z$6,Mai!I36:AM36,"Ca")+COUNTIFS(Juin!$D$6:$AG$6,Z$6,Juin!$D36:$AG36,"Ca"))/7*$C35</f>
        <v>0</v>
      </c>
      <c r="AA35" s="108">
        <f>(COUNTIFS(Mai!J34:AN34,AA$6,Mai!J36:AN36,"Ca")+COUNTIFS(Juin!$D$6:$AG$6,AA$6,Juin!$D36:$AG36,"Ca"))/7*$C35</f>
        <v>0</v>
      </c>
      <c r="AB35" s="108">
        <f>COUNTIFS(Juin!$D$6:$AG$6,AB$6,Juin!$D36:$AG36,"Ca")/7*$C35</f>
        <v>0</v>
      </c>
      <c r="AC35" s="108">
        <f>(COUNTIFS(Juin!$D$6:$AG$6,AC$6,Juin!$D36:$AG36,"Ca")+COUNTIFS(Juillet!$D$6:$AH$6,AC$6,Juillet!$D36:$AH36,"Ca"))/7*$C35</f>
        <v>0</v>
      </c>
      <c r="AD35" s="108">
        <f>(COUNTIFS(Juin!$D$6:$AG$6,AD$6,Juin!$D36:$AG36,"Ca")+COUNTIFS(Juillet!$D$6:$AH$6,AD$6,Juillet!$D36:$AH36,"Ca"))/7*$C35</f>
        <v>0</v>
      </c>
      <c r="AE35" s="108">
        <f>COUNTIFS(Juillet!$D$6:$AH$6,AE$6,Juillet!$D36:$AH36,"Ca")/7*$C35</f>
        <v>0</v>
      </c>
      <c r="AF35" s="108">
        <f>COUNTIFS(Juillet!$D$6:$AH$6,AF$6,Juillet!$D36:$AH36,"Ca")/7*$C35</f>
        <v>0</v>
      </c>
      <c r="AG35" s="108">
        <f>COUNTIFS(Juillet!$D$6:$AH$6,AG$6,Juillet!$D36:$AH36,"Ca")/7*$C35</f>
        <v>0</v>
      </c>
      <c r="AH35" s="108">
        <f>(COUNTIFS(Juillet!$D$6:$AH$6,AH$6,Juillet!$D36:$AH36,"Ca")+COUNTIFS(Août!$D$6:$AH$6,AH$6,Août!$D36:$AH36,"Ca"))/7*$C35</f>
        <v>0</v>
      </c>
      <c r="AI35" s="108">
        <f>COUNTIFS(Août!$D$6:$AH$6,AI$6,Août!$D36:$AH36,"Ca")/7*$C35</f>
        <v>0</v>
      </c>
      <c r="AJ35" s="108">
        <f>COUNTIFS(Août!$D$6:$AH$6,AJ$6,Août!$D36:$AH36,"Ca")/7*$C35</f>
        <v>0</v>
      </c>
      <c r="AK35" s="108">
        <f>COUNTIFS(Août!$D$6:$AH$6,AK$6,Août!$D36:$AH36,"Ca")/7*$C35</f>
        <v>0</v>
      </c>
      <c r="AL35" s="108">
        <f>(COUNTIFS(Août!$D$6:$AH$6,AL$6,Août!$D36:$AH36,"Ca")+COUNTIFS(Septembre!$D$6:$AG$6,AL$6,Septembre!$D36:$AG36,"Ca"))/7*$C35</f>
        <v>0</v>
      </c>
      <c r="AM35" s="108">
        <f>(COUNTIFS(Août!$D$6:$AH$6,AM$6,Août!$D36:$AH36,"Ca")+COUNTIFS(Septembre!$D$6:$AG$6,AM$6,Septembre!$D36:$AG36,"Ca"))/7*$C35</f>
        <v>0</v>
      </c>
      <c r="AN35" s="108">
        <f>COUNTIFS(Septembre!$D$6:$AG$6,AN$6,Septembre!$D36:$AG36,"Ca")/7*$C35</f>
        <v>0</v>
      </c>
      <c r="AO35" s="108">
        <f>COUNTIFS(Septembre!$D$6:$AG$6,AO$6,Septembre!$D36:$AG36,"Ca")/7*$C35</f>
        <v>0</v>
      </c>
      <c r="AP35" s="108">
        <f>(COUNTIFS(Septembre!$D$6:$AG$6,AP$6,Septembre!$D36:$AG36,"Ca")+COUNTIFS(Octobre!$D$6:$AH$6,AP$6,Octobre!$D36:$AH36,"Ca"))/7*$C35</f>
        <v>0</v>
      </c>
      <c r="AQ35" s="108">
        <f>(COUNTIFS(Septembre!$D$6:$AG$6,AQ$6,Septembre!$D36:$AG36,"Ca")+COUNTIFS(Octobre!$D$6:$AH$6,AQ$6,Octobre!$D36:$AH36,"Ca"))/7*$C35</f>
        <v>0</v>
      </c>
      <c r="AR35" s="108">
        <f>COUNTIFS(Octobre!$D$6:$AH$6,AR$6,Octobre!$D36:$AH36,"Ca")/7*$C35</f>
        <v>0</v>
      </c>
      <c r="AS35" s="108">
        <f>COUNTIFS(Octobre!$D$6:$AH$6,AS$6,Octobre!$D36:$AH36,"Ca")/7*$C35</f>
        <v>0</v>
      </c>
      <c r="AT35" s="108">
        <f>COUNTIFS(Octobre!$D$6:$AH$6,AT$6,Octobre!$D36:$AH36,"Ca")/7*$C35</f>
        <v>0</v>
      </c>
      <c r="AU35" s="108">
        <f>(COUNTIFS(Octobre!$D$6:$AH$6,AU$6,Octobre!$D36:$AH36,"Ca")+COUNTIFS(Novembre!$D$6:$AG$6,AU$6,Novembre!$D36:$AG36,"Ca"))/7*$C35</f>
        <v>0</v>
      </c>
      <c r="AV35" s="108">
        <f>(COUNTIFS(Octobre!$D$6:$AH$6,AV$6,Octobre!$D36:$AH36,"Ca")+COUNTIFS(Novembre!$D$6:$AG$6,AV$6,Novembre!$D36:$AG36,"Ca"))/7*$C35</f>
        <v>0</v>
      </c>
      <c r="AW35" s="108">
        <f>COUNTIFS(Novembre!$D$6:$AG$6,AW$6,Novembre!$D36:$AG36,"Ca")/7*$C35</f>
        <v>0</v>
      </c>
      <c r="AX35" s="108">
        <f>COUNTIFS(Novembre!$D$6:$AG$6,AX$6,Novembre!$D36:$AG36,"Ca")/7*$C35</f>
        <v>0</v>
      </c>
      <c r="AY35" s="108">
        <f>(COUNTIFS(Novembre!$D$6:$AG$6,AY$6,Novembre!$D36:$AG36,"C")+COUNTIFS(Décembre!$D$6:$AH$6,AY$6,Décembre!$D36:$AH36,"C"))/7*$C35</f>
        <v>0</v>
      </c>
      <c r="AZ35" s="108">
        <f>(COUNTIFS(Novembre!$D$6:$AG$6,AZ$6,Novembre!$D36:$AG36,"Ca")+COUNTIFS(Décembre!$D$6:$AH$6,AZ$6,Décembre!$D36:$AH36,"Ca"))/7*$C35</f>
        <v>0</v>
      </c>
      <c r="BA35" s="108">
        <f>COUNTIFS(Décembre!$D$6:$AH$6,BA$6,Décembre!$D36:$AH36,"Ca")/7*$C35</f>
        <v>0</v>
      </c>
      <c r="BB35" s="108">
        <f>COUNTIFS(Décembre!$D$6:$AH$6,BB$6,Décembre!$D36:$AH36,"Ca")/7*$C35</f>
        <v>0</v>
      </c>
      <c r="BC35" s="108">
        <f>COUNTIFS(Décembre!$D$6:$AH$6,BC$6,Décembre!$D36:$AH36,"Ca")/7*$C35</f>
        <v>0</v>
      </c>
      <c r="BD35" s="108">
        <f>COUNTIFS(Décembre!$D$6:$AH$6,BD$6,Décembre!$D36:$AH36,"Ca")/7*$C35</f>
        <v>0</v>
      </c>
      <c r="BE35" s="39">
        <f>SUM(Tableau8[[#This Row],[janv-00]:[Colonne4]])</f>
        <v>0</v>
      </c>
    </row>
    <row r="36" spans="2:57" ht="23.25" customHeight="1" x14ac:dyDescent="0.25">
      <c r="B36" s="23">
        <f>'Noms '!B33</f>
        <v>0</v>
      </c>
      <c r="C36" s="26">
        <f>'Noms '!C33</f>
        <v>0.5</v>
      </c>
      <c r="D36" s="108">
        <f>COUNTIFS(Janvier!$D$6:$AH$6,D$6,Janvier!$D37:$AH37,"Ca")/7*Tableau8[[#This Row],[ETP]]</f>
        <v>0</v>
      </c>
      <c r="E36" s="108">
        <f>COUNTIFS(Janvier!$D$6:$AH$6,E$6,Janvier!$D37:$AH37,"Ca")/7*Tableau8[[#This Row],[ETP]]</f>
        <v>0</v>
      </c>
      <c r="F36" s="108">
        <f>COUNTIFS(Janvier!$D$6:$AH$6,F$6,Janvier!$D37:$AH37,"Ca")/7*$C36</f>
        <v>0</v>
      </c>
      <c r="G36" s="108">
        <f>COUNTIFS(Janvier!$D$6:$AH$6,G$6,Janvier!$D37:$AH37,"Ca")/7*$C36</f>
        <v>0</v>
      </c>
      <c r="H36" s="108">
        <f>(COUNTIFS(Janvier!$D$6:$AH$6,H$6,Janvier!$D37:$AH37,"Ca")+COUNTIFS(Février!D35:AF35,H$6,Février!D37:AF37,"Ca"))/7*$C36</f>
        <v>0</v>
      </c>
      <c r="I36" s="108">
        <f>(COUNTIFS(Janvier!$D$6:$AH$6,I$6,Janvier!$D37:$AH37,"Ca")+COUNTIFS(Février!E35:AG35,I$6,Février!E37:AG37,"Ca"))/7*$C36</f>
        <v>0</v>
      </c>
      <c r="J36" s="108">
        <f>COUNTIFS(Février!E35:AG35,J$6,Février!E37:AG37,"Ca")/7*$C36</f>
        <v>0</v>
      </c>
      <c r="K36" s="108">
        <f>COUNTIFS(Février!F35:AH35,K$6,Février!F37:AH37,"Ca")/7*$C36</f>
        <v>0</v>
      </c>
      <c r="L36" s="108">
        <f>(COUNTIFS(Février!G35:AI35,L$6,Février!G37:AI37,"Ca")+COUNTIFS(Mars!D35:AH35,L$6,Mars!D37:AH37,"Ca"))/7*$C36</f>
        <v>0</v>
      </c>
      <c r="M36" s="108">
        <f>(COUNTIFS(Février!H35:AJ35,M$6,Février!H37:AJ37,"Ca")+COUNTIFS(Mars!E35:AI35,M$6,Mars!E37:AI37,"Ca"))/7*$C36</f>
        <v>0</v>
      </c>
      <c r="N36" s="108">
        <f>COUNTIFS(Mars!$E$6:$AI$6,N$6,Mars!$E37:$AI37,"Ca")/7*$C36</f>
        <v>0</v>
      </c>
      <c r="O36" s="108">
        <f>COUNTIFS(Mars!$E$6:$AI$6,O$6,Mars!$E37:$AI37,"Ca")/7*$C36</f>
        <v>0</v>
      </c>
      <c r="P36" s="108">
        <f>(COUNTIFS(Mars!$E$6:$AI$6,P$6,Mars!$E37:$AI37,"Ca")+COUNTIFS(Avril!$D$6:$AG$6,P$6,Avril!$D37:$AG37,"Ca"))/7*$C36</f>
        <v>0</v>
      </c>
      <c r="Q36" s="108">
        <f>(COUNTIFS(Mars!$E$6:$AI$6,Q$6,Mars!$E37:$AI37,"Ca")+COUNTIFS(Avril!$D$6:$AG$6,Q$6,Avril!$D37:$AG37,"Ca"))/7*$C36</f>
        <v>0</v>
      </c>
      <c r="R36" s="108">
        <f>COUNTIFS(Avril!$D$6:$AG$6,R$6,Avril!$D37:$AG37,"Ca")/7*$C36</f>
        <v>0</v>
      </c>
      <c r="S36" s="108">
        <f>COUNTIFS(Avril!$D$6:$AG$6,S$6,Avril!$D37:$AG37,"Ca")/7*$C36</f>
        <v>0</v>
      </c>
      <c r="T36" s="108">
        <f>COUNTIFS(Avril!$D$6:$AG$6,T$6,Avril!$D37:$AG37,"Ca")/7*$C36</f>
        <v>0</v>
      </c>
      <c r="U36" s="108">
        <f>(COUNTIFS(Avril!$D$6:$AG$6,U$6,Avril!$D37:$AG37,"Ca")+COUNTIFS(Mai!D35:AH35,U$6,Mai!D37:AH37,"Ca"))/7*$C36</f>
        <v>0</v>
      </c>
      <c r="V36" s="108">
        <f>(COUNTIFS(Avril!$D$6:$AG$6,V$6,Avril!$D37:$AG37,"Ca")+COUNTIFS(Mai!E35:AI35,V$6,Mai!E37:AI37,"Ca"))/7*$C36</f>
        <v>0</v>
      </c>
      <c r="W36" s="108">
        <f>IF(D36="","",COUNTIFS(Mai!F35:AJ35,W$6,Mai!F37:AJ37,"Ca")/7*$C36)</f>
        <v>0</v>
      </c>
      <c r="X36" s="108">
        <f>COUNTIFS(Mai!G35:AK35,X$6,Mai!G37:AK37,"Ca")/7*$C36</f>
        <v>0</v>
      </c>
      <c r="Y36" s="108">
        <f>(COUNTIFS(Mai!H35:AL35,Y$6,Mai!H37:AL37,"Ca")+COUNTIFS(Juin!$D$6:$AG$6,Y$6,Juin!$D37:$AG37,"Ca"))/7*$C36</f>
        <v>0</v>
      </c>
      <c r="Z36" s="108">
        <f>(COUNTIFS(Mai!I35:AM35,Z$6,Mai!I37:AM37,"Ca")+COUNTIFS(Juin!$D$6:$AG$6,Z$6,Juin!$D37:$AG37,"Ca"))/7*$C36</f>
        <v>0</v>
      </c>
      <c r="AA36" s="108">
        <f>(COUNTIFS(Mai!J35:AN35,AA$6,Mai!J37:AN37,"Ca")+COUNTIFS(Juin!$D$6:$AG$6,AA$6,Juin!$D37:$AG37,"Ca"))/7*$C36</f>
        <v>0</v>
      </c>
      <c r="AB36" s="108">
        <f>COUNTIFS(Juin!$D$6:$AG$6,AB$6,Juin!$D37:$AG37,"Ca")/7*$C36</f>
        <v>0</v>
      </c>
      <c r="AC36" s="108">
        <f>(COUNTIFS(Juin!$D$6:$AG$6,AC$6,Juin!$D37:$AG37,"Ca")+COUNTIFS(Juillet!$D$6:$AH$6,AC$6,Juillet!$D37:$AH37,"Ca"))/7*$C36</f>
        <v>0</v>
      </c>
      <c r="AD36" s="108">
        <f>(COUNTIFS(Juin!$D$6:$AG$6,AD$6,Juin!$D37:$AG37,"Ca")+COUNTIFS(Juillet!$D$6:$AH$6,AD$6,Juillet!$D37:$AH37,"Ca"))/7*$C36</f>
        <v>0</v>
      </c>
      <c r="AE36" s="108">
        <f>COUNTIFS(Juillet!$D$6:$AH$6,AE$6,Juillet!$D37:$AH37,"Ca")/7*$C36</f>
        <v>0</v>
      </c>
      <c r="AF36" s="108">
        <f>COUNTIFS(Juillet!$D$6:$AH$6,AF$6,Juillet!$D37:$AH37,"Ca")/7*$C36</f>
        <v>0</v>
      </c>
      <c r="AG36" s="108">
        <f>COUNTIFS(Juillet!$D$6:$AH$6,AG$6,Juillet!$D37:$AH37,"Ca")/7*$C36</f>
        <v>0</v>
      </c>
      <c r="AH36" s="108">
        <f>(COUNTIFS(Juillet!$D$6:$AH$6,AH$6,Juillet!$D37:$AH37,"Ca")+COUNTIFS(Août!$D$6:$AH$6,AH$6,Août!$D37:$AH37,"Ca"))/7*$C36</f>
        <v>0</v>
      </c>
      <c r="AI36" s="108">
        <f>COUNTIFS(Août!$D$6:$AH$6,AI$6,Août!$D37:$AH37,"Ca")/7*$C36</f>
        <v>0</v>
      </c>
      <c r="AJ36" s="108">
        <f>COUNTIFS(Août!$D$6:$AH$6,AJ$6,Août!$D37:$AH37,"Ca")/7*$C36</f>
        <v>0</v>
      </c>
      <c r="AK36" s="108">
        <f>COUNTIFS(Août!$D$6:$AH$6,AK$6,Août!$D37:$AH37,"Ca")/7*$C36</f>
        <v>0</v>
      </c>
      <c r="AL36" s="108">
        <f>(COUNTIFS(Août!$D$6:$AH$6,AL$6,Août!$D37:$AH37,"Ca")+COUNTIFS(Septembre!$D$6:$AG$6,AL$6,Septembre!$D37:$AG37,"Ca"))/7*$C36</f>
        <v>0</v>
      </c>
      <c r="AM36" s="108">
        <f>(COUNTIFS(Août!$D$6:$AH$6,AM$6,Août!$D37:$AH37,"Ca")+COUNTIFS(Septembre!$D$6:$AG$6,AM$6,Septembre!$D37:$AG37,"Ca"))/7*$C36</f>
        <v>0</v>
      </c>
      <c r="AN36" s="108">
        <f>COUNTIFS(Septembre!$D$6:$AG$6,AN$6,Septembre!$D37:$AG37,"Ca")/7*$C36</f>
        <v>0</v>
      </c>
      <c r="AO36" s="108">
        <f>COUNTIFS(Septembre!$D$6:$AG$6,AO$6,Septembre!$D37:$AG37,"Ca")/7*$C36</f>
        <v>0</v>
      </c>
      <c r="AP36" s="108">
        <f>(COUNTIFS(Septembre!$D$6:$AG$6,AP$6,Septembre!$D37:$AG37,"Ca")+COUNTIFS(Octobre!$D$6:$AH$6,AP$6,Octobre!$D37:$AH37,"Ca"))/7*$C36</f>
        <v>0</v>
      </c>
      <c r="AQ36" s="108">
        <f>(COUNTIFS(Septembre!$D$6:$AG$6,AQ$6,Septembre!$D37:$AG37,"Ca")+COUNTIFS(Octobre!$D$6:$AH$6,AQ$6,Octobre!$D37:$AH37,"Ca"))/7*$C36</f>
        <v>0</v>
      </c>
      <c r="AR36" s="108">
        <f>COUNTIFS(Octobre!$D$6:$AH$6,AR$6,Octobre!$D37:$AH37,"Ca")/7*$C36</f>
        <v>0</v>
      </c>
      <c r="AS36" s="108">
        <f>COUNTIFS(Octobre!$D$6:$AH$6,AS$6,Octobre!$D37:$AH37,"Ca")/7*$C36</f>
        <v>0</v>
      </c>
      <c r="AT36" s="108">
        <f>COUNTIFS(Octobre!$D$6:$AH$6,AT$6,Octobre!$D37:$AH37,"Ca")/7*$C36</f>
        <v>0</v>
      </c>
      <c r="AU36" s="108">
        <f>(COUNTIFS(Octobre!$D$6:$AH$6,AU$6,Octobre!$D37:$AH37,"Ca")+COUNTIFS(Novembre!$D$6:$AG$6,AU$6,Novembre!$D37:$AG37,"Ca"))/7*$C36</f>
        <v>0</v>
      </c>
      <c r="AV36" s="108">
        <f>(COUNTIFS(Octobre!$D$6:$AH$6,AV$6,Octobre!$D37:$AH37,"Ca")+COUNTIFS(Novembre!$D$6:$AG$6,AV$6,Novembre!$D37:$AG37,"Ca"))/7*$C36</f>
        <v>0</v>
      </c>
      <c r="AW36" s="108">
        <f>COUNTIFS(Novembre!$D$6:$AG$6,AW$6,Novembre!$D37:$AG37,"Ca")/7*$C36</f>
        <v>0</v>
      </c>
      <c r="AX36" s="108">
        <f>COUNTIFS(Novembre!$D$6:$AG$6,AX$6,Novembre!$D37:$AG37,"Ca")/7*$C36</f>
        <v>0</v>
      </c>
      <c r="AY36" s="108">
        <f>(COUNTIFS(Novembre!$D$6:$AG$6,AY$6,Novembre!$D37:$AG37,"C")+COUNTIFS(Décembre!$D$6:$AH$6,AY$6,Décembre!$D37:$AH37,"C"))/7*$C36</f>
        <v>0</v>
      </c>
      <c r="AZ36" s="108">
        <f>(COUNTIFS(Novembre!$D$6:$AG$6,AZ$6,Novembre!$D37:$AG37,"Ca")+COUNTIFS(Décembre!$D$6:$AH$6,AZ$6,Décembre!$D37:$AH37,"Ca"))/7*$C36</f>
        <v>0</v>
      </c>
      <c r="BA36" s="108">
        <f>COUNTIFS(Décembre!$D$6:$AH$6,BA$6,Décembre!$D37:$AH37,"Ca")/7*$C36</f>
        <v>0</v>
      </c>
      <c r="BB36" s="108">
        <f>COUNTIFS(Décembre!$D$6:$AH$6,BB$6,Décembre!$D37:$AH37,"Ca")/7*$C36</f>
        <v>0</v>
      </c>
      <c r="BC36" s="108">
        <f>COUNTIFS(Décembre!$D$6:$AH$6,BC$6,Décembre!$D37:$AH37,"Ca")/7*$C36</f>
        <v>0</v>
      </c>
      <c r="BD36" s="108">
        <f>COUNTIFS(Décembre!$D$6:$AH$6,BD$6,Décembre!$D37:$AH37,"Ca")/7*$C36</f>
        <v>0</v>
      </c>
      <c r="BE36" s="39">
        <f>SUM(Tableau8[[#This Row],[janv-00]:[Colonne4]])</f>
        <v>0</v>
      </c>
    </row>
    <row r="37" spans="2:57" ht="23.25" customHeight="1" x14ac:dyDescent="0.25">
      <c r="B37" s="23">
        <f>'Noms '!B34</f>
        <v>0</v>
      </c>
      <c r="C37" s="26">
        <f>'Noms '!C34</f>
        <v>0.75</v>
      </c>
      <c r="D37" s="108">
        <f>COUNTIFS(Janvier!$D$6:$AH$6,D$6,Janvier!$D38:$AH38,"Ca")/7*Tableau8[[#This Row],[ETP]]</f>
        <v>0</v>
      </c>
      <c r="E37" s="108">
        <f>COUNTIFS(Janvier!$D$6:$AH$6,E$6,Janvier!$D38:$AH38,"Ca")/7*Tableau8[[#This Row],[ETP]]</f>
        <v>0</v>
      </c>
      <c r="F37" s="108">
        <f>COUNTIFS(Janvier!$D$6:$AH$6,F$6,Janvier!$D38:$AH38,"Ca")/7*$C37</f>
        <v>0</v>
      </c>
      <c r="G37" s="108">
        <f>COUNTIFS(Janvier!$D$6:$AH$6,G$6,Janvier!$D38:$AH38,"Ca")/7*$C37</f>
        <v>0</v>
      </c>
      <c r="H37" s="108">
        <f>(COUNTIFS(Janvier!$D$6:$AH$6,H$6,Janvier!$D38:$AH38,"Ca")+COUNTIFS(Février!D36:AF36,H$6,Février!D38:AF38,"Ca"))/7*$C37</f>
        <v>0</v>
      </c>
      <c r="I37" s="108">
        <f>(COUNTIFS(Janvier!$D$6:$AH$6,I$6,Janvier!$D38:$AH38,"Ca")+COUNTIFS(Février!E36:AG36,I$6,Février!E38:AG38,"Ca"))/7*$C37</f>
        <v>0</v>
      </c>
      <c r="J37" s="108">
        <f>COUNTIFS(Février!E36:AG36,J$6,Février!E38:AG38,"Ca")/7*$C37</f>
        <v>0</v>
      </c>
      <c r="K37" s="108">
        <f>COUNTIFS(Février!F36:AH36,K$6,Février!F38:AH38,"Ca")/7*$C37</f>
        <v>0</v>
      </c>
      <c r="L37" s="108">
        <f>(COUNTIFS(Février!G36:AI36,L$6,Février!G38:AI38,"Ca")+COUNTIFS(Mars!D36:AH36,L$6,Mars!D38:AH38,"Ca"))/7*$C37</f>
        <v>0</v>
      </c>
      <c r="M37" s="108">
        <f>(COUNTIFS(Février!H36:AJ36,M$6,Février!H38:AJ38,"Ca")+COUNTIFS(Mars!E36:AI36,M$6,Mars!E38:AI38,"Ca"))/7*$C37</f>
        <v>0</v>
      </c>
      <c r="N37" s="108">
        <f>COUNTIFS(Mars!$E$6:$AI$6,N$6,Mars!$E38:$AI38,"Ca")/7*$C37</f>
        <v>0</v>
      </c>
      <c r="O37" s="108">
        <f>COUNTIFS(Mars!$E$6:$AI$6,O$6,Mars!$E38:$AI38,"Ca")/7*$C37</f>
        <v>0</v>
      </c>
      <c r="P37" s="108">
        <f>(COUNTIFS(Mars!$E$6:$AI$6,P$6,Mars!$E38:$AI38,"Ca")+COUNTIFS(Avril!$D$6:$AG$6,P$6,Avril!$D38:$AG38,"Ca"))/7*$C37</f>
        <v>0</v>
      </c>
      <c r="Q37" s="108">
        <f>(COUNTIFS(Mars!$E$6:$AI$6,Q$6,Mars!$E38:$AI38,"Ca")+COUNTIFS(Avril!$D$6:$AG$6,Q$6,Avril!$D38:$AG38,"Ca"))/7*$C37</f>
        <v>0</v>
      </c>
      <c r="R37" s="108">
        <f>COUNTIFS(Avril!$D$6:$AG$6,R$6,Avril!$D38:$AG38,"Ca")/7*$C37</f>
        <v>0</v>
      </c>
      <c r="S37" s="108">
        <f>COUNTIFS(Avril!$D$6:$AG$6,S$6,Avril!$D38:$AG38,"Ca")/7*$C37</f>
        <v>0</v>
      </c>
      <c r="T37" s="108">
        <f>COUNTIFS(Avril!$D$6:$AG$6,T$6,Avril!$D38:$AG38,"Ca")/7*$C37</f>
        <v>0</v>
      </c>
      <c r="U37" s="108">
        <f>(COUNTIFS(Avril!$D$6:$AG$6,U$6,Avril!$D38:$AG38,"Ca")+COUNTIFS(Mai!D36:AH36,U$6,Mai!D38:AH38,"Ca"))/7*$C37</f>
        <v>0</v>
      </c>
      <c r="V37" s="108">
        <f>(COUNTIFS(Avril!$D$6:$AG$6,V$6,Avril!$D38:$AG38,"Ca")+COUNTIFS(Mai!E36:AI36,V$6,Mai!E38:AI38,"Ca"))/7*$C37</f>
        <v>0</v>
      </c>
      <c r="W37" s="108">
        <f>IF(D37="","",COUNTIFS(Mai!F36:AJ36,W$6,Mai!F38:AJ38,"Ca")/7*$C37)</f>
        <v>0</v>
      </c>
      <c r="X37" s="108">
        <f>COUNTIFS(Mai!G36:AK36,X$6,Mai!G38:AK38,"Ca")/7*$C37</f>
        <v>0</v>
      </c>
      <c r="Y37" s="108">
        <f>(COUNTIFS(Mai!H36:AL36,Y$6,Mai!H38:AL38,"Ca")+COUNTIFS(Juin!$D$6:$AG$6,Y$6,Juin!$D38:$AG38,"Ca"))/7*$C37</f>
        <v>0</v>
      </c>
      <c r="Z37" s="108">
        <f>(COUNTIFS(Mai!I36:AM36,Z$6,Mai!I38:AM38,"Ca")+COUNTIFS(Juin!$D$6:$AG$6,Z$6,Juin!$D38:$AG38,"Ca"))/7*$C37</f>
        <v>0</v>
      </c>
      <c r="AA37" s="108">
        <f>(COUNTIFS(Mai!J36:AN36,AA$6,Mai!J38:AN38,"Ca")+COUNTIFS(Juin!$D$6:$AG$6,AA$6,Juin!$D38:$AG38,"Ca"))/7*$C37</f>
        <v>0</v>
      </c>
      <c r="AB37" s="108">
        <f>COUNTIFS(Juin!$D$6:$AG$6,AB$6,Juin!$D38:$AG38,"Ca")/7*$C37</f>
        <v>0</v>
      </c>
      <c r="AC37" s="108">
        <f>(COUNTIFS(Juin!$D$6:$AG$6,AC$6,Juin!$D38:$AG38,"Ca")+COUNTIFS(Juillet!$D$6:$AH$6,AC$6,Juillet!$D38:$AH38,"Ca"))/7*$C37</f>
        <v>0</v>
      </c>
      <c r="AD37" s="108">
        <f>(COUNTIFS(Juin!$D$6:$AG$6,AD$6,Juin!$D38:$AG38,"Ca")+COUNTIFS(Juillet!$D$6:$AH$6,AD$6,Juillet!$D38:$AH38,"Ca"))/7*$C37</f>
        <v>0</v>
      </c>
      <c r="AE37" s="108">
        <f>COUNTIFS(Juillet!$D$6:$AH$6,AE$6,Juillet!$D38:$AH38,"Ca")/7*$C37</f>
        <v>0</v>
      </c>
      <c r="AF37" s="108">
        <f>COUNTIFS(Juillet!$D$6:$AH$6,AF$6,Juillet!$D38:$AH38,"Ca")/7*$C37</f>
        <v>0</v>
      </c>
      <c r="AG37" s="108">
        <f>COUNTIFS(Juillet!$D$6:$AH$6,AG$6,Juillet!$D38:$AH38,"Ca")/7*$C37</f>
        <v>0</v>
      </c>
      <c r="AH37" s="108">
        <f>(COUNTIFS(Juillet!$D$6:$AH$6,AH$6,Juillet!$D38:$AH38,"Ca")+COUNTIFS(Août!$D$6:$AH$6,AH$6,Août!$D38:$AH38,"Ca"))/7*$C37</f>
        <v>0</v>
      </c>
      <c r="AI37" s="108">
        <f>COUNTIFS(Août!$D$6:$AH$6,AI$6,Août!$D38:$AH38,"Ca")/7*$C37</f>
        <v>0</v>
      </c>
      <c r="AJ37" s="108">
        <f>COUNTIFS(Août!$D$6:$AH$6,AJ$6,Août!$D38:$AH38,"Ca")/7*$C37</f>
        <v>0</v>
      </c>
      <c r="AK37" s="108">
        <f>COUNTIFS(Août!$D$6:$AH$6,AK$6,Août!$D38:$AH38,"Ca")/7*$C37</f>
        <v>0</v>
      </c>
      <c r="AL37" s="108">
        <f>(COUNTIFS(Août!$D$6:$AH$6,AL$6,Août!$D38:$AH38,"Ca")+COUNTIFS(Septembre!$D$6:$AG$6,AL$6,Septembre!$D38:$AG38,"Ca"))/7*$C37</f>
        <v>0</v>
      </c>
      <c r="AM37" s="108">
        <f>(COUNTIFS(Août!$D$6:$AH$6,AM$6,Août!$D38:$AH38,"Ca")+COUNTIFS(Septembre!$D$6:$AG$6,AM$6,Septembre!$D38:$AG38,"Ca"))/7*$C37</f>
        <v>0</v>
      </c>
      <c r="AN37" s="108">
        <f>COUNTIFS(Septembre!$D$6:$AG$6,AN$6,Septembre!$D38:$AG38,"Ca")/7*$C37</f>
        <v>0</v>
      </c>
      <c r="AO37" s="108">
        <f>COUNTIFS(Septembre!$D$6:$AG$6,AO$6,Septembre!$D38:$AG38,"Ca")/7*$C37</f>
        <v>0</v>
      </c>
      <c r="AP37" s="108">
        <f>(COUNTIFS(Septembre!$D$6:$AG$6,AP$6,Septembre!$D38:$AG38,"Ca")+COUNTIFS(Octobre!$D$6:$AH$6,AP$6,Octobre!$D38:$AH38,"Ca"))/7*$C37</f>
        <v>0</v>
      </c>
      <c r="AQ37" s="108">
        <f>(COUNTIFS(Septembre!$D$6:$AG$6,AQ$6,Septembre!$D38:$AG38,"Ca")+COUNTIFS(Octobre!$D$6:$AH$6,AQ$6,Octobre!$D38:$AH38,"Ca"))/7*$C37</f>
        <v>0</v>
      </c>
      <c r="AR37" s="108">
        <f>COUNTIFS(Octobre!$D$6:$AH$6,AR$6,Octobre!$D38:$AH38,"Ca")/7*$C37</f>
        <v>0</v>
      </c>
      <c r="AS37" s="108">
        <f>COUNTIFS(Octobre!$D$6:$AH$6,AS$6,Octobre!$D38:$AH38,"Ca")/7*$C37</f>
        <v>0</v>
      </c>
      <c r="AT37" s="108">
        <f>COUNTIFS(Octobre!$D$6:$AH$6,AT$6,Octobre!$D38:$AH38,"Ca")/7*$C37</f>
        <v>0</v>
      </c>
      <c r="AU37" s="108">
        <f>(COUNTIFS(Octobre!$D$6:$AH$6,AU$6,Octobre!$D38:$AH38,"Ca")+COUNTIFS(Novembre!$D$6:$AG$6,AU$6,Novembre!$D38:$AG38,"Ca"))/7*$C37</f>
        <v>0</v>
      </c>
      <c r="AV37" s="108">
        <f>(COUNTIFS(Octobre!$D$6:$AH$6,AV$6,Octobre!$D38:$AH38,"Ca")+COUNTIFS(Novembre!$D$6:$AG$6,AV$6,Novembre!$D38:$AG38,"Ca"))/7*$C37</f>
        <v>0</v>
      </c>
      <c r="AW37" s="108">
        <f>COUNTIFS(Novembre!$D$6:$AG$6,AW$6,Novembre!$D38:$AG38,"Ca")/7*$C37</f>
        <v>0</v>
      </c>
      <c r="AX37" s="108">
        <f>COUNTIFS(Novembre!$D$6:$AG$6,AX$6,Novembre!$D38:$AG38,"Ca")/7*$C37</f>
        <v>0</v>
      </c>
      <c r="AY37" s="108">
        <f>(COUNTIFS(Novembre!$D$6:$AG$6,AY$6,Novembre!$D38:$AG38,"C")+COUNTIFS(Décembre!$D$6:$AH$6,AY$6,Décembre!$D38:$AH38,"C"))/7*$C37</f>
        <v>0</v>
      </c>
      <c r="AZ37" s="108">
        <f>(COUNTIFS(Novembre!$D$6:$AG$6,AZ$6,Novembre!$D38:$AG38,"Ca")+COUNTIFS(Décembre!$D$6:$AH$6,AZ$6,Décembre!$D38:$AH38,"Ca"))/7*$C37</f>
        <v>0</v>
      </c>
      <c r="BA37" s="108">
        <f>COUNTIFS(Décembre!$D$6:$AH$6,BA$6,Décembre!$D38:$AH38,"Ca")/7*$C37</f>
        <v>0</v>
      </c>
      <c r="BB37" s="108">
        <f>COUNTIFS(Décembre!$D$6:$AH$6,BB$6,Décembre!$D38:$AH38,"Ca")/7*$C37</f>
        <v>0</v>
      </c>
      <c r="BC37" s="108">
        <f>COUNTIFS(Décembre!$D$6:$AH$6,BC$6,Décembre!$D38:$AH38,"Ca")/7*$C37</f>
        <v>0</v>
      </c>
      <c r="BD37" s="108">
        <f>COUNTIFS(Décembre!$D$6:$AH$6,BD$6,Décembre!$D38:$AH38,"Ca")/7*$C37</f>
        <v>0</v>
      </c>
      <c r="BE37" s="39">
        <f>SUM(Tableau8[[#This Row],[janv-00]:[Colonne4]])</f>
        <v>0</v>
      </c>
    </row>
    <row r="38" spans="2:57" ht="23.25" customHeight="1" x14ac:dyDescent="0.25">
      <c r="B38" s="23">
        <f>'Noms '!B35</f>
        <v>0</v>
      </c>
      <c r="C38" s="26">
        <f>'Noms '!C35</f>
        <v>1</v>
      </c>
      <c r="D38" s="108">
        <f>COUNTIFS(Janvier!$D$6:$AH$6,D$6,Janvier!$D39:$AH39,"Ca")/7*Tableau8[[#This Row],[ETP]]</f>
        <v>0</v>
      </c>
      <c r="E38" s="108">
        <f>COUNTIFS(Janvier!$D$6:$AH$6,E$6,Janvier!$D39:$AH39,"Ca")/7*Tableau8[[#This Row],[ETP]]</f>
        <v>0</v>
      </c>
      <c r="F38" s="108">
        <f>COUNTIFS(Janvier!$D$6:$AH$6,F$6,Janvier!$D39:$AH39,"Ca")/7*$C38</f>
        <v>0</v>
      </c>
      <c r="G38" s="108">
        <f>COUNTIFS(Janvier!$D$6:$AH$6,G$6,Janvier!$D39:$AH39,"Ca")/7*$C38</f>
        <v>0</v>
      </c>
      <c r="H38" s="108">
        <f>(COUNTIFS(Janvier!$D$6:$AH$6,H$6,Janvier!$D39:$AH39,"Ca")+COUNTIFS(Février!D37:AF37,H$6,Février!D39:AF39,"Ca"))/7*$C38</f>
        <v>0</v>
      </c>
      <c r="I38" s="108">
        <f>(COUNTIFS(Janvier!$D$6:$AH$6,I$6,Janvier!$D39:$AH39,"Ca")+COUNTIFS(Février!E37:AG37,I$6,Février!E39:AG39,"Ca"))/7*$C38</f>
        <v>0</v>
      </c>
      <c r="J38" s="108">
        <f>COUNTIFS(Février!E37:AG37,J$6,Février!E39:AG39,"Ca")/7*$C38</f>
        <v>0</v>
      </c>
      <c r="K38" s="108">
        <f>COUNTIFS(Février!F37:AH37,K$6,Février!F39:AH39,"Ca")/7*$C38</f>
        <v>0</v>
      </c>
      <c r="L38" s="108">
        <f>(COUNTIFS(Février!G37:AI37,L$6,Février!G39:AI39,"Ca")+COUNTIFS(Mars!D37:AH37,L$6,Mars!D39:AH39,"Ca"))/7*$C38</f>
        <v>0</v>
      </c>
      <c r="M38" s="108">
        <f>(COUNTIFS(Février!H37:AJ37,M$6,Février!H39:AJ39,"Ca")+COUNTIFS(Mars!E37:AI37,M$6,Mars!E39:AI39,"Ca"))/7*$C38</f>
        <v>0</v>
      </c>
      <c r="N38" s="108">
        <f>COUNTIFS(Mars!$E$6:$AI$6,N$6,Mars!$E39:$AI39,"Ca")/7*$C38</f>
        <v>0</v>
      </c>
      <c r="O38" s="108">
        <f>COUNTIFS(Mars!$E$6:$AI$6,O$6,Mars!$E39:$AI39,"Ca")/7*$C38</f>
        <v>0</v>
      </c>
      <c r="P38" s="108">
        <f>(COUNTIFS(Mars!$E$6:$AI$6,P$6,Mars!$E39:$AI39,"Ca")+COUNTIFS(Avril!$D$6:$AG$6,P$6,Avril!$D39:$AG39,"Ca"))/7*$C38</f>
        <v>0</v>
      </c>
      <c r="Q38" s="108">
        <f>(COUNTIFS(Mars!$E$6:$AI$6,Q$6,Mars!$E39:$AI39,"Ca")+COUNTIFS(Avril!$D$6:$AG$6,Q$6,Avril!$D39:$AG39,"Ca"))/7*$C38</f>
        <v>0</v>
      </c>
      <c r="R38" s="108">
        <f>COUNTIFS(Avril!$D$6:$AG$6,R$6,Avril!$D39:$AG39,"Ca")/7*$C38</f>
        <v>0</v>
      </c>
      <c r="S38" s="108">
        <f>COUNTIFS(Avril!$D$6:$AG$6,S$6,Avril!$D39:$AG39,"Ca")/7*$C38</f>
        <v>0</v>
      </c>
      <c r="T38" s="108">
        <f>COUNTIFS(Avril!$D$6:$AG$6,T$6,Avril!$D39:$AG39,"Ca")/7*$C38</f>
        <v>0</v>
      </c>
      <c r="U38" s="108">
        <f>(COUNTIFS(Avril!$D$6:$AG$6,U$6,Avril!$D39:$AG39,"Ca")+COUNTIFS(Mai!D37:AH37,U$6,Mai!D39:AH39,"Ca"))/7*$C38</f>
        <v>0</v>
      </c>
      <c r="V38" s="108">
        <f>(COUNTIFS(Avril!$D$6:$AG$6,V$6,Avril!$D39:$AG39,"Ca")+COUNTIFS(Mai!E37:AI37,V$6,Mai!E39:AI39,"Ca"))/7*$C38</f>
        <v>0</v>
      </c>
      <c r="W38" s="108">
        <f>IF(D38="","",COUNTIFS(Mai!F37:AJ37,W$6,Mai!F39:AJ39,"Ca")/7*$C38)</f>
        <v>0</v>
      </c>
      <c r="X38" s="108">
        <f>COUNTIFS(Mai!G37:AK37,X$6,Mai!G39:AK39,"Ca")/7*$C38</f>
        <v>0</v>
      </c>
      <c r="Y38" s="108">
        <f>(COUNTIFS(Mai!H37:AL37,Y$6,Mai!H39:AL39,"Ca")+COUNTIFS(Juin!$D$6:$AG$6,Y$6,Juin!$D39:$AG39,"Ca"))/7*$C38</f>
        <v>0</v>
      </c>
      <c r="Z38" s="108">
        <f>(COUNTIFS(Mai!I37:AM37,Z$6,Mai!I39:AM39,"Ca")+COUNTIFS(Juin!$D$6:$AG$6,Z$6,Juin!$D39:$AG39,"Ca"))/7*$C38</f>
        <v>0</v>
      </c>
      <c r="AA38" s="108">
        <f>(COUNTIFS(Mai!J37:AN37,AA$6,Mai!J39:AN39,"Ca")+COUNTIFS(Juin!$D$6:$AG$6,AA$6,Juin!$D39:$AG39,"Ca"))/7*$C38</f>
        <v>0</v>
      </c>
      <c r="AB38" s="108">
        <f>COUNTIFS(Juin!$D$6:$AG$6,AB$6,Juin!$D39:$AG39,"Ca")/7*$C38</f>
        <v>0</v>
      </c>
      <c r="AC38" s="108">
        <f>(COUNTIFS(Juin!$D$6:$AG$6,AC$6,Juin!$D39:$AG39,"Ca")+COUNTIFS(Juillet!$D$6:$AH$6,AC$6,Juillet!$D39:$AH39,"Ca"))/7*$C38</f>
        <v>0</v>
      </c>
      <c r="AD38" s="108">
        <f>(COUNTIFS(Juin!$D$6:$AG$6,AD$6,Juin!$D39:$AG39,"Ca")+COUNTIFS(Juillet!$D$6:$AH$6,AD$6,Juillet!$D39:$AH39,"Ca"))/7*$C38</f>
        <v>0</v>
      </c>
      <c r="AE38" s="108">
        <f>COUNTIFS(Juillet!$D$6:$AH$6,AE$6,Juillet!$D39:$AH39,"Ca")/7*$C38</f>
        <v>0</v>
      </c>
      <c r="AF38" s="108">
        <f>COUNTIFS(Juillet!$D$6:$AH$6,AF$6,Juillet!$D39:$AH39,"Ca")/7*$C38</f>
        <v>0</v>
      </c>
      <c r="AG38" s="108">
        <f>COUNTIFS(Juillet!$D$6:$AH$6,AG$6,Juillet!$D39:$AH39,"Ca")/7*$C38</f>
        <v>0</v>
      </c>
      <c r="AH38" s="108">
        <f>(COUNTIFS(Juillet!$D$6:$AH$6,AH$6,Juillet!$D39:$AH39,"Ca")+COUNTIFS(Août!$D$6:$AH$6,AH$6,Août!$D39:$AH39,"Ca"))/7*$C38</f>
        <v>0</v>
      </c>
      <c r="AI38" s="108">
        <f>COUNTIFS(Août!$D$6:$AH$6,AI$6,Août!$D39:$AH39,"Ca")/7*$C38</f>
        <v>0</v>
      </c>
      <c r="AJ38" s="108">
        <f>COUNTIFS(Août!$D$6:$AH$6,AJ$6,Août!$D39:$AH39,"Ca")/7*$C38</f>
        <v>0</v>
      </c>
      <c r="AK38" s="108">
        <f>COUNTIFS(Août!$D$6:$AH$6,AK$6,Août!$D39:$AH39,"Ca")/7*$C38</f>
        <v>0</v>
      </c>
      <c r="AL38" s="108">
        <f>(COUNTIFS(Août!$D$6:$AH$6,AL$6,Août!$D39:$AH39,"Ca")+COUNTIFS(Septembre!$D$6:$AG$6,AL$6,Septembre!$D39:$AG39,"Ca"))/7*$C38</f>
        <v>0</v>
      </c>
      <c r="AM38" s="108">
        <f>(COUNTIFS(Août!$D$6:$AH$6,AM$6,Août!$D39:$AH39,"Ca")+COUNTIFS(Septembre!$D$6:$AG$6,AM$6,Septembre!$D39:$AG39,"Ca"))/7*$C38</f>
        <v>0</v>
      </c>
      <c r="AN38" s="108">
        <f>COUNTIFS(Septembre!$D$6:$AG$6,AN$6,Septembre!$D39:$AG39,"Ca")/7*$C38</f>
        <v>0</v>
      </c>
      <c r="AO38" s="108">
        <f>COUNTIFS(Septembre!$D$6:$AG$6,AO$6,Septembre!$D39:$AG39,"Ca")/7*$C38</f>
        <v>0</v>
      </c>
      <c r="AP38" s="108">
        <f>(COUNTIFS(Septembre!$D$6:$AG$6,AP$6,Septembre!$D39:$AG39,"Ca")+COUNTIFS(Octobre!$D$6:$AH$6,AP$6,Octobre!$D39:$AH39,"Ca"))/7*$C38</f>
        <v>0</v>
      </c>
      <c r="AQ38" s="108">
        <f>(COUNTIFS(Septembre!$D$6:$AG$6,AQ$6,Septembre!$D39:$AG39,"Ca")+COUNTIFS(Octobre!$D$6:$AH$6,AQ$6,Octobre!$D39:$AH39,"Ca"))/7*$C38</f>
        <v>0</v>
      </c>
      <c r="AR38" s="108">
        <f>COUNTIFS(Octobre!$D$6:$AH$6,AR$6,Octobre!$D39:$AH39,"Ca")/7*$C38</f>
        <v>0</v>
      </c>
      <c r="AS38" s="108">
        <f>COUNTIFS(Octobre!$D$6:$AH$6,AS$6,Octobre!$D39:$AH39,"Ca")/7*$C38</f>
        <v>0</v>
      </c>
      <c r="AT38" s="108">
        <f>COUNTIFS(Octobre!$D$6:$AH$6,AT$6,Octobre!$D39:$AH39,"Ca")/7*$C38</f>
        <v>0</v>
      </c>
      <c r="AU38" s="108">
        <f>(COUNTIFS(Octobre!$D$6:$AH$6,AU$6,Octobre!$D39:$AH39,"Ca")+COUNTIFS(Novembre!$D$6:$AG$6,AU$6,Novembre!$D39:$AG39,"Ca"))/7*$C38</f>
        <v>0</v>
      </c>
      <c r="AV38" s="108">
        <f>(COUNTIFS(Octobre!$D$6:$AH$6,AV$6,Octobre!$D39:$AH39,"Ca")+COUNTIFS(Novembre!$D$6:$AG$6,AV$6,Novembre!$D39:$AG39,"Ca"))/7*$C38</f>
        <v>0</v>
      </c>
      <c r="AW38" s="108">
        <f>COUNTIFS(Novembre!$D$6:$AG$6,AW$6,Novembre!$D39:$AG39,"Ca")/7*$C38</f>
        <v>0</v>
      </c>
      <c r="AX38" s="108">
        <f>COUNTIFS(Novembre!$D$6:$AG$6,AX$6,Novembre!$D39:$AG39,"Ca")/7*$C38</f>
        <v>0</v>
      </c>
      <c r="AY38" s="108">
        <f>(COUNTIFS(Novembre!$D$6:$AG$6,AY$6,Novembre!$D39:$AG39,"C")+COUNTIFS(Décembre!$D$6:$AH$6,AY$6,Décembre!$D39:$AH39,"C"))/7*$C38</f>
        <v>0</v>
      </c>
      <c r="AZ38" s="108">
        <f>(COUNTIFS(Novembre!$D$6:$AG$6,AZ$6,Novembre!$D39:$AG39,"Ca")+COUNTIFS(Décembre!$D$6:$AH$6,AZ$6,Décembre!$D39:$AH39,"Ca"))/7*$C38</f>
        <v>0</v>
      </c>
      <c r="BA38" s="108">
        <f>COUNTIFS(Décembre!$D$6:$AH$6,BA$6,Décembre!$D39:$AH39,"Ca")/7*$C38</f>
        <v>0</v>
      </c>
      <c r="BB38" s="108">
        <f>COUNTIFS(Décembre!$D$6:$AH$6,BB$6,Décembre!$D39:$AH39,"Ca")/7*$C38</f>
        <v>0</v>
      </c>
      <c r="BC38" s="108">
        <f>COUNTIFS(Décembre!$D$6:$AH$6,BC$6,Décembre!$D39:$AH39,"Ca")/7*$C38</f>
        <v>0</v>
      </c>
      <c r="BD38" s="108">
        <f>COUNTIFS(Décembre!$D$6:$AH$6,BD$6,Décembre!$D39:$AH39,"Ca")/7*$C38</f>
        <v>0</v>
      </c>
      <c r="BE38" s="39">
        <f>SUM(Tableau8[[#This Row],[janv-00]:[Colonne4]])</f>
        <v>0</v>
      </c>
    </row>
    <row r="39" spans="2:57" ht="23.25" customHeight="1" x14ac:dyDescent="0.25">
      <c r="B39" s="23">
        <f>'Noms '!B36</f>
        <v>0</v>
      </c>
      <c r="C39" s="26">
        <f>'Noms '!C36</f>
        <v>0.84</v>
      </c>
      <c r="D39" s="108">
        <f>COUNTIFS(Janvier!$D$6:$AH$6,D$6,Janvier!$D40:$AH40,"Ca")/7*Tableau8[[#This Row],[ETP]]</f>
        <v>0</v>
      </c>
      <c r="E39" s="108">
        <f>COUNTIFS(Janvier!$D$6:$AH$6,E$6,Janvier!$D40:$AH40,"Ca")/7*Tableau8[[#This Row],[ETP]]</f>
        <v>0</v>
      </c>
      <c r="F39" s="108">
        <f>COUNTIFS(Janvier!$D$6:$AH$6,F$6,Janvier!$D40:$AH40,"Ca")/7*$C39</f>
        <v>0</v>
      </c>
      <c r="G39" s="108">
        <f>COUNTIFS(Janvier!$D$6:$AH$6,G$6,Janvier!$D40:$AH40,"Ca")/7*$C39</f>
        <v>0</v>
      </c>
      <c r="H39" s="108">
        <f>(COUNTIFS(Janvier!$D$6:$AH$6,H$6,Janvier!$D40:$AH40,"Ca")+COUNTIFS(Février!D38:AF38,H$6,Février!D40:AF40,"Ca"))/7*$C39</f>
        <v>0</v>
      </c>
      <c r="I39" s="108">
        <f>(COUNTIFS(Janvier!$D$6:$AH$6,I$6,Janvier!$D40:$AH40,"Ca")+COUNTIFS(Février!E38:AG38,I$6,Février!E40:AG40,"Ca"))/7*$C39</f>
        <v>0</v>
      </c>
      <c r="J39" s="108">
        <f>COUNTIFS(Février!E38:AG38,J$6,Février!E40:AG40,"Ca")/7*$C39</f>
        <v>0</v>
      </c>
      <c r="K39" s="108">
        <f>COUNTIFS(Février!F38:AH38,K$6,Février!F40:AH40,"Ca")/7*$C39</f>
        <v>0</v>
      </c>
      <c r="L39" s="108">
        <f>(COUNTIFS(Février!G38:AI38,L$6,Février!G40:AI40,"Ca")+COUNTIFS(Mars!D38:AH38,L$6,Mars!D40:AH40,"Ca"))/7*$C39</f>
        <v>0</v>
      </c>
      <c r="M39" s="108">
        <f>(COUNTIFS(Février!H38:AJ38,M$6,Février!H40:AJ40,"Ca")+COUNTIFS(Mars!E38:AI38,M$6,Mars!E40:AI40,"Ca"))/7*$C39</f>
        <v>0</v>
      </c>
      <c r="N39" s="108">
        <f>COUNTIFS(Mars!$E$6:$AI$6,N$6,Mars!$E40:$AI40,"Ca")/7*$C39</f>
        <v>0</v>
      </c>
      <c r="O39" s="108">
        <f>COUNTIFS(Mars!$E$6:$AI$6,O$6,Mars!$E40:$AI40,"Ca")/7*$C39</f>
        <v>0</v>
      </c>
      <c r="P39" s="108">
        <f>(COUNTIFS(Mars!$E$6:$AI$6,P$6,Mars!$E40:$AI40,"Ca")+COUNTIFS(Avril!$D$6:$AG$6,P$6,Avril!$D40:$AG40,"Ca"))/7*$C39</f>
        <v>0</v>
      </c>
      <c r="Q39" s="108">
        <f>(COUNTIFS(Mars!$E$6:$AI$6,Q$6,Mars!$E40:$AI40,"Ca")+COUNTIFS(Avril!$D$6:$AG$6,Q$6,Avril!$D40:$AG40,"Ca"))/7*$C39</f>
        <v>0</v>
      </c>
      <c r="R39" s="108">
        <f>COUNTIFS(Avril!$D$6:$AG$6,R$6,Avril!$D40:$AG40,"Ca")/7*$C39</f>
        <v>0</v>
      </c>
      <c r="S39" s="108">
        <f>COUNTIFS(Avril!$D$6:$AG$6,S$6,Avril!$D40:$AG40,"Ca")/7*$C39</f>
        <v>0</v>
      </c>
      <c r="T39" s="108">
        <f>COUNTIFS(Avril!$D$6:$AG$6,T$6,Avril!$D40:$AG40,"Ca")/7*$C39</f>
        <v>0</v>
      </c>
      <c r="U39" s="108">
        <f>(COUNTIFS(Avril!$D$6:$AG$6,U$6,Avril!$D40:$AG40,"Ca")+COUNTIFS(Mai!D38:AH38,U$6,Mai!D40:AH40,"Ca"))/7*$C39</f>
        <v>0</v>
      </c>
      <c r="V39" s="108">
        <f>(COUNTIFS(Avril!$D$6:$AG$6,V$6,Avril!$D40:$AG40,"Ca")+COUNTIFS(Mai!E38:AI38,V$6,Mai!E40:AI40,"Ca"))/7*$C39</f>
        <v>0</v>
      </c>
      <c r="W39" s="108">
        <f>IF(D39="","",COUNTIFS(Mai!F38:AJ38,W$6,Mai!F40:AJ40,"Ca")/7*$C39)</f>
        <v>0</v>
      </c>
      <c r="X39" s="108">
        <f>COUNTIFS(Mai!G38:AK38,X$6,Mai!G40:AK40,"Ca")/7*$C39</f>
        <v>0</v>
      </c>
      <c r="Y39" s="108">
        <f>(COUNTIFS(Mai!H38:AL38,Y$6,Mai!H40:AL40,"Ca")+COUNTIFS(Juin!$D$6:$AG$6,Y$6,Juin!$D40:$AG40,"Ca"))/7*$C39</f>
        <v>0</v>
      </c>
      <c r="Z39" s="108">
        <f>(COUNTIFS(Mai!I38:AM38,Z$6,Mai!I40:AM40,"Ca")+COUNTIFS(Juin!$D$6:$AG$6,Z$6,Juin!$D40:$AG40,"Ca"))/7*$C39</f>
        <v>0</v>
      </c>
      <c r="AA39" s="108">
        <f>(COUNTIFS(Mai!J38:AN38,AA$6,Mai!J40:AN40,"Ca")+COUNTIFS(Juin!$D$6:$AG$6,AA$6,Juin!$D40:$AG40,"Ca"))/7*$C39</f>
        <v>0</v>
      </c>
      <c r="AB39" s="108">
        <f>COUNTIFS(Juin!$D$6:$AG$6,AB$6,Juin!$D40:$AG40,"Ca")/7*$C39</f>
        <v>0</v>
      </c>
      <c r="AC39" s="108">
        <f>(COUNTIFS(Juin!$D$6:$AG$6,AC$6,Juin!$D40:$AG40,"Ca")+COUNTIFS(Juillet!$D$6:$AH$6,AC$6,Juillet!$D40:$AH40,"Ca"))/7*$C39</f>
        <v>0</v>
      </c>
      <c r="AD39" s="108">
        <f>(COUNTIFS(Juin!$D$6:$AG$6,AD$6,Juin!$D40:$AG40,"Ca")+COUNTIFS(Juillet!$D$6:$AH$6,AD$6,Juillet!$D40:$AH40,"Ca"))/7*$C39</f>
        <v>0</v>
      </c>
      <c r="AE39" s="108">
        <f>COUNTIFS(Juillet!$D$6:$AH$6,AE$6,Juillet!$D40:$AH40,"Ca")/7*$C39</f>
        <v>0</v>
      </c>
      <c r="AF39" s="108">
        <f>COUNTIFS(Juillet!$D$6:$AH$6,AF$6,Juillet!$D40:$AH40,"Ca")/7*$C39</f>
        <v>0</v>
      </c>
      <c r="AG39" s="108">
        <f>COUNTIFS(Juillet!$D$6:$AH$6,AG$6,Juillet!$D40:$AH40,"Ca")/7*$C39</f>
        <v>0</v>
      </c>
      <c r="AH39" s="108">
        <f>(COUNTIFS(Juillet!$D$6:$AH$6,AH$6,Juillet!$D40:$AH40,"Ca")+COUNTIFS(Août!$D$6:$AH$6,AH$6,Août!$D40:$AH40,"Ca"))/7*$C39</f>
        <v>0</v>
      </c>
      <c r="AI39" s="108">
        <f>COUNTIFS(Août!$D$6:$AH$6,AI$6,Août!$D40:$AH40,"Ca")/7*$C39</f>
        <v>0</v>
      </c>
      <c r="AJ39" s="108">
        <f>COUNTIFS(Août!$D$6:$AH$6,AJ$6,Août!$D40:$AH40,"Ca")/7*$C39</f>
        <v>0</v>
      </c>
      <c r="AK39" s="108">
        <f>COUNTIFS(Août!$D$6:$AH$6,AK$6,Août!$D40:$AH40,"Ca")/7*$C39</f>
        <v>0</v>
      </c>
      <c r="AL39" s="108">
        <f>(COUNTIFS(Août!$D$6:$AH$6,AL$6,Août!$D40:$AH40,"Ca")+COUNTIFS(Septembre!$D$6:$AG$6,AL$6,Septembre!$D40:$AG40,"Ca"))/7*$C39</f>
        <v>0</v>
      </c>
      <c r="AM39" s="108">
        <f>(COUNTIFS(Août!$D$6:$AH$6,AM$6,Août!$D40:$AH40,"Ca")+COUNTIFS(Septembre!$D$6:$AG$6,AM$6,Septembre!$D40:$AG40,"Ca"))/7*$C39</f>
        <v>0</v>
      </c>
      <c r="AN39" s="108">
        <f>COUNTIFS(Septembre!$D$6:$AG$6,AN$6,Septembre!$D40:$AG40,"Ca")/7*$C39</f>
        <v>0</v>
      </c>
      <c r="AO39" s="108">
        <f>COUNTIFS(Septembre!$D$6:$AG$6,AO$6,Septembre!$D40:$AG40,"Ca")/7*$C39</f>
        <v>0</v>
      </c>
      <c r="AP39" s="108">
        <f>(COUNTIFS(Septembre!$D$6:$AG$6,AP$6,Septembre!$D40:$AG40,"Ca")+COUNTIFS(Octobre!$D$6:$AH$6,AP$6,Octobre!$D40:$AH40,"Ca"))/7*$C39</f>
        <v>0</v>
      </c>
      <c r="AQ39" s="108">
        <f>(COUNTIFS(Septembre!$D$6:$AG$6,AQ$6,Septembre!$D40:$AG40,"Ca")+COUNTIFS(Octobre!$D$6:$AH$6,AQ$6,Octobre!$D40:$AH40,"Ca"))/7*$C39</f>
        <v>0</v>
      </c>
      <c r="AR39" s="108">
        <f>COUNTIFS(Octobre!$D$6:$AH$6,AR$6,Octobre!$D40:$AH40,"Ca")/7*$C39</f>
        <v>0</v>
      </c>
      <c r="AS39" s="108">
        <f>COUNTIFS(Octobre!$D$6:$AH$6,AS$6,Octobre!$D40:$AH40,"Ca")/7*$C39</f>
        <v>0</v>
      </c>
      <c r="AT39" s="108">
        <f>COUNTIFS(Octobre!$D$6:$AH$6,AT$6,Octobre!$D40:$AH40,"Ca")/7*$C39</f>
        <v>0</v>
      </c>
      <c r="AU39" s="108">
        <f>(COUNTIFS(Octobre!$D$6:$AH$6,AU$6,Octobre!$D40:$AH40,"Ca")+COUNTIFS(Novembre!$D$6:$AG$6,AU$6,Novembre!$D40:$AG40,"Ca"))/7*$C39</f>
        <v>0</v>
      </c>
      <c r="AV39" s="108">
        <f>(COUNTIFS(Octobre!$D$6:$AH$6,AV$6,Octobre!$D40:$AH40,"Ca")+COUNTIFS(Novembre!$D$6:$AG$6,AV$6,Novembre!$D40:$AG40,"Ca"))/7*$C39</f>
        <v>0</v>
      </c>
      <c r="AW39" s="108">
        <f>COUNTIFS(Novembre!$D$6:$AG$6,AW$6,Novembre!$D40:$AG40,"Ca")/7*$C39</f>
        <v>0</v>
      </c>
      <c r="AX39" s="108">
        <f>COUNTIFS(Novembre!$D$6:$AG$6,AX$6,Novembre!$D40:$AG40,"Ca")/7*$C39</f>
        <v>0</v>
      </c>
      <c r="AY39" s="108">
        <f>(COUNTIFS(Novembre!$D$6:$AG$6,AY$6,Novembre!$D40:$AG40,"C")+COUNTIFS(Décembre!$D$6:$AH$6,AY$6,Décembre!$D40:$AH40,"C"))/7*$C39</f>
        <v>0</v>
      </c>
      <c r="AZ39" s="108">
        <f>(COUNTIFS(Novembre!$D$6:$AG$6,AZ$6,Novembre!$D40:$AG40,"Ca")+COUNTIFS(Décembre!$D$6:$AH$6,AZ$6,Décembre!$D40:$AH40,"Ca"))/7*$C39</f>
        <v>0</v>
      </c>
      <c r="BA39" s="108">
        <f>COUNTIFS(Décembre!$D$6:$AH$6,BA$6,Décembre!$D40:$AH40,"Ca")/7*$C39</f>
        <v>0</v>
      </c>
      <c r="BB39" s="108">
        <f>COUNTIFS(Décembre!$D$6:$AH$6,BB$6,Décembre!$D40:$AH40,"Ca")/7*$C39</f>
        <v>0</v>
      </c>
      <c r="BC39" s="108">
        <f>COUNTIFS(Décembre!$D$6:$AH$6,BC$6,Décembre!$D40:$AH40,"Ca")/7*$C39</f>
        <v>0</v>
      </c>
      <c r="BD39" s="108">
        <f>COUNTIFS(Décembre!$D$6:$AH$6,BD$6,Décembre!$D40:$AH40,"Ca")/7*$C39</f>
        <v>0</v>
      </c>
      <c r="BE39" s="39">
        <f>SUM(Tableau8[[#This Row],[janv-00]:[Colonne4]])</f>
        <v>0</v>
      </c>
    </row>
    <row r="40" spans="2:57" ht="23.25" customHeight="1" x14ac:dyDescent="0.25">
      <c r="B40" s="23">
        <f>'Noms '!B37</f>
        <v>0</v>
      </c>
      <c r="C40" s="26">
        <f>'Noms '!C37</f>
        <v>0.63</v>
      </c>
      <c r="D40" s="108">
        <f>COUNTIFS(Janvier!$D$6:$AH$6,D$6,Janvier!$D41:$AH41,"Ca")/7*Tableau8[[#This Row],[ETP]]</f>
        <v>0</v>
      </c>
      <c r="E40" s="108">
        <f>COUNTIFS(Janvier!$D$6:$AH$6,E$6,Janvier!$D41:$AH41,"Ca")/7*Tableau8[[#This Row],[ETP]]</f>
        <v>0</v>
      </c>
      <c r="F40" s="108">
        <f>COUNTIFS(Janvier!$D$6:$AH$6,F$6,Janvier!$D41:$AH41,"Ca")/7*$C40</f>
        <v>0</v>
      </c>
      <c r="G40" s="108">
        <f>COUNTIFS(Janvier!$D$6:$AH$6,G$6,Janvier!$D41:$AH41,"Ca")/7*$C40</f>
        <v>0</v>
      </c>
      <c r="H40" s="108">
        <f>(COUNTIFS(Janvier!$D$6:$AH$6,H$6,Janvier!$D41:$AH41,"Ca")+COUNTIFS(Février!D39:AF39,H$6,Février!D41:AF41,"Ca"))/7*$C40</f>
        <v>0</v>
      </c>
      <c r="I40" s="108">
        <f>(COUNTIFS(Janvier!$D$6:$AH$6,I$6,Janvier!$D41:$AH41,"Ca")+COUNTIFS(Février!E39:AG39,I$6,Février!E41:AG41,"Ca"))/7*$C40</f>
        <v>0</v>
      </c>
      <c r="J40" s="108">
        <f>COUNTIFS(Février!E39:AG39,J$6,Février!E41:AG41,"Ca")/7*$C40</f>
        <v>0</v>
      </c>
      <c r="K40" s="108">
        <f>COUNTIFS(Février!F39:AH39,K$6,Février!F41:AH41,"Ca")/7*$C40</f>
        <v>0</v>
      </c>
      <c r="L40" s="108">
        <f>(COUNTIFS(Février!G39:AI39,L$6,Février!G41:AI41,"Ca")+COUNTIFS(Mars!D39:AH39,L$6,Mars!D41:AH41,"Ca"))/7*$C40</f>
        <v>0</v>
      </c>
      <c r="M40" s="108">
        <f>(COUNTIFS(Février!H39:AJ39,M$6,Février!H41:AJ41,"Ca")+COUNTIFS(Mars!E39:AI39,M$6,Mars!E41:AI41,"Ca"))/7*$C40</f>
        <v>0</v>
      </c>
      <c r="N40" s="108">
        <f>COUNTIFS(Mars!$E$6:$AI$6,N$6,Mars!$E41:$AI41,"Ca")/7*$C40</f>
        <v>0</v>
      </c>
      <c r="O40" s="108">
        <f>COUNTIFS(Mars!$E$6:$AI$6,O$6,Mars!$E41:$AI41,"Ca")/7*$C40</f>
        <v>0</v>
      </c>
      <c r="P40" s="108">
        <f>(COUNTIFS(Mars!$E$6:$AI$6,P$6,Mars!$E41:$AI41,"Ca")+COUNTIFS(Avril!$D$6:$AG$6,P$6,Avril!$D41:$AG41,"Ca"))/7*$C40</f>
        <v>0</v>
      </c>
      <c r="Q40" s="108">
        <f>(COUNTIFS(Mars!$E$6:$AI$6,Q$6,Mars!$E41:$AI41,"Ca")+COUNTIFS(Avril!$D$6:$AG$6,Q$6,Avril!$D41:$AG41,"Ca"))/7*$C40</f>
        <v>0</v>
      </c>
      <c r="R40" s="108">
        <f>COUNTIFS(Avril!$D$6:$AG$6,R$6,Avril!$D41:$AG41,"Ca")/7*$C40</f>
        <v>0</v>
      </c>
      <c r="S40" s="108">
        <f>COUNTIFS(Avril!$D$6:$AG$6,S$6,Avril!$D41:$AG41,"Ca")/7*$C40</f>
        <v>0</v>
      </c>
      <c r="T40" s="108">
        <f>COUNTIFS(Avril!$D$6:$AG$6,T$6,Avril!$D41:$AG41,"Ca")/7*$C40</f>
        <v>0</v>
      </c>
      <c r="U40" s="108">
        <f>(COUNTIFS(Avril!$D$6:$AG$6,U$6,Avril!$D41:$AG41,"Ca")+COUNTIFS(Mai!D39:AH39,U$6,Mai!D41:AH41,"Ca"))/7*$C40</f>
        <v>0</v>
      </c>
      <c r="V40" s="108">
        <f>(COUNTIFS(Avril!$D$6:$AG$6,V$6,Avril!$D41:$AG41,"Ca")+COUNTIFS(Mai!E39:AI39,V$6,Mai!E41:AI41,"Ca"))/7*$C40</f>
        <v>0</v>
      </c>
      <c r="W40" s="108">
        <f>IF(D40="","",COUNTIFS(Mai!F39:AJ39,W$6,Mai!F41:AJ41,"Ca")/7*$C40)</f>
        <v>0</v>
      </c>
      <c r="X40" s="108">
        <f>COUNTIFS(Mai!G39:AK39,X$6,Mai!G41:AK41,"Ca")/7*$C40</f>
        <v>0</v>
      </c>
      <c r="Y40" s="108">
        <f>(COUNTIFS(Mai!H39:AL39,Y$6,Mai!H41:AL41,"Ca")+COUNTIFS(Juin!$D$6:$AG$6,Y$6,Juin!$D41:$AG41,"Ca"))/7*$C40</f>
        <v>0</v>
      </c>
      <c r="Z40" s="108">
        <f>(COUNTIFS(Mai!I39:AM39,Z$6,Mai!I41:AM41,"Ca")+COUNTIFS(Juin!$D$6:$AG$6,Z$6,Juin!$D41:$AG41,"Ca"))/7*$C40</f>
        <v>0</v>
      </c>
      <c r="AA40" s="108">
        <f>(COUNTIFS(Mai!J39:AN39,AA$6,Mai!J41:AN41,"Ca")+COUNTIFS(Juin!$D$6:$AG$6,AA$6,Juin!$D41:$AG41,"Ca"))/7*$C40</f>
        <v>0</v>
      </c>
      <c r="AB40" s="108">
        <f>COUNTIFS(Juin!$D$6:$AG$6,AB$6,Juin!$D41:$AG41,"Ca")/7*$C40</f>
        <v>0</v>
      </c>
      <c r="AC40" s="108">
        <f>(COUNTIFS(Juin!$D$6:$AG$6,AC$6,Juin!$D41:$AG41,"Ca")+COUNTIFS(Juillet!$D$6:$AH$6,AC$6,Juillet!$D41:$AH41,"Ca"))/7*$C40</f>
        <v>0</v>
      </c>
      <c r="AD40" s="108">
        <f>(COUNTIFS(Juin!$D$6:$AG$6,AD$6,Juin!$D41:$AG41,"Ca")+COUNTIFS(Juillet!$D$6:$AH$6,AD$6,Juillet!$D41:$AH41,"Ca"))/7*$C40</f>
        <v>0</v>
      </c>
      <c r="AE40" s="108">
        <f>COUNTIFS(Juillet!$D$6:$AH$6,AE$6,Juillet!$D41:$AH41,"Ca")/7*$C40</f>
        <v>0</v>
      </c>
      <c r="AF40" s="108">
        <f>COUNTIFS(Juillet!$D$6:$AH$6,AF$6,Juillet!$D41:$AH41,"Ca")/7*$C40</f>
        <v>0</v>
      </c>
      <c r="AG40" s="108">
        <f>COUNTIFS(Juillet!$D$6:$AH$6,AG$6,Juillet!$D41:$AH41,"Ca")/7*$C40</f>
        <v>0</v>
      </c>
      <c r="AH40" s="108">
        <f>(COUNTIFS(Juillet!$D$6:$AH$6,AH$6,Juillet!$D41:$AH41,"Ca")+COUNTIFS(Août!$D$6:$AH$6,AH$6,Août!$D41:$AH41,"Ca"))/7*$C40</f>
        <v>0</v>
      </c>
      <c r="AI40" s="108">
        <f>COUNTIFS(Août!$D$6:$AH$6,AI$6,Août!$D41:$AH41,"Ca")/7*$C40</f>
        <v>0</v>
      </c>
      <c r="AJ40" s="108">
        <f>COUNTIFS(Août!$D$6:$AH$6,AJ$6,Août!$D41:$AH41,"Ca")/7*$C40</f>
        <v>0</v>
      </c>
      <c r="AK40" s="108">
        <f>COUNTIFS(Août!$D$6:$AH$6,AK$6,Août!$D41:$AH41,"Ca")/7*$C40</f>
        <v>0</v>
      </c>
      <c r="AL40" s="108">
        <f>(COUNTIFS(Août!$D$6:$AH$6,AL$6,Août!$D41:$AH41,"Ca")+COUNTIFS(Septembre!$D$6:$AG$6,AL$6,Septembre!$D41:$AG41,"Ca"))/7*$C40</f>
        <v>0</v>
      </c>
      <c r="AM40" s="108">
        <f>(COUNTIFS(Août!$D$6:$AH$6,AM$6,Août!$D41:$AH41,"Ca")+COUNTIFS(Septembre!$D$6:$AG$6,AM$6,Septembre!$D41:$AG41,"Ca"))/7*$C40</f>
        <v>0</v>
      </c>
      <c r="AN40" s="108">
        <f>COUNTIFS(Septembre!$D$6:$AG$6,AN$6,Septembre!$D41:$AG41,"Ca")/7*$C40</f>
        <v>0</v>
      </c>
      <c r="AO40" s="108">
        <f>COUNTIFS(Septembre!$D$6:$AG$6,AO$6,Septembre!$D41:$AG41,"Ca")/7*$C40</f>
        <v>0</v>
      </c>
      <c r="AP40" s="108">
        <f>(COUNTIFS(Septembre!$D$6:$AG$6,AP$6,Septembre!$D41:$AG41,"Ca")+COUNTIFS(Octobre!$D$6:$AH$6,AP$6,Octobre!$D41:$AH41,"Ca"))/7*$C40</f>
        <v>0</v>
      </c>
      <c r="AQ40" s="108">
        <f>(COUNTIFS(Septembre!$D$6:$AG$6,AQ$6,Septembre!$D41:$AG41,"Ca")+COUNTIFS(Octobre!$D$6:$AH$6,AQ$6,Octobre!$D41:$AH41,"Ca"))/7*$C40</f>
        <v>0</v>
      </c>
      <c r="AR40" s="108">
        <f>COUNTIFS(Octobre!$D$6:$AH$6,AR$6,Octobre!$D41:$AH41,"Ca")/7*$C40</f>
        <v>0</v>
      </c>
      <c r="AS40" s="108">
        <f>COUNTIFS(Octobre!$D$6:$AH$6,AS$6,Octobre!$D41:$AH41,"Ca")/7*$C40</f>
        <v>0</v>
      </c>
      <c r="AT40" s="108">
        <f>COUNTIFS(Octobre!$D$6:$AH$6,AT$6,Octobre!$D41:$AH41,"Ca")/7*$C40</f>
        <v>0</v>
      </c>
      <c r="AU40" s="108">
        <f>(COUNTIFS(Octobre!$D$6:$AH$6,AU$6,Octobre!$D41:$AH41,"Ca")+COUNTIFS(Novembre!$D$6:$AG$6,AU$6,Novembre!$D41:$AG41,"Ca"))/7*$C40</f>
        <v>0</v>
      </c>
      <c r="AV40" s="108">
        <f>(COUNTIFS(Octobre!$D$6:$AH$6,AV$6,Octobre!$D41:$AH41,"Ca")+COUNTIFS(Novembre!$D$6:$AG$6,AV$6,Novembre!$D41:$AG41,"Ca"))/7*$C40</f>
        <v>0</v>
      </c>
      <c r="AW40" s="108">
        <f>COUNTIFS(Novembre!$D$6:$AG$6,AW$6,Novembre!$D41:$AG41,"Ca")/7*$C40</f>
        <v>0</v>
      </c>
      <c r="AX40" s="108">
        <f>COUNTIFS(Novembre!$D$6:$AG$6,AX$6,Novembre!$D41:$AG41,"Ca")/7*$C40</f>
        <v>0</v>
      </c>
      <c r="AY40" s="108">
        <f>(COUNTIFS(Novembre!$D$6:$AG$6,AY$6,Novembre!$D41:$AG41,"C")+COUNTIFS(Décembre!$D$6:$AH$6,AY$6,Décembre!$D41:$AH41,"C"))/7*$C40</f>
        <v>0</v>
      </c>
      <c r="AZ40" s="108">
        <f>(COUNTIFS(Novembre!$D$6:$AG$6,AZ$6,Novembre!$D41:$AG41,"Ca")+COUNTIFS(Décembre!$D$6:$AH$6,AZ$6,Décembre!$D41:$AH41,"Ca"))/7*$C40</f>
        <v>0</v>
      </c>
      <c r="BA40" s="108">
        <f>COUNTIFS(Décembre!$D$6:$AH$6,BA$6,Décembre!$D41:$AH41,"Ca")/7*$C40</f>
        <v>0</v>
      </c>
      <c r="BB40" s="108">
        <f>COUNTIFS(Décembre!$D$6:$AH$6,BB$6,Décembre!$D41:$AH41,"Ca")/7*$C40</f>
        <v>0</v>
      </c>
      <c r="BC40" s="108">
        <f>COUNTIFS(Décembre!$D$6:$AH$6,BC$6,Décembre!$D41:$AH41,"Ca")/7*$C40</f>
        <v>0</v>
      </c>
      <c r="BD40" s="108">
        <f>COUNTIFS(Décembre!$D$6:$AH$6,BD$6,Décembre!$D41:$AH41,"Ca")/7*$C40</f>
        <v>0</v>
      </c>
      <c r="BE40" s="39">
        <f>SUM(Tableau8[[#This Row],[janv-00]:[Colonne4]])</f>
        <v>0</v>
      </c>
    </row>
    <row r="41" spans="2:57" ht="23.25" customHeight="1" x14ac:dyDescent="0.25">
      <c r="B41" s="23">
        <f>'Noms '!B38</f>
        <v>0</v>
      </c>
      <c r="C41" s="26">
        <f>'Noms '!C38</f>
        <v>0.8</v>
      </c>
      <c r="D41" s="108">
        <f>COUNTIFS(Janvier!$D$6:$AH$6,D$6,Janvier!$D42:$AH42,"Ca")/7*Tableau8[[#This Row],[ETP]]</f>
        <v>0</v>
      </c>
      <c r="E41" s="108">
        <f>COUNTIFS(Janvier!$D$6:$AH$6,E$6,Janvier!$D42:$AH42,"Ca")/7*Tableau8[[#This Row],[ETP]]</f>
        <v>0</v>
      </c>
      <c r="F41" s="108">
        <f>COUNTIFS(Janvier!$D$6:$AH$6,F$6,Janvier!$D42:$AH42,"Ca")/7*$C41</f>
        <v>0</v>
      </c>
      <c r="G41" s="108">
        <f>COUNTIFS(Janvier!$D$6:$AH$6,G$6,Janvier!$D42:$AH42,"Ca")/7*$C41</f>
        <v>0</v>
      </c>
      <c r="H41" s="108">
        <f>(COUNTIFS(Janvier!$D$6:$AH$6,H$6,Janvier!$D42:$AH42,"Ca")+COUNTIFS(Février!D40:AF40,H$6,Février!D42:AF42,"Ca"))/7*$C41</f>
        <v>0</v>
      </c>
      <c r="I41" s="108">
        <f>(COUNTIFS(Janvier!$D$6:$AH$6,I$6,Janvier!$D42:$AH42,"Ca")+COUNTIFS(Février!E40:AG40,I$6,Février!E42:AG42,"Ca"))/7*$C41</f>
        <v>0</v>
      </c>
      <c r="J41" s="108">
        <f>COUNTIFS(Février!E40:AG40,J$6,Février!E42:AG42,"Ca")/7*$C41</f>
        <v>0</v>
      </c>
      <c r="K41" s="108">
        <f>COUNTIFS(Février!F40:AH40,K$6,Février!F42:AH42,"Ca")/7*$C41</f>
        <v>0</v>
      </c>
      <c r="L41" s="108">
        <f>(COUNTIFS(Février!G40:AI40,L$6,Février!G42:AI42,"Ca")+COUNTIFS(Mars!D40:AH40,L$6,Mars!D42:AH42,"Ca"))/7*$C41</f>
        <v>0</v>
      </c>
      <c r="M41" s="108">
        <f>(COUNTIFS(Février!H40:AJ40,M$6,Février!H42:AJ42,"Ca")+COUNTIFS(Mars!E40:AI40,M$6,Mars!E42:AI42,"Ca"))/7*$C41</f>
        <v>0</v>
      </c>
      <c r="N41" s="108">
        <f>COUNTIFS(Mars!$E$6:$AI$6,N$6,Mars!$E42:$AI42,"Ca")/7*$C41</f>
        <v>0</v>
      </c>
      <c r="O41" s="108">
        <f>COUNTIFS(Mars!$E$6:$AI$6,O$6,Mars!$E42:$AI42,"Ca")/7*$C41</f>
        <v>0</v>
      </c>
      <c r="P41" s="108">
        <f>(COUNTIFS(Mars!$E$6:$AI$6,P$6,Mars!$E42:$AI42,"Ca")+COUNTIFS(Avril!$D$6:$AG$6,P$6,Avril!$D42:$AG42,"Ca"))/7*$C41</f>
        <v>0</v>
      </c>
      <c r="Q41" s="108">
        <f>(COUNTIFS(Mars!$E$6:$AI$6,Q$6,Mars!$E42:$AI42,"Ca")+COUNTIFS(Avril!$D$6:$AG$6,Q$6,Avril!$D42:$AG42,"Ca"))/7*$C41</f>
        <v>0</v>
      </c>
      <c r="R41" s="108">
        <f>COUNTIFS(Avril!$D$6:$AG$6,R$6,Avril!$D42:$AG42,"Ca")/7*$C41</f>
        <v>0</v>
      </c>
      <c r="S41" s="108">
        <f>COUNTIFS(Avril!$D$6:$AG$6,S$6,Avril!$D42:$AG42,"Ca")/7*$C41</f>
        <v>0</v>
      </c>
      <c r="T41" s="108">
        <f>COUNTIFS(Avril!$D$6:$AG$6,T$6,Avril!$D42:$AG42,"Ca")/7*$C41</f>
        <v>0</v>
      </c>
      <c r="U41" s="108">
        <f>(COUNTIFS(Avril!$D$6:$AG$6,U$6,Avril!$D42:$AG42,"Ca")+COUNTIFS(Mai!D40:AH40,U$6,Mai!D42:AH42,"Ca"))/7*$C41</f>
        <v>0</v>
      </c>
      <c r="V41" s="108">
        <f>(COUNTIFS(Avril!$D$6:$AG$6,V$6,Avril!$D42:$AG42,"Ca")+COUNTIFS(Mai!E40:AI40,V$6,Mai!E42:AI42,"Ca"))/7*$C41</f>
        <v>0</v>
      </c>
      <c r="W41" s="108">
        <f>IF(D41="","",COUNTIFS(Mai!F40:AJ40,W$6,Mai!F42:AJ42,"Ca")/7*$C41)</f>
        <v>0</v>
      </c>
      <c r="X41" s="108">
        <f>COUNTIFS(Mai!G40:AK40,X$6,Mai!G42:AK42,"Ca")/7*$C41</f>
        <v>0</v>
      </c>
      <c r="Y41" s="108">
        <f>(COUNTIFS(Mai!H40:AL40,Y$6,Mai!H42:AL42,"Ca")+COUNTIFS(Juin!$D$6:$AG$6,Y$6,Juin!$D42:$AG42,"Ca"))/7*$C41</f>
        <v>0</v>
      </c>
      <c r="Z41" s="108">
        <f>(COUNTIFS(Mai!I40:AM40,Z$6,Mai!I42:AM42,"Ca")+COUNTIFS(Juin!$D$6:$AG$6,Z$6,Juin!$D42:$AG42,"Ca"))/7*$C41</f>
        <v>0</v>
      </c>
      <c r="AA41" s="108">
        <f>(COUNTIFS(Mai!J40:AN40,AA$6,Mai!J42:AN42,"Ca")+COUNTIFS(Juin!$D$6:$AG$6,AA$6,Juin!$D42:$AG42,"Ca"))/7*$C41</f>
        <v>0</v>
      </c>
      <c r="AB41" s="108">
        <f>COUNTIFS(Juin!$D$6:$AG$6,AB$6,Juin!$D42:$AG42,"Ca")/7*$C41</f>
        <v>0</v>
      </c>
      <c r="AC41" s="108">
        <f>(COUNTIFS(Juin!$D$6:$AG$6,AC$6,Juin!$D42:$AG42,"Ca")+COUNTIFS(Juillet!$D$6:$AH$6,AC$6,Juillet!$D42:$AH42,"Ca"))/7*$C41</f>
        <v>0</v>
      </c>
      <c r="AD41" s="108">
        <f>(COUNTIFS(Juin!$D$6:$AG$6,AD$6,Juin!$D42:$AG42,"Ca")+COUNTIFS(Juillet!$D$6:$AH$6,AD$6,Juillet!$D42:$AH42,"Ca"))/7*$C41</f>
        <v>0</v>
      </c>
      <c r="AE41" s="108">
        <f>COUNTIFS(Juillet!$D$6:$AH$6,AE$6,Juillet!$D42:$AH42,"Ca")/7*$C41</f>
        <v>0</v>
      </c>
      <c r="AF41" s="108">
        <f>COUNTIFS(Juillet!$D$6:$AH$6,AF$6,Juillet!$D42:$AH42,"Ca")/7*$C41</f>
        <v>0</v>
      </c>
      <c r="AG41" s="108">
        <f>COUNTIFS(Juillet!$D$6:$AH$6,AG$6,Juillet!$D42:$AH42,"Ca")/7*$C41</f>
        <v>0</v>
      </c>
      <c r="AH41" s="108">
        <f>(COUNTIFS(Juillet!$D$6:$AH$6,AH$6,Juillet!$D42:$AH42,"Ca")+COUNTIFS(Août!$D$6:$AH$6,AH$6,Août!$D42:$AH42,"Ca"))/7*$C41</f>
        <v>0</v>
      </c>
      <c r="AI41" s="108">
        <f>COUNTIFS(Août!$D$6:$AH$6,AI$6,Août!$D42:$AH42,"Ca")/7*$C41</f>
        <v>0</v>
      </c>
      <c r="AJ41" s="108">
        <f>COUNTIFS(Août!$D$6:$AH$6,AJ$6,Août!$D42:$AH42,"Ca")/7*$C41</f>
        <v>0</v>
      </c>
      <c r="AK41" s="108">
        <f>COUNTIFS(Août!$D$6:$AH$6,AK$6,Août!$D42:$AH42,"Ca")/7*$C41</f>
        <v>0</v>
      </c>
      <c r="AL41" s="108">
        <f>(COUNTIFS(Août!$D$6:$AH$6,AL$6,Août!$D42:$AH42,"Ca")+COUNTIFS(Septembre!$D$6:$AG$6,AL$6,Septembre!$D42:$AG42,"Ca"))/7*$C41</f>
        <v>0</v>
      </c>
      <c r="AM41" s="108">
        <f>(COUNTIFS(Août!$D$6:$AH$6,AM$6,Août!$D42:$AH42,"Ca")+COUNTIFS(Septembre!$D$6:$AG$6,AM$6,Septembre!$D42:$AG42,"Ca"))/7*$C41</f>
        <v>0</v>
      </c>
      <c r="AN41" s="108">
        <f>COUNTIFS(Septembre!$D$6:$AG$6,AN$6,Septembre!$D42:$AG42,"Ca")/7*$C41</f>
        <v>0</v>
      </c>
      <c r="AO41" s="108">
        <f>COUNTIFS(Septembre!$D$6:$AG$6,AO$6,Septembre!$D42:$AG42,"Ca")/7*$C41</f>
        <v>0</v>
      </c>
      <c r="AP41" s="108">
        <f>(COUNTIFS(Septembre!$D$6:$AG$6,AP$6,Septembre!$D42:$AG42,"Ca")+COUNTIFS(Octobre!$D$6:$AH$6,AP$6,Octobre!$D42:$AH42,"Ca"))/7*$C41</f>
        <v>0</v>
      </c>
      <c r="AQ41" s="108">
        <f>(COUNTIFS(Septembre!$D$6:$AG$6,AQ$6,Septembre!$D42:$AG42,"Ca")+COUNTIFS(Octobre!$D$6:$AH$6,AQ$6,Octobre!$D42:$AH42,"Ca"))/7*$C41</f>
        <v>0</v>
      </c>
      <c r="AR41" s="108">
        <f>COUNTIFS(Octobre!$D$6:$AH$6,AR$6,Octobre!$D42:$AH42,"Ca")/7*$C41</f>
        <v>0</v>
      </c>
      <c r="AS41" s="108">
        <f>COUNTIFS(Octobre!$D$6:$AH$6,AS$6,Octobre!$D42:$AH42,"Ca")/7*$C41</f>
        <v>0</v>
      </c>
      <c r="AT41" s="108">
        <f>COUNTIFS(Octobre!$D$6:$AH$6,AT$6,Octobre!$D42:$AH42,"Ca")/7*$C41</f>
        <v>0</v>
      </c>
      <c r="AU41" s="108">
        <f>(COUNTIFS(Octobre!$D$6:$AH$6,AU$6,Octobre!$D42:$AH42,"Ca")+COUNTIFS(Novembre!$D$6:$AG$6,AU$6,Novembre!$D42:$AG42,"Ca"))/7*$C41</f>
        <v>0</v>
      </c>
      <c r="AV41" s="108">
        <f>(COUNTIFS(Octobre!$D$6:$AH$6,AV$6,Octobre!$D42:$AH42,"Ca")+COUNTIFS(Novembre!$D$6:$AG$6,AV$6,Novembre!$D42:$AG42,"Ca"))/7*$C41</f>
        <v>0</v>
      </c>
      <c r="AW41" s="108">
        <f>COUNTIFS(Novembre!$D$6:$AG$6,AW$6,Novembre!$D42:$AG42,"Ca")/7*$C41</f>
        <v>0</v>
      </c>
      <c r="AX41" s="108">
        <f>COUNTIFS(Novembre!$D$6:$AG$6,AX$6,Novembre!$D42:$AG42,"Ca")/7*$C41</f>
        <v>0</v>
      </c>
      <c r="AY41" s="108">
        <f>(COUNTIFS(Novembre!$D$6:$AG$6,AY$6,Novembre!$D42:$AG42,"C")+COUNTIFS(Décembre!$D$6:$AH$6,AY$6,Décembre!$D42:$AH42,"C"))/7*$C41</f>
        <v>0</v>
      </c>
      <c r="AZ41" s="108">
        <f>(COUNTIFS(Novembre!$D$6:$AG$6,AZ$6,Novembre!$D42:$AG42,"Ca")+COUNTIFS(Décembre!$D$6:$AH$6,AZ$6,Décembre!$D42:$AH42,"Ca"))/7*$C41</f>
        <v>0</v>
      </c>
      <c r="BA41" s="108">
        <f>COUNTIFS(Décembre!$D$6:$AH$6,BA$6,Décembre!$D42:$AH42,"Ca")/7*$C41</f>
        <v>0</v>
      </c>
      <c r="BB41" s="108">
        <f>COUNTIFS(Décembre!$D$6:$AH$6,BB$6,Décembre!$D42:$AH42,"Ca")/7*$C41</f>
        <v>0</v>
      </c>
      <c r="BC41" s="108">
        <f>COUNTIFS(Décembre!$D$6:$AH$6,BC$6,Décembre!$D42:$AH42,"Ca")/7*$C41</f>
        <v>0</v>
      </c>
      <c r="BD41" s="108">
        <f>COUNTIFS(Décembre!$D$6:$AH$6,BD$6,Décembre!$D42:$AH42,"Ca")/7*$C41</f>
        <v>0</v>
      </c>
      <c r="BE41" s="39">
        <f>SUM(Tableau8[[#This Row],[janv-00]:[Colonne4]])</f>
        <v>0</v>
      </c>
    </row>
    <row r="42" spans="2:57" ht="23.25" customHeight="1" x14ac:dyDescent="0.25">
      <c r="B42" s="23">
        <f>'Noms '!B39</f>
        <v>0</v>
      </c>
      <c r="C42" s="26">
        <f>'Noms '!C39</f>
        <v>1</v>
      </c>
      <c r="D42" s="108">
        <f>COUNTIFS(Janvier!$D$6:$AH$6,D$6,Janvier!$D43:$AH43,"Ca")/7*Tableau8[[#This Row],[ETP]]</f>
        <v>0</v>
      </c>
      <c r="E42" s="108">
        <f>COUNTIFS(Janvier!$D$6:$AH$6,E$6,Janvier!$D43:$AH43,"Ca")/7*Tableau8[[#This Row],[ETP]]</f>
        <v>0</v>
      </c>
      <c r="F42" s="108">
        <f>COUNTIFS(Janvier!$D$6:$AH$6,F$6,Janvier!$D43:$AH43,"Ca")/7*$C42</f>
        <v>0</v>
      </c>
      <c r="G42" s="108">
        <f>COUNTIFS(Janvier!$D$6:$AH$6,G$6,Janvier!$D43:$AH43,"Ca")/7*$C42</f>
        <v>0</v>
      </c>
      <c r="H42" s="108">
        <f>(COUNTIFS(Janvier!$D$6:$AH$6,H$6,Janvier!$D43:$AH43,"Ca")+COUNTIFS(Février!D41:AF41,H$6,Février!D43:AF43,"Ca"))/7*$C42</f>
        <v>0</v>
      </c>
      <c r="I42" s="108">
        <f>(COUNTIFS(Janvier!$D$6:$AH$6,I$6,Janvier!$D43:$AH43,"Ca")+COUNTIFS(Février!E41:AG41,I$6,Février!E43:AG43,"Ca"))/7*$C42</f>
        <v>0</v>
      </c>
      <c r="J42" s="108">
        <f>COUNTIFS(Février!E41:AG41,J$6,Février!E43:AG43,"Ca")/7*$C42</f>
        <v>0</v>
      </c>
      <c r="K42" s="108">
        <f>COUNTIFS(Février!F41:AH41,K$6,Février!F43:AH43,"Ca")/7*$C42</f>
        <v>0</v>
      </c>
      <c r="L42" s="108">
        <f>(COUNTIFS(Février!G41:AI41,L$6,Février!G43:AI43,"Ca")+COUNTIFS(Mars!D41:AH41,L$6,Mars!D43:AH43,"Ca"))/7*$C42</f>
        <v>0</v>
      </c>
      <c r="M42" s="108">
        <f>(COUNTIFS(Février!H41:AJ41,M$6,Février!H43:AJ43,"Ca")+COUNTIFS(Mars!E41:AI41,M$6,Mars!E43:AI43,"Ca"))/7*$C42</f>
        <v>0</v>
      </c>
      <c r="N42" s="108">
        <f>COUNTIFS(Mars!$E$6:$AI$6,N$6,Mars!$E43:$AI43,"Ca")/7*$C42</f>
        <v>0</v>
      </c>
      <c r="O42" s="108">
        <f>COUNTIFS(Mars!$E$6:$AI$6,O$6,Mars!$E43:$AI43,"Ca")/7*$C42</f>
        <v>0</v>
      </c>
      <c r="P42" s="108">
        <f>(COUNTIFS(Mars!$E$6:$AI$6,P$6,Mars!$E43:$AI43,"Ca")+COUNTIFS(Avril!$D$6:$AG$6,P$6,Avril!$D43:$AG43,"Ca"))/7*$C42</f>
        <v>0</v>
      </c>
      <c r="Q42" s="108">
        <f>(COUNTIFS(Mars!$E$6:$AI$6,Q$6,Mars!$E43:$AI43,"Ca")+COUNTIFS(Avril!$D$6:$AG$6,Q$6,Avril!$D43:$AG43,"Ca"))/7*$C42</f>
        <v>0</v>
      </c>
      <c r="R42" s="108">
        <f>COUNTIFS(Avril!$D$6:$AG$6,R$6,Avril!$D43:$AG43,"Ca")/7*$C42</f>
        <v>0</v>
      </c>
      <c r="S42" s="108">
        <f>COUNTIFS(Avril!$D$6:$AG$6,S$6,Avril!$D43:$AG43,"Ca")/7*$C42</f>
        <v>0</v>
      </c>
      <c r="T42" s="108">
        <f>COUNTIFS(Avril!$D$6:$AG$6,T$6,Avril!$D43:$AG43,"Ca")/7*$C42</f>
        <v>0</v>
      </c>
      <c r="U42" s="108">
        <f>(COUNTIFS(Avril!$D$6:$AG$6,U$6,Avril!$D43:$AG43,"Ca")+COUNTIFS(Mai!D41:AH41,U$6,Mai!D43:AH43,"Ca"))/7*$C42</f>
        <v>0</v>
      </c>
      <c r="V42" s="108">
        <f>(COUNTIFS(Avril!$D$6:$AG$6,V$6,Avril!$D43:$AG43,"Ca")+COUNTIFS(Mai!E41:AI41,V$6,Mai!E43:AI43,"Ca"))/7*$C42</f>
        <v>0</v>
      </c>
      <c r="W42" s="108">
        <f>IF(D42="","",COUNTIFS(Mai!F41:AJ41,W$6,Mai!F43:AJ43,"Ca")/7*$C42)</f>
        <v>0</v>
      </c>
      <c r="X42" s="108">
        <f>COUNTIFS(Mai!G41:AK41,X$6,Mai!G43:AK43,"Ca")/7*$C42</f>
        <v>0</v>
      </c>
      <c r="Y42" s="108">
        <f>(COUNTIFS(Mai!H41:AL41,Y$6,Mai!H43:AL43,"Ca")+COUNTIFS(Juin!$D$6:$AG$6,Y$6,Juin!$D43:$AG43,"Ca"))/7*$C42</f>
        <v>0</v>
      </c>
      <c r="Z42" s="108">
        <f>(COUNTIFS(Mai!I41:AM41,Z$6,Mai!I43:AM43,"Ca")+COUNTIFS(Juin!$D$6:$AG$6,Z$6,Juin!$D43:$AG43,"Ca"))/7*$C42</f>
        <v>0</v>
      </c>
      <c r="AA42" s="108">
        <f>(COUNTIFS(Mai!J41:AN41,AA$6,Mai!J43:AN43,"Ca")+COUNTIFS(Juin!$D$6:$AG$6,AA$6,Juin!$D43:$AG43,"Ca"))/7*$C42</f>
        <v>0</v>
      </c>
      <c r="AB42" s="108">
        <f>COUNTIFS(Juin!$D$6:$AG$6,AB$6,Juin!$D43:$AG43,"Ca")/7*$C42</f>
        <v>0</v>
      </c>
      <c r="AC42" s="108">
        <f>(COUNTIFS(Juin!$D$6:$AG$6,AC$6,Juin!$D43:$AG43,"Ca")+COUNTIFS(Juillet!$D$6:$AH$6,AC$6,Juillet!$D43:$AH43,"Ca"))/7*$C42</f>
        <v>0</v>
      </c>
      <c r="AD42" s="108">
        <f>(COUNTIFS(Juin!$D$6:$AG$6,AD$6,Juin!$D43:$AG43,"Ca")+COUNTIFS(Juillet!$D$6:$AH$6,AD$6,Juillet!$D43:$AH43,"Ca"))/7*$C42</f>
        <v>0</v>
      </c>
      <c r="AE42" s="108">
        <f>COUNTIFS(Juillet!$D$6:$AH$6,AE$6,Juillet!$D43:$AH43,"Ca")/7*$C42</f>
        <v>0</v>
      </c>
      <c r="AF42" s="108">
        <f>COUNTIFS(Juillet!$D$6:$AH$6,AF$6,Juillet!$D43:$AH43,"Ca")/7*$C42</f>
        <v>0</v>
      </c>
      <c r="AG42" s="108">
        <f>COUNTIFS(Juillet!$D$6:$AH$6,AG$6,Juillet!$D43:$AH43,"Ca")/7*$C42</f>
        <v>0</v>
      </c>
      <c r="AH42" s="108">
        <f>(COUNTIFS(Juillet!$D$6:$AH$6,AH$6,Juillet!$D43:$AH43,"Ca")+COUNTIFS(Août!$D$6:$AH$6,AH$6,Août!$D43:$AH43,"Ca"))/7*$C42</f>
        <v>0</v>
      </c>
      <c r="AI42" s="108">
        <f>COUNTIFS(Août!$D$6:$AH$6,AI$6,Août!$D43:$AH43,"Ca")/7*$C42</f>
        <v>0</v>
      </c>
      <c r="AJ42" s="108">
        <f>COUNTIFS(Août!$D$6:$AH$6,AJ$6,Août!$D43:$AH43,"Ca")/7*$C42</f>
        <v>0</v>
      </c>
      <c r="AK42" s="108">
        <f>COUNTIFS(Août!$D$6:$AH$6,AK$6,Août!$D43:$AH43,"Ca")/7*$C42</f>
        <v>0</v>
      </c>
      <c r="AL42" s="108">
        <f>(COUNTIFS(Août!$D$6:$AH$6,AL$6,Août!$D43:$AH43,"Ca")+COUNTIFS(Septembre!$D$6:$AG$6,AL$6,Septembre!$D43:$AG43,"Ca"))/7*$C42</f>
        <v>0</v>
      </c>
      <c r="AM42" s="108">
        <f>(COUNTIFS(Août!$D$6:$AH$6,AM$6,Août!$D43:$AH43,"Ca")+COUNTIFS(Septembre!$D$6:$AG$6,AM$6,Septembre!$D43:$AG43,"Ca"))/7*$C42</f>
        <v>0</v>
      </c>
      <c r="AN42" s="108">
        <f>COUNTIFS(Septembre!$D$6:$AG$6,AN$6,Septembre!$D43:$AG43,"Ca")/7*$C42</f>
        <v>0</v>
      </c>
      <c r="AO42" s="108">
        <f>COUNTIFS(Septembre!$D$6:$AG$6,AO$6,Septembre!$D43:$AG43,"Ca")/7*$C42</f>
        <v>0</v>
      </c>
      <c r="AP42" s="108">
        <f>(COUNTIFS(Septembre!$D$6:$AG$6,AP$6,Septembre!$D43:$AG43,"Ca")+COUNTIFS(Octobre!$D$6:$AH$6,AP$6,Octobre!$D43:$AH43,"Ca"))/7*$C42</f>
        <v>0</v>
      </c>
      <c r="AQ42" s="108">
        <f>(COUNTIFS(Septembre!$D$6:$AG$6,AQ$6,Septembre!$D43:$AG43,"Ca")+COUNTIFS(Octobre!$D$6:$AH$6,AQ$6,Octobre!$D43:$AH43,"Ca"))/7*$C42</f>
        <v>0</v>
      </c>
      <c r="AR42" s="108">
        <f>COUNTIFS(Octobre!$D$6:$AH$6,AR$6,Octobre!$D43:$AH43,"Ca")/7*$C42</f>
        <v>0</v>
      </c>
      <c r="AS42" s="108">
        <f>COUNTIFS(Octobre!$D$6:$AH$6,AS$6,Octobre!$D43:$AH43,"Ca")/7*$C42</f>
        <v>0</v>
      </c>
      <c r="AT42" s="108">
        <f>COUNTIFS(Octobre!$D$6:$AH$6,AT$6,Octobre!$D43:$AH43,"Ca")/7*$C42</f>
        <v>0</v>
      </c>
      <c r="AU42" s="108">
        <f>(COUNTIFS(Octobre!$D$6:$AH$6,AU$6,Octobre!$D43:$AH43,"Ca")+COUNTIFS(Novembre!$D$6:$AG$6,AU$6,Novembre!$D43:$AG43,"Ca"))/7*$C42</f>
        <v>0</v>
      </c>
      <c r="AV42" s="108">
        <f>(COUNTIFS(Octobre!$D$6:$AH$6,AV$6,Octobre!$D43:$AH43,"Ca")+COUNTIFS(Novembre!$D$6:$AG$6,AV$6,Novembre!$D43:$AG43,"Ca"))/7*$C42</f>
        <v>0</v>
      </c>
      <c r="AW42" s="108">
        <f>COUNTIFS(Novembre!$D$6:$AG$6,AW$6,Novembre!$D43:$AG43,"Ca")/7*$C42</f>
        <v>0</v>
      </c>
      <c r="AX42" s="108">
        <f>COUNTIFS(Novembre!$D$6:$AG$6,AX$6,Novembre!$D43:$AG43,"Ca")/7*$C42</f>
        <v>0</v>
      </c>
      <c r="AY42" s="108">
        <f>(COUNTIFS(Novembre!$D$6:$AG$6,AY$6,Novembre!$D43:$AG43,"C")+COUNTIFS(Décembre!$D$6:$AH$6,AY$6,Décembre!$D43:$AH43,"C"))/7*$C42</f>
        <v>0</v>
      </c>
      <c r="AZ42" s="108">
        <f>(COUNTIFS(Novembre!$D$6:$AG$6,AZ$6,Novembre!$D43:$AG43,"Ca")+COUNTIFS(Décembre!$D$6:$AH$6,AZ$6,Décembre!$D43:$AH43,"Ca"))/7*$C42</f>
        <v>0</v>
      </c>
      <c r="BA42" s="108">
        <f>COUNTIFS(Décembre!$D$6:$AH$6,BA$6,Décembre!$D43:$AH43,"Ca")/7*$C42</f>
        <v>0</v>
      </c>
      <c r="BB42" s="108">
        <f>COUNTIFS(Décembre!$D$6:$AH$6,BB$6,Décembre!$D43:$AH43,"Ca")/7*$C42</f>
        <v>0</v>
      </c>
      <c r="BC42" s="108">
        <f>COUNTIFS(Décembre!$D$6:$AH$6,BC$6,Décembre!$D43:$AH43,"Ca")/7*$C42</f>
        <v>0</v>
      </c>
      <c r="BD42" s="108">
        <f>COUNTIFS(Décembre!$D$6:$AH$6,BD$6,Décembre!$D43:$AH43,"Ca")/7*$C42</f>
        <v>0</v>
      </c>
      <c r="BE42" s="39">
        <f>SUM(Tableau8[[#This Row],[janv-00]:[Colonne4]])</f>
        <v>0</v>
      </c>
    </row>
    <row r="43" spans="2:57" ht="23.25" customHeight="1" x14ac:dyDescent="0.25">
      <c r="B43" s="23">
        <f>'Noms '!B40</f>
        <v>0</v>
      </c>
      <c r="C43" s="26">
        <f>'Noms '!C40</f>
        <v>1</v>
      </c>
      <c r="D43" s="108">
        <f>COUNTIFS(Janvier!$D$6:$AH$6,D$6,Janvier!$D44:$AH44,"Ca")/7*Tableau8[[#This Row],[ETP]]</f>
        <v>0</v>
      </c>
      <c r="E43" s="108">
        <f>COUNTIFS(Janvier!$D$6:$AH$6,E$6,Janvier!$D44:$AH44,"Ca")/7*Tableau8[[#This Row],[ETP]]</f>
        <v>0</v>
      </c>
      <c r="F43" s="108">
        <f>COUNTIFS(Janvier!$D$6:$AH$6,F$6,Janvier!$D44:$AH44,"Ca")/7*$C43</f>
        <v>0</v>
      </c>
      <c r="G43" s="108">
        <f>COUNTIFS(Janvier!$D$6:$AH$6,G$6,Janvier!$D44:$AH44,"Ca")/7*$C43</f>
        <v>0</v>
      </c>
      <c r="H43" s="108">
        <f>(COUNTIFS(Janvier!$D$6:$AH$6,H$6,Janvier!$D44:$AH44,"Ca")+COUNTIFS(Février!D42:AF42,H$6,Février!D44:AF44,"Ca"))/7*$C43</f>
        <v>0</v>
      </c>
      <c r="I43" s="108">
        <f>(COUNTIFS(Janvier!$D$6:$AH$6,I$6,Janvier!$D44:$AH44,"Ca")+COUNTIFS(Février!E42:AG42,I$6,Février!E44:AG44,"Ca"))/7*$C43</f>
        <v>0</v>
      </c>
      <c r="J43" s="108">
        <f>COUNTIFS(Février!E42:AG42,J$6,Février!E44:AG44,"Ca")/7*$C43</f>
        <v>0</v>
      </c>
      <c r="K43" s="108">
        <f>COUNTIFS(Février!F42:AH42,K$6,Février!F44:AH44,"Ca")/7*$C43</f>
        <v>0</v>
      </c>
      <c r="L43" s="108">
        <f>(COUNTIFS(Février!G42:AI42,L$6,Février!G44:AI44,"Ca")+COUNTIFS(Mars!D42:AH42,L$6,Mars!D44:AH44,"Ca"))/7*$C43</f>
        <v>0</v>
      </c>
      <c r="M43" s="108">
        <f>(COUNTIFS(Février!H42:AJ42,M$6,Février!H44:AJ44,"Ca")+COUNTIFS(Mars!E42:AI42,M$6,Mars!E44:AI44,"Ca"))/7*$C43</f>
        <v>0</v>
      </c>
      <c r="N43" s="108">
        <f>COUNTIFS(Mars!$E$6:$AI$6,N$6,Mars!$E44:$AI44,"Ca")/7*$C43</f>
        <v>0</v>
      </c>
      <c r="O43" s="108">
        <f>COUNTIFS(Mars!$E$6:$AI$6,O$6,Mars!$E44:$AI44,"Ca")/7*$C43</f>
        <v>0</v>
      </c>
      <c r="P43" s="108">
        <f>(COUNTIFS(Mars!$E$6:$AI$6,P$6,Mars!$E44:$AI44,"Ca")+COUNTIFS(Avril!$D$6:$AG$6,P$6,Avril!$D44:$AG44,"Ca"))/7*$C43</f>
        <v>0</v>
      </c>
      <c r="Q43" s="108">
        <f>(COUNTIFS(Mars!$E$6:$AI$6,Q$6,Mars!$E44:$AI44,"Ca")+COUNTIFS(Avril!$D$6:$AG$6,Q$6,Avril!$D44:$AG44,"Ca"))/7*$C43</f>
        <v>0</v>
      </c>
      <c r="R43" s="108">
        <f>COUNTIFS(Avril!$D$6:$AG$6,R$6,Avril!$D44:$AG44,"Ca")/7*$C43</f>
        <v>0</v>
      </c>
      <c r="S43" s="108">
        <f>COUNTIFS(Avril!$D$6:$AG$6,S$6,Avril!$D44:$AG44,"Ca")/7*$C43</f>
        <v>0</v>
      </c>
      <c r="T43" s="108">
        <f>COUNTIFS(Avril!$D$6:$AG$6,T$6,Avril!$D44:$AG44,"Ca")/7*$C43</f>
        <v>0</v>
      </c>
      <c r="U43" s="108">
        <f>(COUNTIFS(Avril!$D$6:$AG$6,U$6,Avril!$D44:$AG44,"Ca")+COUNTIFS(Mai!D42:AH42,U$6,Mai!D44:AH44,"Ca"))/7*$C43</f>
        <v>0</v>
      </c>
      <c r="V43" s="108">
        <f>(COUNTIFS(Avril!$D$6:$AG$6,V$6,Avril!$D44:$AG44,"Ca")+COUNTIFS(Mai!E42:AI42,V$6,Mai!E44:AI44,"Ca"))/7*$C43</f>
        <v>0</v>
      </c>
      <c r="W43" s="108">
        <f>IF(D43="","",COUNTIFS(Mai!F42:AJ42,W$6,Mai!F44:AJ44,"Ca")/7*$C43)</f>
        <v>0</v>
      </c>
      <c r="X43" s="108">
        <f>COUNTIFS(Mai!G42:AK42,X$6,Mai!G44:AK44,"Ca")/7*$C43</f>
        <v>0</v>
      </c>
      <c r="Y43" s="108">
        <f>(COUNTIFS(Mai!H42:AL42,Y$6,Mai!H44:AL44,"Ca")+COUNTIFS(Juin!$D$6:$AG$6,Y$6,Juin!$D44:$AG44,"Ca"))/7*$C43</f>
        <v>0</v>
      </c>
      <c r="Z43" s="108">
        <f>(COUNTIFS(Mai!I42:AM42,Z$6,Mai!I44:AM44,"Ca")+COUNTIFS(Juin!$D$6:$AG$6,Z$6,Juin!$D44:$AG44,"Ca"))/7*$C43</f>
        <v>0</v>
      </c>
      <c r="AA43" s="108">
        <f>(COUNTIFS(Mai!J42:AN42,AA$6,Mai!J44:AN44,"Ca")+COUNTIFS(Juin!$D$6:$AG$6,AA$6,Juin!$D44:$AG44,"Ca"))/7*$C43</f>
        <v>0</v>
      </c>
      <c r="AB43" s="108">
        <f>COUNTIFS(Juin!$D$6:$AG$6,AB$6,Juin!$D44:$AG44,"Ca")/7*$C43</f>
        <v>0</v>
      </c>
      <c r="AC43" s="108">
        <f>(COUNTIFS(Juin!$D$6:$AG$6,AC$6,Juin!$D44:$AG44,"Ca")+COUNTIFS(Juillet!$D$6:$AH$6,AC$6,Juillet!$D44:$AH44,"Ca"))/7*$C43</f>
        <v>0</v>
      </c>
      <c r="AD43" s="108">
        <f>(COUNTIFS(Juin!$D$6:$AG$6,AD$6,Juin!$D44:$AG44,"Ca")+COUNTIFS(Juillet!$D$6:$AH$6,AD$6,Juillet!$D44:$AH44,"Ca"))/7*$C43</f>
        <v>0</v>
      </c>
      <c r="AE43" s="108">
        <f>COUNTIFS(Juillet!$D$6:$AH$6,AE$6,Juillet!$D44:$AH44,"Ca")/7*$C43</f>
        <v>0</v>
      </c>
      <c r="AF43" s="108">
        <f>COUNTIFS(Juillet!$D$6:$AH$6,AF$6,Juillet!$D44:$AH44,"Ca")/7*$C43</f>
        <v>0</v>
      </c>
      <c r="AG43" s="108">
        <f>COUNTIFS(Juillet!$D$6:$AH$6,AG$6,Juillet!$D44:$AH44,"Ca")/7*$C43</f>
        <v>0</v>
      </c>
      <c r="AH43" s="108">
        <f>(COUNTIFS(Juillet!$D$6:$AH$6,AH$6,Juillet!$D44:$AH44,"Ca")+COUNTIFS(Août!$D$6:$AH$6,AH$6,Août!$D44:$AH44,"Ca"))/7*$C43</f>
        <v>0</v>
      </c>
      <c r="AI43" s="108">
        <f>COUNTIFS(Août!$D$6:$AH$6,AI$6,Août!$D44:$AH44,"Ca")/7*$C43</f>
        <v>0</v>
      </c>
      <c r="AJ43" s="108">
        <f>COUNTIFS(Août!$D$6:$AH$6,AJ$6,Août!$D44:$AH44,"Ca")/7*$C43</f>
        <v>0</v>
      </c>
      <c r="AK43" s="108">
        <f>COUNTIFS(Août!$D$6:$AH$6,AK$6,Août!$D44:$AH44,"Ca")/7*$C43</f>
        <v>0</v>
      </c>
      <c r="AL43" s="108">
        <f>(COUNTIFS(Août!$D$6:$AH$6,AL$6,Août!$D44:$AH44,"Ca")+COUNTIFS(Septembre!$D$6:$AG$6,AL$6,Septembre!$D44:$AG44,"Ca"))/7*$C43</f>
        <v>0</v>
      </c>
      <c r="AM43" s="108">
        <f>(COUNTIFS(Août!$D$6:$AH$6,AM$6,Août!$D44:$AH44,"Ca")+COUNTIFS(Septembre!$D$6:$AG$6,AM$6,Septembre!$D44:$AG44,"Ca"))/7*$C43</f>
        <v>0</v>
      </c>
      <c r="AN43" s="108">
        <f>COUNTIFS(Septembre!$D$6:$AG$6,AN$6,Septembre!$D44:$AG44,"Ca")/7*$C43</f>
        <v>0</v>
      </c>
      <c r="AO43" s="108">
        <f>COUNTIFS(Septembre!$D$6:$AG$6,AO$6,Septembre!$D44:$AG44,"Ca")/7*$C43</f>
        <v>0</v>
      </c>
      <c r="AP43" s="108">
        <f>(COUNTIFS(Septembre!$D$6:$AG$6,AP$6,Septembre!$D44:$AG44,"Ca")+COUNTIFS(Octobre!$D$6:$AH$6,AP$6,Octobre!$D44:$AH44,"Ca"))/7*$C43</f>
        <v>0</v>
      </c>
      <c r="AQ43" s="108">
        <f>(COUNTIFS(Septembre!$D$6:$AG$6,AQ$6,Septembre!$D44:$AG44,"Ca")+COUNTIFS(Octobre!$D$6:$AH$6,AQ$6,Octobre!$D44:$AH44,"Ca"))/7*$C43</f>
        <v>0</v>
      </c>
      <c r="AR43" s="108">
        <f>COUNTIFS(Octobre!$D$6:$AH$6,AR$6,Octobre!$D44:$AH44,"Ca")/7*$C43</f>
        <v>0</v>
      </c>
      <c r="AS43" s="108">
        <f>COUNTIFS(Octobre!$D$6:$AH$6,AS$6,Octobre!$D44:$AH44,"Ca")/7*$C43</f>
        <v>0</v>
      </c>
      <c r="AT43" s="108">
        <f>COUNTIFS(Octobre!$D$6:$AH$6,AT$6,Octobre!$D44:$AH44,"Ca")/7*$C43</f>
        <v>0</v>
      </c>
      <c r="AU43" s="108">
        <f>(COUNTIFS(Octobre!$D$6:$AH$6,AU$6,Octobre!$D44:$AH44,"Ca")+COUNTIFS(Novembre!$D$6:$AG$6,AU$6,Novembre!$D44:$AG44,"Ca"))/7*$C43</f>
        <v>0</v>
      </c>
      <c r="AV43" s="108">
        <f>(COUNTIFS(Octobre!$D$6:$AH$6,AV$6,Octobre!$D44:$AH44,"Ca")+COUNTIFS(Novembre!$D$6:$AG$6,AV$6,Novembre!$D44:$AG44,"Ca"))/7*$C43</f>
        <v>0</v>
      </c>
      <c r="AW43" s="108">
        <f>COUNTIFS(Novembre!$D$6:$AG$6,AW$6,Novembre!$D44:$AG44,"Ca")/7*$C43</f>
        <v>0</v>
      </c>
      <c r="AX43" s="108">
        <f>COUNTIFS(Novembre!$D$6:$AG$6,AX$6,Novembre!$D44:$AG44,"Ca")/7*$C43</f>
        <v>0</v>
      </c>
      <c r="AY43" s="108">
        <f>(COUNTIFS(Novembre!$D$6:$AG$6,AY$6,Novembre!$D44:$AG44,"C")+COUNTIFS(Décembre!$D$6:$AH$6,AY$6,Décembre!$D44:$AH44,"C"))/7*$C43</f>
        <v>0</v>
      </c>
      <c r="AZ43" s="108">
        <f>(COUNTIFS(Novembre!$D$6:$AG$6,AZ$6,Novembre!$D44:$AG44,"Ca")+COUNTIFS(Décembre!$D$6:$AH$6,AZ$6,Décembre!$D44:$AH44,"Ca"))/7*$C43</f>
        <v>0</v>
      </c>
      <c r="BA43" s="108">
        <f>COUNTIFS(Décembre!$D$6:$AH$6,BA$6,Décembre!$D44:$AH44,"Ca")/7*$C43</f>
        <v>0</v>
      </c>
      <c r="BB43" s="108">
        <f>COUNTIFS(Décembre!$D$6:$AH$6,BB$6,Décembre!$D44:$AH44,"Ca")/7*$C43</f>
        <v>0</v>
      </c>
      <c r="BC43" s="108">
        <f>COUNTIFS(Décembre!$D$6:$AH$6,BC$6,Décembre!$D44:$AH44,"Ca")/7*$C43</f>
        <v>0</v>
      </c>
      <c r="BD43" s="108">
        <f>COUNTIFS(Décembre!$D$6:$AH$6,BD$6,Décembre!$D44:$AH44,"Ca")/7*$C43</f>
        <v>0</v>
      </c>
      <c r="BE43" s="39">
        <f>SUM(Tableau8[[#This Row],[janv-00]:[Colonne4]])</f>
        <v>0</v>
      </c>
    </row>
    <row r="44" spans="2:57" ht="23.25" customHeight="1" x14ac:dyDescent="0.25">
      <c r="B44" s="23">
        <f>'Noms '!B41</f>
        <v>0</v>
      </c>
      <c r="C44" s="26">
        <f>'Noms '!C41</f>
        <v>0.5</v>
      </c>
      <c r="D44" s="108">
        <f>COUNTIFS(Janvier!$D$6:$AH$6,D$6,Janvier!$D45:$AH45,"Ca")/7*Tableau8[[#This Row],[ETP]]</f>
        <v>0</v>
      </c>
      <c r="E44" s="108">
        <f>COUNTIFS(Janvier!$D$6:$AH$6,E$6,Janvier!$D45:$AH45,"Ca")/7*Tableau8[[#This Row],[ETP]]</f>
        <v>0</v>
      </c>
      <c r="F44" s="108">
        <f>COUNTIFS(Janvier!$D$6:$AH$6,F$6,Janvier!$D45:$AH45,"Ca")/7*$C44</f>
        <v>0</v>
      </c>
      <c r="G44" s="108">
        <f>COUNTIFS(Janvier!$D$6:$AH$6,G$6,Janvier!$D45:$AH45,"Ca")/7*$C44</f>
        <v>0</v>
      </c>
      <c r="H44" s="108">
        <f>(COUNTIFS(Janvier!$D$6:$AH$6,H$6,Janvier!$D45:$AH45,"Ca")+COUNTIFS(Février!D43:AF43,H$6,Février!D45:AF45,"Ca"))/7*$C44</f>
        <v>0</v>
      </c>
      <c r="I44" s="108">
        <f>(COUNTIFS(Janvier!$D$6:$AH$6,I$6,Janvier!$D45:$AH45,"Ca")+COUNTIFS(Février!E43:AG43,I$6,Février!E45:AG45,"Ca"))/7*$C44</f>
        <v>0</v>
      </c>
      <c r="J44" s="108">
        <f>COUNTIFS(Février!E43:AG43,J$6,Février!E45:AG45,"Ca")/7*$C44</f>
        <v>0</v>
      </c>
      <c r="K44" s="108">
        <f>COUNTIFS(Février!F43:AH43,K$6,Février!F45:AH45,"Ca")/7*$C44</f>
        <v>0</v>
      </c>
      <c r="L44" s="108">
        <f>(COUNTIFS(Février!G43:AI43,L$6,Février!G45:AI45,"Ca")+COUNTIFS(Mars!D43:AH43,L$6,Mars!D45:AH45,"Ca"))/7*$C44</f>
        <v>0</v>
      </c>
      <c r="M44" s="108">
        <f>(COUNTIFS(Février!H43:AJ43,M$6,Février!H45:AJ45,"Ca")+COUNTIFS(Mars!E43:AI43,M$6,Mars!E45:AI45,"Ca"))/7*$C44</f>
        <v>0</v>
      </c>
      <c r="N44" s="108">
        <f>COUNTIFS(Mars!$E$6:$AI$6,N$6,Mars!$E45:$AI45,"Ca")/7*$C44</f>
        <v>0</v>
      </c>
      <c r="O44" s="108">
        <f>COUNTIFS(Mars!$E$6:$AI$6,O$6,Mars!$E45:$AI45,"Ca")/7*$C44</f>
        <v>0</v>
      </c>
      <c r="P44" s="108">
        <f>(COUNTIFS(Mars!$E$6:$AI$6,P$6,Mars!$E45:$AI45,"Ca")+COUNTIFS(Avril!$D$6:$AG$6,P$6,Avril!$D45:$AG45,"Ca"))/7*$C44</f>
        <v>0</v>
      </c>
      <c r="Q44" s="108">
        <f>(COUNTIFS(Mars!$E$6:$AI$6,Q$6,Mars!$E45:$AI45,"Ca")+COUNTIFS(Avril!$D$6:$AG$6,Q$6,Avril!$D45:$AG45,"Ca"))/7*$C44</f>
        <v>0</v>
      </c>
      <c r="R44" s="108">
        <f>COUNTIFS(Avril!$D$6:$AG$6,R$6,Avril!$D45:$AG45,"Ca")/7*$C44</f>
        <v>0</v>
      </c>
      <c r="S44" s="108">
        <f>COUNTIFS(Avril!$D$6:$AG$6,S$6,Avril!$D45:$AG45,"Ca")/7*$C44</f>
        <v>0</v>
      </c>
      <c r="T44" s="108">
        <f>COUNTIFS(Avril!$D$6:$AG$6,T$6,Avril!$D45:$AG45,"Ca")/7*$C44</f>
        <v>0</v>
      </c>
      <c r="U44" s="108">
        <f>(COUNTIFS(Avril!$D$6:$AG$6,U$6,Avril!$D45:$AG45,"Ca")+COUNTIFS(Mai!D43:AH43,U$6,Mai!D45:AH45,"Ca"))/7*$C44</f>
        <v>0</v>
      </c>
      <c r="V44" s="108">
        <f>(COUNTIFS(Avril!$D$6:$AG$6,V$6,Avril!$D45:$AG45,"Ca")+COUNTIFS(Mai!E43:AI43,V$6,Mai!E45:AI45,"Ca"))/7*$C44</f>
        <v>0</v>
      </c>
      <c r="W44" s="108">
        <f>IF(D44="","",COUNTIFS(Mai!F43:AJ43,W$6,Mai!F45:AJ45,"Ca")/7*$C44)</f>
        <v>0</v>
      </c>
      <c r="X44" s="108">
        <f>COUNTIFS(Mai!G43:AK43,X$6,Mai!G45:AK45,"Ca")/7*$C44</f>
        <v>0</v>
      </c>
      <c r="Y44" s="108">
        <f>(COUNTIFS(Mai!H43:AL43,Y$6,Mai!H45:AL45,"Ca")+COUNTIFS(Juin!$D$6:$AG$6,Y$6,Juin!$D45:$AG45,"Ca"))/7*$C44</f>
        <v>0</v>
      </c>
      <c r="Z44" s="108">
        <f>(COUNTIFS(Mai!I43:AM43,Z$6,Mai!I45:AM45,"Ca")+COUNTIFS(Juin!$D$6:$AG$6,Z$6,Juin!$D45:$AG45,"Ca"))/7*$C44</f>
        <v>0</v>
      </c>
      <c r="AA44" s="108">
        <f>(COUNTIFS(Mai!J43:AN43,AA$6,Mai!J45:AN45,"Ca")+COUNTIFS(Juin!$D$6:$AG$6,AA$6,Juin!$D45:$AG45,"Ca"))/7*$C44</f>
        <v>0</v>
      </c>
      <c r="AB44" s="108">
        <f>COUNTIFS(Juin!$D$6:$AG$6,AB$6,Juin!$D45:$AG45,"Ca")/7*$C44</f>
        <v>0</v>
      </c>
      <c r="AC44" s="108">
        <f>(COUNTIFS(Juin!$D$6:$AG$6,AC$6,Juin!$D45:$AG45,"Ca")+COUNTIFS(Juillet!$D$6:$AH$6,AC$6,Juillet!$D45:$AH45,"Ca"))/7*$C44</f>
        <v>0</v>
      </c>
      <c r="AD44" s="108">
        <f>(COUNTIFS(Juin!$D$6:$AG$6,AD$6,Juin!$D45:$AG45,"Ca")+COUNTIFS(Juillet!$D$6:$AH$6,AD$6,Juillet!$D45:$AH45,"Ca"))/7*$C44</f>
        <v>0</v>
      </c>
      <c r="AE44" s="108">
        <f>COUNTIFS(Juillet!$D$6:$AH$6,AE$6,Juillet!$D45:$AH45,"Ca")/7*$C44</f>
        <v>0</v>
      </c>
      <c r="AF44" s="108">
        <f>COUNTIFS(Juillet!$D$6:$AH$6,AF$6,Juillet!$D45:$AH45,"Ca")/7*$C44</f>
        <v>0</v>
      </c>
      <c r="AG44" s="108">
        <f>COUNTIFS(Juillet!$D$6:$AH$6,AG$6,Juillet!$D45:$AH45,"Ca")/7*$C44</f>
        <v>0</v>
      </c>
      <c r="AH44" s="108">
        <f>(COUNTIFS(Juillet!$D$6:$AH$6,AH$6,Juillet!$D45:$AH45,"Ca")+COUNTIFS(Août!$D$6:$AH$6,AH$6,Août!$D45:$AH45,"Ca"))/7*$C44</f>
        <v>0</v>
      </c>
      <c r="AI44" s="108">
        <f>COUNTIFS(Août!$D$6:$AH$6,AI$6,Août!$D45:$AH45,"Ca")/7*$C44</f>
        <v>0</v>
      </c>
      <c r="AJ44" s="108">
        <f>COUNTIFS(Août!$D$6:$AH$6,AJ$6,Août!$D45:$AH45,"Ca")/7*$C44</f>
        <v>0</v>
      </c>
      <c r="AK44" s="108">
        <f>COUNTIFS(Août!$D$6:$AH$6,AK$6,Août!$D45:$AH45,"Ca")/7*$C44</f>
        <v>0</v>
      </c>
      <c r="AL44" s="108">
        <f>(COUNTIFS(Août!$D$6:$AH$6,AL$6,Août!$D45:$AH45,"Ca")+COUNTIFS(Septembre!$D$6:$AG$6,AL$6,Septembre!$D45:$AG45,"Ca"))/7*$C44</f>
        <v>0</v>
      </c>
      <c r="AM44" s="108">
        <f>(COUNTIFS(Août!$D$6:$AH$6,AM$6,Août!$D45:$AH45,"Ca")+COUNTIFS(Septembre!$D$6:$AG$6,AM$6,Septembre!$D45:$AG45,"Ca"))/7*$C44</f>
        <v>0</v>
      </c>
      <c r="AN44" s="108">
        <f>COUNTIFS(Septembre!$D$6:$AG$6,AN$6,Septembre!$D45:$AG45,"Ca")/7*$C44</f>
        <v>0</v>
      </c>
      <c r="AO44" s="108">
        <f>COUNTIFS(Septembre!$D$6:$AG$6,AO$6,Septembre!$D45:$AG45,"Ca")/7*$C44</f>
        <v>0</v>
      </c>
      <c r="AP44" s="108">
        <f>(COUNTIFS(Septembre!$D$6:$AG$6,AP$6,Septembre!$D45:$AG45,"Ca")+COUNTIFS(Octobre!$D$6:$AH$6,AP$6,Octobre!$D45:$AH45,"Ca"))/7*$C44</f>
        <v>0</v>
      </c>
      <c r="AQ44" s="108">
        <f>(COUNTIFS(Septembre!$D$6:$AG$6,AQ$6,Septembre!$D45:$AG45,"Ca")+COUNTIFS(Octobre!$D$6:$AH$6,AQ$6,Octobre!$D45:$AH45,"Ca"))/7*$C44</f>
        <v>0</v>
      </c>
      <c r="AR44" s="108">
        <f>COUNTIFS(Octobre!$D$6:$AH$6,AR$6,Octobre!$D45:$AH45,"Ca")/7*$C44</f>
        <v>0</v>
      </c>
      <c r="AS44" s="108">
        <f>COUNTIFS(Octobre!$D$6:$AH$6,AS$6,Octobre!$D45:$AH45,"Ca")/7*$C44</f>
        <v>0</v>
      </c>
      <c r="AT44" s="108">
        <f>COUNTIFS(Octobre!$D$6:$AH$6,AT$6,Octobre!$D45:$AH45,"Ca")/7*$C44</f>
        <v>0</v>
      </c>
      <c r="AU44" s="108">
        <f>(COUNTIFS(Octobre!$D$6:$AH$6,AU$6,Octobre!$D45:$AH45,"Ca")+COUNTIFS(Novembre!$D$6:$AG$6,AU$6,Novembre!$D45:$AG45,"Ca"))/7*$C44</f>
        <v>0</v>
      </c>
      <c r="AV44" s="108">
        <f>(COUNTIFS(Octobre!$D$6:$AH$6,AV$6,Octobre!$D45:$AH45,"Ca")+COUNTIFS(Novembre!$D$6:$AG$6,AV$6,Novembre!$D45:$AG45,"Ca"))/7*$C44</f>
        <v>0</v>
      </c>
      <c r="AW44" s="108">
        <f>COUNTIFS(Novembre!$D$6:$AG$6,AW$6,Novembre!$D45:$AG45,"Ca")/7*$C44</f>
        <v>0</v>
      </c>
      <c r="AX44" s="108">
        <f>COUNTIFS(Novembre!$D$6:$AG$6,AX$6,Novembre!$D45:$AG45,"Ca")/7*$C44</f>
        <v>0</v>
      </c>
      <c r="AY44" s="108">
        <f>(COUNTIFS(Novembre!$D$6:$AG$6,AY$6,Novembre!$D45:$AG45,"C")+COUNTIFS(Décembre!$D$6:$AH$6,AY$6,Décembre!$D45:$AH45,"C"))/7*$C44</f>
        <v>0</v>
      </c>
      <c r="AZ44" s="108">
        <f>(COUNTIFS(Novembre!$D$6:$AG$6,AZ$6,Novembre!$D45:$AG45,"Ca")+COUNTIFS(Décembre!$D$6:$AH$6,AZ$6,Décembre!$D45:$AH45,"Ca"))/7*$C44</f>
        <v>0</v>
      </c>
      <c r="BA44" s="108">
        <f>COUNTIFS(Décembre!$D$6:$AH$6,BA$6,Décembre!$D45:$AH45,"Ca")/7*$C44</f>
        <v>0</v>
      </c>
      <c r="BB44" s="108">
        <f>COUNTIFS(Décembre!$D$6:$AH$6,BB$6,Décembre!$D45:$AH45,"Ca")/7*$C44</f>
        <v>0</v>
      </c>
      <c r="BC44" s="108">
        <f>COUNTIFS(Décembre!$D$6:$AH$6,BC$6,Décembre!$D45:$AH45,"Ca")/7*$C44</f>
        <v>0</v>
      </c>
      <c r="BD44" s="108">
        <f>COUNTIFS(Décembre!$D$6:$AH$6,BD$6,Décembre!$D45:$AH45,"Ca")/7*$C44</f>
        <v>0</v>
      </c>
      <c r="BE44" s="39">
        <f>SUM(Tableau8[[#This Row],[janv-00]:[Colonne4]])</f>
        <v>0</v>
      </c>
    </row>
    <row r="45" spans="2:57" ht="23.25" customHeight="1" x14ac:dyDescent="0.25">
      <c r="B45" s="23">
        <f>'Noms '!B42</f>
        <v>0</v>
      </c>
      <c r="C45" s="26">
        <f>'Noms '!C42</f>
        <v>1</v>
      </c>
      <c r="D45" s="108">
        <f>COUNTIFS(Janvier!$D$6:$AH$6,D$6,Janvier!$D46:$AH46,"Ca")/7*Tableau8[[#This Row],[ETP]]</f>
        <v>0</v>
      </c>
      <c r="E45" s="108">
        <f>COUNTIFS(Janvier!$D$6:$AH$6,E$6,Janvier!$D46:$AH46,"Ca")/7*Tableau8[[#This Row],[ETP]]</f>
        <v>0</v>
      </c>
      <c r="F45" s="108">
        <f>COUNTIFS(Janvier!$D$6:$AH$6,F$6,Janvier!$D46:$AH46,"Ca")/7*$C45</f>
        <v>0</v>
      </c>
      <c r="G45" s="108">
        <f>COUNTIFS(Janvier!$D$6:$AH$6,G$6,Janvier!$D46:$AH46,"Ca")/7*$C45</f>
        <v>0</v>
      </c>
      <c r="H45" s="108">
        <f>(COUNTIFS(Janvier!$D$6:$AH$6,H$6,Janvier!$D46:$AH46,"Ca")+COUNTIFS(Février!D44:AF44,H$6,Février!D46:AF46,"Ca"))/7*$C45</f>
        <v>0</v>
      </c>
      <c r="I45" s="108">
        <f>(COUNTIFS(Janvier!$D$6:$AH$6,I$6,Janvier!$D46:$AH46,"Ca")+COUNTIFS(Février!E44:AG44,I$6,Février!E46:AG46,"Ca"))/7*$C45</f>
        <v>0</v>
      </c>
      <c r="J45" s="108">
        <f>COUNTIFS(Février!E44:AG44,J$6,Février!E46:AG46,"Ca")/7*$C45</f>
        <v>0</v>
      </c>
      <c r="K45" s="108">
        <f>COUNTIFS(Février!F44:AH44,K$6,Février!F46:AH46,"Ca")/7*$C45</f>
        <v>0</v>
      </c>
      <c r="L45" s="108">
        <f>(COUNTIFS(Février!G44:AI44,L$6,Février!G46:AI46,"Ca")+COUNTIFS(Mars!D44:AH44,L$6,Mars!D46:AH46,"Ca"))/7*$C45</f>
        <v>0</v>
      </c>
      <c r="M45" s="108">
        <f>(COUNTIFS(Février!H44:AJ44,M$6,Février!H46:AJ46,"Ca")+COUNTIFS(Mars!E44:AI44,M$6,Mars!E46:AI46,"Ca"))/7*$C45</f>
        <v>0</v>
      </c>
      <c r="N45" s="108">
        <f>COUNTIFS(Mars!$E$6:$AI$6,N$6,Mars!$E46:$AI46,"Ca")/7*$C45</f>
        <v>0</v>
      </c>
      <c r="O45" s="108">
        <f>COUNTIFS(Mars!$E$6:$AI$6,O$6,Mars!$E46:$AI46,"Ca")/7*$C45</f>
        <v>0</v>
      </c>
      <c r="P45" s="108">
        <f>(COUNTIFS(Mars!$E$6:$AI$6,P$6,Mars!$E46:$AI46,"Ca")+COUNTIFS(Avril!$D$6:$AG$6,P$6,Avril!$D46:$AG46,"Ca"))/7*$C45</f>
        <v>0</v>
      </c>
      <c r="Q45" s="108">
        <f>(COUNTIFS(Mars!$E$6:$AI$6,Q$6,Mars!$E46:$AI46,"Ca")+COUNTIFS(Avril!$D$6:$AG$6,Q$6,Avril!$D46:$AG46,"Ca"))/7*$C45</f>
        <v>0</v>
      </c>
      <c r="R45" s="108">
        <f>COUNTIFS(Avril!$D$6:$AG$6,R$6,Avril!$D46:$AG46,"Ca")/7*$C45</f>
        <v>0</v>
      </c>
      <c r="S45" s="108">
        <f>COUNTIFS(Avril!$D$6:$AG$6,S$6,Avril!$D46:$AG46,"Ca")/7*$C45</f>
        <v>0</v>
      </c>
      <c r="T45" s="108">
        <f>COUNTIFS(Avril!$D$6:$AG$6,T$6,Avril!$D46:$AG46,"Ca")/7*$C45</f>
        <v>0</v>
      </c>
      <c r="U45" s="108">
        <f>(COUNTIFS(Avril!$D$6:$AG$6,U$6,Avril!$D46:$AG46,"Ca")+COUNTIFS(Mai!D44:AH44,U$6,Mai!D46:AH46,"Ca"))/7*$C45</f>
        <v>0</v>
      </c>
      <c r="V45" s="108">
        <f>(COUNTIFS(Avril!$D$6:$AG$6,V$6,Avril!$D46:$AG46,"Ca")+COUNTIFS(Mai!E44:AI44,V$6,Mai!E46:AI46,"Ca"))/7*$C45</f>
        <v>0</v>
      </c>
      <c r="W45" s="108">
        <f>IF(D45="","",COUNTIFS(Mai!F44:AJ44,W$6,Mai!F46:AJ46,"Ca")/7*$C45)</f>
        <v>0</v>
      </c>
      <c r="X45" s="108">
        <f>COUNTIFS(Mai!G44:AK44,X$6,Mai!G46:AK46,"Ca")/7*$C45</f>
        <v>0</v>
      </c>
      <c r="Y45" s="108">
        <f>(COUNTIFS(Mai!H44:AL44,Y$6,Mai!H46:AL46,"Ca")+COUNTIFS(Juin!$D$6:$AG$6,Y$6,Juin!$D46:$AG46,"Ca"))/7*$C45</f>
        <v>0</v>
      </c>
      <c r="Z45" s="108">
        <f>(COUNTIFS(Mai!I44:AM44,Z$6,Mai!I46:AM46,"Ca")+COUNTIFS(Juin!$D$6:$AG$6,Z$6,Juin!$D46:$AG46,"Ca"))/7*$C45</f>
        <v>0</v>
      </c>
      <c r="AA45" s="108">
        <f>(COUNTIFS(Mai!J44:AN44,AA$6,Mai!J46:AN46,"Ca")+COUNTIFS(Juin!$D$6:$AG$6,AA$6,Juin!$D46:$AG46,"Ca"))/7*$C45</f>
        <v>0</v>
      </c>
      <c r="AB45" s="108">
        <f>COUNTIFS(Juin!$D$6:$AG$6,AB$6,Juin!$D46:$AG46,"Ca")/7*$C45</f>
        <v>0</v>
      </c>
      <c r="AC45" s="108">
        <f>(COUNTIFS(Juin!$D$6:$AG$6,AC$6,Juin!$D46:$AG46,"Ca")+COUNTIFS(Juillet!$D$6:$AH$6,AC$6,Juillet!$D46:$AH46,"Ca"))/7*$C45</f>
        <v>0</v>
      </c>
      <c r="AD45" s="108">
        <f>(COUNTIFS(Juin!$D$6:$AG$6,AD$6,Juin!$D46:$AG46,"Ca")+COUNTIFS(Juillet!$D$6:$AH$6,AD$6,Juillet!$D46:$AH46,"Ca"))/7*$C45</f>
        <v>0</v>
      </c>
      <c r="AE45" s="108">
        <f>COUNTIFS(Juillet!$D$6:$AH$6,AE$6,Juillet!$D46:$AH46,"Ca")/7*$C45</f>
        <v>0</v>
      </c>
      <c r="AF45" s="108">
        <f>COUNTIFS(Juillet!$D$6:$AH$6,AF$6,Juillet!$D46:$AH46,"Ca")/7*$C45</f>
        <v>0</v>
      </c>
      <c r="AG45" s="108">
        <f>COUNTIFS(Juillet!$D$6:$AH$6,AG$6,Juillet!$D46:$AH46,"Ca")/7*$C45</f>
        <v>0</v>
      </c>
      <c r="AH45" s="108">
        <f>(COUNTIFS(Juillet!$D$6:$AH$6,AH$6,Juillet!$D46:$AH46,"Ca")+COUNTIFS(Août!$D$6:$AH$6,AH$6,Août!$D46:$AH46,"Ca"))/7*$C45</f>
        <v>0</v>
      </c>
      <c r="AI45" s="108">
        <f>COUNTIFS(Août!$D$6:$AH$6,AI$6,Août!$D46:$AH46,"Ca")/7*$C45</f>
        <v>0</v>
      </c>
      <c r="AJ45" s="108">
        <f>COUNTIFS(Août!$D$6:$AH$6,AJ$6,Août!$D46:$AH46,"Ca")/7*$C45</f>
        <v>0</v>
      </c>
      <c r="AK45" s="108">
        <f>COUNTIFS(Août!$D$6:$AH$6,AK$6,Août!$D46:$AH46,"Ca")/7*$C45</f>
        <v>0</v>
      </c>
      <c r="AL45" s="108">
        <f>(COUNTIFS(Août!$D$6:$AH$6,AL$6,Août!$D46:$AH46,"Ca")+COUNTIFS(Septembre!$D$6:$AG$6,AL$6,Septembre!$D46:$AG46,"Ca"))/7*$C45</f>
        <v>0</v>
      </c>
      <c r="AM45" s="108">
        <f>(COUNTIFS(Août!$D$6:$AH$6,AM$6,Août!$D46:$AH46,"Ca")+COUNTIFS(Septembre!$D$6:$AG$6,AM$6,Septembre!$D46:$AG46,"Ca"))/7*$C45</f>
        <v>0</v>
      </c>
      <c r="AN45" s="108">
        <f>COUNTIFS(Septembre!$D$6:$AG$6,AN$6,Septembre!$D46:$AG46,"Ca")/7*$C45</f>
        <v>0</v>
      </c>
      <c r="AO45" s="108">
        <f>COUNTIFS(Septembre!$D$6:$AG$6,AO$6,Septembre!$D46:$AG46,"Ca")/7*$C45</f>
        <v>0</v>
      </c>
      <c r="AP45" s="108">
        <f>(COUNTIFS(Septembre!$D$6:$AG$6,AP$6,Septembre!$D46:$AG46,"Ca")+COUNTIFS(Octobre!$D$6:$AH$6,AP$6,Octobre!$D46:$AH46,"Ca"))/7*$C45</f>
        <v>0</v>
      </c>
      <c r="AQ45" s="108">
        <f>(COUNTIFS(Septembre!$D$6:$AG$6,AQ$6,Septembre!$D46:$AG46,"Ca")+COUNTIFS(Octobre!$D$6:$AH$6,AQ$6,Octobre!$D46:$AH46,"Ca"))/7*$C45</f>
        <v>0</v>
      </c>
      <c r="AR45" s="108">
        <f>COUNTIFS(Octobre!$D$6:$AH$6,AR$6,Octobre!$D46:$AH46,"Ca")/7*$C45</f>
        <v>0</v>
      </c>
      <c r="AS45" s="108">
        <f>COUNTIFS(Octobre!$D$6:$AH$6,AS$6,Octobre!$D46:$AH46,"Ca")/7*$C45</f>
        <v>0</v>
      </c>
      <c r="AT45" s="108">
        <f>COUNTIFS(Octobre!$D$6:$AH$6,AT$6,Octobre!$D46:$AH46,"Ca")/7*$C45</f>
        <v>0</v>
      </c>
      <c r="AU45" s="108">
        <f>(COUNTIFS(Octobre!$D$6:$AH$6,AU$6,Octobre!$D46:$AH46,"Ca")+COUNTIFS(Novembre!$D$6:$AG$6,AU$6,Novembre!$D46:$AG46,"Ca"))/7*$C45</f>
        <v>0</v>
      </c>
      <c r="AV45" s="108">
        <f>(COUNTIFS(Octobre!$D$6:$AH$6,AV$6,Octobre!$D46:$AH46,"Ca")+COUNTIFS(Novembre!$D$6:$AG$6,AV$6,Novembre!$D46:$AG46,"Ca"))/7*$C45</f>
        <v>0</v>
      </c>
      <c r="AW45" s="108">
        <f>COUNTIFS(Novembre!$D$6:$AG$6,AW$6,Novembre!$D46:$AG46,"Ca")/7*$C45</f>
        <v>0</v>
      </c>
      <c r="AX45" s="108">
        <f>COUNTIFS(Novembre!$D$6:$AG$6,AX$6,Novembre!$D46:$AG46,"Ca")/7*$C45</f>
        <v>0</v>
      </c>
      <c r="AY45" s="108">
        <f>(COUNTIFS(Novembre!$D$6:$AG$6,AY$6,Novembre!$D46:$AG46,"C")+COUNTIFS(Décembre!$D$6:$AH$6,AY$6,Décembre!$D46:$AH46,"C"))/7*$C45</f>
        <v>0</v>
      </c>
      <c r="AZ45" s="108">
        <f>(COUNTIFS(Novembre!$D$6:$AG$6,AZ$6,Novembre!$D46:$AG46,"Ca")+COUNTIFS(Décembre!$D$6:$AH$6,AZ$6,Décembre!$D46:$AH46,"Ca"))/7*$C45</f>
        <v>0</v>
      </c>
      <c r="BA45" s="108">
        <f>COUNTIFS(Décembre!$D$6:$AH$6,BA$6,Décembre!$D46:$AH46,"Ca")/7*$C45</f>
        <v>0</v>
      </c>
      <c r="BB45" s="108">
        <f>COUNTIFS(Décembre!$D$6:$AH$6,BB$6,Décembre!$D46:$AH46,"Ca")/7*$C45</f>
        <v>0</v>
      </c>
      <c r="BC45" s="108">
        <f>COUNTIFS(Décembre!$D$6:$AH$6,BC$6,Décembre!$D46:$AH46,"Ca")/7*$C45</f>
        <v>0</v>
      </c>
      <c r="BD45" s="108">
        <f>COUNTIFS(Décembre!$D$6:$AH$6,BD$6,Décembre!$D46:$AH46,"Ca")/7*$C45</f>
        <v>0</v>
      </c>
      <c r="BE45" s="39">
        <f>SUM(Tableau8[[#This Row],[janv-00]:[Colonne4]])</f>
        <v>0</v>
      </c>
    </row>
    <row r="46" spans="2:57" ht="23.25" customHeight="1" x14ac:dyDescent="0.25">
      <c r="B46" s="23">
        <f>'Noms '!B43</f>
        <v>0</v>
      </c>
      <c r="C46" s="26">
        <f>'Noms '!C43</f>
        <v>0.63</v>
      </c>
      <c r="D46" s="108">
        <f>COUNTIFS(Janvier!$D$6:$AH$6,D$6,Janvier!$D47:$AH47,"Ca")/7*Tableau8[[#This Row],[ETP]]</f>
        <v>0</v>
      </c>
      <c r="E46" s="108">
        <f>COUNTIFS(Janvier!$D$6:$AH$6,E$6,Janvier!$D47:$AH47,"Ca")/7*Tableau8[[#This Row],[ETP]]</f>
        <v>0</v>
      </c>
      <c r="F46" s="108">
        <f>COUNTIFS(Janvier!$D$6:$AH$6,F$6,Janvier!$D47:$AH47,"Ca")/7*$C46</f>
        <v>0</v>
      </c>
      <c r="G46" s="108">
        <f>COUNTIFS(Janvier!$D$6:$AH$6,G$6,Janvier!$D47:$AH47,"Ca")/7*$C46</f>
        <v>0</v>
      </c>
      <c r="H46" s="108">
        <f>(COUNTIFS(Janvier!$D$6:$AH$6,H$6,Janvier!$D47:$AH47,"Ca")+COUNTIFS(Février!D45:AF45,H$6,Février!D47:AF47,"Ca"))/7*$C46</f>
        <v>0</v>
      </c>
      <c r="I46" s="108">
        <f>(COUNTIFS(Janvier!$D$6:$AH$6,I$6,Janvier!$D47:$AH47,"Ca")+COUNTIFS(Février!E45:AG45,I$6,Février!E47:AG47,"Ca"))/7*$C46</f>
        <v>0</v>
      </c>
      <c r="J46" s="108">
        <f>COUNTIFS(Février!E45:AG45,J$6,Février!E47:AG47,"Ca")/7*$C46</f>
        <v>0</v>
      </c>
      <c r="K46" s="108">
        <f>COUNTIFS(Février!F45:AH45,K$6,Février!F47:AH47,"Ca")/7*$C46</f>
        <v>0</v>
      </c>
      <c r="L46" s="108">
        <f>(COUNTIFS(Février!G45:AI45,L$6,Février!G47:AI47,"Ca")+COUNTIFS(Mars!D45:AH45,L$6,Mars!D47:AH47,"Ca"))/7*$C46</f>
        <v>0</v>
      </c>
      <c r="M46" s="108">
        <f>(COUNTIFS(Février!H45:AJ45,M$6,Février!H47:AJ47,"Ca")+COUNTIFS(Mars!E45:AI45,M$6,Mars!E47:AI47,"Ca"))/7*$C46</f>
        <v>0</v>
      </c>
      <c r="N46" s="108">
        <f>COUNTIFS(Mars!$E$6:$AI$6,N$6,Mars!$E47:$AI47,"Ca")/7*$C46</f>
        <v>0</v>
      </c>
      <c r="O46" s="108">
        <f>COUNTIFS(Mars!$E$6:$AI$6,O$6,Mars!$E47:$AI47,"Ca")/7*$C46</f>
        <v>0</v>
      </c>
      <c r="P46" s="108">
        <f>(COUNTIFS(Mars!$E$6:$AI$6,P$6,Mars!$E47:$AI47,"Ca")+COUNTIFS(Avril!$D$6:$AG$6,P$6,Avril!$D47:$AG47,"Ca"))/7*$C46</f>
        <v>0</v>
      </c>
      <c r="Q46" s="108">
        <f>(COUNTIFS(Mars!$E$6:$AI$6,Q$6,Mars!$E47:$AI47,"Ca")+COUNTIFS(Avril!$D$6:$AG$6,Q$6,Avril!$D47:$AG47,"Ca"))/7*$C46</f>
        <v>0</v>
      </c>
      <c r="R46" s="108">
        <f>COUNTIFS(Avril!$D$6:$AG$6,R$6,Avril!$D47:$AG47,"Ca")/7*$C46</f>
        <v>0</v>
      </c>
      <c r="S46" s="108">
        <f>COUNTIFS(Avril!$D$6:$AG$6,S$6,Avril!$D47:$AG47,"Ca")/7*$C46</f>
        <v>0</v>
      </c>
      <c r="T46" s="108">
        <f>COUNTIFS(Avril!$D$6:$AG$6,T$6,Avril!$D47:$AG47,"Ca")/7*$C46</f>
        <v>0</v>
      </c>
      <c r="U46" s="108">
        <f>(COUNTIFS(Avril!$D$6:$AG$6,U$6,Avril!$D47:$AG47,"Ca")+COUNTIFS(Mai!D45:AH45,U$6,Mai!D47:AH47,"Ca"))/7*$C46</f>
        <v>0</v>
      </c>
      <c r="V46" s="108">
        <f>(COUNTIFS(Avril!$D$6:$AG$6,V$6,Avril!$D47:$AG47,"Ca")+COUNTIFS(Mai!E45:AI45,V$6,Mai!E47:AI47,"Ca"))/7*$C46</f>
        <v>0</v>
      </c>
      <c r="W46" s="108">
        <f>IF(D46="","",COUNTIFS(Mai!F45:AJ45,W$6,Mai!F47:AJ47,"Ca")/7*$C46)</f>
        <v>0</v>
      </c>
      <c r="X46" s="108">
        <f>COUNTIFS(Mai!G45:AK45,X$6,Mai!G47:AK47,"Ca")/7*$C46</f>
        <v>0</v>
      </c>
      <c r="Y46" s="108">
        <f>(COUNTIFS(Mai!H45:AL45,Y$6,Mai!H47:AL47,"Ca")+COUNTIFS(Juin!$D$6:$AG$6,Y$6,Juin!$D47:$AG47,"Ca"))/7*$C46</f>
        <v>0</v>
      </c>
      <c r="Z46" s="108">
        <f>(COUNTIFS(Mai!I45:AM45,Z$6,Mai!I47:AM47,"Ca")+COUNTIFS(Juin!$D$6:$AG$6,Z$6,Juin!$D47:$AG47,"Ca"))/7*$C46</f>
        <v>0</v>
      </c>
      <c r="AA46" s="108">
        <f>(COUNTIFS(Mai!J45:AN45,AA$6,Mai!J47:AN47,"Ca")+COUNTIFS(Juin!$D$6:$AG$6,AA$6,Juin!$D47:$AG47,"Ca"))/7*$C46</f>
        <v>0</v>
      </c>
      <c r="AB46" s="108">
        <f>COUNTIFS(Juin!$D$6:$AG$6,AB$6,Juin!$D47:$AG47,"Ca")/7*$C46</f>
        <v>0</v>
      </c>
      <c r="AC46" s="108">
        <f>(COUNTIFS(Juin!$D$6:$AG$6,AC$6,Juin!$D47:$AG47,"Ca")+COUNTIFS(Juillet!$D$6:$AH$6,AC$6,Juillet!$D47:$AH47,"Ca"))/7*$C46</f>
        <v>0</v>
      </c>
      <c r="AD46" s="108">
        <f>(COUNTIFS(Juin!$D$6:$AG$6,AD$6,Juin!$D47:$AG47,"Ca")+COUNTIFS(Juillet!$D$6:$AH$6,AD$6,Juillet!$D47:$AH47,"Ca"))/7*$C46</f>
        <v>0</v>
      </c>
      <c r="AE46" s="108">
        <f>COUNTIFS(Juillet!$D$6:$AH$6,AE$6,Juillet!$D47:$AH47,"Ca")/7*$C46</f>
        <v>0</v>
      </c>
      <c r="AF46" s="108">
        <f>COUNTIFS(Juillet!$D$6:$AH$6,AF$6,Juillet!$D47:$AH47,"Ca")/7*$C46</f>
        <v>0</v>
      </c>
      <c r="AG46" s="108">
        <f>COUNTIFS(Juillet!$D$6:$AH$6,AG$6,Juillet!$D47:$AH47,"Ca")/7*$C46</f>
        <v>0</v>
      </c>
      <c r="AH46" s="108">
        <f>(COUNTIFS(Juillet!$D$6:$AH$6,AH$6,Juillet!$D47:$AH47,"Ca")+COUNTIFS(Août!$D$6:$AH$6,AH$6,Août!$D47:$AH47,"Ca"))/7*$C46</f>
        <v>0</v>
      </c>
      <c r="AI46" s="108">
        <f>COUNTIFS(Août!$D$6:$AH$6,AI$6,Août!$D47:$AH47,"Ca")/7*$C46</f>
        <v>0</v>
      </c>
      <c r="AJ46" s="108">
        <f>COUNTIFS(Août!$D$6:$AH$6,AJ$6,Août!$D47:$AH47,"Ca")/7*$C46</f>
        <v>0</v>
      </c>
      <c r="AK46" s="108">
        <f>COUNTIFS(Août!$D$6:$AH$6,AK$6,Août!$D47:$AH47,"Ca")/7*$C46</f>
        <v>0</v>
      </c>
      <c r="AL46" s="108">
        <f>(COUNTIFS(Août!$D$6:$AH$6,AL$6,Août!$D47:$AH47,"Ca")+COUNTIFS(Septembre!$D$6:$AG$6,AL$6,Septembre!$D47:$AG47,"Ca"))/7*$C46</f>
        <v>0</v>
      </c>
      <c r="AM46" s="108">
        <f>(COUNTIFS(Août!$D$6:$AH$6,AM$6,Août!$D47:$AH47,"Ca")+COUNTIFS(Septembre!$D$6:$AG$6,AM$6,Septembre!$D47:$AG47,"Ca"))/7*$C46</f>
        <v>0</v>
      </c>
      <c r="AN46" s="108">
        <f>COUNTIFS(Septembre!$D$6:$AG$6,AN$6,Septembre!$D47:$AG47,"Ca")/7*$C46</f>
        <v>0</v>
      </c>
      <c r="AO46" s="108">
        <f>COUNTIFS(Septembre!$D$6:$AG$6,AO$6,Septembre!$D47:$AG47,"Ca")/7*$C46</f>
        <v>0</v>
      </c>
      <c r="AP46" s="108">
        <f>(COUNTIFS(Septembre!$D$6:$AG$6,AP$6,Septembre!$D47:$AG47,"Ca")+COUNTIFS(Octobre!$D$6:$AH$6,AP$6,Octobre!$D47:$AH47,"Ca"))/7*$C46</f>
        <v>0</v>
      </c>
      <c r="AQ46" s="108">
        <f>(COUNTIFS(Septembre!$D$6:$AG$6,AQ$6,Septembre!$D47:$AG47,"Ca")+COUNTIFS(Octobre!$D$6:$AH$6,AQ$6,Octobre!$D47:$AH47,"Ca"))/7*$C46</f>
        <v>0</v>
      </c>
      <c r="AR46" s="108">
        <f>COUNTIFS(Octobre!$D$6:$AH$6,AR$6,Octobre!$D47:$AH47,"Ca")/7*$C46</f>
        <v>0</v>
      </c>
      <c r="AS46" s="108">
        <f>COUNTIFS(Octobre!$D$6:$AH$6,AS$6,Octobre!$D47:$AH47,"Ca")/7*$C46</f>
        <v>0</v>
      </c>
      <c r="AT46" s="108">
        <f>COUNTIFS(Octobre!$D$6:$AH$6,AT$6,Octobre!$D47:$AH47,"Ca")/7*$C46</f>
        <v>0</v>
      </c>
      <c r="AU46" s="108">
        <f>(COUNTIFS(Octobre!$D$6:$AH$6,AU$6,Octobre!$D47:$AH47,"Ca")+COUNTIFS(Novembre!$D$6:$AG$6,AU$6,Novembre!$D47:$AG47,"Ca"))/7*$C46</f>
        <v>0</v>
      </c>
      <c r="AV46" s="108">
        <f>(COUNTIFS(Octobre!$D$6:$AH$6,AV$6,Octobre!$D47:$AH47,"Ca")+COUNTIFS(Novembre!$D$6:$AG$6,AV$6,Novembre!$D47:$AG47,"Ca"))/7*$C46</f>
        <v>0</v>
      </c>
      <c r="AW46" s="108">
        <f>COUNTIFS(Novembre!$D$6:$AG$6,AW$6,Novembre!$D47:$AG47,"Ca")/7*$C46</f>
        <v>0</v>
      </c>
      <c r="AX46" s="108">
        <f>COUNTIFS(Novembre!$D$6:$AG$6,AX$6,Novembre!$D47:$AG47,"Ca")/7*$C46</f>
        <v>0</v>
      </c>
      <c r="AY46" s="108">
        <f>(COUNTIFS(Novembre!$D$6:$AG$6,AY$6,Novembre!$D47:$AG47,"C")+COUNTIFS(Décembre!$D$6:$AH$6,AY$6,Décembre!$D47:$AH47,"C"))/7*$C46</f>
        <v>0</v>
      </c>
      <c r="AZ46" s="108">
        <f>(COUNTIFS(Novembre!$D$6:$AG$6,AZ$6,Novembre!$D47:$AG47,"Ca")+COUNTIFS(Décembre!$D$6:$AH$6,AZ$6,Décembre!$D47:$AH47,"Ca"))/7*$C46</f>
        <v>0</v>
      </c>
      <c r="BA46" s="108">
        <f>COUNTIFS(Décembre!$D$6:$AH$6,BA$6,Décembre!$D47:$AH47,"Ca")/7*$C46</f>
        <v>0</v>
      </c>
      <c r="BB46" s="108">
        <f>COUNTIFS(Décembre!$D$6:$AH$6,BB$6,Décembre!$D47:$AH47,"Ca")/7*$C46</f>
        <v>0</v>
      </c>
      <c r="BC46" s="108">
        <f>COUNTIFS(Décembre!$D$6:$AH$6,BC$6,Décembre!$D47:$AH47,"Ca")/7*$C46</f>
        <v>0</v>
      </c>
      <c r="BD46" s="108">
        <f>COUNTIFS(Décembre!$D$6:$AH$6,BD$6,Décembre!$D47:$AH47,"Ca")/7*$C46</f>
        <v>0</v>
      </c>
      <c r="BE46" s="39">
        <f>SUM(Tableau8[[#This Row],[janv-00]:[Colonne4]])</f>
        <v>0</v>
      </c>
    </row>
    <row r="47" spans="2:57" ht="23.25" customHeight="1" x14ac:dyDescent="0.25">
      <c r="B47" s="23">
        <f>'Noms '!B44</f>
        <v>0</v>
      </c>
      <c r="C47" s="26">
        <f>'Noms '!C44</f>
        <v>0.8</v>
      </c>
      <c r="D47" s="108">
        <f>COUNTIFS(Janvier!$D$6:$AH$6,D$6,Janvier!$D48:$AH48,"Ca")/7*Tableau8[[#This Row],[ETP]]</f>
        <v>0</v>
      </c>
      <c r="E47" s="108">
        <f>COUNTIFS(Janvier!$D$6:$AH$6,E$6,Janvier!$D48:$AH48,"Ca")/7*Tableau8[[#This Row],[ETP]]</f>
        <v>0</v>
      </c>
      <c r="F47" s="108">
        <f>COUNTIFS(Janvier!$D$6:$AH$6,F$6,Janvier!$D48:$AH48,"Ca")/7*$C47</f>
        <v>0</v>
      </c>
      <c r="G47" s="108">
        <f>COUNTIFS(Janvier!$D$6:$AH$6,G$6,Janvier!$D48:$AH48,"Ca")/7*$C47</f>
        <v>0</v>
      </c>
      <c r="H47" s="108">
        <f>(COUNTIFS(Janvier!$D$6:$AH$6,H$6,Janvier!$D48:$AH48,"Ca")+COUNTIFS(Février!D46:AF46,H$6,Février!D48:AF48,"Ca"))/7*$C47</f>
        <v>0</v>
      </c>
      <c r="I47" s="108">
        <f>(COUNTIFS(Janvier!$D$6:$AH$6,I$6,Janvier!$D48:$AH48,"Ca")+COUNTIFS(Février!E46:AG46,I$6,Février!E48:AG48,"Ca"))/7*$C47</f>
        <v>0</v>
      </c>
      <c r="J47" s="108">
        <f>COUNTIFS(Février!E46:AG46,J$6,Février!E48:AG48,"Ca")/7*$C47</f>
        <v>0</v>
      </c>
      <c r="K47" s="108">
        <f>COUNTIFS(Février!F46:AH46,K$6,Février!F48:AH48,"Ca")/7*$C47</f>
        <v>0</v>
      </c>
      <c r="L47" s="108">
        <f>(COUNTIFS(Février!G46:AI46,L$6,Février!G48:AI48,"Ca")+COUNTIFS(Mars!D46:AH46,L$6,Mars!D48:AH48,"Ca"))/7*$C47</f>
        <v>0</v>
      </c>
      <c r="M47" s="108">
        <f>(COUNTIFS(Février!H46:AJ46,M$6,Février!H48:AJ48,"Ca")+COUNTIFS(Mars!E46:AI46,M$6,Mars!E48:AI48,"Ca"))/7*$C47</f>
        <v>0</v>
      </c>
      <c r="N47" s="108">
        <f>COUNTIFS(Mars!$E$6:$AI$6,N$6,Mars!$E48:$AI48,"Ca")/7*$C47</f>
        <v>0</v>
      </c>
      <c r="O47" s="108">
        <f>COUNTIFS(Mars!$E$6:$AI$6,O$6,Mars!$E48:$AI48,"Ca")/7*$C47</f>
        <v>0</v>
      </c>
      <c r="P47" s="108">
        <f>(COUNTIFS(Mars!$E$6:$AI$6,P$6,Mars!$E48:$AI48,"Ca")+COUNTIFS(Avril!$D$6:$AG$6,P$6,Avril!$D48:$AG48,"Ca"))/7*$C47</f>
        <v>0</v>
      </c>
      <c r="Q47" s="108">
        <f>(COUNTIFS(Mars!$E$6:$AI$6,Q$6,Mars!$E48:$AI48,"Ca")+COUNTIFS(Avril!$D$6:$AG$6,Q$6,Avril!$D48:$AG48,"Ca"))/7*$C47</f>
        <v>0</v>
      </c>
      <c r="R47" s="108">
        <f>COUNTIFS(Avril!$D$6:$AG$6,R$6,Avril!$D48:$AG48,"Ca")/7*$C47</f>
        <v>0</v>
      </c>
      <c r="S47" s="108">
        <f>COUNTIFS(Avril!$D$6:$AG$6,S$6,Avril!$D48:$AG48,"Ca")/7*$C47</f>
        <v>0</v>
      </c>
      <c r="T47" s="108">
        <f>COUNTIFS(Avril!$D$6:$AG$6,T$6,Avril!$D48:$AG48,"Ca")/7*$C47</f>
        <v>0</v>
      </c>
      <c r="U47" s="108">
        <f>(COUNTIFS(Avril!$D$6:$AG$6,U$6,Avril!$D48:$AG48,"Ca")+COUNTIFS(Mai!D46:AH46,U$6,Mai!D48:AH48,"Ca"))/7*$C47</f>
        <v>0</v>
      </c>
      <c r="V47" s="108">
        <f>(COUNTIFS(Avril!$D$6:$AG$6,V$6,Avril!$D48:$AG48,"Ca")+COUNTIFS(Mai!E46:AI46,V$6,Mai!E48:AI48,"Ca"))/7*$C47</f>
        <v>0</v>
      </c>
      <c r="W47" s="108">
        <f>IF(D47="","",COUNTIFS(Mai!F46:AJ46,W$6,Mai!F48:AJ48,"Ca")/7*$C47)</f>
        <v>0</v>
      </c>
      <c r="X47" s="108">
        <f>COUNTIFS(Mai!G46:AK46,X$6,Mai!G48:AK48,"Ca")/7*$C47</f>
        <v>0</v>
      </c>
      <c r="Y47" s="108">
        <f>(COUNTIFS(Mai!H46:AL46,Y$6,Mai!H48:AL48,"Ca")+COUNTIFS(Juin!$D$6:$AG$6,Y$6,Juin!$D48:$AG48,"Ca"))/7*$C47</f>
        <v>0</v>
      </c>
      <c r="Z47" s="108">
        <f>(COUNTIFS(Mai!I46:AM46,Z$6,Mai!I48:AM48,"Ca")+COUNTIFS(Juin!$D$6:$AG$6,Z$6,Juin!$D48:$AG48,"Ca"))/7*$C47</f>
        <v>0</v>
      </c>
      <c r="AA47" s="108">
        <f>(COUNTIFS(Mai!J46:AN46,AA$6,Mai!J48:AN48,"Ca")+COUNTIFS(Juin!$D$6:$AG$6,AA$6,Juin!$D48:$AG48,"Ca"))/7*$C47</f>
        <v>0</v>
      </c>
      <c r="AB47" s="108">
        <f>COUNTIFS(Juin!$D$6:$AG$6,AB$6,Juin!$D48:$AG48,"Ca")/7*$C47</f>
        <v>0</v>
      </c>
      <c r="AC47" s="108">
        <f>(COUNTIFS(Juin!$D$6:$AG$6,AC$6,Juin!$D48:$AG48,"Ca")+COUNTIFS(Juillet!$D$6:$AH$6,AC$6,Juillet!$D48:$AH48,"Ca"))/7*$C47</f>
        <v>0</v>
      </c>
      <c r="AD47" s="108">
        <f>(COUNTIFS(Juin!$D$6:$AG$6,AD$6,Juin!$D48:$AG48,"Ca")+COUNTIFS(Juillet!$D$6:$AH$6,AD$6,Juillet!$D48:$AH48,"Ca"))/7*$C47</f>
        <v>0</v>
      </c>
      <c r="AE47" s="108">
        <f>COUNTIFS(Juillet!$D$6:$AH$6,AE$6,Juillet!$D48:$AH48,"Ca")/7*$C47</f>
        <v>0</v>
      </c>
      <c r="AF47" s="108">
        <f>COUNTIFS(Juillet!$D$6:$AH$6,AF$6,Juillet!$D48:$AH48,"Ca")/7*$C47</f>
        <v>0</v>
      </c>
      <c r="AG47" s="108">
        <f>COUNTIFS(Juillet!$D$6:$AH$6,AG$6,Juillet!$D48:$AH48,"Ca")/7*$C47</f>
        <v>0</v>
      </c>
      <c r="AH47" s="108">
        <f>(COUNTIFS(Juillet!$D$6:$AH$6,AH$6,Juillet!$D48:$AH48,"Ca")+COUNTIFS(Août!$D$6:$AH$6,AH$6,Août!$D48:$AH48,"Ca"))/7*$C47</f>
        <v>0</v>
      </c>
      <c r="AI47" s="108">
        <f>COUNTIFS(Août!$D$6:$AH$6,AI$6,Août!$D48:$AH48,"Ca")/7*$C47</f>
        <v>0</v>
      </c>
      <c r="AJ47" s="108">
        <f>COUNTIFS(Août!$D$6:$AH$6,AJ$6,Août!$D48:$AH48,"Ca")/7*$C47</f>
        <v>0</v>
      </c>
      <c r="AK47" s="108">
        <f>COUNTIFS(Août!$D$6:$AH$6,AK$6,Août!$D48:$AH48,"Ca")/7*$C47</f>
        <v>0</v>
      </c>
      <c r="AL47" s="108">
        <f>(COUNTIFS(Août!$D$6:$AH$6,AL$6,Août!$D48:$AH48,"Ca")+COUNTIFS(Septembre!$D$6:$AG$6,AL$6,Septembre!$D48:$AG48,"Ca"))/7*$C47</f>
        <v>0</v>
      </c>
      <c r="AM47" s="108">
        <f>(COUNTIFS(Août!$D$6:$AH$6,AM$6,Août!$D48:$AH48,"Ca")+COUNTIFS(Septembre!$D$6:$AG$6,AM$6,Septembre!$D48:$AG48,"Ca"))/7*$C47</f>
        <v>0</v>
      </c>
      <c r="AN47" s="108">
        <f>COUNTIFS(Septembre!$D$6:$AG$6,AN$6,Septembre!$D48:$AG48,"Ca")/7*$C47</f>
        <v>0</v>
      </c>
      <c r="AO47" s="108">
        <f>COUNTIFS(Septembre!$D$6:$AG$6,AO$6,Septembre!$D48:$AG48,"Ca")/7*$C47</f>
        <v>0</v>
      </c>
      <c r="AP47" s="108">
        <f>(COUNTIFS(Septembre!$D$6:$AG$6,AP$6,Septembre!$D48:$AG48,"Ca")+COUNTIFS(Octobre!$D$6:$AH$6,AP$6,Octobre!$D48:$AH48,"Ca"))/7*$C47</f>
        <v>0</v>
      </c>
      <c r="AQ47" s="108">
        <f>(COUNTIFS(Septembre!$D$6:$AG$6,AQ$6,Septembre!$D48:$AG48,"Ca")+COUNTIFS(Octobre!$D$6:$AH$6,AQ$6,Octobre!$D48:$AH48,"Ca"))/7*$C47</f>
        <v>0</v>
      </c>
      <c r="AR47" s="108">
        <f>COUNTIFS(Octobre!$D$6:$AH$6,AR$6,Octobre!$D48:$AH48,"Ca")/7*$C47</f>
        <v>0</v>
      </c>
      <c r="AS47" s="108">
        <f>COUNTIFS(Octobre!$D$6:$AH$6,AS$6,Octobre!$D48:$AH48,"Ca")/7*$C47</f>
        <v>0</v>
      </c>
      <c r="AT47" s="108">
        <f>COUNTIFS(Octobre!$D$6:$AH$6,AT$6,Octobre!$D48:$AH48,"Ca")/7*$C47</f>
        <v>0</v>
      </c>
      <c r="AU47" s="108">
        <f>(COUNTIFS(Octobre!$D$6:$AH$6,AU$6,Octobre!$D48:$AH48,"Ca")+COUNTIFS(Novembre!$D$6:$AG$6,AU$6,Novembre!$D48:$AG48,"Ca"))/7*$C47</f>
        <v>0</v>
      </c>
      <c r="AV47" s="108">
        <f>(COUNTIFS(Octobre!$D$6:$AH$6,AV$6,Octobre!$D48:$AH48,"Ca")+COUNTIFS(Novembre!$D$6:$AG$6,AV$6,Novembre!$D48:$AG48,"Ca"))/7*$C47</f>
        <v>0</v>
      </c>
      <c r="AW47" s="108">
        <f>COUNTIFS(Novembre!$D$6:$AG$6,AW$6,Novembre!$D48:$AG48,"Ca")/7*$C47</f>
        <v>0</v>
      </c>
      <c r="AX47" s="108">
        <f>COUNTIFS(Novembre!$D$6:$AG$6,AX$6,Novembre!$D48:$AG48,"Ca")/7*$C47</f>
        <v>0</v>
      </c>
      <c r="AY47" s="108">
        <f>(COUNTIFS(Novembre!$D$6:$AG$6,AY$6,Novembre!$D48:$AG48,"C")+COUNTIFS(Décembre!$D$6:$AH$6,AY$6,Décembre!$D48:$AH48,"C"))/7*$C47</f>
        <v>0</v>
      </c>
      <c r="AZ47" s="108">
        <f>(COUNTIFS(Novembre!$D$6:$AG$6,AZ$6,Novembre!$D48:$AG48,"Ca")+COUNTIFS(Décembre!$D$6:$AH$6,AZ$6,Décembre!$D48:$AH48,"Ca"))/7*$C47</f>
        <v>0</v>
      </c>
      <c r="BA47" s="108">
        <f>COUNTIFS(Décembre!$D$6:$AH$6,BA$6,Décembre!$D48:$AH48,"Ca")/7*$C47</f>
        <v>0</v>
      </c>
      <c r="BB47" s="108">
        <f>COUNTIFS(Décembre!$D$6:$AH$6,BB$6,Décembre!$D48:$AH48,"Ca")/7*$C47</f>
        <v>0</v>
      </c>
      <c r="BC47" s="108">
        <f>COUNTIFS(Décembre!$D$6:$AH$6,BC$6,Décembre!$D48:$AH48,"Ca")/7*$C47</f>
        <v>0</v>
      </c>
      <c r="BD47" s="108">
        <f>COUNTIFS(Décembre!$D$6:$AH$6,BD$6,Décembre!$D48:$AH48,"Ca")/7*$C47</f>
        <v>0</v>
      </c>
      <c r="BE47" s="39">
        <f>SUM(Tableau8[[#This Row],[janv-00]:[Colonne4]])</f>
        <v>0</v>
      </c>
    </row>
    <row r="48" spans="2:57" ht="23.25" customHeight="1" x14ac:dyDescent="0.25">
      <c r="B48" s="23">
        <f>'Noms '!B45</f>
        <v>0</v>
      </c>
      <c r="C48" s="26">
        <f>'Noms '!C45</f>
        <v>1</v>
      </c>
      <c r="D48" s="108">
        <f>COUNTIFS(Janvier!$D$6:$AH$6,D$6,Janvier!$D49:$AH49,"Ca")/7*Tableau8[[#This Row],[ETP]]</f>
        <v>0</v>
      </c>
      <c r="E48" s="108">
        <f>COUNTIFS(Janvier!$D$6:$AH$6,E$6,Janvier!$D49:$AH49,"Ca")/7*Tableau8[[#This Row],[ETP]]</f>
        <v>0</v>
      </c>
      <c r="F48" s="108">
        <f>COUNTIFS(Janvier!$D$6:$AH$6,F$6,Janvier!$D49:$AH49,"Ca")/7*$C48</f>
        <v>0</v>
      </c>
      <c r="G48" s="108">
        <f>COUNTIFS(Janvier!$D$6:$AH$6,G$6,Janvier!$D49:$AH49,"Ca")/7*$C48</f>
        <v>0</v>
      </c>
      <c r="H48" s="108">
        <f>(COUNTIFS(Janvier!$D$6:$AH$6,H$6,Janvier!$D49:$AH49,"Ca")+COUNTIFS(Février!D47:AF47,H$6,Février!D49:AF49,"Ca"))/7*$C48</f>
        <v>0</v>
      </c>
      <c r="I48" s="108">
        <f>(COUNTIFS(Janvier!$D$6:$AH$6,I$6,Janvier!$D49:$AH49,"Ca")+COUNTIFS(Février!E47:AG47,I$6,Février!E49:AG49,"Ca"))/7*$C48</f>
        <v>0</v>
      </c>
      <c r="J48" s="108">
        <f>COUNTIFS(Février!E47:AG47,J$6,Février!E49:AG49,"Ca")/7*$C48</f>
        <v>0</v>
      </c>
      <c r="K48" s="108">
        <f>COUNTIFS(Février!F47:AH47,K$6,Février!F49:AH49,"Ca")/7*$C48</f>
        <v>0</v>
      </c>
      <c r="L48" s="108">
        <f>(COUNTIFS(Février!G47:AI47,L$6,Février!G49:AI49,"Ca")+COUNTIFS(Mars!D47:AH47,L$6,Mars!D49:AH49,"Ca"))/7*$C48</f>
        <v>0</v>
      </c>
      <c r="M48" s="108">
        <f>(COUNTIFS(Février!H47:AJ47,M$6,Février!H49:AJ49,"Ca")+COUNTIFS(Mars!E47:AI47,M$6,Mars!E49:AI49,"Ca"))/7*$C48</f>
        <v>0</v>
      </c>
      <c r="N48" s="108">
        <f>COUNTIFS(Mars!$E$6:$AI$6,N$6,Mars!$E49:$AI49,"Ca")/7*$C48</f>
        <v>0</v>
      </c>
      <c r="O48" s="108">
        <f>COUNTIFS(Mars!$E$6:$AI$6,O$6,Mars!$E49:$AI49,"Ca")/7*$C48</f>
        <v>0</v>
      </c>
      <c r="P48" s="108">
        <f>(COUNTIFS(Mars!$E$6:$AI$6,P$6,Mars!$E49:$AI49,"Ca")+COUNTIFS(Avril!$D$6:$AG$6,P$6,Avril!$D49:$AG49,"Ca"))/7*$C48</f>
        <v>0</v>
      </c>
      <c r="Q48" s="108">
        <f>(COUNTIFS(Mars!$E$6:$AI$6,Q$6,Mars!$E49:$AI49,"Ca")+COUNTIFS(Avril!$D$6:$AG$6,Q$6,Avril!$D49:$AG49,"Ca"))/7*$C48</f>
        <v>0</v>
      </c>
      <c r="R48" s="108">
        <f>COUNTIFS(Avril!$D$6:$AG$6,R$6,Avril!$D49:$AG49,"Ca")/7*$C48</f>
        <v>0</v>
      </c>
      <c r="S48" s="108">
        <f>COUNTIFS(Avril!$D$6:$AG$6,S$6,Avril!$D49:$AG49,"Ca")/7*$C48</f>
        <v>0</v>
      </c>
      <c r="T48" s="108">
        <f>COUNTIFS(Avril!$D$6:$AG$6,T$6,Avril!$D49:$AG49,"Ca")/7*$C48</f>
        <v>0</v>
      </c>
      <c r="U48" s="108">
        <f>(COUNTIFS(Avril!$D$6:$AG$6,U$6,Avril!$D49:$AG49,"Ca")+COUNTIFS(Mai!D47:AH47,U$6,Mai!D49:AH49,"Ca"))/7*$C48</f>
        <v>0</v>
      </c>
      <c r="V48" s="108">
        <f>(COUNTIFS(Avril!$D$6:$AG$6,V$6,Avril!$D49:$AG49,"Ca")+COUNTIFS(Mai!E47:AI47,V$6,Mai!E49:AI49,"Ca"))/7*$C48</f>
        <v>0</v>
      </c>
      <c r="W48" s="108">
        <f>IF(D48="","",COUNTIFS(Mai!F47:AJ47,W$6,Mai!F49:AJ49,"Ca")/7*$C48)</f>
        <v>0</v>
      </c>
      <c r="X48" s="108">
        <f>COUNTIFS(Mai!G47:AK47,X$6,Mai!G49:AK49,"Ca")/7*$C48</f>
        <v>0</v>
      </c>
      <c r="Y48" s="108">
        <f>(COUNTIFS(Mai!H47:AL47,Y$6,Mai!H49:AL49,"Ca")+COUNTIFS(Juin!$D$6:$AG$6,Y$6,Juin!$D49:$AG49,"Ca"))/7*$C48</f>
        <v>0</v>
      </c>
      <c r="Z48" s="108">
        <f>(COUNTIFS(Mai!I47:AM47,Z$6,Mai!I49:AM49,"Ca")+COUNTIFS(Juin!$D$6:$AG$6,Z$6,Juin!$D49:$AG49,"Ca"))/7*$C48</f>
        <v>0</v>
      </c>
      <c r="AA48" s="108">
        <f>(COUNTIFS(Mai!J47:AN47,AA$6,Mai!J49:AN49,"Ca")+COUNTIFS(Juin!$D$6:$AG$6,AA$6,Juin!$D49:$AG49,"Ca"))/7*$C48</f>
        <v>0</v>
      </c>
      <c r="AB48" s="108">
        <f>COUNTIFS(Juin!$D$6:$AG$6,AB$6,Juin!$D49:$AG49,"Ca")/7*$C48</f>
        <v>0</v>
      </c>
      <c r="AC48" s="108">
        <f>(COUNTIFS(Juin!$D$6:$AG$6,AC$6,Juin!$D49:$AG49,"Ca")+COUNTIFS(Juillet!$D$6:$AH$6,AC$6,Juillet!$D49:$AH49,"Ca"))/7*$C48</f>
        <v>0</v>
      </c>
      <c r="AD48" s="108">
        <f>(COUNTIFS(Juin!$D$6:$AG$6,AD$6,Juin!$D49:$AG49,"Ca")+COUNTIFS(Juillet!$D$6:$AH$6,AD$6,Juillet!$D49:$AH49,"Ca"))/7*$C48</f>
        <v>0</v>
      </c>
      <c r="AE48" s="108">
        <f>COUNTIFS(Juillet!$D$6:$AH$6,AE$6,Juillet!$D49:$AH49,"Ca")/7*$C48</f>
        <v>0</v>
      </c>
      <c r="AF48" s="108">
        <f>COUNTIFS(Juillet!$D$6:$AH$6,AF$6,Juillet!$D49:$AH49,"Ca")/7*$C48</f>
        <v>0</v>
      </c>
      <c r="AG48" s="108">
        <f>COUNTIFS(Juillet!$D$6:$AH$6,AG$6,Juillet!$D49:$AH49,"Ca")/7*$C48</f>
        <v>0</v>
      </c>
      <c r="AH48" s="108">
        <f>(COUNTIFS(Juillet!$D$6:$AH$6,AH$6,Juillet!$D49:$AH49,"Ca")+COUNTIFS(Août!$D$6:$AH$6,AH$6,Août!$D49:$AH49,"Ca"))/7*$C48</f>
        <v>0</v>
      </c>
      <c r="AI48" s="108">
        <f>COUNTIFS(Août!$D$6:$AH$6,AI$6,Août!$D49:$AH49,"Ca")/7*$C48</f>
        <v>0</v>
      </c>
      <c r="AJ48" s="108">
        <f>COUNTIFS(Août!$D$6:$AH$6,AJ$6,Août!$D49:$AH49,"Ca")/7*$C48</f>
        <v>0</v>
      </c>
      <c r="AK48" s="108">
        <f>COUNTIFS(Août!$D$6:$AH$6,AK$6,Août!$D49:$AH49,"Ca")/7*$C48</f>
        <v>0</v>
      </c>
      <c r="AL48" s="108">
        <f>(COUNTIFS(Août!$D$6:$AH$6,AL$6,Août!$D49:$AH49,"Ca")+COUNTIFS(Septembre!$D$6:$AG$6,AL$6,Septembre!$D49:$AG49,"Ca"))/7*$C48</f>
        <v>0</v>
      </c>
      <c r="AM48" s="108">
        <f>(COUNTIFS(Août!$D$6:$AH$6,AM$6,Août!$D49:$AH49,"Ca")+COUNTIFS(Septembre!$D$6:$AG$6,AM$6,Septembre!$D49:$AG49,"Ca"))/7*$C48</f>
        <v>0</v>
      </c>
      <c r="AN48" s="108">
        <f>COUNTIFS(Septembre!$D$6:$AG$6,AN$6,Septembre!$D49:$AG49,"Ca")/7*$C48</f>
        <v>0</v>
      </c>
      <c r="AO48" s="108">
        <f>COUNTIFS(Septembre!$D$6:$AG$6,AO$6,Septembre!$D49:$AG49,"Ca")/7*$C48</f>
        <v>0</v>
      </c>
      <c r="AP48" s="108">
        <f>(COUNTIFS(Septembre!$D$6:$AG$6,AP$6,Septembre!$D49:$AG49,"Ca")+COUNTIFS(Octobre!$D$6:$AH$6,AP$6,Octobre!$D49:$AH49,"Ca"))/7*$C48</f>
        <v>0</v>
      </c>
      <c r="AQ48" s="108">
        <f>(COUNTIFS(Septembre!$D$6:$AG$6,AQ$6,Septembre!$D49:$AG49,"Ca")+COUNTIFS(Octobre!$D$6:$AH$6,AQ$6,Octobre!$D49:$AH49,"Ca"))/7*$C48</f>
        <v>0</v>
      </c>
      <c r="AR48" s="108">
        <f>COUNTIFS(Octobre!$D$6:$AH$6,AR$6,Octobre!$D49:$AH49,"Ca")/7*$C48</f>
        <v>0</v>
      </c>
      <c r="AS48" s="108">
        <f>COUNTIFS(Octobre!$D$6:$AH$6,AS$6,Octobre!$D49:$AH49,"Ca")/7*$C48</f>
        <v>0</v>
      </c>
      <c r="AT48" s="108">
        <f>COUNTIFS(Octobre!$D$6:$AH$6,AT$6,Octobre!$D49:$AH49,"Ca")/7*$C48</f>
        <v>0</v>
      </c>
      <c r="AU48" s="108">
        <f>(COUNTIFS(Octobre!$D$6:$AH$6,AU$6,Octobre!$D49:$AH49,"Ca")+COUNTIFS(Novembre!$D$6:$AG$6,AU$6,Novembre!$D49:$AG49,"Ca"))/7*$C48</f>
        <v>0</v>
      </c>
      <c r="AV48" s="108">
        <f>(COUNTIFS(Octobre!$D$6:$AH$6,AV$6,Octobre!$D49:$AH49,"Ca")+COUNTIFS(Novembre!$D$6:$AG$6,AV$6,Novembre!$D49:$AG49,"Ca"))/7*$C48</f>
        <v>0</v>
      </c>
      <c r="AW48" s="108">
        <f>COUNTIFS(Novembre!$D$6:$AG$6,AW$6,Novembre!$D49:$AG49,"Ca")/7*$C48</f>
        <v>0</v>
      </c>
      <c r="AX48" s="108">
        <f>COUNTIFS(Novembre!$D$6:$AG$6,AX$6,Novembre!$D49:$AG49,"Ca")/7*$C48</f>
        <v>0</v>
      </c>
      <c r="AY48" s="108">
        <f>(COUNTIFS(Novembre!$D$6:$AG$6,AY$6,Novembre!$D49:$AG49,"C")+COUNTIFS(Décembre!$D$6:$AH$6,AY$6,Décembre!$D49:$AH49,"C"))/7*$C48</f>
        <v>0</v>
      </c>
      <c r="AZ48" s="108">
        <f>(COUNTIFS(Novembre!$D$6:$AG$6,AZ$6,Novembre!$D49:$AG49,"Ca")+COUNTIFS(Décembre!$D$6:$AH$6,AZ$6,Décembre!$D49:$AH49,"Ca"))/7*$C48</f>
        <v>0</v>
      </c>
      <c r="BA48" s="108">
        <f>COUNTIFS(Décembre!$D$6:$AH$6,BA$6,Décembre!$D49:$AH49,"Ca")/7*$C48</f>
        <v>0</v>
      </c>
      <c r="BB48" s="108">
        <f>COUNTIFS(Décembre!$D$6:$AH$6,BB$6,Décembre!$D49:$AH49,"Ca")/7*$C48</f>
        <v>0</v>
      </c>
      <c r="BC48" s="108">
        <f>COUNTIFS(Décembre!$D$6:$AH$6,BC$6,Décembre!$D49:$AH49,"Ca")/7*$C48</f>
        <v>0</v>
      </c>
      <c r="BD48" s="108">
        <f>COUNTIFS(Décembre!$D$6:$AH$6,BD$6,Décembre!$D49:$AH49,"Ca")/7*$C48</f>
        <v>0</v>
      </c>
      <c r="BE48" s="39">
        <f>SUM(Tableau8[[#This Row],[janv-00]:[Colonne4]])</f>
        <v>0</v>
      </c>
    </row>
    <row r="49" spans="2:57" ht="23.25" customHeight="1" x14ac:dyDescent="0.25">
      <c r="B49" s="23">
        <f>'Noms '!B46</f>
        <v>0</v>
      </c>
      <c r="C49" s="26">
        <f>'Noms '!C46</f>
        <v>0.8</v>
      </c>
      <c r="D49" s="108">
        <f>COUNTIFS(Janvier!$D$6:$AH$6,D$6,Janvier!$D50:$AH50,"Ca")/7*Tableau8[[#This Row],[ETP]]</f>
        <v>0</v>
      </c>
      <c r="E49" s="108">
        <f>COUNTIFS(Janvier!$D$6:$AH$6,E$6,Janvier!$D50:$AH50,"Ca")/7*Tableau8[[#This Row],[ETP]]</f>
        <v>0</v>
      </c>
      <c r="F49" s="108">
        <f>COUNTIFS(Janvier!$D$6:$AH$6,F$6,Janvier!$D50:$AH50,"Ca")/7*$C49</f>
        <v>0</v>
      </c>
      <c r="G49" s="108">
        <f>COUNTIFS(Janvier!$D$6:$AH$6,G$6,Janvier!$D50:$AH50,"Ca")/7*$C49</f>
        <v>0</v>
      </c>
      <c r="H49" s="108">
        <f>(COUNTIFS(Janvier!$D$6:$AH$6,H$6,Janvier!$D50:$AH50,"Ca")+COUNTIFS(Février!D48:AF48,H$6,Février!D50:AF50,"Ca"))/7*$C49</f>
        <v>0</v>
      </c>
      <c r="I49" s="108">
        <f>(COUNTIFS(Janvier!$D$6:$AH$6,I$6,Janvier!$D50:$AH50,"Ca")+COUNTIFS(Février!E48:AG48,I$6,Février!E50:AG50,"Ca"))/7*$C49</f>
        <v>0</v>
      </c>
      <c r="J49" s="108">
        <f>COUNTIFS(Février!E48:AG48,J$6,Février!E50:AG50,"Ca")/7*$C49</f>
        <v>0</v>
      </c>
      <c r="K49" s="108">
        <f>COUNTIFS(Février!F48:AH48,K$6,Février!F50:AH50,"Ca")/7*$C49</f>
        <v>0</v>
      </c>
      <c r="L49" s="108">
        <f>(COUNTIFS(Février!G48:AI48,L$6,Février!G50:AI50,"Ca")+COUNTIFS(Mars!D48:AH48,L$6,Mars!D50:AH50,"Ca"))/7*$C49</f>
        <v>0</v>
      </c>
      <c r="M49" s="108">
        <f>(COUNTIFS(Février!H48:AJ48,M$6,Février!H50:AJ50,"Ca")+COUNTIFS(Mars!E48:AI48,M$6,Mars!E50:AI50,"Ca"))/7*$C49</f>
        <v>0</v>
      </c>
      <c r="N49" s="108">
        <f>COUNTIFS(Mars!$E$6:$AI$6,N$6,Mars!$E50:$AI50,"Ca")/7*$C49</f>
        <v>0</v>
      </c>
      <c r="O49" s="108">
        <f>COUNTIFS(Mars!$E$6:$AI$6,O$6,Mars!$E50:$AI50,"Ca")/7*$C49</f>
        <v>0</v>
      </c>
      <c r="P49" s="108">
        <f>(COUNTIFS(Mars!$E$6:$AI$6,P$6,Mars!$E50:$AI50,"Ca")+COUNTIFS(Avril!$D$6:$AG$6,P$6,Avril!$D50:$AG50,"Ca"))/7*$C49</f>
        <v>0</v>
      </c>
      <c r="Q49" s="108">
        <f>(COUNTIFS(Mars!$E$6:$AI$6,Q$6,Mars!$E50:$AI50,"Ca")+COUNTIFS(Avril!$D$6:$AG$6,Q$6,Avril!$D50:$AG50,"Ca"))/7*$C49</f>
        <v>0</v>
      </c>
      <c r="R49" s="108">
        <f>COUNTIFS(Avril!$D$6:$AG$6,R$6,Avril!$D50:$AG50,"Ca")/7*$C49</f>
        <v>0</v>
      </c>
      <c r="S49" s="108">
        <f>COUNTIFS(Avril!$D$6:$AG$6,S$6,Avril!$D50:$AG50,"Ca")/7*$C49</f>
        <v>0</v>
      </c>
      <c r="T49" s="108">
        <f>COUNTIFS(Avril!$D$6:$AG$6,T$6,Avril!$D50:$AG50,"Ca")/7*$C49</f>
        <v>0</v>
      </c>
      <c r="U49" s="108">
        <f>(COUNTIFS(Avril!$D$6:$AG$6,U$6,Avril!$D50:$AG50,"Ca")+COUNTIFS(Mai!D48:AH48,U$6,Mai!D50:AH50,"Ca"))/7*$C49</f>
        <v>0</v>
      </c>
      <c r="V49" s="108">
        <f>(COUNTIFS(Avril!$D$6:$AG$6,V$6,Avril!$D50:$AG50,"Ca")+COUNTIFS(Mai!E48:AI48,V$6,Mai!E50:AI50,"Ca"))/7*$C49</f>
        <v>0</v>
      </c>
      <c r="W49" s="108">
        <f>IF(D49="","",COUNTIFS(Mai!F48:AJ48,W$6,Mai!F50:AJ50,"Ca")/7*$C49)</f>
        <v>0</v>
      </c>
      <c r="X49" s="108">
        <f>COUNTIFS(Mai!G48:AK48,X$6,Mai!G50:AK50,"Ca")/7*$C49</f>
        <v>0</v>
      </c>
      <c r="Y49" s="108">
        <f>(COUNTIFS(Mai!H48:AL48,Y$6,Mai!H50:AL50,"Ca")+COUNTIFS(Juin!$D$6:$AG$6,Y$6,Juin!$D50:$AG50,"Ca"))/7*$C49</f>
        <v>0</v>
      </c>
      <c r="Z49" s="108">
        <f>(COUNTIFS(Mai!I48:AM48,Z$6,Mai!I50:AM50,"Ca")+COUNTIFS(Juin!$D$6:$AG$6,Z$6,Juin!$D50:$AG50,"Ca"))/7*$C49</f>
        <v>0</v>
      </c>
      <c r="AA49" s="108">
        <f>(COUNTIFS(Mai!J48:AN48,AA$6,Mai!J50:AN50,"Ca")+COUNTIFS(Juin!$D$6:$AG$6,AA$6,Juin!$D50:$AG50,"Ca"))/7*$C49</f>
        <v>0</v>
      </c>
      <c r="AB49" s="108">
        <f>COUNTIFS(Juin!$D$6:$AG$6,AB$6,Juin!$D50:$AG50,"Ca")/7*$C49</f>
        <v>0</v>
      </c>
      <c r="AC49" s="108">
        <f>(COUNTIFS(Juin!$D$6:$AG$6,AC$6,Juin!$D50:$AG50,"Ca")+COUNTIFS(Juillet!$D$6:$AH$6,AC$6,Juillet!$D50:$AH50,"Ca"))/7*$C49</f>
        <v>0</v>
      </c>
      <c r="AD49" s="108">
        <f>(COUNTIFS(Juin!$D$6:$AG$6,AD$6,Juin!$D50:$AG50,"Ca")+COUNTIFS(Juillet!$D$6:$AH$6,AD$6,Juillet!$D50:$AH50,"Ca"))/7*$C49</f>
        <v>0</v>
      </c>
      <c r="AE49" s="108">
        <f>COUNTIFS(Juillet!$D$6:$AH$6,AE$6,Juillet!$D50:$AH50,"Ca")/7*$C49</f>
        <v>0</v>
      </c>
      <c r="AF49" s="108">
        <f>COUNTIFS(Juillet!$D$6:$AH$6,AF$6,Juillet!$D50:$AH50,"Ca")/7*$C49</f>
        <v>0</v>
      </c>
      <c r="AG49" s="108">
        <f>COUNTIFS(Juillet!$D$6:$AH$6,AG$6,Juillet!$D50:$AH50,"Ca")/7*$C49</f>
        <v>0</v>
      </c>
      <c r="AH49" s="108">
        <f>(COUNTIFS(Juillet!$D$6:$AH$6,AH$6,Juillet!$D50:$AH50,"Ca")+COUNTIFS(Août!$D$6:$AH$6,AH$6,Août!$D50:$AH50,"Ca"))/7*$C49</f>
        <v>0</v>
      </c>
      <c r="AI49" s="108">
        <f>COUNTIFS(Août!$D$6:$AH$6,AI$6,Août!$D50:$AH50,"Ca")/7*$C49</f>
        <v>0</v>
      </c>
      <c r="AJ49" s="108">
        <f>COUNTIFS(Août!$D$6:$AH$6,AJ$6,Août!$D50:$AH50,"Ca")/7*$C49</f>
        <v>0</v>
      </c>
      <c r="AK49" s="108">
        <f>COUNTIFS(Août!$D$6:$AH$6,AK$6,Août!$D50:$AH50,"Ca")/7*$C49</f>
        <v>0</v>
      </c>
      <c r="AL49" s="108">
        <f>(COUNTIFS(Août!$D$6:$AH$6,AL$6,Août!$D50:$AH50,"Ca")+COUNTIFS(Septembre!$D$6:$AG$6,AL$6,Septembre!$D50:$AG50,"Ca"))/7*$C49</f>
        <v>0</v>
      </c>
      <c r="AM49" s="108">
        <f>(COUNTIFS(Août!$D$6:$AH$6,AM$6,Août!$D50:$AH50,"Ca")+COUNTIFS(Septembre!$D$6:$AG$6,AM$6,Septembre!$D50:$AG50,"Ca"))/7*$C49</f>
        <v>0</v>
      </c>
      <c r="AN49" s="108">
        <f>COUNTIFS(Septembre!$D$6:$AG$6,AN$6,Septembre!$D50:$AG50,"Ca")/7*$C49</f>
        <v>0</v>
      </c>
      <c r="AO49" s="108">
        <f>COUNTIFS(Septembre!$D$6:$AG$6,AO$6,Septembre!$D50:$AG50,"Ca")/7*$C49</f>
        <v>0</v>
      </c>
      <c r="AP49" s="108">
        <f>(COUNTIFS(Septembre!$D$6:$AG$6,AP$6,Septembre!$D50:$AG50,"Ca")+COUNTIFS(Octobre!$D$6:$AH$6,AP$6,Octobre!$D50:$AH50,"Ca"))/7*$C49</f>
        <v>0</v>
      </c>
      <c r="AQ49" s="108">
        <f>(COUNTIFS(Septembre!$D$6:$AG$6,AQ$6,Septembre!$D50:$AG50,"Ca")+COUNTIFS(Octobre!$D$6:$AH$6,AQ$6,Octobre!$D50:$AH50,"Ca"))/7*$C49</f>
        <v>0</v>
      </c>
      <c r="AR49" s="108">
        <f>COUNTIFS(Octobre!$D$6:$AH$6,AR$6,Octobre!$D50:$AH50,"Ca")/7*$C49</f>
        <v>0</v>
      </c>
      <c r="AS49" s="108">
        <f>COUNTIFS(Octobre!$D$6:$AH$6,AS$6,Octobre!$D50:$AH50,"Ca")/7*$C49</f>
        <v>0</v>
      </c>
      <c r="AT49" s="108">
        <f>COUNTIFS(Octobre!$D$6:$AH$6,AT$6,Octobre!$D50:$AH50,"Ca")/7*$C49</f>
        <v>0</v>
      </c>
      <c r="AU49" s="108">
        <f>(COUNTIFS(Octobre!$D$6:$AH$6,AU$6,Octobre!$D50:$AH50,"Ca")+COUNTIFS(Novembre!$D$6:$AG$6,AU$6,Novembre!$D50:$AG50,"Ca"))/7*$C49</f>
        <v>0</v>
      </c>
      <c r="AV49" s="108">
        <f>(COUNTIFS(Octobre!$D$6:$AH$6,AV$6,Octobre!$D50:$AH50,"Ca")+COUNTIFS(Novembre!$D$6:$AG$6,AV$6,Novembre!$D50:$AG50,"Ca"))/7*$C49</f>
        <v>0</v>
      </c>
      <c r="AW49" s="108">
        <f>COUNTIFS(Novembre!$D$6:$AG$6,AW$6,Novembre!$D50:$AG50,"Ca")/7*$C49</f>
        <v>0</v>
      </c>
      <c r="AX49" s="108">
        <f>COUNTIFS(Novembre!$D$6:$AG$6,AX$6,Novembre!$D50:$AG50,"Ca")/7*$C49</f>
        <v>0</v>
      </c>
      <c r="AY49" s="108">
        <f>(COUNTIFS(Novembre!$D$6:$AG$6,AY$6,Novembre!$D50:$AG50,"C")+COUNTIFS(Décembre!$D$6:$AH$6,AY$6,Décembre!$D50:$AH50,"C"))/7*$C49</f>
        <v>0</v>
      </c>
      <c r="AZ49" s="108">
        <f>(COUNTIFS(Novembre!$D$6:$AG$6,AZ$6,Novembre!$D50:$AG50,"Ca")+COUNTIFS(Décembre!$D$6:$AH$6,AZ$6,Décembre!$D50:$AH50,"Ca"))/7*$C49</f>
        <v>0</v>
      </c>
      <c r="BA49" s="108">
        <f>COUNTIFS(Décembre!$D$6:$AH$6,BA$6,Décembre!$D50:$AH50,"Ca")/7*$C49</f>
        <v>0</v>
      </c>
      <c r="BB49" s="108">
        <f>COUNTIFS(Décembre!$D$6:$AH$6,BB$6,Décembre!$D50:$AH50,"Ca")/7*$C49</f>
        <v>0</v>
      </c>
      <c r="BC49" s="108">
        <f>COUNTIFS(Décembre!$D$6:$AH$6,BC$6,Décembre!$D50:$AH50,"Ca")/7*$C49</f>
        <v>0</v>
      </c>
      <c r="BD49" s="108">
        <f>COUNTIFS(Décembre!$D$6:$AH$6,BD$6,Décembre!$D50:$AH50,"Ca")/7*$C49</f>
        <v>0</v>
      </c>
      <c r="BE49" s="39">
        <f>SUM(Tableau8[[#This Row],[janv-00]:[Colonne4]])</f>
        <v>0</v>
      </c>
    </row>
    <row r="50" spans="2:57" ht="23.25" customHeight="1" x14ac:dyDescent="0.25">
      <c r="B50" s="23">
        <f>'Noms '!B47</f>
        <v>0</v>
      </c>
      <c r="C50" s="26">
        <f>'Noms '!C47</f>
        <v>1</v>
      </c>
      <c r="D50" s="108">
        <f>COUNTIFS(Janvier!$D$6:$AH$6,D$6,Janvier!$D51:$AH51,"Ca")/7*Tableau8[[#This Row],[ETP]]</f>
        <v>0</v>
      </c>
      <c r="E50" s="108">
        <f>COUNTIFS(Janvier!$D$6:$AH$6,E$6,Janvier!$D51:$AH51,"Ca")/7*Tableau8[[#This Row],[ETP]]</f>
        <v>0</v>
      </c>
      <c r="F50" s="108">
        <f>COUNTIFS(Janvier!$D$6:$AH$6,F$6,Janvier!$D51:$AH51,"Ca")/7*$C50</f>
        <v>0</v>
      </c>
      <c r="G50" s="108">
        <f>COUNTIFS(Janvier!$D$6:$AH$6,G$6,Janvier!$D51:$AH51,"Ca")/7*$C50</f>
        <v>0</v>
      </c>
      <c r="H50" s="108">
        <f>(COUNTIFS(Janvier!$D$6:$AH$6,H$6,Janvier!$D51:$AH51,"Ca")+COUNTIFS(Février!D49:AF49,H$6,Février!D51:AF51,"Ca"))/7*$C50</f>
        <v>0</v>
      </c>
      <c r="I50" s="108">
        <f>(COUNTIFS(Janvier!$D$6:$AH$6,I$6,Janvier!$D51:$AH51,"Ca")+COUNTIFS(Février!E49:AG49,I$6,Février!E51:AG51,"Ca"))/7*$C50</f>
        <v>0</v>
      </c>
      <c r="J50" s="108">
        <f>COUNTIFS(Février!E49:AG49,J$6,Février!E51:AG51,"Ca")/7*$C50</f>
        <v>0</v>
      </c>
      <c r="K50" s="108">
        <f>COUNTIFS(Février!F49:AH49,K$6,Février!F51:AH51,"Ca")/7*$C50</f>
        <v>0</v>
      </c>
      <c r="L50" s="108">
        <f>(COUNTIFS(Février!G49:AI49,L$6,Février!G51:AI51,"Ca")+COUNTIFS(Mars!D49:AH49,L$6,Mars!D51:AH51,"Ca"))/7*$C50</f>
        <v>0</v>
      </c>
      <c r="M50" s="108">
        <f>(COUNTIFS(Février!H49:AJ49,M$6,Février!H51:AJ51,"Ca")+COUNTIFS(Mars!E49:AI49,M$6,Mars!E51:AI51,"Ca"))/7*$C50</f>
        <v>0</v>
      </c>
      <c r="N50" s="108">
        <f>COUNTIFS(Mars!$E$6:$AI$6,N$6,Mars!$E51:$AI51,"Ca")/7*$C50</f>
        <v>0</v>
      </c>
      <c r="O50" s="108">
        <f>COUNTIFS(Mars!$E$6:$AI$6,O$6,Mars!$E51:$AI51,"Ca")/7*$C50</f>
        <v>0</v>
      </c>
      <c r="P50" s="108">
        <f>(COUNTIFS(Mars!$E$6:$AI$6,P$6,Mars!$E51:$AI51,"Ca")+COUNTIFS(Avril!$D$6:$AG$6,P$6,Avril!$D51:$AG51,"Ca"))/7*$C50</f>
        <v>0</v>
      </c>
      <c r="Q50" s="108">
        <f>(COUNTIFS(Mars!$E$6:$AI$6,Q$6,Mars!$E51:$AI51,"Ca")+COUNTIFS(Avril!$D$6:$AG$6,Q$6,Avril!$D51:$AG51,"Ca"))/7*$C50</f>
        <v>0</v>
      </c>
      <c r="R50" s="108">
        <f>COUNTIFS(Avril!$D$6:$AG$6,R$6,Avril!$D51:$AG51,"Ca")/7*$C50</f>
        <v>0</v>
      </c>
      <c r="S50" s="108">
        <f>COUNTIFS(Avril!$D$6:$AG$6,S$6,Avril!$D51:$AG51,"Ca")/7*$C50</f>
        <v>0</v>
      </c>
      <c r="T50" s="108">
        <f>COUNTIFS(Avril!$D$6:$AG$6,T$6,Avril!$D51:$AG51,"Ca")/7*$C50</f>
        <v>0</v>
      </c>
      <c r="U50" s="108">
        <f>(COUNTIFS(Avril!$D$6:$AG$6,U$6,Avril!$D51:$AG51,"Ca")+COUNTIFS(Mai!D49:AH49,U$6,Mai!D51:AH51,"Ca"))/7*$C50</f>
        <v>0</v>
      </c>
      <c r="V50" s="108">
        <f>(COUNTIFS(Avril!$D$6:$AG$6,V$6,Avril!$D51:$AG51,"Ca")+COUNTIFS(Mai!E49:AI49,V$6,Mai!E51:AI51,"Ca"))/7*$C50</f>
        <v>0</v>
      </c>
      <c r="W50" s="108">
        <f>IF(D50="","",COUNTIFS(Mai!F49:AJ49,W$6,Mai!F51:AJ51,"Ca")/7*$C50)</f>
        <v>0</v>
      </c>
      <c r="X50" s="108">
        <f>COUNTIFS(Mai!G49:AK49,X$6,Mai!G51:AK51,"Ca")/7*$C50</f>
        <v>0</v>
      </c>
      <c r="Y50" s="108">
        <f>(COUNTIFS(Mai!H49:AL49,Y$6,Mai!H51:AL51,"Ca")+COUNTIFS(Juin!$D$6:$AG$6,Y$6,Juin!$D51:$AG51,"Ca"))/7*$C50</f>
        <v>0</v>
      </c>
      <c r="Z50" s="108">
        <f>(COUNTIFS(Mai!I49:AM49,Z$6,Mai!I51:AM51,"Ca")+COUNTIFS(Juin!$D$6:$AG$6,Z$6,Juin!$D51:$AG51,"Ca"))/7*$C50</f>
        <v>0</v>
      </c>
      <c r="AA50" s="108">
        <f>(COUNTIFS(Mai!J49:AN49,AA$6,Mai!J51:AN51,"Ca")+COUNTIFS(Juin!$D$6:$AG$6,AA$6,Juin!$D51:$AG51,"Ca"))/7*$C50</f>
        <v>0</v>
      </c>
      <c r="AB50" s="108">
        <f>COUNTIFS(Juin!$D$6:$AG$6,AB$6,Juin!$D51:$AG51,"Ca")/7*$C50</f>
        <v>0</v>
      </c>
      <c r="AC50" s="108">
        <f>(COUNTIFS(Juin!$D$6:$AG$6,AC$6,Juin!$D51:$AG51,"Ca")+COUNTIFS(Juillet!$D$6:$AH$6,AC$6,Juillet!$D51:$AH51,"Ca"))/7*$C50</f>
        <v>0</v>
      </c>
      <c r="AD50" s="108">
        <f>(COUNTIFS(Juin!$D$6:$AG$6,AD$6,Juin!$D51:$AG51,"Ca")+COUNTIFS(Juillet!$D$6:$AH$6,AD$6,Juillet!$D51:$AH51,"Ca"))/7*$C50</f>
        <v>0</v>
      </c>
      <c r="AE50" s="108">
        <f>COUNTIFS(Juillet!$D$6:$AH$6,AE$6,Juillet!$D51:$AH51,"Ca")/7*$C50</f>
        <v>0</v>
      </c>
      <c r="AF50" s="108">
        <f>COUNTIFS(Juillet!$D$6:$AH$6,AF$6,Juillet!$D51:$AH51,"Ca")/7*$C50</f>
        <v>0</v>
      </c>
      <c r="AG50" s="108">
        <f>COUNTIFS(Juillet!$D$6:$AH$6,AG$6,Juillet!$D51:$AH51,"Ca")/7*$C50</f>
        <v>0</v>
      </c>
      <c r="AH50" s="108">
        <f>(COUNTIFS(Juillet!$D$6:$AH$6,AH$6,Juillet!$D51:$AH51,"Ca")+COUNTIFS(Août!$D$6:$AH$6,AH$6,Août!$D51:$AH51,"Ca"))/7*$C50</f>
        <v>0</v>
      </c>
      <c r="AI50" s="108">
        <f>COUNTIFS(Août!$D$6:$AH$6,AI$6,Août!$D51:$AH51,"Ca")/7*$C50</f>
        <v>0</v>
      </c>
      <c r="AJ50" s="108">
        <f>COUNTIFS(Août!$D$6:$AH$6,AJ$6,Août!$D51:$AH51,"Ca")/7*$C50</f>
        <v>0</v>
      </c>
      <c r="AK50" s="108">
        <f>COUNTIFS(Août!$D$6:$AH$6,AK$6,Août!$D51:$AH51,"Ca")/7*$C50</f>
        <v>0</v>
      </c>
      <c r="AL50" s="108">
        <f>(COUNTIFS(Août!$D$6:$AH$6,AL$6,Août!$D51:$AH51,"Ca")+COUNTIFS(Septembre!$D$6:$AG$6,AL$6,Septembre!$D51:$AG51,"Ca"))/7*$C50</f>
        <v>0</v>
      </c>
      <c r="AM50" s="108">
        <f>(COUNTIFS(Août!$D$6:$AH$6,AM$6,Août!$D51:$AH51,"Ca")+COUNTIFS(Septembre!$D$6:$AG$6,AM$6,Septembre!$D51:$AG51,"Ca"))/7*$C50</f>
        <v>0</v>
      </c>
      <c r="AN50" s="108">
        <f>COUNTIFS(Septembre!$D$6:$AG$6,AN$6,Septembre!$D51:$AG51,"Ca")/7*$C50</f>
        <v>0</v>
      </c>
      <c r="AO50" s="108">
        <f>COUNTIFS(Septembre!$D$6:$AG$6,AO$6,Septembre!$D51:$AG51,"Ca")/7*$C50</f>
        <v>0</v>
      </c>
      <c r="AP50" s="108">
        <f>(COUNTIFS(Septembre!$D$6:$AG$6,AP$6,Septembre!$D51:$AG51,"Ca")+COUNTIFS(Octobre!$D$6:$AH$6,AP$6,Octobre!$D51:$AH51,"Ca"))/7*$C50</f>
        <v>0</v>
      </c>
      <c r="AQ50" s="108">
        <f>(COUNTIFS(Septembre!$D$6:$AG$6,AQ$6,Septembre!$D51:$AG51,"Ca")+COUNTIFS(Octobre!$D$6:$AH$6,AQ$6,Octobre!$D51:$AH51,"Ca"))/7*$C50</f>
        <v>0</v>
      </c>
      <c r="AR50" s="108">
        <f>COUNTIFS(Octobre!$D$6:$AH$6,AR$6,Octobre!$D51:$AH51,"Ca")/7*$C50</f>
        <v>0</v>
      </c>
      <c r="AS50" s="108">
        <f>COUNTIFS(Octobre!$D$6:$AH$6,AS$6,Octobre!$D51:$AH51,"Ca")/7*$C50</f>
        <v>0</v>
      </c>
      <c r="AT50" s="108">
        <f>COUNTIFS(Octobre!$D$6:$AH$6,AT$6,Octobre!$D51:$AH51,"Ca")/7*$C50</f>
        <v>0</v>
      </c>
      <c r="AU50" s="108">
        <f>(COUNTIFS(Octobre!$D$6:$AH$6,AU$6,Octobre!$D51:$AH51,"Ca")+COUNTIFS(Novembre!$D$6:$AG$6,AU$6,Novembre!$D51:$AG51,"Ca"))/7*$C50</f>
        <v>0</v>
      </c>
      <c r="AV50" s="108">
        <f>(COUNTIFS(Octobre!$D$6:$AH$6,AV$6,Octobre!$D51:$AH51,"Ca")+COUNTIFS(Novembre!$D$6:$AG$6,AV$6,Novembre!$D51:$AG51,"Ca"))/7*$C50</f>
        <v>0</v>
      </c>
      <c r="AW50" s="108">
        <f>COUNTIFS(Novembre!$D$6:$AG$6,AW$6,Novembre!$D51:$AG51,"Ca")/7*$C50</f>
        <v>0</v>
      </c>
      <c r="AX50" s="108">
        <f>COUNTIFS(Novembre!$D$6:$AG$6,AX$6,Novembre!$D51:$AG51,"Ca")/7*$C50</f>
        <v>0</v>
      </c>
      <c r="AY50" s="108">
        <f>(COUNTIFS(Novembre!$D$6:$AG$6,AY$6,Novembre!$D51:$AG51,"C")+COUNTIFS(Décembre!$D$6:$AH$6,AY$6,Décembre!$D51:$AH51,"C"))/7*$C50</f>
        <v>0</v>
      </c>
      <c r="AZ50" s="108">
        <f>(COUNTIFS(Novembre!$D$6:$AG$6,AZ$6,Novembre!$D51:$AG51,"Ca")+COUNTIFS(Décembre!$D$6:$AH$6,AZ$6,Décembre!$D51:$AH51,"Ca"))/7*$C50</f>
        <v>0</v>
      </c>
      <c r="BA50" s="108">
        <f>COUNTIFS(Décembre!$D$6:$AH$6,BA$6,Décembre!$D51:$AH51,"Ca")/7*$C50</f>
        <v>0</v>
      </c>
      <c r="BB50" s="108">
        <f>COUNTIFS(Décembre!$D$6:$AH$6,BB$6,Décembre!$D51:$AH51,"Ca")/7*$C50</f>
        <v>0</v>
      </c>
      <c r="BC50" s="108">
        <f>COUNTIFS(Décembre!$D$6:$AH$6,BC$6,Décembre!$D51:$AH51,"Ca")/7*$C50</f>
        <v>0</v>
      </c>
      <c r="BD50" s="108">
        <f>COUNTIFS(Décembre!$D$6:$AH$6,BD$6,Décembre!$D51:$AH51,"Ca")/7*$C50</f>
        <v>0</v>
      </c>
      <c r="BE50" s="39">
        <f>SUM(Tableau8[[#This Row],[janv-00]:[Colonne4]])</f>
        <v>0</v>
      </c>
    </row>
    <row r="51" spans="2:57" ht="23.25" customHeight="1" x14ac:dyDescent="0.25">
      <c r="B51" s="23">
        <f>'Noms '!B48</f>
        <v>0</v>
      </c>
      <c r="C51" s="26">
        <f>'Noms '!C48</f>
        <v>0.8</v>
      </c>
      <c r="D51" s="108">
        <f>COUNTIFS(Janvier!$D$6:$AH$6,D$6,Janvier!$D52:$AH52,"Ca")/7*Tableau8[[#This Row],[ETP]]</f>
        <v>0</v>
      </c>
      <c r="E51" s="108">
        <f>COUNTIFS(Janvier!$D$6:$AH$6,E$6,Janvier!$D52:$AH52,"Ca")/7*Tableau8[[#This Row],[ETP]]</f>
        <v>0</v>
      </c>
      <c r="F51" s="108">
        <f>COUNTIFS(Janvier!$D$6:$AH$6,F$6,Janvier!$D52:$AH52,"Ca")/7*$C51</f>
        <v>0</v>
      </c>
      <c r="G51" s="108">
        <f>COUNTIFS(Janvier!$D$6:$AH$6,G$6,Janvier!$D52:$AH52,"Ca")/7*$C51</f>
        <v>0</v>
      </c>
      <c r="H51" s="108">
        <f>(COUNTIFS(Janvier!$D$6:$AH$6,H$6,Janvier!$D52:$AH52,"Ca")+COUNTIFS(Février!D50:AF50,H$6,Février!D52:AF52,"Ca"))/7*$C51</f>
        <v>0</v>
      </c>
      <c r="I51" s="108">
        <f>(COUNTIFS(Janvier!$D$6:$AH$6,I$6,Janvier!$D52:$AH52,"Ca")+COUNTIFS(Février!E50:AG50,I$6,Février!E52:AG52,"Ca"))/7*$C51</f>
        <v>0</v>
      </c>
      <c r="J51" s="108">
        <f>COUNTIFS(Février!E50:AG50,J$6,Février!E52:AG52,"Ca")/7*$C51</f>
        <v>0</v>
      </c>
      <c r="K51" s="108">
        <f>COUNTIFS(Février!F50:AH50,K$6,Février!F52:AH52,"Ca")/7*$C51</f>
        <v>0</v>
      </c>
      <c r="L51" s="108">
        <f>(COUNTIFS(Février!G50:AI50,L$6,Février!G52:AI52,"Ca")+COUNTIFS(Mars!D50:AH50,L$6,Mars!D52:AH52,"Ca"))/7*$C51</f>
        <v>0</v>
      </c>
      <c r="M51" s="108">
        <f>(COUNTIFS(Février!H50:AJ50,M$6,Février!H52:AJ52,"Ca")+COUNTIFS(Mars!E50:AI50,M$6,Mars!E52:AI52,"Ca"))/7*$C51</f>
        <v>0</v>
      </c>
      <c r="N51" s="108">
        <f>COUNTIFS(Mars!$E$6:$AI$6,N$6,Mars!$E52:$AI52,"Ca")/7*$C51</f>
        <v>0</v>
      </c>
      <c r="O51" s="108">
        <f>COUNTIFS(Mars!$E$6:$AI$6,O$6,Mars!$E52:$AI52,"Ca")/7*$C51</f>
        <v>0</v>
      </c>
      <c r="P51" s="108">
        <f>(COUNTIFS(Mars!$E$6:$AI$6,P$6,Mars!$E52:$AI52,"Ca")+COUNTIFS(Avril!$D$6:$AG$6,P$6,Avril!$D52:$AG52,"Ca"))/7*$C51</f>
        <v>0</v>
      </c>
      <c r="Q51" s="108">
        <f>(COUNTIFS(Mars!$E$6:$AI$6,Q$6,Mars!$E52:$AI52,"Ca")+COUNTIFS(Avril!$D$6:$AG$6,Q$6,Avril!$D52:$AG52,"Ca"))/7*$C51</f>
        <v>0</v>
      </c>
      <c r="R51" s="108">
        <f>COUNTIFS(Avril!$D$6:$AG$6,R$6,Avril!$D52:$AG52,"Ca")/7*$C51</f>
        <v>0</v>
      </c>
      <c r="S51" s="108">
        <f>COUNTIFS(Avril!$D$6:$AG$6,S$6,Avril!$D52:$AG52,"Ca")/7*$C51</f>
        <v>0</v>
      </c>
      <c r="T51" s="108">
        <f>COUNTIFS(Avril!$D$6:$AG$6,T$6,Avril!$D52:$AG52,"Ca")/7*$C51</f>
        <v>0</v>
      </c>
      <c r="U51" s="108">
        <f>(COUNTIFS(Avril!$D$6:$AG$6,U$6,Avril!$D52:$AG52,"Ca")+COUNTIFS(Mai!D50:AH50,U$6,Mai!D52:AH52,"Ca"))/7*$C51</f>
        <v>0</v>
      </c>
      <c r="V51" s="108">
        <f>(COUNTIFS(Avril!$D$6:$AG$6,V$6,Avril!$D52:$AG52,"Ca")+COUNTIFS(Mai!E50:AI50,V$6,Mai!E52:AI52,"Ca"))/7*$C51</f>
        <v>0</v>
      </c>
      <c r="W51" s="108">
        <f>IF(D51="","",COUNTIFS(Mai!F50:AJ50,W$6,Mai!F52:AJ52,"Ca")/7*$C51)</f>
        <v>0</v>
      </c>
      <c r="X51" s="108">
        <f>COUNTIFS(Mai!G50:AK50,X$6,Mai!G52:AK52,"Ca")/7*$C51</f>
        <v>0</v>
      </c>
      <c r="Y51" s="108">
        <f>(COUNTIFS(Mai!H50:AL50,Y$6,Mai!H52:AL52,"Ca")+COUNTIFS(Juin!$D$6:$AG$6,Y$6,Juin!$D52:$AG52,"Ca"))/7*$C51</f>
        <v>0</v>
      </c>
      <c r="Z51" s="108">
        <f>(COUNTIFS(Mai!I50:AM50,Z$6,Mai!I52:AM52,"Ca")+COUNTIFS(Juin!$D$6:$AG$6,Z$6,Juin!$D52:$AG52,"Ca"))/7*$C51</f>
        <v>0</v>
      </c>
      <c r="AA51" s="108">
        <f>(COUNTIFS(Mai!J50:AN50,AA$6,Mai!J52:AN52,"Ca")+COUNTIFS(Juin!$D$6:$AG$6,AA$6,Juin!$D52:$AG52,"Ca"))/7*$C51</f>
        <v>0</v>
      </c>
      <c r="AB51" s="108">
        <f>COUNTIFS(Juin!$D$6:$AG$6,AB$6,Juin!$D52:$AG52,"Ca")/7*$C51</f>
        <v>0</v>
      </c>
      <c r="AC51" s="108">
        <f>(COUNTIFS(Juin!$D$6:$AG$6,AC$6,Juin!$D52:$AG52,"Ca")+COUNTIFS(Juillet!$D$6:$AH$6,AC$6,Juillet!$D52:$AH52,"Ca"))/7*$C51</f>
        <v>0</v>
      </c>
      <c r="AD51" s="108">
        <f>(COUNTIFS(Juin!$D$6:$AG$6,AD$6,Juin!$D52:$AG52,"Ca")+COUNTIFS(Juillet!$D$6:$AH$6,AD$6,Juillet!$D52:$AH52,"Ca"))/7*$C51</f>
        <v>0</v>
      </c>
      <c r="AE51" s="108">
        <f>COUNTIFS(Juillet!$D$6:$AH$6,AE$6,Juillet!$D52:$AH52,"Ca")/7*$C51</f>
        <v>0</v>
      </c>
      <c r="AF51" s="108">
        <f>COUNTIFS(Juillet!$D$6:$AH$6,AF$6,Juillet!$D52:$AH52,"Ca")/7*$C51</f>
        <v>0</v>
      </c>
      <c r="AG51" s="108">
        <f>COUNTIFS(Juillet!$D$6:$AH$6,AG$6,Juillet!$D52:$AH52,"Ca")/7*$C51</f>
        <v>0</v>
      </c>
      <c r="AH51" s="108">
        <f>(COUNTIFS(Juillet!$D$6:$AH$6,AH$6,Juillet!$D52:$AH52,"Ca")+COUNTIFS(Août!$D$6:$AH$6,AH$6,Août!$D52:$AH52,"Ca"))/7*$C51</f>
        <v>0</v>
      </c>
      <c r="AI51" s="108">
        <f>COUNTIFS(Août!$D$6:$AH$6,AI$6,Août!$D52:$AH52,"Ca")/7*$C51</f>
        <v>0</v>
      </c>
      <c r="AJ51" s="108">
        <f>COUNTIFS(Août!$D$6:$AH$6,AJ$6,Août!$D52:$AH52,"Ca")/7*$C51</f>
        <v>0</v>
      </c>
      <c r="AK51" s="108">
        <f>COUNTIFS(Août!$D$6:$AH$6,AK$6,Août!$D52:$AH52,"Ca")/7*$C51</f>
        <v>0</v>
      </c>
      <c r="AL51" s="108">
        <f>(COUNTIFS(Août!$D$6:$AH$6,AL$6,Août!$D52:$AH52,"Ca")+COUNTIFS(Septembre!$D$6:$AG$6,AL$6,Septembre!$D52:$AG52,"Ca"))/7*$C51</f>
        <v>0</v>
      </c>
      <c r="AM51" s="108">
        <f>(COUNTIFS(Août!$D$6:$AH$6,AM$6,Août!$D52:$AH52,"Ca")+COUNTIFS(Septembre!$D$6:$AG$6,AM$6,Septembre!$D52:$AG52,"Ca"))/7*$C51</f>
        <v>0</v>
      </c>
      <c r="AN51" s="108">
        <f>COUNTIFS(Septembre!$D$6:$AG$6,AN$6,Septembre!$D52:$AG52,"Ca")/7*$C51</f>
        <v>0</v>
      </c>
      <c r="AO51" s="108">
        <f>COUNTIFS(Septembre!$D$6:$AG$6,AO$6,Septembre!$D52:$AG52,"Ca")/7*$C51</f>
        <v>0</v>
      </c>
      <c r="AP51" s="108">
        <f>(COUNTIFS(Septembre!$D$6:$AG$6,AP$6,Septembre!$D52:$AG52,"Ca")+COUNTIFS(Octobre!$D$6:$AH$6,AP$6,Octobre!$D52:$AH52,"Ca"))/7*$C51</f>
        <v>0</v>
      </c>
      <c r="AQ51" s="108">
        <f>(COUNTIFS(Septembre!$D$6:$AG$6,AQ$6,Septembre!$D52:$AG52,"Ca")+COUNTIFS(Octobre!$D$6:$AH$6,AQ$6,Octobre!$D52:$AH52,"Ca"))/7*$C51</f>
        <v>0</v>
      </c>
      <c r="AR51" s="108">
        <f>COUNTIFS(Octobre!$D$6:$AH$6,AR$6,Octobre!$D52:$AH52,"Ca")/7*$C51</f>
        <v>0</v>
      </c>
      <c r="AS51" s="108">
        <f>COUNTIFS(Octobre!$D$6:$AH$6,AS$6,Octobre!$D52:$AH52,"Ca")/7*$C51</f>
        <v>0</v>
      </c>
      <c r="AT51" s="108">
        <f>COUNTIFS(Octobre!$D$6:$AH$6,AT$6,Octobre!$D52:$AH52,"Ca")/7*$C51</f>
        <v>0</v>
      </c>
      <c r="AU51" s="108">
        <f>(COUNTIFS(Octobre!$D$6:$AH$6,AU$6,Octobre!$D52:$AH52,"Ca")+COUNTIFS(Novembre!$D$6:$AG$6,AU$6,Novembre!$D52:$AG52,"Ca"))/7*$C51</f>
        <v>0</v>
      </c>
      <c r="AV51" s="108">
        <f>(COUNTIFS(Octobre!$D$6:$AH$6,AV$6,Octobre!$D52:$AH52,"Ca")+COUNTIFS(Novembre!$D$6:$AG$6,AV$6,Novembre!$D52:$AG52,"Ca"))/7*$C51</f>
        <v>0</v>
      </c>
      <c r="AW51" s="108">
        <f>COUNTIFS(Novembre!$D$6:$AG$6,AW$6,Novembre!$D52:$AG52,"Ca")/7*$C51</f>
        <v>0</v>
      </c>
      <c r="AX51" s="108">
        <f>COUNTIFS(Novembre!$D$6:$AG$6,AX$6,Novembre!$D52:$AG52,"Ca")/7*$C51</f>
        <v>0</v>
      </c>
      <c r="AY51" s="108">
        <f>(COUNTIFS(Novembre!$D$6:$AG$6,AY$6,Novembre!$D52:$AG52,"C")+COUNTIFS(Décembre!$D$6:$AH$6,AY$6,Décembre!$D52:$AH52,"C"))/7*$C51</f>
        <v>0</v>
      </c>
      <c r="AZ51" s="108">
        <f>(COUNTIFS(Novembre!$D$6:$AG$6,AZ$6,Novembre!$D52:$AG52,"Ca")+COUNTIFS(Décembre!$D$6:$AH$6,AZ$6,Décembre!$D52:$AH52,"Ca"))/7*$C51</f>
        <v>0</v>
      </c>
      <c r="BA51" s="108">
        <f>COUNTIFS(Décembre!$D$6:$AH$6,BA$6,Décembre!$D52:$AH52,"Ca")/7*$C51</f>
        <v>0</v>
      </c>
      <c r="BB51" s="108">
        <f>COUNTIFS(Décembre!$D$6:$AH$6,BB$6,Décembre!$D52:$AH52,"Ca")/7*$C51</f>
        <v>0</v>
      </c>
      <c r="BC51" s="108">
        <f>COUNTIFS(Décembre!$D$6:$AH$6,BC$6,Décembre!$D52:$AH52,"Ca")/7*$C51</f>
        <v>0</v>
      </c>
      <c r="BD51" s="108">
        <f>COUNTIFS(Décembre!$D$6:$AH$6,BD$6,Décembre!$D52:$AH52,"Ca")/7*$C51</f>
        <v>0</v>
      </c>
      <c r="BE51" s="39">
        <f>SUM(Tableau8[[#This Row],[janv-00]:[Colonne4]])</f>
        <v>0</v>
      </c>
    </row>
    <row r="52" spans="2:57" ht="23.25" customHeight="1" x14ac:dyDescent="0.25">
      <c r="B52" s="23">
        <f>'Noms '!B49</f>
        <v>0</v>
      </c>
      <c r="C52" s="26">
        <f>'Noms '!C49</f>
        <v>0.8</v>
      </c>
      <c r="D52" s="108">
        <f>COUNTIFS(Janvier!$D$6:$AH$6,D$6,Janvier!$D53:$AH53,"Ca")/7*Tableau8[[#This Row],[ETP]]</f>
        <v>0</v>
      </c>
      <c r="E52" s="108">
        <f>COUNTIFS(Janvier!$D$6:$AH$6,E$6,Janvier!$D53:$AH53,"Ca")/7*Tableau8[[#This Row],[ETP]]</f>
        <v>0</v>
      </c>
      <c r="F52" s="108">
        <f>COUNTIFS(Janvier!$D$6:$AH$6,F$6,Janvier!$D53:$AH53,"Ca")/7*$C52</f>
        <v>0</v>
      </c>
      <c r="G52" s="108">
        <f>COUNTIFS(Janvier!$D$6:$AH$6,G$6,Janvier!$D53:$AH53,"Ca")/7*$C52</f>
        <v>0</v>
      </c>
      <c r="H52" s="108">
        <f>(COUNTIFS(Janvier!$D$6:$AH$6,H$6,Janvier!$D53:$AH53,"Ca")+COUNTIFS(Février!D51:AF51,H$6,Février!D53:AF53,"Ca"))/7*$C52</f>
        <v>0</v>
      </c>
      <c r="I52" s="108">
        <f>(COUNTIFS(Janvier!$D$6:$AH$6,I$6,Janvier!$D53:$AH53,"Ca")+COUNTIFS(Février!E51:AG51,I$6,Février!E53:AG53,"Ca"))/7*$C52</f>
        <v>0</v>
      </c>
      <c r="J52" s="108">
        <f>COUNTIFS(Février!E51:AG51,J$6,Février!E53:AG53,"Ca")/7*$C52</f>
        <v>0</v>
      </c>
      <c r="K52" s="108">
        <f>COUNTIFS(Février!F51:AH51,K$6,Février!F53:AH53,"Ca")/7*$C52</f>
        <v>0</v>
      </c>
      <c r="L52" s="108">
        <f>(COUNTIFS(Février!G51:AI51,L$6,Février!G53:AI53,"Ca")+COUNTIFS(Mars!D51:AH51,L$6,Mars!D53:AH53,"Ca"))/7*$C52</f>
        <v>0</v>
      </c>
      <c r="M52" s="108">
        <f>(COUNTIFS(Février!H51:AJ51,M$6,Février!H53:AJ53,"Ca")+COUNTIFS(Mars!E51:AI51,M$6,Mars!E53:AI53,"Ca"))/7*$C52</f>
        <v>0</v>
      </c>
      <c r="N52" s="108">
        <f>COUNTIFS(Mars!$E$6:$AI$6,N$6,Mars!$E53:$AI53,"Ca")/7*$C52</f>
        <v>0</v>
      </c>
      <c r="O52" s="108">
        <f>COUNTIFS(Mars!$E$6:$AI$6,O$6,Mars!$E53:$AI53,"Ca")/7*$C52</f>
        <v>0</v>
      </c>
      <c r="P52" s="108">
        <f>(COUNTIFS(Mars!$E$6:$AI$6,P$6,Mars!$E53:$AI53,"Ca")+COUNTIFS(Avril!$D$6:$AG$6,P$6,Avril!$D53:$AG53,"Ca"))/7*$C52</f>
        <v>0</v>
      </c>
      <c r="Q52" s="108">
        <f>(COUNTIFS(Mars!$E$6:$AI$6,Q$6,Mars!$E53:$AI53,"Ca")+COUNTIFS(Avril!$D$6:$AG$6,Q$6,Avril!$D53:$AG53,"Ca"))/7*$C52</f>
        <v>0</v>
      </c>
      <c r="R52" s="108">
        <f>COUNTIFS(Avril!$D$6:$AG$6,R$6,Avril!$D53:$AG53,"Ca")/7*$C52</f>
        <v>0</v>
      </c>
      <c r="S52" s="108">
        <f>COUNTIFS(Avril!$D$6:$AG$6,S$6,Avril!$D53:$AG53,"Ca")/7*$C52</f>
        <v>0</v>
      </c>
      <c r="T52" s="108">
        <f>COUNTIFS(Avril!$D$6:$AG$6,T$6,Avril!$D53:$AG53,"Ca")/7*$C52</f>
        <v>0</v>
      </c>
      <c r="U52" s="108">
        <f>(COUNTIFS(Avril!$D$6:$AG$6,U$6,Avril!$D53:$AG53,"Ca")+COUNTIFS(Mai!D51:AH51,U$6,Mai!D53:AH53,"Ca"))/7*$C52</f>
        <v>0</v>
      </c>
      <c r="V52" s="108">
        <f>(COUNTIFS(Avril!$D$6:$AG$6,V$6,Avril!$D53:$AG53,"Ca")+COUNTIFS(Mai!E51:AI51,V$6,Mai!E53:AI53,"Ca"))/7*$C52</f>
        <v>0</v>
      </c>
      <c r="W52" s="108">
        <f>IF(D52="","",COUNTIFS(Mai!F51:AJ51,W$6,Mai!F53:AJ53,"Ca")/7*$C52)</f>
        <v>0</v>
      </c>
      <c r="X52" s="108">
        <f>COUNTIFS(Mai!G51:AK51,X$6,Mai!G53:AK53,"Ca")/7*$C52</f>
        <v>0</v>
      </c>
      <c r="Y52" s="108">
        <f>(COUNTIFS(Mai!H51:AL51,Y$6,Mai!H53:AL53,"Ca")+COUNTIFS(Juin!$D$6:$AG$6,Y$6,Juin!$D53:$AG53,"Ca"))/7*$C52</f>
        <v>0</v>
      </c>
      <c r="Z52" s="108">
        <f>(COUNTIFS(Mai!I51:AM51,Z$6,Mai!I53:AM53,"Ca")+COUNTIFS(Juin!$D$6:$AG$6,Z$6,Juin!$D53:$AG53,"Ca"))/7*$C52</f>
        <v>0</v>
      </c>
      <c r="AA52" s="108">
        <f>(COUNTIFS(Mai!J51:AN51,AA$6,Mai!J53:AN53,"Ca")+COUNTIFS(Juin!$D$6:$AG$6,AA$6,Juin!$D53:$AG53,"Ca"))/7*$C52</f>
        <v>0</v>
      </c>
      <c r="AB52" s="108">
        <f>COUNTIFS(Juin!$D$6:$AG$6,AB$6,Juin!$D53:$AG53,"Ca")/7*$C52</f>
        <v>0</v>
      </c>
      <c r="AC52" s="108">
        <f>(COUNTIFS(Juin!$D$6:$AG$6,AC$6,Juin!$D53:$AG53,"Ca")+COUNTIFS(Juillet!$D$6:$AH$6,AC$6,Juillet!$D53:$AH53,"Ca"))/7*$C52</f>
        <v>0</v>
      </c>
      <c r="AD52" s="108">
        <f>(COUNTIFS(Juin!$D$6:$AG$6,AD$6,Juin!$D53:$AG53,"Ca")+COUNTIFS(Juillet!$D$6:$AH$6,AD$6,Juillet!$D53:$AH53,"Ca"))/7*$C52</f>
        <v>0</v>
      </c>
      <c r="AE52" s="108">
        <f>COUNTIFS(Juillet!$D$6:$AH$6,AE$6,Juillet!$D53:$AH53,"Ca")/7*$C52</f>
        <v>0</v>
      </c>
      <c r="AF52" s="108">
        <f>COUNTIFS(Juillet!$D$6:$AH$6,AF$6,Juillet!$D53:$AH53,"Ca")/7*$C52</f>
        <v>0</v>
      </c>
      <c r="AG52" s="108">
        <f>COUNTIFS(Juillet!$D$6:$AH$6,AG$6,Juillet!$D53:$AH53,"Ca")/7*$C52</f>
        <v>0</v>
      </c>
      <c r="AH52" s="108">
        <f>(COUNTIFS(Juillet!$D$6:$AH$6,AH$6,Juillet!$D53:$AH53,"Ca")+COUNTIFS(Août!$D$6:$AH$6,AH$6,Août!$D53:$AH53,"Ca"))/7*$C52</f>
        <v>0</v>
      </c>
      <c r="AI52" s="108">
        <f>COUNTIFS(Août!$D$6:$AH$6,AI$6,Août!$D53:$AH53,"Ca")/7*$C52</f>
        <v>0</v>
      </c>
      <c r="AJ52" s="108">
        <f>COUNTIFS(Août!$D$6:$AH$6,AJ$6,Août!$D53:$AH53,"Ca")/7*$C52</f>
        <v>0</v>
      </c>
      <c r="AK52" s="108">
        <f>COUNTIFS(Août!$D$6:$AH$6,AK$6,Août!$D53:$AH53,"Ca")/7*$C52</f>
        <v>0</v>
      </c>
      <c r="AL52" s="108">
        <f>(COUNTIFS(Août!$D$6:$AH$6,AL$6,Août!$D53:$AH53,"Ca")+COUNTIFS(Septembre!$D$6:$AG$6,AL$6,Septembre!$D53:$AG53,"Ca"))/7*$C52</f>
        <v>0</v>
      </c>
      <c r="AM52" s="108">
        <f>(COUNTIFS(Août!$D$6:$AH$6,AM$6,Août!$D53:$AH53,"Ca")+COUNTIFS(Septembre!$D$6:$AG$6,AM$6,Septembre!$D53:$AG53,"Ca"))/7*$C52</f>
        <v>0</v>
      </c>
      <c r="AN52" s="108">
        <f>COUNTIFS(Septembre!$D$6:$AG$6,AN$6,Septembre!$D53:$AG53,"Ca")/7*$C52</f>
        <v>0</v>
      </c>
      <c r="AO52" s="108">
        <f>COUNTIFS(Septembre!$D$6:$AG$6,AO$6,Septembre!$D53:$AG53,"Ca")/7*$C52</f>
        <v>0</v>
      </c>
      <c r="AP52" s="108">
        <f>(COUNTIFS(Septembre!$D$6:$AG$6,AP$6,Septembre!$D53:$AG53,"Ca")+COUNTIFS(Octobre!$D$6:$AH$6,AP$6,Octobre!$D53:$AH53,"Ca"))/7*$C52</f>
        <v>0</v>
      </c>
      <c r="AQ52" s="108">
        <f>(COUNTIFS(Septembre!$D$6:$AG$6,AQ$6,Septembre!$D53:$AG53,"Ca")+COUNTIFS(Octobre!$D$6:$AH$6,AQ$6,Octobre!$D53:$AH53,"Ca"))/7*$C52</f>
        <v>0</v>
      </c>
      <c r="AR52" s="108">
        <f>COUNTIFS(Octobre!$D$6:$AH$6,AR$6,Octobre!$D53:$AH53,"Ca")/7*$C52</f>
        <v>0</v>
      </c>
      <c r="AS52" s="108">
        <f>COUNTIFS(Octobre!$D$6:$AH$6,AS$6,Octobre!$D53:$AH53,"Ca")/7*$C52</f>
        <v>0</v>
      </c>
      <c r="AT52" s="108">
        <f>COUNTIFS(Octobre!$D$6:$AH$6,AT$6,Octobre!$D53:$AH53,"Ca")/7*$C52</f>
        <v>0</v>
      </c>
      <c r="AU52" s="108">
        <f>(COUNTIFS(Octobre!$D$6:$AH$6,AU$6,Octobre!$D53:$AH53,"Ca")+COUNTIFS(Novembre!$D$6:$AG$6,AU$6,Novembre!$D53:$AG53,"Ca"))/7*$C52</f>
        <v>0</v>
      </c>
      <c r="AV52" s="108">
        <f>(COUNTIFS(Octobre!$D$6:$AH$6,AV$6,Octobre!$D53:$AH53,"Ca")+COUNTIFS(Novembre!$D$6:$AG$6,AV$6,Novembre!$D53:$AG53,"Ca"))/7*$C52</f>
        <v>0</v>
      </c>
      <c r="AW52" s="108">
        <f>COUNTIFS(Novembre!$D$6:$AG$6,AW$6,Novembre!$D53:$AG53,"Ca")/7*$C52</f>
        <v>0</v>
      </c>
      <c r="AX52" s="108">
        <f>COUNTIFS(Novembre!$D$6:$AG$6,AX$6,Novembre!$D53:$AG53,"Ca")/7*$C52</f>
        <v>0</v>
      </c>
      <c r="AY52" s="108">
        <f>(COUNTIFS(Novembre!$D$6:$AG$6,AY$6,Novembre!$D53:$AG53,"C")+COUNTIFS(Décembre!$D$6:$AH$6,AY$6,Décembre!$D53:$AH53,"C"))/7*$C52</f>
        <v>0</v>
      </c>
      <c r="AZ52" s="108">
        <f>(COUNTIFS(Novembre!$D$6:$AG$6,AZ$6,Novembre!$D53:$AG53,"Ca")+COUNTIFS(Décembre!$D$6:$AH$6,AZ$6,Décembre!$D53:$AH53,"Ca"))/7*$C52</f>
        <v>0</v>
      </c>
      <c r="BA52" s="108">
        <f>COUNTIFS(Décembre!$D$6:$AH$6,BA$6,Décembre!$D53:$AH53,"Ca")/7*$C52</f>
        <v>0</v>
      </c>
      <c r="BB52" s="108">
        <f>COUNTIFS(Décembre!$D$6:$AH$6,BB$6,Décembre!$D53:$AH53,"Ca")/7*$C52</f>
        <v>0</v>
      </c>
      <c r="BC52" s="108">
        <f>COUNTIFS(Décembre!$D$6:$AH$6,BC$6,Décembre!$D53:$AH53,"Ca")/7*$C52</f>
        <v>0</v>
      </c>
      <c r="BD52" s="108">
        <f>COUNTIFS(Décembre!$D$6:$AH$6,BD$6,Décembre!$D53:$AH53,"Ca")/7*$C52</f>
        <v>0</v>
      </c>
      <c r="BE52" s="39">
        <f>SUM(Tableau8[[#This Row],[janv-00]:[Colonne4]])</f>
        <v>0</v>
      </c>
    </row>
    <row r="53" spans="2:57" ht="23.25" customHeight="1" x14ac:dyDescent="0.25">
      <c r="B53" s="23">
        <f>'Noms '!B50</f>
        <v>0</v>
      </c>
      <c r="C53" s="26">
        <f>'Noms '!C50</f>
        <v>0.5</v>
      </c>
      <c r="D53" s="108">
        <f>COUNTIFS(Janvier!$D$6:$AH$6,D$6,Janvier!$D54:$AH54,"Ca")/7*Tableau8[[#This Row],[ETP]]</f>
        <v>0</v>
      </c>
      <c r="E53" s="108">
        <f>COUNTIFS(Janvier!$D$6:$AH$6,E$6,Janvier!$D54:$AH54,"Ca")/7*Tableau8[[#This Row],[ETP]]</f>
        <v>0</v>
      </c>
      <c r="F53" s="108">
        <f>COUNTIFS(Janvier!$D$6:$AH$6,F$6,Janvier!$D54:$AH54,"Ca")/7*$C53</f>
        <v>0</v>
      </c>
      <c r="G53" s="108">
        <f>COUNTIFS(Janvier!$D$6:$AH$6,G$6,Janvier!$D54:$AH54,"Ca")/7*$C53</f>
        <v>0</v>
      </c>
      <c r="H53" s="108">
        <f>(COUNTIFS(Janvier!$D$6:$AH$6,H$6,Janvier!$D54:$AH54,"Ca")+COUNTIFS(Février!D52:AF52,H$6,Février!D54:AF54,"Ca"))/7*$C53</f>
        <v>0</v>
      </c>
      <c r="I53" s="108">
        <f>(COUNTIFS(Janvier!$D$6:$AH$6,I$6,Janvier!$D54:$AH54,"Ca")+COUNTIFS(Février!E52:AG52,I$6,Février!E54:AG54,"Ca"))/7*$C53</f>
        <v>0</v>
      </c>
      <c r="J53" s="108">
        <f>COUNTIFS(Février!E52:AG52,J$6,Février!E54:AG54,"Ca")/7*$C53</f>
        <v>0</v>
      </c>
      <c r="K53" s="108">
        <f>COUNTIFS(Février!F52:AH52,K$6,Février!F54:AH54,"Ca")/7*$C53</f>
        <v>0</v>
      </c>
      <c r="L53" s="108">
        <f>(COUNTIFS(Février!G52:AI52,L$6,Février!G54:AI54,"Ca")+COUNTIFS(Mars!D52:AH52,L$6,Mars!D54:AH54,"Ca"))/7*$C53</f>
        <v>0</v>
      </c>
      <c r="M53" s="108">
        <f>(COUNTIFS(Février!H52:AJ52,M$6,Février!H54:AJ54,"Ca")+COUNTIFS(Mars!E52:AI52,M$6,Mars!E54:AI54,"Ca"))/7*$C53</f>
        <v>0</v>
      </c>
      <c r="N53" s="108">
        <f>COUNTIFS(Mars!$E$6:$AI$6,N$6,Mars!$E54:$AI54,"Ca")/7*$C53</f>
        <v>0</v>
      </c>
      <c r="O53" s="108">
        <f>COUNTIFS(Mars!$E$6:$AI$6,O$6,Mars!$E54:$AI54,"Ca")/7*$C53</f>
        <v>0</v>
      </c>
      <c r="P53" s="108">
        <f>(COUNTIFS(Mars!$E$6:$AI$6,P$6,Mars!$E54:$AI54,"Ca")+COUNTIFS(Avril!$D$6:$AG$6,P$6,Avril!$D54:$AG54,"Ca"))/7*$C53</f>
        <v>0</v>
      </c>
      <c r="Q53" s="108">
        <f>(COUNTIFS(Mars!$E$6:$AI$6,Q$6,Mars!$E54:$AI54,"Ca")+COUNTIFS(Avril!$D$6:$AG$6,Q$6,Avril!$D54:$AG54,"Ca"))/7*$C53</f>
        <v>0</v>
      </c>
      <c r="R53" s="108">
        <f>COUNTIFS(Avril!$D$6:$AG$6,R$6,Avril!$D54:$AG54,"Ca")/7*$C53</f>
        <v>0</v>
      </c>
      <c r="S53" s="108">
        <f>COUNTIFS(Avril!$D$6:$AG$6,S$6,Avril!$D54:$AG54,"Ca")/7*$C53</f>
        <v>0</v>
      </c>
      <c r="T53" s="108">
        <f>COUNTIFS(Avril!$D$6:$AG$6,T$6,Avril!$D54:$AG54,"Ca")/7*$C53</f>
        <v>0</v>
      </c>
      <c r="U53" s="108">
        <f>(COUNTIFS(Avril!$D$6:$AG$6,U$6,Avril!$D54:$AG54,"Ca")+COUNTIFS(Mai!D52:AH52,U$6,Mai!D54:AH54,"Ca"))/7*$C53</f>
        <v>0</v>
      </c>
      <c r="V53" s="108">
        <f>(COUNTIFS(Avril!$D$6:$AG$6,V$6,Avril!$D54:$AG54,"Ca")+COUNTIFS(Mai!E52:AI52,V$6,Mai!E54:AI54,"Ca"))/7*$C53</f>
        <v>0</v>
      </c>
      <c r="W53" s="108">
        <f>IF(D53="","",COUNTIFS(Mai!F52:AJ52,W$6,Mai!F54:AJ54,"Ca")/7*$C53)</f>
        <v>0</v>
      </c>
      <c r="X53" s="108">
        <f>COUNTIFS(Mai!G52:AK52,X$6,Mai!G54:AK54,"Ca")/7*$C53</f>
        <v>0</v>
      </c>
      <c r="Y53" s="108">
        <f>(COUNTIFS(Mai!H52:AL52,Y$6,Mai!H54:AL54,"Ca")+COUNTIFS(Juin!$D$6:$AG$6,Y$6,Juin!$D54:$AG54,"Ca"))/7*$C53</f>
        <v>0</v>
      </c>
      <c r="Z53" s="108">
        <f>(COUNTIFS(Mai!I52:AM52,Z$6,Mai!I54:AM54,"Ca")+COUNTIFS(Juin!$D$6:$AG$6,Z$6,Juin!$D54:$AG54,"Ca"))/7*$C53</f>
        <v>0</v>
      </c>
      <c r="AA53" s="108">
        <f>(COUNTIFS(Mai!J52:AN52,AA$6,Mai!J54:AN54,"Ca")+COUNTIFS(Juin!$D$6:$AG$6,AA$6,Juin!$D54:$AG54,"Ca"))/7*$C53</f>
        <v>0</v>
      </c>
      <c r="AB53" s="108">
        <f>COUNTIFS(Juin!$D$6:$AG$6,AB$6,Juin!$D54:$AG54,"Ca")/7*$C53</f>
        <v>0</v>
      </c>
      <c r="AC53" s="108">
        <f>(COUNTIFS(Juin!$D$6:$AG$6,AC$6,Juin!$D54:$AG54,"Ca")+COUNTIFS(Juillet!$D$6:$AH$6,AC$6,Juillet!$D54:$AH54,"Ca"))/7*$C53</f>
        <v>0</v>
      </c>
      <c r="AD53" s="108">
        <f>(COUNTIFS(Juin!$D$6:$AG$6,AD$6,Juin!$D54:$AG54,"Ca")+COUNTIFS(Juillet!$D$6:$AH$6,AD$6,Juillet!$D54:$AH54,"Ca"))/7*$C53</f>
        <v>0</v>
      </c>
      <c r="AE53" s="108">
        <f>COUNTIFS(Juillet!$D$6:$AH$6,AE$6,Juillet!$D54:$AH54,"Ca")/7*$C53</f>
        <v>0</v>
      </c>
      <c r="AF53" s="108">
        <f>COUNTIFS(Juillet!$D$6:$AH$6,AF$6,Juillet!$D54:$AH54,"Ca")/7*$C53</f>
        <v>0</v>
      </c>
      <c r="AG53" s="108">
        <f>COUNTIFS(Juillet!$D$6:$AH$6,AG$6,Juillet!$D54:$AH54,"Ca")/7*$C53</f>
        <v>0</v>
      </c>
      <c r="AH53" s="108">
        <f>(COUNTIFS(Juillet!$D$6:$AH$6,AH$6,Juillet!$D54:$AH54,"Ca")+COUNTIFS(Août!$D$6:$AH$6,AH$6,Août!$D54:$AH54,"Ca"))/7*$C53</f>
        <v>0</v>
      </c>
      <c r="AI53" s="108">
        <f>COUNTIFS(Août!$D$6:$AH$6,AI$6,Août!$D54:$AH54,"Ca")/7*$C53</f>
        <v>0</v>
      </c>
      <c r="AJ53" s="108">
        <f>COUNTIFS(Août!$D$6:$AH$6,AJ$6,Août!$D54:$AH54,"Ca")/7*$C53</f>
        <v>0</v>
      </c>
      <c r="AK53" s="108">
        <f>COUNTIFS(Août!$D$6:$AH$6,AK$6,Août!$D54:$AH54,"Ca")/7*$C53</f>
        <v>0</v>
      </c>
      <c r="AL53" s="108">
        <f>(COUNTIFS(Août!$D$6:$AH$6,AL$6,Août!$D54:$AH54,"Ca")+COUNTIFS(Septembre!$D$6:$AG$6,AL$6,Septembre!$D54:$AG54,"Ca"))/7*$C53</f>
        <v>0</v>
      </c>
      <c r="AM53" s="108">
        <f>(COUNTIFS(Août!$D$6:$AH$6,AM$6,Août!$D54:$AH54,"Ca")+COUNTIFS(Septembre!$D$6:$AG$6,AM$6,Septembre!$D54:$AG54,"Ca"))/7*$C53</f>
        <v>0</v>
      </c>
      <c r="AN53" s="108">
        <f>COUNTIFS(Septembre!$D$6:$AG$6,AN$6,Septembre!$D54:$AG54,"Ca")/7*$C53</f>
        <v>0</v>
      </c>
      <c r="AO53" s="108">
        <f>COUNTIFS(Septembre!$D$6:$AG$6,AO$6,Septembre!$D54:$AG54,"Ca")/7*$C53</f>
        <v>0</v>
      </c>
      <c r="AP53" s="108">
        <f>(COUNTIFS(Septembre!$D$6:$AG$6,AP$6,Septembre!$D54:$AG54,"Ca")+COUNTIFS(Octobre!$D$6:$AH$6,AP$6,Octobre!$D54:$AH54,"Ca"))/7*$C53</f>
        <v>0</v>
      </c>
      <c r="AQ53" s="108">
        <f>(COUNTIFS(Septembre!$D$6:$AG$6,AQ$6,Septembre!$D54:$AG54,"Ca")+COUNTIFS(Octobre!$D$6:$AH$6,AQ$6,Octobre!$D54:$AH54,"Ca"))/7*$C53</f>
        <v>0</v>
      </c>
      <c r="AR53" s="108">
        <f>COUNTIFS(Octobre!$D$6:$AH$6,AR$6,Octobre!$D54:$AH54,"Ca")/7*$C53</f>
        <v>0</v>
      </c>
      <c r="AS53" s="108">
        <f>COUNTIFS(Octobre!$D$6:$AH$6,AS$6,Octobre!$D54:$AH54,"Ca")/7*$C53</f>
        <v>0</v>
      </c>
      <c r="AT53" s="108">
        <f>COUNTIFS(Octobre!$D$6:$AH$6,AT$6,Octobre!$D54:$AH54,"Ca")/7*$C53</f>
        <v>0</v>
      </c>
      <c r="AU53" s="108">
        <f>(COUNTIFS(Octobre!$D$6:$AH$6,AU$6,Octobre!$D54:$AH54,"Ca")+COUNTIFS(Novembre!$D$6:$AG$6,AU$6,Novembre!$D54:$AG54,"Ca"))/7*$C53</f>
        <v>0</v>
      </c>
      <c r="AV53" s="108">
        <f>(COUNTIFS(Octobre!$D$6:$AH$6,AV$6,Octobre!$D54:$AH54,"Ca")+COUNTIFS(Novembre!$D$6:$AG$6,AV$6,Novembre!$D54:$AG54,"Ca"))/7*$C53</f>
        <v>0</v>
      </c>
      <c r="AW53" s="108">
        <f>COUNTIFS(Novembre!$D$6:$AG$6,AW$6,Novembre!$D54:$AG54,"Ca")/7*$C53</f>
        <v>0</v>
      </c>
      <c r="AX53" s="108">
        <f>COUNTIFS(Novembre!$D$6:$AG$6,AX$6,Novembre!$D54:$AG54,"Ca")/7*$C53</f>
        <v>0</v>
      </c>
      <c r="AY53" s="108">
        <f>(COUNTIFS(Novembre!$D$6:$AG$6,AY$6,Novembre!$D54:$AG54,"C")+COUNTIFS(Décembre!$D$6:$AH$6,AY$6,Décembre!$D54:$AH54,"C"))/7*$C53</f>
        <v>0</v>
      </c>
      <c r="AZ53" s="108">
        <f>(COUNTIFS(Novembre!$D$6:$AG$6,AZ$6,Novembre!$D54:$AG54,"Ca")+COUNTIFS(Décembre!$D$6:$AH$6,AZ$6,Décembre!$D54:$AH54,"Ca"))/7*$C53</f>
        <v>0</v>
      </c>
      <c r="BA53" s="108">
        <f>COUNTIFS(Décembre!$D$6:$AH$6,BA$6,Décembre!$D54:$AH54,"Ca")/7*$C53</f>
        <v>0</v>
      </c>
      <c r="BB53" s="108">
        <f>COUNTIFS(Décembre!$D$6:$AH$6,BB$6,Décembre!$D54:$AH54,"Ca")/7*$C53</f>
        <v>0</v>
      </c>
      <c r="BC53" s="108">
        <f>COUNTIFS(Décembre!$D$6:$AH$6,BC$6,Décembre!$D54:$AH54,"Ca")/7*$C53</f>
        <v>0</v>
      </c>
      <c r="BD53" s="108">
        <f>COUNTIFS(Décembre!$D$6:$AH$6,BD$6,Décembre!$D54:$AH54,"Ca")/7*$C53</f>
        <v>0</v>
      </c>
      <c r="BE53" s="39">
        <f>SUM(Tableau8[[#This Row],[janv-00]:[Colonne4]])</f>
        <v>0</v>
      </c>
    </row>
    <row r="54" spans="2:57" ht="23.25" customHeight="1" x14ac:dyDescent="0.25">
      <c r="B54" s="23">
        <f>'Noms '!B51</f>
        <v>0</v>
      </c>
      <c r="C54" s="26">
        <f>'Noms '!C51</f>
        <v>1</v>
      </c>
      <c r="D54" s="108">
        <f>COUNTIFS(Janvier!$D$6:$AH$6,D$6,Janvier!$D55:$AH55,"Ca")/7*Tableau8[[#This Row],[ETP]]</f>
        <v>0</v>
      </c>
      <c r="E54" s="108">
        <f>COUNTIFS(Janvier!$D$6:$AH$6,E$6,Janvier!$D55:$AH55,"Ca")/7*Tableau8[[#This Row],[ETP]]</f>
        <v>0</v>
      </c>
      <c r="F54" s="108">
        <f>COUNTIFS(Janvier!$D$6:$AH$6,F$6,Janvier!$D55:$AH55,"Ca")/7*$C54</f>
        <v>0</v>
      </c>
      <c r="G54" s="108">
        <f>COUNTIFS(Janvier!$D$6:$AH$6,G$6,Janvier!$D55:$AH55,"Ca")/7*$C54</f>
        <v>0</v>
      </c>
      <c r="H54" s="108">
        <f>(COUNTIFS(Janvier!$D$6:$AH$6,H$6,Janvier!$D55:$AH55,"Ca")+COUNTIFS(Février!D53:AF53,H$6,Février!D55:AF55,"Ca"))/7*$C54</f>
        <v>0</v>
      </c>
      <c r="I54" s="108">
        <f>(COUNTIFS(Janvier!$D$6:$AH$6,I$6,Janvier!$D55:$AH55,"Ca")+COUNTIFS(Février!E53:AG53,I$6,Février!E55:AG55,"Ca"))/7*$C54</f>
        <v>0</v>
      </c>
      <c r="J54" s="108">
        <f>COUNTIFS(Février!E53:AG53,J$6,Février!E55:AG55,"Ca")/7*$C54</f>
        <v>0</v>
      </c>
      <c r="K54" s="108">
        <f>COUNTIFS(Février!F53:AH53,K$6,Février!F55:AH55,"Ca")/7*$C54</f>
        <v>0</v>
      </c>
      <c r="L54" s="108">
        <f>(COUNTIFS(Février!G53:AI53,L$6,Février!G55:AI55,"Ca")+COUNTIFS(Mars!D53:AH53,L$6,Mars!D55:AH55,"Ca"))/7*$C54</f>
        <v>0</v>
      </c>
      <c r="M54" s="108">
        <f>(COUNTIFS(Février!H53:AJ53,M$6,Février!H55:AJ55,"Ca")+COUNTIFS(Mars!E53:AI53,M$6,Mars!E55:AI55,"Ca"))/7*$C54</f>
        <v>0</v>
      </c>
      <c r="N54" s="108">
        <f>COUNTIFS(Mars!$E$6:$AI$6,N$6,Mars!$E55:$AI55,"Ca")/7*$C54</f>
        <v>0</v>
      </c>
      <c r="O54" s="108">
        <f>COUNTIFS(Mars!$E$6:$AI$6,O$6,Mars!$E55:$AI55,"Ca")/7*$C54</f>
        <v>0</v>
      </c>
      <c r="P54" s="108">
        <f>(COUNTIFS(Mars!$E$6:$AI$6,P$6,Mars!$E55:$AI55,"Ca")+COUNTIFS(Avril!$D$6:$AG$6,P$6,Avril!$D55:$AG55,"Ca"))/7*$C54</f>
        <v>0</v>
      </c>
      <c r="Q54" s="108">
        <f>(COUNTIFS(Mars!$E$6:$AI$6,Q$6,Mars!$E55:$AI55,"Ca")+COUNTIFS(Avril!$D$6:$AG$6,Q$6,Avril!$D55:$AG55,"Ca"))/7*$C54</f>
        <v>0</v>
      </c>
      <c r="R54" s="108">
        <f>COUNTIFS(Avril!$D$6:$AG$6,R$6,Avril!$D55:$AG55,"Ca")/7*$C54</f>
        <v>0</v>
      </c>
      <c r="S54" s="108">
        <f>COUNTIFS(Avril!$D$6:$AG$6,S$6,Avril!$D55:$AG55,"Ca")/7*$C54</f>
        <v>0</v>
      </c>
      <c r="T54" s="108">
        <f>COUNTIFS(Avril!$D$6:$AG$6,T$6,Avril!$D55:$AG55,"Ca")/7*$C54</f>
        <v>0</v>
      </c>
      <c r="U54" s="108">
        <f>(COUNTIFS(Avril!$D$6:$AG$6,U$6,Avril!$D55:$AG55,"Ca")+COUNTIFS(Mai!D53:AH53,U$6,Mai!D55:AH55,"Ca"))/7*$C54</f>
        <v>0</v>
      </c>
      <c r="V54" s="108">
        <f>(COUNTIFS(Avril!$D$6:$AG$6,V$6,Avril!$D55:$AG55,"Ca")+COUNTIFS(Mai!E53:AI53,V$6,Mai!E55:AI55,"Ca"))/7*$C54</f>
        <v>0</v>
      </c>
      <c r="W54" s="108">
        <f>IF(D54="","",COUNTIFS(Mai!F53:AJ53,W$6,Mai!F55:AJ55,"Ca")/7*$C54)</f>
        <v>0</v>
      </c>
      <c r="X54" s="108">
        <f>COUNTIFS(Mai!G53:AK53,X$6,Mai!G55:AK55,"Ca")/7*$C54</f>
        <v>0</v>
      </c>
      <c r="Y54" s="108">
        <f>(COUNTIFS(Mai!H53:AL53,Y$6,Mai!H55:AL55,"Ca")+COUNTIFS(Juin!$D$6:$AG$6,Y$6,Juin!$D55:$AG55,"Ca"))/7*$C54</f>
        <v>0</v>
      </c>
      <c r="Z54" s="108">
        <f>(COUNTIFS(Mai!I53:AM53,Z$6,Mai!I55:AM55,"Ca")+COUNTIFS(Juin!$D$6:$AG$6,Z$6,Juin!$D55:$AG55,"Ca"))/7*$C54</f>
        <v>0</v>
      </c>
      <c r="AA54" s="108">
        <f>(COUNTIFS(Mai!J53:AN53,AA$6,Mai!J55:AN55,"Ca")+COUNTIFS(Juin!$D$6:$AG$6,AA$6,Juin!$D55:$AG55,"Ca"))/7*$C54</f>
        <v>0</v>
      </c>
      <c r="AB54" s="108">
        <f>COUNTIFS(Juin!$D$6:$AG$6,AB$6,Juin!$D55:$AG55,"Ca")/7*$C54</f>
        <v>0</v>
      </c>
      <c r="AC54" s="108">
        <f>(COUNTIFS(Juin!$D$6:$AG$6,AC$6,Juin!$D55:$AG55,"Ca")+COUNTIFS(Juillet!$D$6:$AH$6,AC$6,Juillet!$D55:$AH55,"Ca"))/7*$C54</f>
        <v>0</v>
      </c>
      <c r="AD54" s="108">
        <f>(COUNTIFS(Juin!$D$6:$AG$6,AD$6,Juin!$D55:$AG55,"Ca")+COUNTIFS(Juillet!$D$6:$AH$6,AD$6,Juillet!$D55:$AH55,"Ca"))/7*$C54</f>
        <v>0</v>
      </c>
      <c r="AE54" s="108">
        <f>COUNTIFS(Juillet!$D$6:$AH$6,AE$6,Juillet!$D55:$AH55,"Ca")/7*$C54</f>
        <v>0</v>
      </c>
      <c r="AF54" s="108">
        <f>COUNTIFS(Juillet!$D$6:$AH$6,AF$6,Juillet!$D55:$AH55,"Ca")/7*$C54</f>
        <v>0</v>
      </c>
      <c r="AG54" s="108">
        <f>COUNTIFS(Juillet!$D$6:$AH$6,AG$6,Juillet!$D55:$AH55,"Ca")/7*$C54</f>
        <v>0</v>
      </c>
      <c r="AH54" s="108">
        <f>(COUNTIFS(Juillet!$D$6:$AH$6,AH$6,Juillet!$D55:$AH55,"Ca")+COUNTIFS(Août!$D$6:$AH$6,AH$6,Août!$D55:$AH55,"Ca"))/7*$C54</f>
        <v>0</v>
      </c>
      <c r="AI54" s="108">
        <f>COUNTIFS(Août!$D$6:$AH$6,AI$6,Août!$D55:$AH55,"Ca")/7*$C54</f>
        <v>0</v>
      </c>
      <c r="AJ54" s="108">
        <f>COUNTIFS(Août!$D$6:$AH$6,AJ$6,Août!$D55:$AH55,"Ca")/7*$C54</f>
        <v>0</v>
      </c>
      <c r="AK54" s="108">
        <f>COUNTIFS(Août!$D$6:$AH$6,AK$6,Août!$D55:$AH55,"Ca")/7*$C54</f>
        <v>0</v>
      </c>
      <c r="AL54" s="108">
        <f>(COUNTIFS(Août!$D$6:$AH$6,AL$6,Août!$D55:$AH55,"Ca")+COUNTIFS(Septembre!$D$6:$AG$6,AL$6,Septembre!$D55:$AG55,"Ca"))/7*$C54</f>
        <v>0</v>
      </c>
      <c r="AM54" s="108">
        <f>(COUNTIFS(Août!$D$6:$AH$6,AM$6,Août!$D55:$AH55,"Ca")+COUNTIFS(Septembre!$D$6:$AG$6,AM$6,Septembre!$D55:$AG55,"Ca"))/7*$C54</f>
        <v>0</v>
      </c>
      <c r="AN54" s="108">
        <f>COUNTIFS(Septembre!$D$6:$AG$6,AN$6,Septembre!$D55:$AG55,"Ca")/7*$C54</f>
        <v>0</v>
      </c>
      <c r="AO54" s="108">
        <f>COUNTIFS(Septembre!$D$6:$AG$6,AO$6,Septembre!$D55:$AG55,"Ca")/7*$C54</f>
        <v>0</v>
      </c>
      <c r="AP54" s="108">
        <f>(COUNTIFS(Septembre!$D$6:$AG$6,AP$6,Septembre!$D55:$AG55,"Ca")+COUNTIFS(Octobre!$D$6:$AH$6,AP$6,Octobre!$D55:$AH55,"Ca"))/7*$C54</f>
        <v>0</v>
      </c>
      <c r="AQ54" s="108">
        <f>(COUNTIFS(Septembre!$D$6:$AG$6,AQ$6,Septembre!$D55:$AG55,"Ca")+COUNTIFS(Octobre!$D$6:$AH$6,AQ$6,Octobre!$D55:$AH55,"Ca"))/7*$C54</f>
        <v>0</v>
      </c>
      <c r="AR54" s="108">
        <f>COUNTIFS(Octobre!$D$6:$AH$6,AR$6,Octobre!$D55:$AH55,"Ca")/7*$C54</f>
        <v>0</v>
      </c>
      <c r="AS54" s="108">
        <f>COUNTIFS(Octobre!$D$6:$AH$6,AS$6,Octobre!$D55:$AH55,"Ca")/7*$C54</f>
        <v>0</v>
      </c>
      <c r="AT54" s="108">
        <f>COUNTIFS(Octobre!$D$6:$AH$6,AT$6,Octobre!$D55:$AH55,"Ca")/7*$C54</f>
        <v>0</v>
      </c>
      <c r="AU54" s="108">
        <f>(COUNTIFS(Octobre!$D$6:$AH$6,AU$6,Octobre!$D55:$AH55,"Ca")+COUNTIFS(Novembre!$D$6:$AG$6,AU$6,Novembre!$D55:$AG55,"Ca"))/7*$C54</f>
        <v>0</v>
      </c>
      <c r="AV54" s="108">
        <f>(COUNTIFS(Octobre!$D$6:$AH$6,AV$6,Octobre!$D55:$AH55,"Ca")+COUNTIFS(Novembre!$D$6:$AG$6,AV$6,Novembre!$D55:$AG55,"Ca"))/7*$C54</f>
        <v>0</v>
      </c>
      <c r="AW54" s="108">
        <f>COUNTIFS(Novembre!$D$6:$AG$6,AW$6,Novembre!$D55:$AG55,"Ca")/7*$C54</f>
        <v>0</v>
      </c>
      <c r="AX54" s="108">
        <f>COUNTIFS(Novembre!$D$6:$AG$6,AX$6,Novembre!$D55:$AG55,"Ca")/7*$C54</f>
        <v>0</v>
      </c>
      <c r="AY54" s="108">
        <f>(COUNTIFS(Novembre!$D$6:$AG$6,AY$6,Novembre!$D55:$AG55,"C")+COUNTIFS(Décembre!$D$6:$AH$6,AY$6,Décembre!$D55:$AH55,"C"))/7*$C54</f>
        <v>0</v>
      </c>
      <c r="AZ54" s="108">
        <f>(COUNTIFS(Novembre!$D$6:$AG$6,AZ$6,Novembre!$D55:$AG55,"Ca")+COUNTIFS(Décembre!$D$6:$AH$6,AZ$6,Décembre!$D55:$AH55,"Ca"))/7*$C54</f>
        <v>0</v>
      </c>
      <c r="BA54" s="108">
        <f>COUNTIFS(Décembre!$D$6:$AH$6,BA$6,Décembre!$D55:$AH55,"Ca")/7*$C54</f>
        <v>0</v>
      </c>
      <c r="BB54" s="108">
        <f>COUNTIFS(Décembre!$D$6:$AH$6,BB$6,Décembre!$D55:$AH55,"Ca")/7*$C54</f>
        <v>0</v>
      </c>
      <c r="BC54" s="108">
        <f>COUNTIFS(Décembre!$D$6:$AH$6,BC$6,Décembre!$D55:$AH55,"Ca")/7*$C54</f>
        <v>0</v>
      </c>
      <c r="BD54" s="108">
        <f>COUNTIFS(Décembre!$D$6:$AH$6,BD$6,Décembre!$D55:$AH55,"Ca")/7*$C54</f>
        <v>0</v>
      </c>
      <c r="BE54" s="39">
        <f>SUM(Tableau8[[#This Row],[janv-00]:[Colonne4]])</f>
        <v>0</v>
      </c>
    </row>
    <row r="55" spans="2:57" ht="23.25" customHeight="1" x14ac:dyDescent="0.25">
      <c r="B55" s="23">
        <f>'Noms '!B52</f>
        <v>0</v>
      </c>
      <c r="C55" s="26">
        <f>'Noms '!C52</f>
        <v>1</v>
      </c>
      <c r="D55" s="108">
        <f>COUNTIFS(Janvier!$D$6:$AH$6,D$6,Janvier!$D56:$AH56,"Ca")/7*Tableau8[[#This Row],[ETP]]</f>
        <v>0</v>
      </c>
      <c r="E55" s="108">
        <f>COUNTIFS(Janvier!$D$6:$AH$6,E$6,Janvier!$D56:$AH56,"Ca")/7*Tableau8[[#This Row],[ETP]]</f>
        <v>0</v>
      </c>
      <c r="F55" s="108">
        <f>COUNTIFS(Janvier!$D$6:$AH$6,F$6,Janvier!$D56:$AH56,"Ca")/7*$C55</f>
        <v>0</v>
      </c>
      <c r="G55" s="108">
        <f>COUNTIFS(Janvier!$D$6:$AH$6,G$6,Janvier!$D56:$AH56,"Ca")/7*$C55</f>
        <v>0</v>
      </c>
      <c r="H55" s="108">
        <f>(COUNTIFS(Janvier!$D$6:$AH$6,H$6,Janvier!$D56:$AH56,"Ca")+COUNTIFS(Février!D54:AF54,H$6,Février!D56:AF56,"Ca"))/7*$C55</f>
        <v>0</v>
      </c>
      <c r="I55" s="108">
        <f>(COUNTIFS(Janvier!$D$6:$AH$6,I$6,Janvier!$D56:$AH56,"Ca")+COUNTIFS(Février!E54:AG54,I$6,Février!E56:AG56,"Ca"))/7*$C55</f>
        <v>0</v>
      </c>
      <c r="J55" s="108">
        <f>COUNTIFS(Février!E54:AG54,J$6,Février!E56:AG56,"Ca")/7*$C55</f>
        <v>0</v>
      </c>
      <c r="K55" s="108">
        <f>COUNTIFS(Février!F54:AH54,K$6,Février!F56:AH56,"Ca")/7*$C55</f>
        <v>0</v>
      </c>
      <c r="L55" s="108">
        <f>(COUNTIFS(Février!G54:AI54,L$6,Février!G56:AI56,"Ca")+COUNTIFS(Mars!D54:AH54,L$6,Mars!D56:AH56,"Ca"))/7*$C55</f>
        <v>0</v>
      </c>
      <c r="M55" s="108">
        <f>(COUNTIFS(Février!H54:AJ54,M$6,Février!H56:AJ56,"Ca")+COUNTIFS(Mars!E54:AI54,M$6,Mars!E56:AI56,"Ca"))/7*$C55</f>
        <v>0</v>
      </c>
      <c r="N55" s="108">
        <f>COUNTIFS(Mars!$E$6:$AI$6,N$6,Mars!$E56:$AI56,"Ca")/7*$C55</f>
        <v>0</v>
      </c>
      <c r="O55" s="108">
        <f>COUNTIFS(Mars!$E$6:$AI$6,O$6,Mars!$E56:$AI56,"Ca")/7*$C55</f>
        <v>0</v>
      </c>
      <c r="P55" s="108">
        <f>(COUNTIFS(Mars!$E$6:$AI$6,P$6,Mars!$E56:$AI56,"Ca")+COUNTIFS(Avril!$D$6:$AG$6,P$6,Avril!$D56:$AG56,"Ca"))/7*$C55</f>
        <v>0</v>
      </c>
      <c r="Q55" s="108">
        <f>(COUNTIFS(Mars!$E$6:$AI$6,Q$6,Mars!$E56:$AI56,"Ca")+COUNTIFS(Avril!$D$6:$AG$6,Q$6,Avril!$D56:$AG56,"Ca"))/7*$C55</f>
        <v>0</v>
      </c>
      <c r="R55" s="108">
        <f>COUNTIFS(Avril!$D$6:$AG$6,R$6,Avril!$D56:$AG56,"Ca")/7*$C55</f>
        <v>0</v>
      </c>
      <c r="S55" s="108">
        <f>COUNTIFS(Avril!$D$6:$AG$6,S$6,Avril!$D56:$AG56,"Ca")/7*$C55</f>
        <v>0</v>
      </c>
      <c r="T55" s="108">
        <f>COUNTIFS(Avril!$D$6:$AG$6,T$6,Avril!$D56:$AG56,"Ca")/7*$C55</f>
        <v>0</v>
      </c>
      <c r="U55" s="108">
        <f>(COUNTIFS(Avril!$D$6:$AG$6,U$6,Avril!$D56:$AG56,"Ca")+COUNTIFS(Mai!D54:AH54,U$6,Mai!D56:AH56,"Ca"))/7*$C55</f>
        <v>0</v>
      </c>
      <c r="V55" s="108">
        <f>(COUNTIFS(Avril!$D$6:$AG$6,V$6,Avril!$D56:$AG56,"Ca")+COUNTIFS(Mai!E54:AI54,V$6,Mai!E56:AI56,"Ca"))/7*$C55</f>
        <v>0</v>
      </c>
      <c r="W55" s="108">
        <f>IF(D55="","",COUNTIFS(Mai!F54:AJ54,W$6,Mai!F56:AJ56,"Ca")/7*$C55)</f>
        <v>0</v>
      </c>
      <c r="X55" s="108">
        <f>COUNTIFS(Mai!G54:AK54,X$6,Mai!G56:AK56,"Ca")/7*$C55</f>
        <v>0</v>
      </c>
      <c r="Y55" s="108">
        <f>(COUNTIFS(Mai!H54:AL54,Y$6,Mai!H56:AL56,"Ca")+COUNTIFS(Juin!$D$6:$AG$6,Y$6,Juin!$D56:$AG56,"Ca"))/7*$C55</f>
        <v>0</v>
      </c>
      <c r="Z55" s="108">
        <f>(COUNTIFS(Mai!I54:AM54,Z$6,Mai!I56:AM56,"Ca")+COUNTIFS(Juin!$D$6:$AG$6,Z$6,Juin!$D56:$AG56,"Ca"))/7*$C55</f>
        <v>0</v>
      </c>
      <c r="AA55" s="108">
        <f>(COUNTIFS(Mai!J54:AN54,AA$6,Mai!J56:AN56,"Ca")+COUNTIFS(Juin!$D$6:$AG$6,AA$6,Juin!$D56:$AG56,"Ca"))/7*$C55</f>
        <v>0</v>
      </c>
      <c r="AB55" s="108">
        <f>COUNTIFS(Juin!$D$6:$AG$6,AB$6,Juin!$D56:$AG56,"Ca")/7*$C55</f>
        <v>0</v>
      </c>
      <c r="AC55" s="108">
        <f>(COUNTIFS(Juin!$D$6:$AG$6,AC$6,Juin!$D56:$AG56,"Ca")+COUNTIFS(Juillet!$D$6:$AH$6,AC$6,Juillet!$D56:$AH56,"Ca"))/7*$C55</f>
        <v>0</v>
      </c>
      <c r="AD55" s="108">
        <f>(COUNTIFS(Juin!$D$6:$AG$6,AD$6,Juin!$D56:$AG56,"Ca")+COUNTIFS(Juillet!$D$6:$AH$6,AD$6,Juillet!$D56:$AH56,"Ca"))/7*$C55</f>
        <v>0</v>
      </c>
      <c r="AE55" s="108">
        <f>COUNTIFS(Juillet!$D$6:$AH$6,AE$6,Juillet!$D56:$AH56,"Ca")/7*$C55</f>
        <v>0</v>
      </c>
      <c r="AF55" s="108">
        <f>COUNTIFS(Juillet!$D$6:$AH$6,AF$6,Juillet!$D56:$AH56,"Ca")/7*$C55</f>
        <v>0</v>
      </c>
      <c r="AG55" s="108">
        <f>COUNTIFS(Juillet!$D$6:$AH$6,AG$6,Juillet!$D56:$AH56,"Ca")/7*$C55</f>
        <v>0</v>
      </c>
      <c r="AH55" s="108">
        <f>(COUNTIFS(Juillet!$D$6:$AH$6,AH$6,Juillet!$D56:$AH56,"Ca")+COUNTIFS(Août!$D$6:$AH$6,AH$6,Août!$D56:$AH56,"Ca"))/7*$C55</f>
        <v>0</v>
      </c>
      <c r="AI55" s="108">
        <f>COUNTIFS(Août!$D$6:$AH$6,AI$6,Août!$D56:$AH56,"Ca")/7*$C55</f>
        <v>0</v>
      </c>
      <c r="AJ55" s="108">
        <f>COUNTIFS(Août!$D$6:$AH$6,AJ$6,Août!$D56:$AH56,"Ca")/7*$C55</f>
        <v>0</v>
      </c>
      <c r="AK55" s="108">
        <f>COUNTIFS(Août!$D$6:$AH$6,AK$6,Août!$D56:$AH56,"Ca")/7*$C55</f>
        <v>0</v>
      </c>
      <c r="AL55" s="108">
        <f>(COUNTIFS(Août!$D$6:$AH$6,AL$6,Août!$D56:$AH56,"Ca")+COUNTIFS(Septembre!$D$6:$AG$6,AL$6,Septembre!$D56:$AG56,"Ca"))/7*$C55</f>
        <v>0</v>
      </c>
      <c r="AM55" s="108">
        <f>(COUNTIFS(Août!$D$6:$AH$6,AM$6,Août!$D56:$AH56,"Ca")+COUNTIFS(Septembre!$D$6:$AG$6,AM$6,Septembre!$D56:$AG56,"Ca"))/7*$C55</f>
        <v>0</v>
      </c>
      <c r="AN55" s="108">
        <f>COUNTIFS(Septembre!$D$6:$AG$6,AN$6,Septembre!$D56:$AG56,"Ca")/7*$C55</f>
        <v>0</v>
      </c>
      <c r="AO55" s="108">
        <f>COUNTIFS(Septembre!$D$6:$AG$6,AO$6,Septembre!$D56:$AG56,"Ca")/7*$C55</f>
        <v>0</v>
      </c>
      <c r="AP55" s="108">
        <f>(COUNTIFS(Septembre!$D$6:$AG$6,AP$6,Septembre!$D56:$AG56,"Ca")+COUNTIFS(Octobre!$D$6:$AH$6,AP$6,Octobre!$D56:$AH56,"Ca"))/7*$C55</f>
        <v>0</v>
      </c>
      <c r="AQ55" s="108">
        <f>(COUNTIFS(Septembre!$D$6:$AG$6,AQ$6,Septembre!$D56:$AG56,"Ca")+COUNTIFS(Octobre!$D$6:$AH$6,AQ$6,Octobre!$D56:$AH56,"Ca"))/7*$C55</f>
        <v>0</v>
      </c>
      <c r="AR55" s="108">
        <f>COUNTIFS(Octobre!$D$6:$AH$6,AR$6,Octobre!$D56:$AH56,"Ca")/7*$C55</f>
        <v>0</v>
      </c>
      <c r="AS55" s="108">
        <f>COUNTIFS(Octobre!$D$6:$AH$6,AS$6,Octobre!$D56:$AH56,"Ca")/7*$C55</f>
        <v>0</v>
      </c>
      <c r="AT55" s="108">
        <f>COUNTIFS(Octobre!$D$6:$AH$6,AT$6,Octobre!$D56:$AH56,"Ca")/7*$C55</f>
        <v>0</v>
      </c>
      <c r="AU55" s="108">
        <f>(COUNTIFS(Octobre!$D$6:$AH$6,AU$6,Octobre!$D56:$AH56,"Ca")+COUNTIFS(Novembre!$D$6:$AG$6,AU$6,Novembre!$D56:$AG56,"Ca"))/7*$C55</f>
        <v>0</v>
      </c>
      <c r="AV55" s="108">
        <f>(COUNTIFS(Octobre!$D$6:$AH$6,AV$6,Octobre!$D56:$AH56,"Ca")+COUNTIFS(Novembre!$D$6:$AG$6,AV$6,Novembre!$D56:$AG56,"Ca"))/7*$C55</f>
        <v>0</v>
      </c>
      <c r="AW55" s="108">
        <f>COUNTIFS(Novembre!$D$6:$AG$6,AW$6,Novembre!$D56:$AG56,"Ca")/7*$C55</f>
        <v>0</v>
      </c>
      <c r="AX55" s="108">
        <f>COUNTIFS(Novembre!$D$6:$AG$6,AX$6,Novembre!$D56:$AG56,"Ca")/7*$C55</f>
        <v>0</v>
      </c>
      <c r="AY55" s="108">
        <f>(COUNTIFS(Novembre!$D$6:$AG$6,AY$6,Novembre!$D56:$AG56,"C")+COUNTIFS(Décembre!$D$6:$AH$6,AY$6,Décembre!$D56:$AH56,"C"))/7*$C55</f>
        <v>0</v>
      </c>
      <c r="AZ55" s="108">
        <f>(COUNTIFS(Novembre!$D$6:$AG$6,AZ$6,Novembre!$D56:$AG56,"Ca")+COUNTIFS(Décembre!$D$6:$AH$6,AZ$6,Décembre!$D56:$AH56,"Ca"))/7*$C55</f>
        <v>0</v>
      </c>
      <c r="BA55" s="108">
        <f>COUNTIFS(Décembre!$D$6:$AH$6,BA$6,Décembre!$D56:$AH56,"Ca")/7*$C55</f>
        <v>0</v>
      </c>
      <c r="BB55" s="108">
        <f>COUNTIFS(Décembre!$D$6:$AH$6,BB$6,Décembre!$D56:$AH56,"Ca")/7*$C55</f>
        <v>0</v>
      </c>
      <c r="BC55" s="108">
        <f>COUNTIFS(Décembre!$D$6:$AH$6,BC$6,Décembre!$D56:$AH56,"Ca")/7*$C55</f>
        <v>0</v>
      </c>
      <c r="BD55" s="108">
        <f>COUNTIFS(Décembre!$D$6:$AH$6,BD$6,Décembre!$D56:$AH56,"Ca")/7*$C55</f>
        <v>0</v>
      </c>
      <c r="BE55" s="39">
        <f>SUM(Tableau8[[#This Row],[janv-00]:[Colonne4]])</f>
        <v>0</v>
      </c>
    </row>
    <row r="56" spans="2:57" ht="23.25" customHeight="1" x14ac:dyDescent="0.25">
      <c r="B56" s="23">
        <f>'Noms '!B53</f>
        <v>0</v>
      </c>
      <c r="C56" s="26">
        <f>'Noms '!C53</f>
        <v>1</v>
      </c>
      <c r="D56" s="108">
        <f>COUNTIFS(Janvier!$D$6:$AH$6,D$6,Janvier!$D57:$AH57,"Ca")/7*Tableau8[[#This Row],[ETP]]</f>
        <v>0</v>
      </c>
      <c r="E56" s="108">
        <f>COUNTIFS(Janvier!$D$6:$AH$6,E$6,Janvier!$D57:$AH57,"Ca")/7*Tableau8[[#This Row],[ETP]]</f>
        <v>0</v>
      </c>
      <c r="F56" s="108">
        <f>COUNTIFS(Janvier!$D$6:$AH$6,F$6,Janvier!$D57:$AH57,"Ca")/7*$C56</f>
        <v>0</v>
      </c>
      <c r="G56" s="108">
        <f>COUNTIFS(Janvier!$D$6:$AH$6,G$6,Janvier!$D57:$AH57,"Ca")/7*$C56</f>
        <v>0</v>
      </c>
      <c r="H56" s="108">
        <f>(COUNTIFS(Janvier!$D$6:$AH$6,H$6,Janvier!$D57:$AH57,"Ca")+COUNTIFS(Février!D55:AF55,H$6,Février!D57:AF57,"Ca"))/7*$C56</f>
        <v>0</v>
      </c>
      <c r="I56" s="108">
        <f>(COUNTIFS(Janvier!$D$6:$AH$6,I$6,Janvier!$D57:$AH57,"Ca")+COUNTIFS(Février!E55:AG55,I$6,Février!E57:AG57,"Ca"))/7*$C56</f>
        <v>0</v>
      </c>
      <c r="J56" s="108">
        <f>COUNTIFS(Février!E55:AG55,J$6,Février!E57:AG57,"Ca")/7*$C56</f>
        <v>0</v>
      </c>
      <c r="K56" s="108">
        <f>COUNTIFS(Février!F55:AH55,K$6,Février!F57:AH57,"Ca")/7*$C56</f>
        <v>0</v>
      </c>
      <c r="L56" s="108">
        <f>(COUNTIFS(Février!G55:AI55,L$6,Février!G57:AI57,"Ca")+COUNTIFS(Mars!D55:AH55,L$6,Mars!D57:AH57,"Ca"))/7*$C56</f>
        <v>0</v>
      </c>
      <c r="M56" s="108">
        <f>(COUNTIFS(Février!H55:AJ55,M$6,Février!H57:AJ57,"Ca")+COUNTIFS(Mars!E55:AI55,M$6,Mars!E57:AI57,"Ca"))/7*$C56</f>
        <v>0</v>
      </c>
      <c r="N56" s="108">
        <f>COUNTIFS(Mars!$E$6:$AI$6,N$6,Mars!$E57:$AI57,"Ca")/7*$C56</f>
        <v>0</v>
      </c>
      <c r="O56" s="108">
        <f>COUNTIFS(Mars!$E$6:$AI$6,O$6,Mars!$E57:$AI57,"Ca")/7*$C56</f>
        <v>0</v>
      </c>
      <c r="P56" s="108">
        <f>(COUNTIFS(Mars!$E$6:$AI$6,P$6,Mars!$E57:$AI57,"Ca")+COUNTIFS(Avril!$D$6:$AG$6,P$6,Avril!$D57:$AG57,"Ca"))/7*$C56</f>
        <v>0</v>
      </c>
      <c r="Q56" s="108">
        <f>(COUNTIFS(Mars!$E$6:$AI$6,Q$6,Mars!$E57:$AI57,"Ca")+COUNTIFS(Avril!$D$6:$AG$6,Q$6,Avril!$D57:$AG57,"Ca"))/7*$C56</f>
        <v>0</v>
      </c>
      <c r="R56" s="108">
        <f>COUNTIFS(Avril!$D$6:$AG$6,R$6,Avril!$D57:$AG57,"Ca")/7*$C56</f>
        <v>0</v>
      </c>
      <c r="S56" s="108">
        <f>COUNTIFS(Avril!$D$6:$AG$6,S$6,Avril!$D57:$AG57,"Ca")/7*$C56</f>
        <v>0</v>
      </c>
      <c r="T56" s="108">
        <f>COUNTIFS(Avril!$D$6:$AG$6,T$6,Avril!$D57:$AG57,"Ca")/7*$C56</f>
        <v>0</v>
      </c>
      <c r="U56" s="108">
        <f>(COUNTIFS(Avril!$D$6:$AG$6,U$6,Avril!$D57:$AG57,"Ca")+COUNTIFS(Mai!D55:AH55,U$6,Mai!D57:AH57,"Ca"))/7*$C56</f>
        <v>0</v>
      </c>
      <c r="V56" s="108">
        <f>(COUNTIFS(Avril!$D$6:$AG$6,V$6,Avril!$D57:$AG57,"Ca")+COUNTIFS(Mai!E55:AI55,V$6,Mai!E57:AI57,"Ca"))/7*$C56</f>
        <v>0</v>
      </c>
      <c r="W56" s="108">
        <f>IF(D56="","",COUNTIFS(Mai!F55:AJ55,W$6,Mai!F57:AJ57,"Ca")/7*$C56)</f>
        <v>0</v>
      </c>
      <c r="X56" s="108">
        <f>COUNTIFS(Mai!G55:AK55,X$6,Mai!G57:AK57,"Ca")/7*$C56</f>
        <v>0</v>
      </c>
      <c r="Y56" s="108">
        <f>(COUNTIFS(Mai!H55:AL55,Y$6,Mai!H57:AL57,"Ca")+COUNTIFS(Juin!$D$6:$AG$6,Y$6,Juin!$D57:$AG57,"Ca"))/7*$C56</f>
        <v>0</v>
      </c>
      <c r="Z56" s="108">
        <f>(COUNTIFS(Mai!I55:AM55,Z$6,Mai!I57:AM57,"Ca")+COUNTIFS(Juin!$D$6:$AG$6,Z$6,Juin!$D57:$AG57,"Ca"))/7*$C56</f>
        <v>0</v>
      </c>
      <c r="AA56" s="108">
        <f>(COUNTIFS(Mai!J55:AN55,AA$6,Mai!J57:AN57,"Ca")+COUNTIFS(Juin!$D$6:$AG$6,AA$6,Juin!$D57:$AG57,"Ca"))/7*$C56</f>
        <v>0</v>
      </c>
      <c r="AB56" s="108">
        <f>COUNTIFS(Juin!$D$6:$AG$6,AB$6,Juin!$D57:$AG57,"Ca")/7*$C56</f>
        <v>0</v>
      </c>
      <c r="AC56" s="108">
        <f>(COUNTIFS(Juin!$D$6:$AG$6,AC$6,Juin!$D57:$AG57,"Ca")+COUNTIFS(Juillet!$D$6:$AH$6,AC$6,Juillet!$D57:$AH57,"Ca"))/7*$C56</f>
        <v>0</v>
      </c>
      <c r="AD56" s="108">
        <f>(COUNTIFS(Juin!$D$6:$AG$6,AD$6,Juin!$D57:$AG57,"Ca")+COUNTIFS(Juillet!$D$6:$AH$6,AD$6,Juillet!$D57:$AH57,"Ca"))/7*$C56</f>
        <v>0</v>
      </c>
      <c r="AE56" s="108">
        <f>COUNTIFS(Juillet!$D$6:$AH$6,AE$6,Juillet!$D57:$AH57,"Ca")/7*$C56</f>
        <v>0</v>
      </c>
      <c r="AF56" s="108">
        <f>COUNTIFS(Juillet!$D$6:$AH$6,AF$6,Juillet!$D57:$AH57,"Ca")/7*$C56</f>
        <v>0</v>
      </c>
      <c r="AG56" s="108">
        <f>COUNTIFS(Juillet!$D$6:$AH$6,AG$6,Juillet!$D57:$AH57,"Ca")/7*$C56</f>
        <v>0</v>
      </c>
      <c r="AH56" s="108">
        <f>(COUNTIFS(Juillet!$D$6:$AH$6,AH$6,Juillet!$D57:$AH57,"Ca")+COUNTIFS(Août!$D$6:$AH$6,AH$6,Août!$D57:$AH57,"Ca"))/7*$C56</f>
        <v>0</v>
      </c>
      <c r="AI56" s="108">
        <f>COUNTIFS(Août!$D$6:$AH$6,AI$6,Août!$D57:$AH57,"Ca")/7*$C56</f>
        <v>0</v>
      </c>
      <c r="AJ56" s="108">
        <f>COUNTIFS(Août!$D$6:$AH$6,AJ$6,Août!$D57:$AH57,"Ca")/7*$C56</f>
        <v>0</v>
      </c>
      <c r="AK56" s="108">
        <f>COUNTIFS(Août!$D$6:$AH$6,AK$6,Août!$D57:$AH57,"Ca")/7*$C56</f>
        <v>0</v>
      </c>
      <c r="AL56" s="108">
        <f>(COUNTIFS(Août!$D$6:$AH$6,AL$6,Août!$D57:$AH57,"Ca")+COUNTIFS(Septembre!$D$6:$AG$6,AL$6,Septembre!$D57:$AG57,"Ca"))/7*$C56</f>
        <v>0</v>
      </c>
      <c r="AM56" s="108">
        <f>(COUNTIFS(Août!$D$6:$AH$6,AM$6,Août!$D57:$AH57,"Ca")+COUNTIFS(Septembre!$D$6:$AG$6,AM$6,Septembre!$D57:$AG57,"Ca"))/7*$C56</f>
        <v>0</v>
      </c>
      <c r="AN56" s="108">
        <f>COUNTIFS(Septembre!$D$6:$AG$6,AN$6,Septembre!$D57:$AG57,"Ca")/7*$C56</f>
        <v>0</v>
      </c>
      <c r="AO56" s="108">
        <f>COUNTIFS(Septembre!$D$6:$AG$6,AO$6,Septembre!$D57:$AG57,"Ca")/7*$C56</f>
        <v>0</v>
      </c>
      <c r="AP56" s="108">
        <f>(COUNTIFS(Septembre!$D$6:$AG$6,AP$6,Septembre!$D57:$AG57,"Ca")+COUNTIFS(Octobre!$D$6:$AH$6,AP$6,Octobre!$D57:$AH57,"Ca"))/7*$C56</f>
        <v>0</v>
      </c>
      <c r="AQ56" s="108">
        <f>(COUNTIFS(Septembre!$D$6:$AG$6,AQ$6,Septembre!$D57:$AG57,"Ca")+COUNTIFS(Octobre!$D$6:$AH$6,AQ$6,Octobre!$D57:$AH57,"Ca"))/7*$C56</f>
        <v>0</v>
      </c>
      <c r="AR56" s="108">
        <f>COUNTIFS(Octobre!$D$6:$AH$6,AR$6,Octobre!$D57:$AH57,"Ca")/7*$C56</f>
        <v>0</v>
      </c>
      <c r="AS56" s="108">
        <f>COUNTIFS(Octobre!$D$6:$AH$6,AS$6,Octobre!$D57:$AH57,"Ca")/7*$C56</f>
        <v>0</v>
      </c>
      <c r="AT56" s="108">
        <f>COUNTIFS(Octobre!$D$6:$AH$6,AT$6,Octobre!$D57:$AH57,"Ca")/7*$C56</f>
        <v>0</v>
      </c>
      <c r="AU56" s="108">
        <f>(COUNTIFS(Octobre!$D$6:$AH$6,AU$6,Octobre!$D57:$AH57,"Ca")+COUNTIFS(Novembre!$D$6:$AG$6,AU$6,Novembre!$D57:$AG57,"Ca"))/7*$C56</f>
        <v>0</v>
      </c>
      <c r="AV56" s="108">
        <f>(COUNTIFS(Octobre!$D$6:$AH$6,AV$6,Octobre!$D57:$AH57,"Ca")+COUNTIFS(Novembre!$D$6:$AG$6,AV$6,Novembre!$D57:$AG57,"Ca"))/7*$C56</f>
        <v>0</v>
      </c>
      <c r="AW56" s="108">
        <f>COUNTIFS(Novembre!$D$6:$AG$6,AW$6,Novembre!$D57:$AG57,"Ca")/7*$C56</f>
        <v>0</v>
      </c>
      <c r="AX56" s="108">
        <f>COUNTIFS(Novembre!$D$6:$AG$6,AX$6,Novembre!$D57:$AG57,"Ca")/7*$C56</f>
        <v>0</v>
      </c>
      <c r="AY56" s="108">
        <f>(COUNTIFS(Novembre!$D$6:$AG$6,AY$6,Novembre!$D57:$AG57,"C")+COUNTIFS(Décembre!$D$6:$AH$6,AY$6,Décembre!$D57:$AH57,"C"))/7*$C56</f>
        <v>0</v>
      </c>
      <c r="AZ56" s="108">
        <f>(COUNTIFS(Novembre!$D$6:$AG$6,AZ$6,Novembre!$D57:$AG57,"Ca")+COUNTIFS(Décembre!$D$6:$AH$6,AZ$6,Décembre!$D57:$AH57,"Ca"))/7*$C56</f>
        <v>0</v>
      </c>
      <c r="BA56" s="108">
        <f>COUNTIFS(Décembre!$D$6:$AH$6,BA$6,Décembre!$D57:$AH57,"Ca")/7*$C56</f>
        <v>0</v>
      </c>
      <c r="BB56" s="108">
        <f>COUNTIFS(Décembre!$D$6:$AH$6,BB$6,Décembre!$D57:$AH57,"Ca")/7*$C56</f>
        <v>0</v>
      </c>
      <c r="BC56" s="108">
        <f>COUNTIFS(Décembre!$D$6:$AH$6,BC$6,Décembre!$D57:$AH57,"Ca")/7*$C56</f>
        <v>0</v>
      </c>
      <c r="BD56" s="108">
        <f>COUNTIFS(Décembre!$D$6:$AH$6,BD$6,Décembre!$D57:$AH57,"Ca")/7*$C56</f>
        <v>0</v>
      </c>
      <c r="BE56" s="39">
        <f>SUM(Tableau8[[#This Row],[janv-00]:[Colonne4]])</f>
        <v>0</v>
      </c>
    </row>
    <row r="57" spans="2:57" ht="23.25" customHeight="1" x14ac:dyDescent="0.25">
      <c r="B57" s="23">
        <f>'Noms '!B54</f>
        <v>0</v>
      </c>
      <c r="C57" s="26">
        <f>'Noms '!C54</f>
        <v>0.8</v>
      </c>
      <c r="D57" s="108">
        <f>COUNTIFS(Janvier!$D$6:$AH$6,D$6,Janvier!$D58:$AH58,"Ca")/7*Tableau8[[#This Row],[ETP]]</f>
        <v>0</v>
      </c>
      <c r="E57" s="108">
        <f>COUNTIFS(Janvier!$D$6:$AH$6,E$6,Janvier!$D58:$AH58,"Ca")/7*Tableau8[[#This Row],[ETP]]</f>
        <v>0</v>
      </c>
      <c r="F57" s="108">
        <f>COUNTIFS(Janvier!$D$6:$AH$6,F$6,Janvier!$D58:$AH58,"Ca")/7*$C57</f>
        <v>0</v>
      </c>
      <c r="G57" s="108">
        <f>COUNTIFS(Janvier!$D$6:$AH$6,G$6,Janvier!$D58:$AH58,"Ca")/7*$C57</f>
        <v>0</v>
      </c>
      <c r="H57" s="108">
        <f>(COUNTIFS(Janvier!$D$6:$AH$6,H$6,Janvier!$D58:$AH58,"Ca")+COUNTIFS(Février!D56:AF56,H$6,Février!D58:AF58,"Ca"))/7*$C57</f>
        <v>0</v>
      </c>
      <c r="I57" s="108">
        <f>(COUNTIFS(Janvier!$D$6:$AH$6,I$6,Janvier!$D58:$AH58,"Ca")+COUNTIFS(Février!E56:AG56,I$6,Février!E58:AG58,"Ca"))/7*$C57</f>
        <v>0</v>
      </c>
      <c r="J57" s="108">
        <f>COUNTIFS(Février!E56:AG56,J$6,Février!E58:AG58,"Ca")/7*$C57</f>
        <v>0</v>
      </c>
      <c r="K57" s="108">
        <f>COUNTIFS(Février!F56:AH56,K$6,Février!F58:AH58,"Ca")/7*$C57</f>
        <v>0</v>
      </c>
      <c r="L57" s="108">
        <f>(COUNTIFS(Février!G56:AI56,L$6,Février!G58:AI58,"Ca")+COUNTIFS(Mars!D56:AH56,L$6,Mars!D58:AH58,"Ca"))/7*$C57</f>
        <v>0</v>
      </c>
      <c r="M57" s="108">
        <f>(COUNTIFS(Février!H56:AJ56,M$6,Février!H58:AJ58,"Ca")+COUNTIFS(Mars!E56:AI56,M$6,Mars!E58:AI58,"Ca"))/7*$C57</f>
        <v>0</v>
      </c>
      <c r="N57" s="108">
        <f>COUNTIFS(Mars!$E$6:$AI$6,N$6,Mars!$E58:$AI58,"Ca")/7*$C57</f>
        <v>0</v>
      </c>
      <c r="O57" s="108">
        <f>COUNTIFS(Mars!$E$6:$AI$6,O$6,Mars!$E58:$AI58,"Ca")/7*$C57</f>
        <v>0</v>
      </c>
      <c r="P57" s="108">
        <f>(COUNTIFS(Mars!$E$6:$AI$6,P$6,Mars!$E58:$AI58,"Ca")+COUNTIFS(Avril!$D$6:$AG$6,P$6,Avril!$D58:$AG58,"Ca"))/7*$C57</f>
        <v>0</v>
      </c>
      <c r="Q57" s="108">
        <f>(COUNTIFS(Mars!$E$6:$AI$6,Q$6,Mars!$E58:$AI58,"Ca")+COUNTIFS(Avril!$D$6:$AG$6,Q$6,Avril!$D58:$AG58,"Ca"))/7*$C57</f>
        <v>0</v>
      </c>
      <c r="R57" s="108">
        <f>COUNTIFS(Avril!$D$6:$AG$6,R$6,Avril!$D58:$AG58,"Ca")/7*$C57</f>
        <v>0</v>
      </c>
      <c r="S57" s="108">
        <f>COUNTIFS(Avril!$D$6:$AG$6,S$6,Avril!$D58:$AG58,"Ca")/7*$C57</f>
        <v>0</v>
      </c>
      <c r="T57" s="108">
        <f>COUNTIFS(Avril!$D$6:$AG$6,T$6,Avril!$D58:$AG58,"Ca")/7*$C57</f>
        <v>0</v>
      </c>
      <c r="U57" s="108">
        <f>(COUNTIFS(Avril!$D$6:$AG$6,U$6,Avril!$D58:$AG58,"Ca")+COUNTIFS(Mai!D56:AH56,U$6,Mai!D58:AH58,"Ca"))/7*$C57</f>
        <v>0</v>
      </c>
      <c r="V57" s="108">
        <f>(COUNTIFS(Avril!$D$6:$AG$6,V$6,Avril!$D58:$AG58,"Ca")+COUNTIFS(Mai!E56:AI56,V$6,Mai!E58:AI58,"Ca"))/7*$C57</f>
        <v>0</v>
      </c>
      <c r="W57" s="108">
        <f>IF(D57="","",COUNTIFS(Mai!F56:AJ56,W$6,Mai!F58:AJ58,"Ca")/7*$C57)</f>
        <v>0</v>
      </c>
      <c r="X57" s="108">
        <f>COUNTIFS(Mai!G56:AK56,X$6,Mai!G58:AK58,"Ca")/7*$C57</f>
        <v>0</v>
      </c>
      <c r="Y57" s="108">
        <f>(COUNTIFS(Mai!H56:AL56,Y$6,Mai!H58:AL58,"Ca")+COUNTIFS(Juin!$D$6:$AG$6,Y$6,Juin!$D58:$AG58,"Ca"))/7*$C57</f>
        <v>0</v>
      </c>
      <c r="Z57" s="108">
        <f>(COUNTIFS(Mai!I56:AM56,Z$6,Mai!I58:AM58,"Ca")+COUNTIFS(Juin!$D$6:$AG$6,Z$6,Juin!$D58:$AG58,"Ca"))/7*$C57</f>
        <v>0</v>
      </c>
      <c r="AA57" s="108">
        <f>(COUNTIFS(Mai!J56:AN56,AA$6,Mai!J58:AN58,"Ca")+COUNTIFS(Juin!$D$6:$AG$6,AA$6,Juin!$D58:$AG58,"Ca"))/7*$C57</f>
        <v>0</v>
      </c>
      <c r="AB57" s="108">
        <f>COUNTIFS(Juin!$D$6:$AG$6,AB$6,Juin!$D58:$AG58,"Ca")/7*$C57</f>
        <v>0</v>
      </c>
      <c r="AC57" s="108">
        <f>(COUNTIFS(Juin!$D$6:$AG$6,AC$6,Juin!$D58:$AG58,"Ca")+COUNTIFS(Juillet!$D$6:$AH$6,AC$6,Juillet!$D58:$AH58,"Ca"))/7*$C57</f>
        <v>0</v>
      </c>
      <c r="AD57" s="108">
        <f>(COUNTIFS(Juin!$D$6:$AG$6,AD$6,Juin!$D58:$AG58,"Ca")+COUNTIFS(Juillet!$D$6:$AH$6,AD$6,Juillet!$D58:$AH58,"Ca"))/7*$C57</f>
        <v>0</v>
      </c>
      <c r="AE57" s="108">
        <f>COUNTIFS(Juillet!$D$6:$AH$6,AE$6,Juillet!$D58:$AH58,"Ca")/7*$C57</f>
        <v>0</v>
      </c>
      <c r="AF57" s="108">
        <f>COUNTIFS(Juillet!$D$6:$AH$6,AF$6,Juillet!$D58:$AH58,"Ca")/7*$C57</f>
        <v>0</v>
      </c>
      <c r="AG57" s="108">
        <f>COUNTIFS(Juillet!$D$6:$AH$6,AG$6,Juillet!$D58:$AH58,"Ca")/7*$C57</f>
        <v>0</v>
      </c>
      <c r="AH57" s="108">
        <f>(COUNTIFS(Juillet!$D$6:$AH$6,AH$6,Juillet!$D58:$AH58,"Ca")+COUNTIFS(Août!$D$6:$AH$6,AH$6,Août!$D58:$AH58,"Ca"))/7*$C57</f>
        <v>0</v>
      </c>
      <c r="AI57" s="108">
        <f>COUNTIFS(Août!$D$6:$AH$6,AI$6,Août!$D58:$AH58,"Ca")/7*$C57</f>
        <v>0</v>
      </c>
      <c r="AJ57" s="108">
        <f>COUNTIFS(Août!$D$6:$AH$6,AJ$6,Août!$D58:$AH58,"Ca")/7*$C57</f>
        <v>0</v>
      </c>
      <c r="AK57" s="108">
        <f>COUNTIFS(Août!$D$6:$AH$6,AK$6,Août!$D58:$AH58,"Ca")/7*$C57</f>
        <v>0</v>
      </c>
      <c r="AL57" s="108">
        <f>(COUNTIFS(Août!$D$6:$AH$6,AL$6,Août!$D58:$AH58,"Ca")+COUNTIFS(Septembre!$D$6:$AG$6,AL$6,Septembre!$D58:$AG58,"Ca"))/7*$C57</f>
        <v>0</v>
      </c>
      <c r="AM57" s="108">
        <f>(COUNTIFS(Août!$D$6:$AH$6,AM$6,Août!$D58:$AH58,"Ca")+COUNTIFS(Septembre!$D$6:$AG$6,AM$6,Septembre!$D58:$AG58,"Ca"))/7*$C57</f>
        <v>0</v>
      </c>
      <c r="AN57" s="108">
        <f>COUNTIFS(Septembre!$D$6:$AG$6,AN$6,Septembre!$D58:$AG58,"Ca")/7*$C57</f>
        <v>0</v>
      </c>
      <c r="AO57" s="108">
        <f>COUNTIFS(Septembre!$D$6:$AG$6,AO$6,Septembre!$D58:$AG58,"Ca")/7*$C57</f>
        <v>0</v>
      </c>
      <c r="AP57" s="108">
        <f>(COUNTIFS(Septembre!$D$6:$AG$6,AP$6,Septembre!$D58:$AG58,"Ca")+COUNTIFS(Octobre!$D$6:$AH$6,AP$6,Octobre!$D58:$AH58,"Ca"))/7*$C57</f>
        <v>0</v>
      </c>
      <c r="AQ57" s="108">
        <f>(COUNTIFS(Septembre!$D$6:$AG$6,AQ$6,Septembre!$D58:$AG58,"Ca")+COUNTIFS(Octobre!$D$6:$AH$6,AQ$6,Octobre!$D58:$AH58,"Ca"))/7*$C57</f>
        <v>0</v>
      </c>
      <c r="AR57" s="108">
        <f>COUNTIFS(Octobre!$D$6:$AH$6,AR$6,Octobre!$D58:$AH58,"Ca")/7*$C57</f>
        <v>0</v>
      </c>
      <c r="AS57" s="108">
        <f>COUNTIFS(Octobre!$D$6:$AH$6,AS$6,Octobre!$D58:$AH58,"Ca")/7*$C57</f>
        <v>0</v>
      </c>
      <c r="AT57" s="108">
        <f>COUNTIFS(Octobre!$D$6:$AH$6,AT$6,Octobre!$D58:$AH58,"Ca")/7*$C57</f>
        <v>0</v>
      </c>
      <c r="AU57" s="108">
        <f>(COUNTIFS(Octobre!$D$6:$AH$6,AU$6,Octobre!$D58:$AH58,"Ca")+COUNTIFS(Novembre!$D$6:$AG$6,AU$6,Novembre!$D58:$AG58,"Ca"))/7*$C57</f>
        <v>0</v>
      </c>
      <c r="AV57" s="108">
        <f>(COUNTIFS(Octobre!$D$6:$AH$6,AV$6,Octobre!$D58:$AH58,"Ca")+COUNTIFS(Novembre!$D$6:$AG$6,AV$6,Novembre!$D58:$AG58,"Ca"))/7*$C57</f>
        <v>0</v>
      </c>
      <c r="AW57" s="108">
        <f>COUNTIFS(Novembre!$D$6:$AG$6,AW$6,Novembre!$D58:$AG58,"Ca")/7*$C57</f>
        <v>0</v>
      </c>
      <c r="AX57" s="108">
        <f>COUNTIFS(Novembre!$D$6:$AG$6,AX$6,Novembre!$D58:$AG58,"Ca")/7*$C57</f>
        <v>0</v>
      </c>
      <c r="AY57" s="108">
        <f>(COUNTIFS(Novembre!$D$6:$AG$6,AY$6,Novembre!$D58:$AG58,"C")+COUNTIFS(Décembre!$D$6:$AH$6,AY$6,Décembre!$D58:$AH58,"C"))/7*$C57</f>
        <v>0</v>
      </c>
      <c r="AZ57" s="108">
        <f>(COUNTIFS(Novembre!$D$6:$AG$6,AZ$6,Novembre!$D58:$AG58,"Ca")+COUNTIFS(Décembre!$D$6:$AH$6,AZ$6,Décembre!$D58:$AH58,"Ca"))/7*$C57</f>
        <v>0</v>
      </c>
      <c r="BA57" s="108">
        <f>COUNTIFS(Décembre!$D$6:$AH$6,BA$6,Décembre!$D58:$AH58,"Ca")/7*$C57</f>
        <v>0</v>
      </c>
      <c r="BB57" s="108">
        <f>COUNTIFS(Décembre!$D$6:$AH$6,BB$6,Décembre!$D58:$AH58,"Ca")/7*$C57</f>
        <v>0</v>
      </c>
      <c r="BC57" s="108">
        <f>COUNTIFS(Décembre!$D$6:$AH$6,BC$6,Décembre!$D58:$AH58,"Ca")/7*$C57</f>
        <v>0</v>
      </c>
      <c r="BD57" s="108">
        <f>COUNTIFS(Décembre!$D$6:$AH$6,BD$6,Décembre!$D58:$AH58,"Ca")/7*$C57</f>
        <v>0</v>
      </c>
      <c r="BE57" s="39">
        <f>SUM(Tableau8[[#This Row],[janv-00]:[Colonne4]])</f>
        <v>0</v>
      </c>
    </row>
    <row r="58" spans="2:57" ht="23.25" customHeight="1" x14ac:dyDescent="0.25">
      <c r="B58" s="23">
        <f>'Noms '!B55</f>
        <v>0</v>
      </c>
      <c r="C58" s="26">
        <f>'Noms '!C55</f>
        <v>0.8</v>
      </c>
      <c r="D58" s="108">
        <f>COUNTIFS(Janvier!$D$6:$AH$6,D$6,Janvier!$D59:$AH59,"Ca")/7*Tableau8[[#This Row],[ETP]]</f>
        <v>0</v>
      </c>
      <c r="E58" s="108">
        <f>COUNTIFS(Janvier!$D$6:$AH$6,E$6,Janvier!$D59:$AH59,"Ca")/7*Tableau8[[#This Row],[ETP]]</f>
        <v>0</v>
      </c>
      <c r="F58" s="108">
        <f>COUNTIFS(Janvier!$D$6:$AH$6,F$6,Janvier!$D59:$AH59,"Ca")/7*$C58</f>
        <v>0</v>
      </c>
      <c r="G58" s="108">
        <f>COUNTIFS(Janvier!$D$6:$AH$6,G$6,Janvier!$D59:$AH59,"Ca")/7*$C58</f>
        <v>0</v>
      </c>
      <c r="H58" s="108">
        <f>(COUNTIFS(Janvier!$D$6:$AH$6,H$6,Janvier!$D59:$AH59,"Ca")+COUNTIFS(Février!D57:AF57,H$6,Février!D59:AF59,"Ca"))/7*$C58</f>
        <v>0</v>
      </c>
      <c r="I58" s="108">
        <f>(COUNTIFS(Janvier!$D$6:$AH$6,I$6,Janvier!$D59:$AH59,"Ca")+COUNTIFS(Février!E57:AG57,I$6,Février!E59:AG59,"Ca"))/7*$C58</f>
        <v>0</v>
      </c>
      <c r="J58" s="108">
        <f>COUNTIFS(Février!E57:AG57,J$6,Février!E59:AG59,"Ca")/7*$C58</f>
        <v>0</v>
      </c>
      <c r="K58" s="108">
        <f>COUNTIFS(Février!F57:AH57,K$6,Février!F59:AH59,"Ca")/7*$C58</f>
        <v>0</v>
      </c>
      <c r="L58" s="108">
        <f>(COUNTIFS(Février!G57:AI57,L$6,Février!G59:AI59,"Ca")+COUNTIFS(Mars!D57:AH57,L$6,Mars!D59:AH59,"Ca"))/7*$C58</f>
        <v>0</v>
      </c>
      <c r="M58" s="108">
        <f>(COUNTIFS(Février!H57:AJ57,M$6,Février!H59:AJ59,"Ca")+COUNTIFS(Mars!E57:AI57,M$6,Mars!E59:AI59,"Ca"))/7*$C58</f>
        <v>0</v>
      </c>
      <c r="N58" s="108">
        <f>COUNTIFS(Mars!$E$6:$AI$6,N$6,Mars!$E59:$AI59,"Ca")/7*$C58</f>
        <v>0</v>
      </c>
      <c r="O58" s="108">
        <f>COUNTIFS(Mars!$E$6:$AI$6,O$6,Mars!$E59:$AI59,"Ca")/7*$C58</f>
        <v>0</v>
      </c>
      <c r="P58" s="108">
        <f>(COUNTIFS(Mars!$E$6:$AI$6,P$6,Mars!$E59:$AI59,"Ca")+COUNTIFS(Avril!$D$6:$AG$6,P$6,Avril!$D59:$AG59,"Ca"))/7*$C58</f>
        <v>0</v>
      </c>
      <c r="Q58" s="108">
        <f>(COUNTIFS(Mars!$E$6:$AI$6,Q$6,Mars!$E59:$AI59,"Ca")+COUNTIFS(Avril!$D$6:$AG$6,Q$6,Avril!$D59:$AG59,"Ca"))/7*$C58</f>
        <v>0</v>
      </c>
      <c r="R58" s="108">
        <f>COUNTIFS(Avril!$D$6:$AG$6,R$6,Avril!$D59:$AG59,"Ca")/7*$C58</f>
        <v>0</v>
      </c>
      <c r="S58" s="108">
        <f>COUNTIFS(Avril!$D$6:$AG$6,S$6,Avril!$D59:$AG59,"Ca")/7*$C58</f>
        <v>0</v>
      </c>
      <c r="T58" s="108">
        <f>COUNTIFS(Avril!$D$6:$AG$6,T$6,Avril!$D59:$AG59,"Ca")/7*$C58</f>
        <v>0</v>
      </c>
      <c r="U58" s="108">
        <f>(COUNTIFS(Avril!$D$6:$AG$6,U$6,Avril!$D59:$AG59,"Ca")+COUNTIFS(Mai!D57:AH57,U$6,Mai!D59:AH59,"Ca"))/7*$C58</f>
        <v>0</v>
      </c>
      <c r="V58" s="108">
        <f>(COUNTIFS(Avril!$D$6:$AG$6,V$6,Avril!$D59:$AG59,"Ca")+COUNTIFS(Mai!E57:AI57,V$6,Mai!E59:AI59,"Ca"))/7*$C58</f>
        <v>0</v>
      </c>
      <c r="W58" s="108">
        <f>IF(D58="","",COUNTIFS(Mai!F57:AJ57,W$6,Mai!F59:AJ59,"Ca")/7*$C58)</f>
        <v>0</v>
      </c>
      <c r="X58" s="108">
        <f>COUNTIFS(Mai!G57:AK57,X$6,Mai!G59:AK59,"Ca")/7*$C58</f>
        <v>0</v>
      </c>
      <c r="Y58" s="108">
        <f>(COUNTIFS(Mai!H57:AL57,Y$6,Mai!H59:AL59,"Ca")+COUNTIFS(Juin!$D$6:$AG$6,Y$6,Juin!$D59:$AG59,"Ca"))/7*$C58</f>
        <v>0</v>
      </c>
      <c r="Z58" s="108">
        <f>(COUNTIFS(Mai!I57:AM57,Z$6,Mai!I59:AM59,"Ca")+COUNTIFS(Juin!$D$6:$AG$6,Z$6,Juin!$D59:$AG59,"Ca"))/7*$C58</f>
        <v>0</v>
      </c>
      <c r="AA58" s="108">
        <f>(COUNTIFS(Mai!J57:AN57,AA$6,Mai!J59:AN59,"Ca")+COUNTIFS(Juin!$D$6:$AG$6,AA$6,Juin!$D59:$AG59,"Ca"))/7*$C58</f>
        <v>0</v>
      </c>
      <c r="AB58" s="108">
        <f>COUNTIFS(Juin!$D$6:$AG$6,AB$6,Juin!$D59:$AG59,"Ca")/7*$C58</f>
        <v>0</v>
      </c>
      <c r="AC58" s="108">
        <f>(COUNTIFS(Juin!$D$6:$AG$6,AC$6,Juin!$D59:$AG59,"Ca")+COUNTIFS(Juillet!$D$6:$AH$6,AC$6,Juillet!$D59:$AH59,"Ca"))/7*$C58</f>
        <v>0</v>
      </c>
      <c r="AD58" s="108">
        <f>(COUNTIFS(Juin!$D$6:$AG$6,AD$6,Juin!$D59:$AG59,"Ca")+COUNTIFS(Juillet!$D$6:$AH$6,AD$6,Juillet!$D59:$AH59,"Ca"))/7*$C58</f>
        <v>0</v>
      </c>
      <c r="AE58" s="108">
        <f>COUNTIFS(Juillet!$D$6:$AH$6,AE$6,Juillet!$D59:$AH59,"Ca")/7*$C58</f>
        <v>0</v>
      </c>
      <c r="AF58" s="108">
        <f>COUNTIFS(Juillet!$D$6:$AH$6,AF$6,Juillet!$D59:$AH59,"Ca")/7*$C58</f>
        <v>0</v>
      </c>
      <c r="AG58" s="108">
        <f>COUNTIFS(Juillet!$D$6:$AH$6,AG$6,Juillet!$D59:$AH59,"Ca")/7*$C58</f>
        <v>0</v>
      </c>
      <c r="AH58" s="108">
        <f>(COUNTIFS(Juillet!$D$6:$AH$6,AH$6,Juillet!$D59:$AH59,"Ca")+COUNTIFS(Août!$D$6:$AH$6,AH$6,Août!$D59:$AH59,"Ca"))/7*$C58</f>
        <v>0</v>
      </c>
      <c r="AI58" s="108">
        <f>COUNTIFS(Août!$D$6:$AH$6,AI$6,Août!$D59:$AH59,"Ca")/7*$C58</f>
        <v>0</v>
      </c>
      <c r="AJ58" s="108">
        <f>COUNTIFS(Août!$D$6:$AH$6,AJ$6,Août!$D59:$AH59,"Ca")/7*$C58</f>
        <v>0</v>
      </c>
      <c r="AK58" s="108">
        <f>COUNTIFS(Août!$D$6:$AH$6,AK$6,Août!$D59:$AH59,"Ca")/7*$C58</f>
        <v>0</v>
      </c>
      <c r="AL58" s="108">
        <f>(COUNTIFS(Août!$D$6:$AH$6,AL$6,Août!$D59:$AH59,"Ca")+COUNTIFS(Septembre!$D$6:$AG$6,AL$6,Septembre!$D59:$AG59,"Ca"))/7*$C58</f>
        <v>0</v>
      </c>
      <c r="AM58" s="108">
        <f>(COUNTIFS(Août!$D$6:$AH$6,AM$6,Août!$D59:$AH59,"Ca")+COUNTIFS(Septembre!$D$6:$AG$6,AM$6,Septembre!$D59:$AG59,"Ca"))/7*$C58</f>
        <v>0</v>
      </c>
      <c r="AN58" s="108">
        <f>COUNTIFS(Septembre!$D$6:$AG$6,AN$6,Septembre!$D59:$AG59,"Ca")/7*$C58</f>
        <v>0</v>
      </c>
      <c r="AO58" s="108">
        <f>COUNTIFS(Septembre!$D$6:$AG$6,AO$6,Septembre!$D59:$AG59,"Ca")/7*$C58</f>
        <v>0</v>
      </c>
      <c r="AP58" s="108">
        <f>(COUNTIFS(Septembre!$D$6:$AG$6,AP$6,Septembre!$D59:$AG59,"Ca")+COUNTIFS(Octobre!$D$6:$AH$6,AP$6,Octobre!$D59:$AH59,"Ca"))/7*$C58</f>
        <v>0</v>
      </c>
      <c r="AQ58" s="108">
        <f>(COUNTIFS(Septembre!$D$6:$AG$6,AQ$6,Septembre!$D59:$AG59,"Ca")+COUNTIFS(Octobre!$D$6:$AH$6,AQ$6,Octobre!$D59:$AH59,"Ca"))/7*$C58</f>
        <v>0</v>
      </c>
      <c r="AR58" s="108">
        <f>COUNTIFS(Octobre!$D$6:$AH$6,AR$6,Octobre!$D59:$AH59,"Ca")/7*$C58</f>
        <v>0</v>
      </c>
      <c r="AS58" s="108">
        <f>COUNTIFS(Octobre!$D$6:$AH$6,AS$6,Octobre!$D59:$AH59,"Ca")/7*$C58</f>
        <v>0</v>
      </c>
      <c r="AT58" s="108">
        <f>COUNTIFS(Octobre!$D$6:$AH$6,AT$6,Octobre!$D59:$AH59,"Ca")/7*$C58</f>
        <v>0</v>
      </c>
      <c r="AU58" s="108">
        <f>(COUNTIFS(Octobre!$D$6:$AH$6,AU$6,Octobre!$D59:$AH59,"Ca")+COUNTIFS(Novembre!$D$6:$AG$6,AU$6,Novembre!$D59:$AG59,"Ca"))/7*$C58</f>
        <v>0</v>
      </c>
      <c r="AV58" s="108">
        <f>(COUNTIFS(Octobre!$D$6:$AH$6,AV$6,Octobre!$D59:$AH59,"Ca")+COUNTIFS(Novembre!$D$6:$AG$6,AV$6,Novembre!$D59:$AG59,"Ca"))/7*$C58</f>
        <v>0</v>
      </c>
      <c r="AW58" s="108">
        <f>COUNTIFS(Novembre!$D$6:$AG$6,AW$6,Novembre!$D59:$AG59,"Ca")/7*$C58</f>
        <v>0</v>
      </c>
      <c r="AX58" s="108">
        <f>COUNTIFS(Novembre!$D$6:$AG$6,AX$6,Novembre!$D59:$AG59,"Ca")/7*$C58</f>
        <v>0</v>
      </c>
      <c r="AY58" s="108">
        <f>(COUNTIFS(Novembre!$D$6:$AG$6,AY$6,Novembre!$D59:$AG59,"C")+COUNTIFS(Décembre!$D$6:$AH$6,AY$6,Décembre!$D59:$AH59,"C"))/7*$C58</f>
        <v>0</v>
      </c>
      <c r="AZ58" s="108">
        <f>(COUNTIFS(Novembre!$D$6:$AG$6,AZ$6,Novembre!$D59:$AG59,"Ca")+COUNTIFS(Décembre!$D$6:$AH$6,AZ$6,Décembre!$D59:$AH59,"Ca"))/7*$C58</f>
        <v>0</v>
      </c>
      <c r="BA58" s="108">
        <f>COUNTIFS(Décembre!$D$6:$AH$6,BA$6,Décembre!$D59:$AH59,"Ca")/7*$C58</f>
        <v>0</v>
      </c>
      <c r="BB58" s="108">
        <f>COUNTIFS(Décembre!$D$6:$AH$6,BB$6,Décembre!$D59:$AH59,"Ca")/7*$C58</f>
        <v>0</v>
      </c>
      <c r="BC58" s="108">
        <f>COUNTIFS(Décembre!$D$6:$AH$6,BC$6,Décembre!$D59:$AH59,"Ca")/7*$C58</f>
        <v>0</v>
      </c>
      <c r="BD58" s="108">
        <f>COUNTIFS(Décembre!$D$6:$AH$6,BD$6,Décembre!$D59:$AH59,"Ca")/7*$C58</f>
        <v>0</v>
      </c>
      <c r="BE58" s="39">
        <f>SUM(Tableau8[[#This Row],[janv-00]:[Colonne4]])</f>
        <v>0</v>
      </c>
    </row>
    <row r="59" spans="2:57" ht="23.25" customHeight="1" x14ac:dyDescent="0.25">
      <c r="B59" s="23">
        <f>'Noms '!B56</f>
        <v>0</v>
      </c>
      <c r="C59" s="26">
        <f>'Noms '!C56</f>
        <v>1</v>
      </c>
      <c r="D59" s="108">
        <f>COUNTIFS(Janvier!$D$6:$AH$6,D$6,Janvier!$D60:$AH60,"Ca")/7*Tableau8[[#This Row],[ETP]]</f>
        <v>0</v>
      </c>
      <c r="E59" s="108">
        <f>COUNTIFS(Janvier!$D$6:$AH$6,E$6,Janvier!$D60:$AH60,"Ca")/7*Tableau8[[#This Row],[ETP]]</f>
        <v>0</v>
      </c>
      <c r="F59" s="108">
        <f>COUNTIFS(Janvier!$D$6:$AH$6,F$6,Janvier!$D60:$AH60,"Ca")/7*$C59</f>
        <v>0</v>
      </c>
      <c r="G59" s="108">
        <f>COUNTIFS(Janvier!$D$6:$AH$6,G$6,Janvier!$D60:$AH60,"Ca")/7*$C59</f>
        <v>0</v>
      </c>
      <c r="H59" s="108">
        <f>(COUNTIFS(Janvier!$D$6:$AH$6,H$6,Janvier!$D60:$AH60,"Ca")+COUNTIFS(Février!D58:AF58,H$6,Février!D60:AF60,"Ca"))/7*$C59</f>
        <v>0</v>
      </c>
      <c r="I59" s="108">
        <f>(COUNTIFS(Janvier!$D$6:$AH$6,I$6,Janvier!$D60:$AH60,"Ca")+COUNTIFS(Février!E58:AG58,I$6,Février!E60:AG60,"Ca"))/7*$C59</f>
        <v>0</v>
      </c>
      <c r="J59" s="108">
        <f>COUNTIFS(Février!E58:AG58,J$6,Février!E60:AG60,"Ca")/7*$C59</f>
        <v>0</v>
      </c>
      <c r="K59" s="108">
        <f>COUNTIFS(Février!F58:AH58,K$6,Février!F60:AH60,"Ca")/7*$C59</f>
        <v>0</v>
      </c>
      <c r="L59" s="108">
        <f>(COUNTIFS(Février!G58:AI58,L$6,Février!G60:AI60,"Ca")+COUNTIFS(Mars!D58:AH58,L$6,Mars!D60:AH60,"Ca"))/7*$C59</f>
        <v>0</v>
      </c>
      <c r="M59" s="108">
        <f>(COUNTIFS(Février!H58:AJ58,M$6,Février!H60:AJ60,"Ca")+COUNTIFS(Mars!E58:AI58,M$6,Mars!E60:AI60,"Ca"))/7*$C59</f>
        <v>0</v>
      </c>
      <c r="N59" s="108">
        <f>COUNTIFS(Mars!$E$6:$AI$6,N$6,Mars!$E60:$AI60,"Ca")/7*$C59</f>
        <v>0</v>
      </c>
      <c r="O59" s="108">
        <f>COUNTIFS(Mars!$E$6:$AI$6,O$6,Mars!$E60:$AI60,"Ca")/7*$C59</f>
        <v>0</v>
      </c>
      <c r="P59" s="108">
        <f>(COUNTIFS(Mars!$E$6:$AI$6,P$6,Mars!$E60:$AI60,"Ca")+COUNTIFS(Avril!$D$6:$AG$6,P$6,Avril!$D60:$AG60,"Ca"))/7*$C59</f>
        <v>0</v>
      </c>
      <c r="Q59" s="108">
        <f>(COUNTIFS(Mars!$E$6:$AI$6,Q$6,Mars!$E60:$AI60,"Ca")+COUNTIFS(Avril!$D$6:$AG$6,Q$6,Avril!$D60:$AG60,"Ca"))/7*$C59</f>
        <v>0</v>
      </c>
      <c r="R59" s="108">
        <f>COUNTIFS(Avril!$D$6:$AG$6,R$6,Avril!$D60:$AG60,"Ca")/7*$C59</f>
        <v>0</v>
      </c>
      <c r="S59" s="108">
        <f>COUNTIFS(Avril!$D$6:$AG$6,S$6,Avril!$D60:$AG60,"Ca")/7*$C59</f>
        <v>0</v>
      </c>
      <c r="T59" s="108">
        <f>COUNTIFS(Avril!$D$6:$AG$6,T$6,Avril!$D60:$AG60,"Ca")/7*$C59</f>
        <v>0</v>
      </c>
      <c r="U59" s="108">
        <f>(COUNTIFS(Avril!$D$6:$AG$6,U$6,Avril!$D60:$AG60,"Ca")+COUNTIFS(Mai!D58:AH58,U$6,Mai!D60:AH60,"Ca"))/7*$C59</f>
        <v>0</v>
      </c>
      <c r="V59" s="108">
        <f>(COUNTIFS(Avril!$D$6:$AG$6,V$6,Avril!$D60:$AG60,"Ca")+COUNTIFS(Mai!E58:AI58,V$6,Mai!E60:AI60,"Ca"))/7*$C59</f>
        <v>0</v>
      </c>
      <c r="W59" s="108">
        <f>IF(D59="","",COUNTIFS(Mai!F58:AJ58,W$6,Mai!F60:AJ60,"Ca")/7*$C59)</f>
        <v>0</v>
      </c>
      <c r="X59" s="108">
        <f>COUNTIFS(Mai!G58:AK58,X$6,Mai!G60:AK60,"Ca")/7*$C59</f>
        <v>0</v>
      </c>
      <c r="Y59" s="108">
        <f>(COUNTIFS(Mai!H58:AL58,Y$6,Mai!H60:AL60,"Ca")+COUNTIFS(Juin!$D$6:$AG$6,Y$6,Juin!$D60:$AG60,"Ca"))/7*$C59</f>
        <v>0</v>
      </c>
      <c r="Z59" s="108">
        <f>(COUNTIFS(Mai!I58:AM58,Z$6,Mai!I60:AM60,"Ca")+COUNTIFS(Juin!$D$6:$AG$6,Z$6,Juin!$D60:$AG60,"Ca"))/7*$C59</f>
        <v>0</v>
      </c>
      <c r="AA59" s="108">
        <f>(COUNTIFS(Mai!J58:AN58,AA$6,Mai!J60:AN60,"Ca")+COUNTIFS(Juin!$D$6:$AG$6,AA$6,Juin!$D60:$AG60,"Ca"))/7*$C59</f>
        <v>0</v>
      </c>
      <c r="AB59" s="108">
        <f>COUNTIFS(Juin!$D$6:$AG$6,AB$6,Juin!$D60:$AG60,"Ca")/7*$C59</f>
        <v>0</v>
      </c>
      <c r="AC59" s="108">
        <f>(COUNTIFS(Juin!$D$6:$AG$6,AC$6,Juin!$D60:$AG60,"Ca")+COUNTIFS(Juillet!$D$6:$AH$6,AC$6,Juillet!$D60:$AH60,"Ca"))/7*$C59</f>
        <v>0</v>
      </c>
      <c r="AD59" s="108">
        <f>(COUNTIFS(Juin!$D$6:$AG$6,AD$6,Juin!$D60:$AG60,"Ca")+COUNTIFS(Juillet!$D$6:$AH$6,AD$6,Juillet!$D60:$AH60,"Ca"))/7*$C59</f>
        <v>0</v>
      </c>
      <c r="AE59" s="108">
        <f>COUNTIFS(Juillet!$D$6:$AH$6,AE$6,Juillet!$D60:$AH60,"Ca")/7*$C59</f>
        <v>0</v>
      </c>
      <c r="AF59" s="108">
        <f>COUNTIFS(Juillet!$D$6:$AH$6,AF$6,Juillet!$D60:$AH60,"Ca")/7*$C59</f>
        <v>0</v>
      </c>
      <c r="AG59" s="108">
        <f>COUNTIFS(Juillet!$D$6:$AH$6,AG$6,Juillet!$D60:$AH60,"Ca")/7*$C59</f>
        <v>0</v>
      </c>
      <c r="AH59" s="108">
        <f>(COUNTIFS(Juillet!$D$6:$AH$6,AH$6,Juillet!$D60:$AH60,"Ca")+COUNTIFS(Août!$D$6:$AH$6,AH$6,Août!$D60:$AH60,"Ca"))/7*$C59</f>
        <v>0</v>
      </c>
      <c r="AI59" s="108">
        <f>COUNTIFS(Août!$D$6:$AH$6,AI$6,Août!$D60:$AH60,"Ca")/7*$C59</f>
        <v>0</v>
      </c>
      <c r="AJ59" s="108">
        <f>COUNTIFS(Août!$D$6:$AH$6,AJ$6,Août!$D60:$AH60,"Ca")/7*$C59</f>
        <v>0</v>
      </c>
      <c r="AK59" s="108">
        <f>COUNTIFS(Août!$D$6:$AH$6,AK$6,Août!$D60:$AH60,"Ca")/7*$C59</f>
        <v>0</v>
      </c>
      <c r="AL59" s="108">
        <f>(COUNTIFS(Août!$D$6:$AH$6,AL$6,Août!$D60:$AH60,"Ca")+COUNTIFS(Septembre!$D$6:$AG$6,AL$6,Septembre!$D60:$AG60,"Ca"))/7*$C59</f>
        <v>0</v>
      </c>
      <c r="AM59" s="108">
        <f>(COUNTIFS(Août!$D$6:$AH$6,AM$6,Août!$D60:$AH60,"Ca")+COUNTIFS(Septembre!$D$6:$AG$6,AM$6,Septembre!$D60:$AG60,"Ca"))/7*$C59</f>
        <v>0</v>
      </c>
      <c r="AN59" s="108">
        <f>COUNTIFS(Septembre!$D$6:$AG$6,AN$6,Septembre!$D60:$AG60,"Ca")/7*$C59</f>
        <v>0</v>
      </c>
      <c r="AO59" s="108">
        <f>COUNTIFS(Septembre!$D$6:$AG$6,AO$6,Septembre!$D60:$AG60,"Ca")/7*$C59</f>
        <v>0</v>
      </c>
      <c r="AP59" s="108">
        <f>(COUNTIFS(Septembre!$D$6:$AG$6,AP$6,Septembre!$D60:$AG60,"Ca")+COUNTIFS(Octobre!$D$6:$AH$6,AP$6,Octobre!$D60:$AH60,"Ca"))/7*$C59</f>
        <v>0</v>
      </c>
      <c r="AQ59" s="108">
        <f>(COUNTIFS(Septembre!$D$6:$AG$6,AQ$6,Septembre!$D60:$AG60,"Ca")+COUNTIFS(Octobre!$D$6:$AH$6,AQ$6,Octobre!$D60:$AH60,"Ca"))/7*$C59</f>
        <v>0</v>
      </c>
      <c r="AR59" s="108">
        <f>COUNTIFS(Octobre!$D$6:$AH$6,AR$6,Octobre!$D60:$AH60,"Ca")/7*$C59</f>
        <v>0</v>
      </c>
      <c r="AS59" s="108">
        <f>COUNTIFS(Octobre!$D$6:$AH$6,AS$6,Octobre!$D60:$AH60,"Ca")/7*$C59</f>
        <v>0</v>
      </c>
      <c r="AT59" s="108">
        <f>COUNTIFS(Octobre!$D$6:$AH$6,AT$6,Octobre!$D60:$AH60,"Ca")/7*$C59</f>
        <v>0</v>
      </c>
      <c r="AU59" s="108">
        <f>(COUNTIFS(Octobre!$D$6:$AH$6,AU$6,Octobre!$D60:$AH60,"Ca")+COUNTIFS(Novembre!$D$6:$AG$6,AU$6,Novembre!$D60:$AG60,"Ca"))/7*$C59</f>
        <v>0</v>
      </c>
      <c r="AV59" s="108">
        <f>(COUNTIFS(Octobre!$D$6:$AH$6,AV$6,Octobre!$D60:$AH60,"Ca")+COUNTIFS(Novembre!$D$6:$AG$6,AV$6,Novembre!$D60:$AG60,"Ca"))/7*$C59</f>
        <v>0</v>
      </c>
      <c r="AW59" s="108">
        <f>COUNTIFS(Novembre!$D$6:$AG$6,AW$6,Novembre!$D60:$AG60,"Ca")/7*$C59</f>
        <v>0</v>
      </c>
      <c r="AX59" s="108">
        <f>COUNTIFS(Novembre!$D$6:$AG$6,AX$6,Novembre!$D60:$AG60,"Ca")/7*$C59</f>
        <v>0</v>
      </c>
      <c r="AY59" s="108">
        <f>(COUNTIFS(Novembre!$D$6:$AG$6,AY$6,Novembre!$D60:$AG60,"C")+COUNTIFS(Décembre!$D$6:$AH$6,AY$6,Décembre!$D60:$AH60,"C"))/7*$C59</f>
        <v>0</v>
      </c>
      <c r="AZ59" s="108">
        <f>(COUNTIFS(Novembre!$D$6:$AG$6,AZ$6,Novembre!$D60:$AG60,"Ca")+COUNTIFS(Décembre!$D$6:$AH$6,AZ$6,Décembre!$D60:$AH60,"Ca"))/7*$C59</f>
        <v>0</v>
      </c>
      <c r="BA59" s="108">
        <f>COUNTIFS(Décembre!$D$6:$AH$6,BA$6,Décembre!$D60:$AH60,"Ca")/7*$C59</f>
        <v>0</v>
      </c>
      <c r="BB59" s="108">
        <f>COUNTIFS(Décembre!$D$6:$AH$6,BB$6,Décembre!$D60:$AH60,"Ca")/7*$C59</f>
        <v>0</v>
      </c>
      <c r="BC59" s="108">
        <f>COUNTIFS(Décembre!$D$6:$AH$6,BC$6,Décembre!$D60:$AH60,"Ca")/7*$C59</f>
        <v>0</v>
      </c>
      <c r="BD59" s="108">
        <f>COUNTIFS(Décembre!$D$6:$AH$6,BD$6,Décembre!$D60:$AH60,"Ca")/7*$C59</f>
        <v>0</v>
      </c>
      <c r="BE59" s="39">
        <f>SUM(Tableau8[[#This Row],[janv-00]:[Colonne4]])</f>
        <v>0</v>
      </c>
    </row>
    <row r="60" spans="2:57" ht="23.25" customHeight="1" x14ac:dyDescent="0.25">
      <c r="B60" s="23">
        <f>'Noms '!B57</f>
        <v>0</v>
      </c>
      <c r="C60" s="26">
        <f>'Noms '!C57</f>
        <v>0.8</v>
      </c>
      <c r="D60" s="108">
        <f>COUNTIFS(Janvier!$D$6:$AH$6,D$6,Janvier!$D61:$AH61,"Ca")/7*Tableau8[[#This Row],[ETP]]</f>
        <v>0</v>
      </c>
      <c r="E60" s="108">
        <f>COUNTIFS(Janvier!$D$6:$AH$6,E$6,Janvier!$D61:$AH61,"Ca")/7*Tableau8[[#This Row],[ETP]]</f>
        <v>0</v>
      </c>
      <c r="F60" s="108">
        <f>COUNTIFS(Janvier!$D$6:$AH$6,F$6,Janvier!$D61:$AH61,"Ca")/7*$C60</f>
        <v>0</v>
      </c>
      <c r="G60" s="108">
        <f>COUNTIFS(Janvier!$D$6:$AH$6,G$6,Janvier!$D61:$AH61,"Ca")/7*$C60</f>
        <v>0</v>
      </c>
      <c r="H60" s="108">
        <f>(COUNTIFS(Janvier!$D$6:$AH$6,H$6,Janvier!$D61:$AH61,"Ca")+COUNTIFS(Février!D59:AF59,H$6,Février!D61:AF61,"Ca"))/7*$C60</f>
        <v>0</v>
      </c>
      <c r="I60" s="108">
        <f>(COUNTIFS(Janvier!$D$6:$AH$6,I$6,Janvier!$D61:$AH61,"Ca")+COUNTIFS(Février!E59:AG59,I$6,Février!E61:AG61,"Ca"))/7*$C60</f>
        <v>0</v>
      </c>
      <c r="J60" s="108">
        <f>COUNTIFS(Février!E59:AG59,J$6,Février!E61:AG61,"Ca")/7*$C60</f>
        <v>0</v>
      </c>
      <c r="K60" s="108">
        <f>COUNTIFS(Février!F59:AH59,K$6,Février!F61:AH61,"Ca")/7*$C60</f>
        <v>0</v>
      </c>
      <c r="L60" s="108">
        <f>(COUNTIFS(Février!G59:AI59,L$6,Février!G61:AI61,"Ca")+COUNTIFS(Mars!D59:AH59,L$6,Mars!D61:AH61,"Ca"))/7*$C60</f>
        <v>0</v>
      </c>
      <c r="M60" s="108">
        <f>(COUNTIFS(Février!H59:AJ59,M$6,Février!H61:AJ61,"Ca")+COUNTIFS(Mars!E59:AI59,M$6,Mars!E61:AI61,"Ca"))/7*$C60</f>
        <v>0</v>
      </c>
      <c r="N60" s="108">
        <f>COUNTIFS(Mars!$E$6:$AI$6,N$6,Mars!$E61:$AI61,"Ca")/7*$C60</f>
        <v>0</v>
      </c>
      <c r="O60" s="108">
        <f>COUNTIFS(Mars!$E$6:$AI$6,O$6,Mars!$E61:$AI61,"Ca")/7*$C60</f>
        <v>0</v>
      </c>
      <c r="P60" s="108">
        <f>(COUNTIFS(Mars!$E$6:$AI$6,P$6,Mars!$E61:$AI61,"Ca")+COUNTIFS(Avril!$D$6:$AG$6,P$6,Avril!$D61:$AG61,"Ca"))/7*$C60</f>
        <v>0</v>
      </c>
      <c r="Q60" s="108">
        <f>(COUNTIFS(Mars!$E$6:$AI$6,Q$6,Mars!$E61:$AI61,"Ca")+COUNTIFS(Avril!$D$6:$AG$6,Q$6,Avril!$D61:$AG61,"Ca"))/7*$C60</f>
        <v>0</v>
      </c>
      <c r="R60" s="108">
        <f>COUNTIFS(Avril!$D$6:$AG$6,R$6,Avril!$D61:$AG61,"Ca")/7*$C60</f>
        <v>0</v>
      </c>
      <c r="S60" s="108">
        <f>COUNTIFS(Avril!$D$6:$AG$6,S$6,Avril!$D61:$AG61,"Ca")/7*$C60</f>
        <v>0</v>
      </c>
      <c r="T60" s="108">
        <f>COUNTIFS(Avril!$D$6:$AG$6,T$6,Avril!$D61:$AG61,"Ca")/7*$C60</f>
        <v>0</v>
      </c>
      <c r="U60" s="108">
        <f>(COUNTIFS(Avril!$D$6:$AG$6,U$6,Avril!$D61:$AG61,"Ca")+COUNTIFS(Mai!D59:AH59,U$6,Mai!D61:AH61,"Ca"))/7*$C60</f>
        <v>0</v>
      </c>
      <c r="V60" s="108">
        <f>(COUNTIFS(Avril!$D$6:$AG$6,V$6,Avril!$D61:$AG61,"Ca")+COUNTIFS(Mai!E59:AI59,V$6,Mai!E61:AI61,"Ca"))/7*$C60</f>
        <v>0</v>
      </c>
      <c r="W60" s="108">
        <f>IF(D60="","",COUNTIFS(Mai!F59:AJ59,W$6,Mai!F61:AJ61,"Ca")/7*$C60)</f>
        <v>0</v>
      </c>
      <c r="X60" s="108">
        <f>COUNTIFS(Mai!G59:AK59,X$6,Mai!G61:AK61,"Ca")/7*$C60</f>
        <v>0</v>
      </c>
      <c r="Y60" s="108">
        <f>(COUNTIFS(Mai!H59:AL59,Y$6,Mai!H61:AL61,"Ca")+COUNTIFS(Juin!$D$6:$AG$6,Y$6,Juin!$D61:$AG61,"Ca"))/7*$C60</f>
        <v>0</v>
      </c>
      <c r="Z60" s="108">
        <f>(COUNTIFS(Mai!I59:AM59,Z$6,Mai!I61:AM61,"Ca")+COUNTIFS(Juin!$D$6:$AG$6,Z$6,Juin!$D61:$AG61,"Ca"))/7*$C60</f>
        <v>0</v>
      </c>
      <c r="AA60" s="108">
        <f>(COUNTIFS(Mai!J59:AN59,AA$6,Mai!J61:AN61,"Ca")+COUNTIFS(Juin!$D$6:$AG$6,AA$6,Juin!$D61:$AG61,"Ca"))/7*$C60</f>
        <v>0</v>
      </c>
      <c r="AB60" s="108">
        <f>COUNTIFS(Juin!$D$6:$AG$6,AB$6,Juin!$D61:$AG61,"Ca")/7*$C60</f>
        <v>0</v>
      </c>
      <c r="AC60" s="108">
        <f>(COUNTIFS(Juin!$D$6:$AG$6,AC$6,Juin!$D61:$AG61,"Ca")+COUNTIFS(Juillet!$D$6:$AH$6,AC$6,Juillet!$D61:$AH61,"Ca"))/7*$C60</f>
        <v>0</v>
      </c>
      <c r="AD60" s="108">
        <f>(COUNTIFS(Juin!$D$6:$AG$6,AD$6,Juin!$D61:$AG61,"Ca")+COUNTIFS(Juillet!$D$6:$AH$6,AD$6,Juillet!$D61:$AH61,"Ca"))/7*$C60</f>
        <v>0</v>
      </c>
      <c r="AE60" s="108">
        <f>COUNTIFS(Juillet!$D$6:$AH$6,AE$6,Juillet!$D61:$AH61,"Ca")/7*$C60</f>
        <v>0</v>
      </c>
      <c r="AF60" s="108">
        <f>COUNTIFS(Juillet!$D$6:$AH$6,AF$6,Juillet!$D61:$AH61,"Ca")/7*$C60</f>
        <v>0</v>
      </c>
      <c r="AG60" s="108">
        <f>COUNTIFS(Juillet!$D$6:$AH$6,AG$6,Juillet!$D61:$AH61,"Ca")/7*$C60</f>
        <v>0</v>
      </c>
      <c r="AH60" s="108">
        <f>(COUNTIFS(Juillet!$D$6:$AH$6,AH$6,Juillet!$D61:$AH61,"Ca")+COUNTIFS(Août!$D$6:$AH$6,AH$6,Août!$D61:$AH61,"Ca"))/7*$C60</f>
        <v>0</v>
      </c>
      <c r="AI60" s="108">
        <f>COUNTIFS(Août!$D$6:$AH$6,AI$6,Août!$D61:$AH61,"Ca")/7*$C60</f>
        <v>0</v>
      </c>
      <c r="AJ60" s="108">
        <f>COUNTIFS(Août!$D$6:$AH$6,AJ$6,Août!$D61:$AH61,"Ca")/7*$C60</f>
        <v>0</v>
      </c>
      <c r="AK60" s="108">
        <f>COUNTIFS(Août!$D$6:$AH$6,AK$6,Août!$D61:$AH61,"Ca")/7*$C60</f>
        <v>0</v>
      </c>
      <c r="AL60" s="108">
        <f>(COUNTIFS(Août!$D$6:$AH$6,AL$6,Août!$D61:$AH61,"Ca")+COUNTIFS(Septembre!$D$6:$AG$6,AL$6,Septembre!$D61:$AG61,"Ca"))/7*$C60</f>
        <v>0</v>
      </c>
      <c r="AM60" s="108">
        <f>(COUNTIFS(Août!$D$6:$AH$6,AM$6,Août!$D61:$AH61,"Ca")+COUNTIFS(Septembre!$D$6:$AG$6,AM$6,Septembre!$D61:$AG61,"Ca"))/7*$C60</f>
        <v>0</v>
      </c>
      <c r="AN60" s="108">
        <f>COUNTIFS(Septembre!$D$6:$AG$6,AN$6,Septembre!$D61:$AG61,"Ca")/7*$C60</f>
        <v>0</v>
      </c>
      <c r="AO60" s="108">
        <f>COUNTIFS(Septembre!$D$6:$AG$6,AO$6,Septembre!$D61:$AG61,"Ca")/7*$C60</f>
        <v>0</v>
      </c>
      <c r="AP60" s="108">
        <f>(COUNTIFS(Septembre!$D$6:$AG$6,AP$6,Septembre!$D61:$AG61,"Ca")+COUNTIFS(Octobre!$D$6:$AH$6,AP$6,Octobre!$D61:$AH61,"Ca"))/7*$C60</f>
        <v>0</v>
      </c>
      <c r="AQ60" s="108">
        <f>(COUNTIFS(Septembre!$D$6:$AG$6,AQ$6,Septembre!$D61:$AG61,"Ca")+COUNTIFS(Octobre!$D$6:$AH$6,AQ$6,Octobre!$D61:$AH61,"Ca"))/7*$C60</f>
        <v>0</v>
      </c>
      <c r="AR60" s="108">
        <f>COUNTIFS(Octobre!$D$6:$AH$6,AR$6,Octobre!$D61:$AH61,"Ca")/7*$C60</f>
        <v>0</v>
      </c>
      <c r="AS60" s="108">
        <f>COUNTIFS(Octobre!$D$6:$AH$6,AS$6,Octobre!$D61:$AH61,"Ca")/7*$C60</f>
        <v>0</v>
      </c>
      <c r="AT60" s="108">
        <f>COUNTIFS(Octobre!$D$6:$AH$6,AT$6,Octobre!$D61:$AH61,"Ca")/7*$C60</f>
        <v>0</v>
      </c>
      <c r="AU60" s="108">
        <f>(COUNTIFS(Octobre!$D$6:$AH$6,AU$6,Octobre!$D61:$AH61,"Ca")+COUNTIFS(Novembre!$D$6:$AG$6,AU$6,Novembre!$D61:$AG61,"Ca"))/7*$C60</f>
        <v>0</v>
      </c>
      <c r="AV60" s="108">
        <f>(COUNTIFS(Octobre!$D$6:$AH$6,AV$6,Octobre!$D61:$AH61,"Ca")+COUNTIFS(Novembre!$D$6:$AG$6,AV$6,Novembre!$D61:$AG61,"Ca"))/7*$C60</f>
        <v>0</v>
      </c>
      <c r="AW60" s="108">
        <f>COUNTIFS(Novembre!$D$6:$AG$6,AW$6,Novembre!$D61:$AG61,"Ca")/7*$C60</f>
        <v>0</v>
      </c>
      <c r="AX60" s="108">
        <f>COUNTIFS(Novembre!$D$6:$AG$6,AX$6,Novembre!$D61:$AG61,"Ca")/7*$C60</f>
        <v>0</v>
      </c>
      <c r="AY60" s="108">
        <f>(COUNTIFS(Novembre!$D$6:$AG$6,AY$6,Novembre!$D61:$AG61,"C")+COUNTIFS(Décembre!$D$6:$AH$6,AY$6,Décembre!$D61:$AH61,"C"))/7*$C60</f>
        <v>0</v>
      </c>
      <c r="AZ60" s="108">
        <f>(COUNTIFS(Novembre!$D$6:$AG$6,AZ$6,Novembre!$D61:$AG61,"Ca")+COUNTIFS(Décembre!$D$6:$AH$6,AZ$6,Décembre!$D61:$AH61,"Ca"))/7*$C60</f>
        <v>0</v>
      </c>
      <c r="BA60" s="108">
        <f>COUNTIFS(Décembre!$D$6:$AH$6,BA$6,Décembre!$D61:$AH61,"Ca")/7*$C60</f>
        <v>0</v>
      </c>
      <c r="BB60" s="108">
        <f>COUNTIFS(Décembre!$D$6:$AH$6,BB$6,Décembre!$D61:$AH61,"Ca")/7*$C60</f>
        <v>0</v>
      </c>
      <c r="BC60" s="108">
        <f>COUNTIFS(Décembre!$D$6:$AH$6,BC$6,Décembre!$D61:$AH61,"Ca")/7*$C60</f>
        <v>0</v>
      </c>
      <c r="BD60" s="108">
        <f>COUNTIFS(Décembre!$D$6:$AH$6,BD$6,Décembre!$D61:$AH61,"Ca")/7*$C60</f>
        <v>0</v>
      </c>
      <c r="BE60" s="39">
        <f>SUM(Tableau8[[#This Row],[janv-00]:[Colonne4]])</f>
        <v>0</v>
      </c>
    </row>
    <row r="61" spans="2:57" ht="23.25" customHeight="1" x14ac:dyDescent="0.25">
      <c r="B61" s="23">
        <f>'Noms '!B58</f>
        <v>0</v>
      </c>
      <c r="C61" s="26">
        <f>'Noms '!C58</f>
        <v>1</v>
      </c>
      <c r="D61" s="108">
        <f>COUNTIFS(Janvier!$D$6:$AH$6,D$6,Janvier!$D62:$AH62,"Ca")/7*Tableau8[[#This Row],[ETP]]</f>
        <v>0</v>
      </c>
      <c r="E61" s="108">
        <f>COUNTIFS(Janvier!$D$6:$AH$6,E$6,Janvier!$D62:$AH62,"Ca")/7*Tableau8[[#This Row],[ETP]]</f>
        <v>0</v>
      </c>
      <c r="F61" s="108">
        <f>COUNTIFS(Janvier!$D$6:$AH$6,F$6,Janvier!$D62:$AH62,"Ca")/7*$C61</f>
        <v>0</v>
      </c>
      <c r="G61" s="108">
        <f>COUNTIFS(Janvier!$D$6:$AH$6,G$6,Janvier!$D62:$AH62,"Ca")/7*$C61</f>
        <v>0</v>
      </c>
      <c r="H61" s="108">
        <f>(COUNTIFS(Janvier!$D$6:$AH$6,H$6,Janvier!$D62:$AH62,"Ca")+COUNTIFS(Février!D60:AF60,H$6,Février!D62:AF62,"Ca"))/7*$C61</f>
        <v>0</v>
      </c>
      <c r="I61" s="108">
        <f>(COUNTIFS(Janvier!$D$6:$AH$6,I$6,Janvier!$D62:$AH62,"Ca")+COUNTIFS(Février!E60:AG60,I$6,Février!E62:AG62,"Ca"))/7*$C61</f>
        <v>0</v>
      </c>
      <c r="J61" s="108">
        <f>COUNTIFS(Février!E60:AG60,J$6,Février!E62:AG62,"Ca")/7*$C61</f>
        <v>0</v>
      </c>
      <c r="K61" s="108">
        <f>COUNTIFS(Février!F60:AH60,K$6,Février!F62:AH62,"Ca")/7*$C61</f>
        <v>0</v>
      </c>
      <c r="L61" s="108">
        <f>(COUNTIFS(Février!G60:AI60,L$6,Février!G62:AI62,"Ca")+COUNTIFS(Mars!D60:AH60,L$6,Mars!D62:AH62,"Ca"))/7*$C61</f>
        <v>0</v>
      </c>
      <c r="M61" s="108">
        <f>(COUNTIFS(Février!H60:AJ60,M$6,Février!H62:AJ62,"Ca")+COUNTIFS(Mars!E60:AI60,M$6,Mars!E62:AI62,"Ca"))/7*$C61</f>
        <v>0</v>
      </c>
      <c r="N61" s="108">
        <f>COUNTIFS(Mars!$E$6:$AI$6,N$6,Mars!$E62:$AI62,"Ca")/7*$C61</f>
        <v>0</v>
      </c>
      <c r="O61" s="108">
        <f>COUNTIFS(Mars!$E$6:$AI$6,O$6,Mars!$E62:$AI62,"Ca")/7*$C61</f>
        <v>0</v>
      </c>
      <c r="P61" s="108">
        <f>(COUNTIFS(Mars!$E$6:$AI$6,P$6,Mars!$E62:$AI62,"Ca")+COUNTIFS(Avril!$D$6:$AG$6,P$6,Avril!$D62:$AG62,"Ca"))/7*$C61</f>
        <v>0</v>
      </c>
      <c r="Q61" s="108">
        <f>(COUNTIFS(Mars!$E$6:$AI$6,Q$6,Mars!$E62:$AI62,"Ca")+COUNTIFS(Avril!$D$6:$AG$6,Q$6,Avril!$D62:$AG62,"Ca"))/7*$C61</f>
        <v>0</v>
      </c>
      <c r="R61" s="108">
        <f>COUNTIFS(Avril!$D$6:$AG$6,R$6,Avril!$D62:$AG62,"Ca")/7*$C61</f>
        <v>0</v>
      </c>
      <c r="S61" s="108">
        <f>COUNTIFS(Avril!$D$6:$AG$6,S$6,Avril!$D62:$AG62,"Ca")/7*$C61</f>
        <v>0</v>
      </c>
      <c r="T61" s="108">
        <f>COUNTIFS(Avril!$D$6:$AG$6,T$6,Avril!$D62:$AG62,"Ca")/7*$C61</f>
        <v>0</v>
      </c>
      <c r="U61" s="108">
        <f>(COUNTIFS(Avril!$D$6:$AG$6,U$6,Avril!$D62:$AG62,"Ca")+COUNTIFS(Mai!D60:AH60,U$6,Mai!D62:AH62,"Ca"))/7*$C61</f>
        <v>0</v>
      </c>
      <c r="V61" s="108">
        <f>(COUNTIFS(Avril!$D$6:$AG$6,V$6,Avril!$D62:$AG62,"Ca")+COUNTIFS(Mai!E60:AI60,V$6,Mai!E62:AI62,"Ca"))/7*$C61</f>
        <v>0</v>
      </c>
      <c r="W61" s="108">
        <f>IF(D61="","",COUNTIFS(Mai!F60:AJ60,W$6,Mai!F62:AJ62,"Ca")/7*$C61)</f>
        <v>0</v>
      </c>
      <c r="X61" s="108">
        <f>COUNTIFS(Mai!G60:AK60,X$6,Mai!G62:AK62,"Ca")/7*$C61</f>
        <v>0</v>
      </c>
      <c r="Y61" s="108">
        <f>(COUNTIFS(Mai!H60:AL60,Y$6,Mai!H62:AL62,"Ca")+COUNTIFS(Juin!$D$6:$AG$6,Y$6,Juin!$D62:$AG62,"Ca"))/7*$C61</f>
        <v>0</v>
      </c>
      <c r="Z61" s="108">
        <f>(COUNTIFS(Mai!I60:AM60,Z$6,Mai!I62:AM62,"Ca")+COUNTIFS(Juin!$D$6:$AG$6,Z$6,Juin!$D62:$AG62,"Ca"))/7*$C61</f>
        <v>0</v>
      </c>
      <c r="AA61" s="108">
        <f>(COUNTIFS(Mai!J60:AN60,AA$6,Mai!J62:AN62,"Ca")+COUNTIFS(Juin!$D$6:$AG$6,AA$6,Juin!$D62:$AG62,"Ca"))/7*$C61</f>
        <v>0</v>
      </c>
      <c r="AB61" s="108">
        <f>COUNTIFS(Juin!$D$6:$AG$6,AB$6,Juin!$D62:$AG62,"Ca")/7*$C61</f>
        <v>0</v>
      </c>
      <c r="AC61" s="108">
        <f>(COUNTIFS(Juin!$D$6:$AG$6,AC$6,Juin!$D62:$AG62,"Ca")+COUNTIFS(Juillet!$D$6:$AH$6,AC$6,Juillet!$D62:$AH62,"Ca"))/7*$C61</f>
        <v>0</v>
      </c>
      <c r="AD61" s="108">
        <f>(COUNTIFS(Juin!$D$6:$AG$6,AD$6,Juin!$D62:$AG62,"Ca")+COUNTIFS(Juillet!$D$6:$AH$6,AD$6,Juillet!$D62:$AH62,"Ca"))/7*$C61</f>
        <v>0</v>
      </c>
      <c r="AE61" s="108">
        <f>COUNTIFS(Juillet!$D$6:$AH$6,AE$6,Juillet!$D62:$AH62,"Ca")/7*$C61</f>
        <v>0</v>
      </c>
      <c r="AF61" s="108">
        <f>COUNTIFS(Juillet!$D$6:$AH$6,AF$6,Juillet!$D62:$AH62,"Ca")/7*$C61</f>
        <v>0</v>
      </c>
      <c r="AG61" s="108">
        <f>COUNTIFS(Juillet!$D$6:$AH$6,AG$6,Juillet!$D62:$AH62,"Ca")/7*$C61</f>
        <v>0</v>
      </c>
      <c r="AH61" s="108">
        <f>(COUNTIFS(Juillet!$D$6:$AH$6,AH$6,Juillet!$D62:$AH62,"Ca")+COUNTIFS(Août!$D$6:$AH$6,AH$6,Août!$D62:$AH62,"Ca"))/7*$C61</f>
        <v>0</v>
      </c>
      <c r="AI61" s="108">
        <f>COUNTIFS(Août!$D$6:$AH$6,AI$6,Août!$D62:$AH62,"Ca")/7*$C61</f>
        <v>0</v>
      </c>
      <c r="AJ61" s="108">
        <f>COUNTIFS(Août!$D$6:$AH$6,AJ$6,Août!$D62:$AH62,"Ca")/7*$C61</f>
        <v>0</v>
      </c>
      <c r="AK61" s="108">
        <f>COUNTIFS(Août!$D$6:$AH$6,AK$6,Août!$D62:$AH62,"Ca")/7*$C61</f>
        <v>0</v>
      </c>
      <c r="AL61" s="108">
        <f>(COUNTIFS(Août!$D$6:$AH$6,AL$6,Août!$D62:$AH62,"Ca")+COUNTIFS(Septembre!$D$6:$AG$6,AL$6,Septembre!$D62:$AG62,"Ca"))/7*$C61</f>
        <v>0</v>
      </c>
      <c r="AM61" s="108">
        <f>(COUNTIFS(Août!$D$6:$AH$6,AM$6,Août!$D62:$AH62,"Ca")+COUNTIFS(Septembre!$D$6:$AG$6,AM$6,Septembre!$D62:$AG62,"Ca"))/7*$C61</f>
        <v>0</v>
      </c>
      <c r="AN61" s="108">
        <f>COUNTIFS(Septembre!$D$6:$AG$6,AN$6,Septembre!$D62:$AG62,"Ca")/7*$C61</f>
        <v>0</v>
      </c>
      <c r="AO61" s="108">
        <f>COUNTIFS(Septembre!$D$6:$AG$6,AO$6,Septembre!$D62:$AG62,"Ca")/7*$C61</f>
        <v>0</v>
      </c>
      <c r="AP61" s="108">
        <f>(COUNTIFS(Septembre!$D$6:$AG$6,AP$6,Septembre!$D62:$AG62,"Ca")+COUNTIFS(Octobre!$D$6:$AH$6,AP$6,Octobre!$D62:$AH62,"Ca"))/7*$C61</f>
        <v>0</v>
      </c>
      <c r="AQ61" s="108">
        <f>(COUNTIFS(Septembre!$D$6:$AG$6,AQ$6,Septembre!$D62:$AG62,"Ca")+COUNTIFS(Octobre!$D$6:$AH$6,AQ$6,Octobre!$D62:$AH62,"Ca"))/7*$C61</f>
        <v>0</v>
      </c>
      <c r="AR61" s="108">
        <f>COUNTIFS(Octobre!$D$6:$AH$6,AR$6,Octobre!$D62:$AH62,"Ca")/7*$C61</f>
        <v>0</v>
      </c>
      <c r="AS61" s="108">
        <f>COUNTIFS(Octobre!$D$6:$AH$6,AS$6,Octobre!$D62:$AH62,"Ca")/7*$C61</f>
        <v>0</v>
      </c>
      <c r="AT61" s="108">
        <f>COUNTIFS(Octobre!$D$6:$AH$6,AT$6,Octobre!$D62:$AH62,"Ca")/7*$C61</f>
        <v>0</v>
      </c>
      <c r="AU61" s="108">
        <f>(COUNTIFS(Octobre!$D$6:$AH$6,AU$6,Octobre!$D62:$AH62,"Ca")+COUNTIFS(Novembre!$D$6:$AG$6,AU$6,Novembre!$D62:$AG62,"Ca"))/7*$C61</f>
        <v>0</v>
      </c>
      <c r="AV61" s="108">
        <f>(COUNTIFS(Octobre!$D$6:$AH$6,AV$6,Octobre!$D62:$AH62,"Ca")+COUNTIFS(Novembre!$D$6:$AG$6,AV$6,Novembre!$D62:$AG62,"Ca"))/7*$C61</f>
        <v>0</v>
      </c>
      <c r="AW61" s="108">
        <f>COUNTIFS(Novembre!$D$6:$AG$6,AW$6,Novembre!$D62:$AG62,"Ca")/7*$C61</f>
        <v>0</v>
      </c>
      <c r="AX61" s="108">
        <f>COUNTIFS(Novembre!$D$6:$AG$6,AX$6,Novembre!$D62:$AG62,"Ca")/7*$C61</f>
        <v>0</v>
      </c>
      <c r="AY61" s="108">
        <f>(COUNTIFS(Novembre!$D$6:$AG$6,AY$6,Novembre!$D62:$AG62,"C")+COUNTIFS(Décembre!$D$6:$AH$6,AY$6,Décembre!$D62:$AH62,"C"))/7*$C61</f>
        <v>0</v>
      </c>
      <c r="AZ61" s="108">
        <f>(COUNTIFS(Novembre!$D$6:$AG$6,AZ$6,Novembre!$D62:$AG62,"Ca")+COUNTIFS(Décembre!$D$6:$AH$6,AZ$6,Décembre!$D62:$AH62,"Ca"))/7*$C61</f>
        <v>0</v>
      </c>
      <c r="BA61" s="108">
        <f>COUNTIFS(Décembre!$D$6:$AH$6,BA$6,Décembre!$D62:$AH62,"Ca")/7*$C61</f>
        <v>0</v>
      </c>
      <c r="BB61" s="108">
        <f>COUNTIFS(Décembre!$D$6:$AH$6,BB$6,Décembre!$D62:$AH62,"Ca")/7*$C61</f>
        <v>0</v>
      </c>
      <c r="BC61" s="108">
        <f>COUNTIFS(Décembre!$D$6:$AH$6,BC$6,Décembre!$D62:$AH62,"Ca")/7*$C61</f>
        <v>0</v>
      </c>
      <c r="BD61" s="108">
        <f>COUNTIFS(Décembre!$D$6:$AH$6,BD$6,Décembre!$D62:$AH62,"Ca")/7*$C61</f>
        <v>0</v>
      </c>
      <c r="BE61" s="39">
        <f>SUM(Tableau8[[#This Row],[janv-00]:[Colonne4]])</f>
        <v>0</v>
      </c>
    </row>
    <row r="62" spans="2:57" ht="23.25" customHeight="1" x14ac:dyDescent="0.25">
      <c r="B62" s="23">
        <f>'Noms '!B59</f>
        <v>0</v>
      </c>
      <c r="C62" s="26">
        <f>'Noms '!C59</f>
        <v>1</v>
      </c>
      <c r="D62" s="108">
        <f>COUNTIFS(Janvier!$D$6:$AH$6,D$6,Janvier!$D63:$AH63,"Ca")/7*Tableau8[[#This Row],[ETP]]</f>
        <v>0</v>
      </c>
      <c r="E62" s="108">
        <f>COUNTIFS(Janvier!$D$6:$AH$6,E$6,Janvier!$D63:$AH63,"Ca")/7*Tableau8[[#This Row],[ETP]]</f>
        <v>0</v>
      </c>
      <c r="F62" s="108">
        <f>COUNTIFS(Janvier!$D$6:$AH$6,F$6,Janvier!$D63:$AH63,"Ca")/7*$C62</f>
        <v>0</v>
      </c>
      <c r="G62" s="108">
        <f>COUNTIFS(Janvier!$D$6:$AH$6,G$6,Janvier!$D63:$AH63,"Ca")/7*$C62</f>
        <v>0</v>
      </c>
      <c r="H62" s="108">
        <f>(COUNTIFS(Janvier!$D$6:$AH$6,H$6,Janvier!$D63:$AH63,"Ca")+COUNTIFS(Février!D61:AF61,H$6,Février!D63:AF63,"Ca"))/7*$C62</f>
        <v>0</v>
      </c>
      <c r="I62" s="108">
        <f>(COUNTIFS(Janvier!$D$6:$AH$6,I$6,Janvier!$D63:$AH63,"Ca")+COUNTIFS(Février!E61:AG61,I$6,Février!E63:AG63,"Ca"))/7*$C62</f>
        <v>0</v>
      </c>
      <c r="J62" s="108">
        <f>COUNTIFS(Février!E61:AG61,J$6,Février!E63:AG63,"Ca")/7*$C62</f>
        <v>0</v>
      </c>
      <c r="K62" s="108">
        <f>COUNTIFS(Février!F61:AH61,K$6,Février!F63:AH63,"Ca")/7*$C62</f>
        <v>0</v>
      </c>
      <c r="L62" s="108">
        <f>(COUNTIFS(Février!G61:AI61,L$6,Février!G63:AI63,"Ca")+COUNTIFS(Mars!D61:AH61,L$6,Mars!D63:AH63,"Ca"))/7*$C62</f>
        <v>0</v>
      </c>
      <c r="M62" s="108">
        <f>(COUNTIFS(Février!H61:AJ61,M$6,Février!H63:AJ63,"Ca")+COUNTIFS(Mars!E61:AI61,M$6,Mars!E63:AI63,"Ca"))/7*$C62</f>
        <v>0</v>
      </c>
      <c r="N62" s="108">
        <f>COUNTIFS(Mars!$E$6:$AI$6,N$6,Mars!$E63:$AI63,"Ca")/7*$C62</f>
        <v>0</v>
      </c>
      <c r="O62" s="108">
        <f>COUNTIFS(Mars!$E$6:$AI$6,O$6,Mars!$E63:$AI63,"Ca")/7*$C62</f>
        <v>0</v>
      </c>
      <c r="P62" s="108">
        <f>(COUNTIFS(Mars!$E$6:$AI$6,P$6,Mars!$E63:$AI63,"Ca")+COUNTIFS(Avril!$D$6:$AG$6,P$6,Avril!$D63:$AG63,"Ca"))/7*$C62</f>
        <v>0</v>
      </c>
      <c r="Q62" s="108">
        <f>(COUNTIFS(Mars!$E$6:$AI$6,Q$6,Mars!$E63:$AI63,"Ca")+COUNTIFS(Avril!$D$6:$AG$6,Q$6,Avril!$D63:$AG63,"Ca"))/7*$C62</f>
        <v>0</v>
      </c>
      <c r="R62" s="108">
        <f>COUNTIFS(Avril!$D$6:$AG$6,R$6,Avril!$D63:$AG63,"Ca")/7*$C62</f>
        <v>0</v>
      </c>
      <c r="S62" s="108">
        <f>COUNTIFS(Avril!$D$6:$AG$6,S$6,Avril!$D63:$AG63,"Ca")/7*$C62</f>
        <v>0</v>
      </c>
      <c r="T62" s="108">
        <f>COUNTIFS(Avril!$D$6:$AG$6,T$6,Avril!$D63:$AG63,"Ca")/7*$C62</f>
        <v>0</v>
      </c>
      <c r="U62" s="108">
        <f>(COUNTIFS(Avril!$D$6:$AG$6,U$6,Avril!$D63:$AG63,"Ca")+COUNTIFS(Mai!D61:AH61,U$6,Mai!D63:AH63,"Ca"))/7*$C62</f>
        <v>0</v>
      </c>
      <c r="V62" s="108">
        <f>(COUNTIFS(Avril!$D$6:$AG$6,V$6,Avril!$D63:$AG63,"Ca")+COUNTIFS(Mai!E61:AI61,V$6,Mai!E63:AI63,"Ca"))/7*$C62</f>
        <v>0</v>
      </c>
      <c r="W62" s="108">
        <f>IF(D62="","",COUNTIFS(Mai!F61:AJ61,W$6,Mai!F63:AJ63,"Ca")/7*$C62)</f>
        <v>0</v>
      </c>
      <c r="X62" s="108">
        <f>COUNTIFS(Mai!G61:AK61,X$6,Mai!G63:AK63,"Ca")/7*$C62</f>
        <v>0</v>
      </c>
      <c r="Y62" s="108">
        <f>(COUNTIFS(Mai!H61:AL61,Y$6,Mai!H63:AL63,"Ca")+COUNTIFS(Juin!$D$6:$AG$6,Y$6,Juin!$D63:$AG63,"Ca"))/7*$C62</f>
        <v>0</v>
      </c>
      <c r="Z62" s="108">
        <f>(COUNTIFS(Mai!I61:AM61,Z$6,Mai!I63:AM63,"Ca")+COUNTIFS(Juin!$D$6:$AG$6,Z$6,Juin!$D63:$AG63,"Ca"))/7*$C62</f>
        <v>0</v>
      </c>
      <c r="AA62" s="108">
        <f>(COUNTIFS(Mai!J61:AN61,AA$6,Mai!J63:AN63,"Ca")+COUNTIFS(Juin!$D$6:$AG$6,AA$6,Juin!$D63:$AG63,"Ca"))/7*$C62</f>
        <v>0</v>
      </c>
      <c r="AB62" s="108">
        <f>COUNTIFS(Juin!$D$6:$AG$6,AB$6,Juin!$D63:$AG63,"Ca")/7*$C62</f>
        <v>0</v>
      </c>
      <c r="AC62" s="108">
        <f>(COUNTIFS(Juin!$D$6:$AG$6,AC$6,Juin!$D63:$AG63,"Ca")+COUNTIFS(Juillet!$D$6:$AH$6,AC$6,Juillet!$D63:$AH63,"Ca"))/7*$C62</f>
        <v>0</v>
      </c>
      <c r="AD62" s="108">
        <f>(COUNTIFS(Juin!$D$6:$AG$6,AD$6,Juin!$D63:$AG63,"Ca")+COUNTIFS(Juillet!$D$6:$AH$6,AD$6,Juillet!$D63:$AH63,"Ca"))/7*$C62</f>
        <v>0</v>
      </c>
      <c r="AE62" s="108">
        <f>COUNTIFS(Juillet!$D$6:$AH$6,AE$6,Juillet!$D63:$AH63,"Ca")/7*$C62</f>
        <v>0</v>
      </c>
      <c r="AF62" s="108">
        <f>COUNTIFS(Juillet!$D$6:$AH$6,AF$6,Juillet!$D63:$AH63,"Ca")/7*$C62</f>
        <v>0</v>
      </c>
      <c r="AG62" s="108">
        <f>COUNTIFS(Juillet!$D$6:$AH$6,AG$6,Juillet!$D63:$AH63,"Ca")/7*$C62</f>
        <v>0</v>
      </c>
      <c r="AH62" s="108">
        <f>(COUNTIFS(Juillet!$D$6:$AH$6,AH$6,Juillet!$D63:$AH63,"Ca")+COUNTIFS(Août!$D$6:$AH$6,AH$6,Août!$D63:$AH63,"Ca"))/7*$C62</f>
        <v>0</v>
      </c>
      <c r="AI62" s="108">
        <f>COUNTIFS(Août!$D$6:$AH$6,AI$6,Août!$D63:$AH63,"Ca")/7*$C62</f>
        <v>0</v>
      </c>
      <c r="AJ62" s="108">
        <f>COUNTIFS(Août!$D$6:$AH$6,AJ$6,Août!$D63:$AH63,"Ca")/7*$C62</f>
        <v>0</v>
      </c>
      <c r="AK62" s="108">
        <f>COUNTIFS(Août!$D$6:$AH$6,AK$6,Août!$D63:$AH63,"Ca")/7*$C62</f>
        <v>0</v>
      </c>
      <c r="AL62" s="108">
        <f>(COUNTIFS(Août!$D$6:$AH$6,AL$6,Août!$D63:$AH63,"Ca")+COUNTIFS(Septembre!$D$6:$AG$6,AL$6,Septembre!$D63:$AG63,"Ca"))/7*$C62</f>
        <v>0</v>
      </c>
      <c r="AM62" s="108">
        <f>(COUNTIFS(Août!$D$6:$AH$6,AM$6,Août!$D63:$AH63,"Ca")+COUNTIFS(Septembre!$D$6:$AG$6,AM$6,Septembre!$D63:$AG63,"Ca"))/7*$C62</f>
        <v>0</v>
      </c>
      <c r="AN62" s="108">
        <f>COUNTIFS(Septembre!$D$6:$AG$6,AN$6,Septembre!$D63:$AG63,"Ca")/7*$C62</f>
        <v>0</v>
      </c>
      <c r="AO62" s="108">
        <f>COUNTIFS(Septembre!$D$6:$AG$6,AO$6,Septembre!$D63:$AG63,"Ca")/7*$C62</f>
        <v>0</v>
      </c>
      <c r="AP62" s="108">
        <f>(COUNTIFS(Septembre!$D$6:$AG$6,AP$6,Septembre!$D63:$AG63,"Ca")+COUNTIFS(Octobre!$D$6:$AH$6,AP$6,Octobre!$D63:$AH63,"Ca"))/7*$C62</f>
        <v>0</v>
      </c>
      <c r="AQ62" s="108">
        <f>(COUNTIFS(Septembre!$D$6:$AG$6,AQ$6,Septembre!$D63:$AG63,"Ca")+COUNTIFS(Octobre!$D$6:$AH$6,AQ$6,Octobre!$D63:$AH63,"Ca"))/7*$C62</f>
        <v>0</v>
      </c>
      <c r="AR62" s="108">
        <f>COUNTIFS(Octobre!$D$6:$AH$6,AR$6,Octobre!$D63:$AH63,"Ca")/7*$C62</f>
        <v>0</v>
      </c>
      <c r="AS62" s="108">
        <f>COUNTIFS(Octobre!$D$6:$AH$6,AS$6,Octobre!$D63:$AH63,"Ca")/7*$C62</f>
        <v>0</v>
      </c>
      <c r="AT62" s="108">
        <f>COUNTIFS(Octobre!$D$6:$AH$6,AT$6,Octobre!$D63:$AH63,"Ca")/7*$C62</f>
        <v>0</v>
      </c>
      <c r="AU62" s="108">
        <f>(COUNTIFS(Octobre!$D$6:$AH$6,AU$6,Octobre!$D63:$AH63,"Ca")+COUNTIFS(Novembre!$D$6:$AG$6,AU$6,Novembre!$D63:$AG63,"Ca"))/7*$C62</f>
        <v>0</v>
      </c>
      <c r="AV62" s="108">
        <f>(COUNTIFS(Octobre!$D$6:$AH$6,AV$6,Octobre!$D63:$AH63,"Ca")+COUNTIFS(Novembre!$D$6:$AG$6,AV$6,Novembre!$D63:$AG63,"Ca"))/7*$C62</f>
        <v>0</v>
      </c>
      <c r="AW62" s="108">
        <f>COUNTIFS(Novembre!$D$6:$AG$6,AW$6,Novembre!$D63:$AG63,"Ca")/7*$C62</f>
        <v>0</v>
      </c>
      <c r="AX62" s="108">
        <f>COUNTIFS(Novembre!$D$6:$AG$6,AX$6,Novembre!$D63:$AG63,"Ca")/7*$C62</f>
        <v>0</v>
      </c>
      <c r="AY62" s="108">
        <f>(COUNTIFS(Novembre!$D$6:$AG$6,AY$6,Novembre!$D63:$AG63,"C")+COUNTIFS(Décembre!$D$6:$AH$6,AY$6,Décembre!$D63:$AH63,"C"))/7*$C62</f>
        <v>0</v>
      </c>
      <c r="AZ62" s="108">
        <f>(COUNTIFS(Novembre!$D$6:$AG$6,AZ$6,Novembre!$D63:$AG63,"Ca")+COUNTIFS(Décembre!$D$6:$AH$6,AZ$6,Décembre!$D63:$AH63,"Ca"))/7*$C62</f>
        <v>0</v>
      </c>
      <c r="BA62" s="108">
        <f>COUNTIFS(Décembre!$D$6:$AH$6,BA$6,Décembre!$D63:$AH63,"Ca")/7*$C62</f>
        <v>0</v>
      </c>
      <c r="BB62" s="108">
        <f>COUNTIFS(Décembre!$D$6:$AH$6,BB$6,Décembre!$D63:$AH63,"Ca")/7*$C62</f>
        <v>0</v>
      </c>
      <c r="BC62" s="108">
        <f>COUNTIFS(Décembre!$D$6:$AH$6,BC$6,Décembre!$D63:$AH63,"Ca")/7*$C62</f>
        <v>0</v>
      </c>
      <c r="BD62" s="108">
        <f>COUNTIFS(Décembre!$D$6:$AH$6,BD$6,Décembre!$D63:$AH63,"Ca")/7*$C62</f>
        <v>0</v>
      </c>
      <c r="BE62" s="39">
        <f>SUM(Tableau8[[#This Row],[janv-00]:[Colonne4]])</f>
        <v>0</v>
      </c>
    </row>
    <row r="63" spans="2:57" ht="23.25" customHeight="1" x14ac:dyDescent="0.25">
      <c r="B63" s="23">
        <f>'Noms '!B60</f>
        <v>0</v>
      </c>
      <c r="C63" s="26">
        <f>'Noms '!C60</f>
        <v>0.8</v>
      </c>
      <c r="D63" s="108">
        <f>COUNTIFS(Janvier!$D$6:$AH$6,D$6,Janvier!$D64:$AH64,"Ca")/7*Tableau8[[#This Row],[ETP]]</f>
        <v>0</v>
      </c>
      <c r="E63" s="108">
        <f>COUNTIFS(Janvier!$D$6:$AH$6,E$6,Janvier!$D64:$AH64,"Ca")/7*Tableau8[[#This Row],[ETP]]</f>
        <v>0</v>
      </c>
      <c r="F63" s="108">
        <f>COUNTIFS(Janvier!$D$6:$AH$6,F$6,Janvier!$D64:$AH64,"Ca")/7*$C63</f>
        <v>0</v>
      </c>
      <c r="G63" s="108">
        <f>COUNTIFS(Janvier!$D$6:$AH$6,G$6,Janvier!$D64:$AH64,"Ca")/7*$C63</f>
        <v>0</v>
      </c>
      <c r="H63" s="108">
        <f>(COUNTIFS(Janvier!$D$6:$AH$6,H$6,Janvier!$D64:$AH64,"Ca")+COUNTIFS(Février!D62:AF62,H$6,Février!D64:AF64,"Ca"))/7*$C63</f>
        <v>0</v>
      </c>
      <c r="I63" s="108">
        <f>(COUNTIFS(Janvier!$D$6:$AH$6,I$6,Janvier!$D64:$AH64,"Ca")+COUNTIFS(Février!E62:AG62,I$6,Février!E64:AG64,"Ca"))/7*$C63</f>
        <v>0</v>
      </c>
      <c r="J63" s="108">
        <f>COUNTIFS(Février!E62:AG62,J$6,Février!E64:AG64,"Ca")/7*$C63</f>
        <v>0</v>
      </c>
      <c r="K63" s="108">
        <f>COUNTIFS(Février!F62:AH62,K$6,Février!F64:AH64,"Ca")/7*$C63</f>
        <v>0</v>
      </c>
      <c r="L63" s="108">
        <f>(COUNTIFS(Février!G62:AI62,L$6,Février!G64:AI64,"Ca")+COUNTIFS(Mars!D62:AH62,L$6,Mars!D64:AH64,"Ca"))/7*$C63</f>
        <v>0</v>
      </c>
      <c r="M63" s="108">
        <f>(COUNTIFS(Février!H62:AJ62,M$6,Février!H64:AJ64,"Ca")+COUNTIFS(Mars!E62:AI62,M$6,Mars!E64:AI64,"Ca"))/7*$C63</f>
        <v>0</v>
      </c>
      <c r="N63" s="108">
        <f>COUNTIFS(Mars!$E$6:$AI$6,N$6,Mars!$E64:$AI64,"Ca")/7*$C63</f>
        <v>0</v>
      </c>
      <c r="O63" s="108">
        <f>COUNTIFS(Mars!$E$6:$AI$6,O$6,Mars!$E64:$AI64,"Ca")/7*$C63</f>
        <v>0</v>
      </c>
      <c r="P63" s="108">
        <f>(COUNTIFS(Mars!$E$6:$AI$6,P$6,Mars!$E64:$AI64,"Ca")+COUNTIFS(Avril!$D$6:$AG$6,P$6,Avril!$D64:$AG64,"Ca"))/7*$C63</f>
        <v>0</v>
      </c>
      <c r="Q63" s="108">
        <f>(COUNTIFS(Mars!$E$6:$AI$6,Q$6,Mars!$E64:$AI64,"Ca")+COUNTIFS(Avril!$D$6:$AG$6,Q$6,Avril!$D64:$AG64,"Ca"))/7*$C63</f>
        <v>0</v>
      </c>
      <c r="R63" s="108">
        <f>COUNTIFS(Avril!$D$6:$AG$6,R$6,Avril!$D64:$AG64,"Ca")/7*$C63</f>
        <v>0</v>
      </c>
      <c r="S63" s="108">
        <f>COUNTIFS(Avril!$D$6:$AG$6,S$6,Avril!$D64:$AG64,"Ca")/7*$C63</f>
        <v>0</v>
      </c>
      <c r="T63" s="108">
        <f>COUNTIFS(Avril!$D$6:$AG$6,T$6,Avril!$D64:$AG64,"Ca")/7*$C63</f>
        <v>0</v>
      </c>
      <c r="U63" s="108">
        <f>(COUNTIFS(Avril!$D$6:$AG$6,U$6,Avril!$D64:$AG64,"Ca")+COUNTIFS(Mai!D62:AH62,U$6,Mai!D64:AH64,"Ca"))/7*$C63</f>
        <v>0</v>
      </c>
      <c r="V63" s="108">
        <f>(COUNTIFS(Avril!$D$6:$AG$6,V$6,Avril!$D64:$AG64,"Ca")+COUNTIFS(Mai!E62:AI62,V$6,Mai!E64:AI64,"Ca"))/7*$C63</f>
        <v>0</v>
      </c>
      <c r="W63" s="108">
        <f>IF(D63="","",COUNTIFS(Mai!F62:AJ62,W$6,Mai!F64:AJ64,"Ca")/7*$C63)</f>
        <v>0</v>
      </c>
      <c r="X63" s="108">
        <f>COUNTIFS(Mai!G62:AK62,X$6,Mai!G64:AK64,"Ca")/7*$C63</f>
        <v>0</v>
      </c>
      <c r="Y63" s="108">
        <f>(COUNTIFS(Mai!H62:AL62,Y$6,Mai!H64:AL64,"Ca")+COUNTIFS(Juin!$D$6:$AG$6,Y$6,Juin!$D64:$AG64,"Ca"))/7*$C63</f>
        <v>0</v>
      </c>
      <c r="Z63" s="108">
        <f>(COUNTIFS(Mai!I62:AM62,Z$6,Mai!I64:AM64,"Ca")+COUNTIFS(Juin!$D$6:$AG$6,Z$6,Juin!$D64:$AG64,"Ca"))/7*$C63</f>
        <v>0</v>
      </c>
      <c r="AA63" s="108">
        <f>(COUNTIFS(Mai!J62:AN62,AA$6,Mai!J64:AN64,"Ca")+COUNTIFS(Juin!$D$6:$AG$6,AA$6,Juin!$D64:$AG64,"Ca"))/7*$C63</f>
        <v>0</v>
      </c>
      <c r="AB63" s="108">
        <f>COUNTIFS(Juin!$D$6:$AG$6,AB$6,Juin!$D64:$AG64,"Ca")/7*$C63</f>
        <v>0</v>
      </c>
      <c r="AC63" s="108">
        <f>(COUNTIFS(Juin!$D$6:$AG$6,AC$6,Juin!$D64:$AG64,"Ca")+COUNTIFS(Juillet!$D$6:$AH$6,AC$6,Juillet!$D64:$AH64,"Ca"))/7*$C63</f>
        <v>0</v>
      </c>
      <c r="AD63" s="108">
        <f>(COUNTIFS(Juin!$D$6:$AG$6,AD$6,Juin!$D64:$AG64,"Ca")+COUNTIFS(Juillet!$D$6:$AH$6,AD$6,Juillet!$D64:$AH64,"Ca"))/7*$C63</f>
        <v>0</v>
      </c>
      <c r="AE63" s="108">
        <f>COUNTIFS(Juillet!$D$6:$AH$6,AE$6,Juillet!$D64:$AH64,"Ca")/7*$C63</f>
        <v>0</v>
      </c>
      <c r="AF63" s="108">
        <f>COUNTIFS(Juillet!$D$6:$AH$6,AF$6,Juillet!$D64:$AH64,"Ca")/7*$C63</f>
        <v>0</v>
      </c>
      <c r="AG63" s="108">
        <f>COUNTIFS(Juillet!$D$6:$AH$6,AG$6,Juillet!$D64:$AH64,"Ca")/7*$C63</f>
        <v>0</v>
      </c>
      <c r="AH63" s="108">
        <f>(COUNTIFS(Juillet!$D$6:$AH$6,AH$6,Juillet!$D64:$AH64,"Ca")+COUNTIFS(Août!$D$6:$AH$6,AH$6,Août!$D64:$AH64,"Ca"))/7*$C63</f>
        <v>0</v>
      </c>
      <c r="AI63" s="108">
        <f>COUNTIFS(Août!$D$6:$AH$6,AI$6,Août!$D64:$AH64,"Ca")/7*$C63</f>
        <v>0</v>
      </c>
      <c r="AJ63" s="108">
        <f>COUNTIFS(Août!$D$6:$AH$6,AJ$6,Août!$D64:$AH64,"Ca")/7*$C63</f>
        <v>0</v>
      </c>
      <c r="AK63" s="108">
        <f>COUNTIFS(Août!$D$6:$AH$6,AK$6,Août!$D64:$AH64,"Ca")/7*$C63</f>
        <v>0</v>
      </c>
      <c r="AL63" s="108">
        <f>(COUNTIFS(Août!$D$6:$AH$6,AL$6,Août!$D64:$AH64,"Ca")+COUNTIFS(Septembre!$D$6:$AG$6,AL$6,Septembre!$D64:$AG64,"Ca"))/7*$C63</f>
        <v>0</v>
      </c>
      <c r="AM63" s="108">
        <f>(COUNTIFS(Août!$D$6:$AH$6,AM$6,Août!$D64:$AH64,"Ca")+COUNTIFS(Septembre!$D$6:$AG$6,AM$6,Septembre!$D64:$AG64,"Ca"))/7*$C63</f>
        <v>0</v>
      </c>
      <c r="AN63" s="108">
        <f>COUNTIFS(Septembre!$D$6:$AG$6,AN$6,Septembre!$D64:$AG64,"Ca")/7*$C63</f>
        <v>0</v>
      </c>
      <c r="AO63" s="108">
        <f>COUNTIFS(Septembre!$D$6:$AG$6,AO$6,Septembre!$D64:$AG64,"Ca")/7*$C63</f>
        <v>0</v>
      </c>
      <c r="AP63" s="108">
        <f>(COUNTIFS(Septembre!$D$6:$AG$6,AP$6,Septembre!$D64:$AG64,"Ca")+COUNTIFS(Octobre!$D$6:$AH$6,AP$6,Octobre!$D64:$AH64,"Ca"))/7*$C63</f>
        <v>0</v>
      </c>
      <c r="AQ63" s="108">
        <f>(COUNTIFS(Septembre!$D$6:$AG$6,AQ$6,Septembre!$D64:$AG64,"Ca")+COUNTIFS(Octobre!$D$6:$AH$6,AQ$6,Octobre!$D64:$AH64,"Ca"))/7*$C63</f>
        <v>0</v>
      </c>
      <c r="AR63" s="108">
        <f>COUNTIFS(Octobre!$D$6:$AH$6,AR$6,Octobre!$D64:$AH64,"Ca")/7*$C63</f>
        <v>0</v>
      </c>
      <c r="AS63" s="108">
        <f>COUNTIFS(Octobre!$D$6:$AH$6,AS$6,Octobre!$D64:$AH64,"Ca")/7*$C63</f>
        <v>0</v>
      </c>
      <c r="AT63" s="108">
        <f>COUNTIFS(Octobre!$D$6:$AH$6,AT$6,Octobre!$D64:$AH64,"Ca")/7*$C63</f>
        <v>0</v>
      </c>
      <c r="AU63" s="108">
        <f>(COUNTIFS(Octobre!$D$6:$AH$6,AU$6,Octobre!$D64:$AH64,"Ca")+COUNTIFS(Novembre!$D$6:$AG$6,AU$6,Novembre!$D64:$AG64,"Ca"))/7*$C63</f>
        <v>0</v>
      </c>
      <c r="AV63" s="108">
        <f>(COUNTIFS(Octobre!$D$6:$AH$6,AV$6,Octobre!$D64:$AH64,"Ca")+COUNTIFS(Novembre!$D$6:$AG$6,AV$6,Novembre!$D64:$AG64,"Ca"))/7*$C63</f>
        <v>0</v>
      </c>
      <c r="AW63" s="108">
        <f>COUNTIFS(Novembre!$D$6:$AG$6,AW$6,Novembre!$D64:$AG64,"Ca")/7*$C63</f>
        <v>0</v>
      </c>
      <c r="AX63" s="108">
        <f>COUNTIFS(Novembre!$D$6:$AG$6,AX$6,Novembre!$D64:$AG64,"Ca")/7*$C63</f>
        <v>0</v>
      </c>
      <c r="AY63" s="108">
        <f>(COUNTIFS(Novembre!$D$6:$AG$6,AY$6,Novembre!$D64:$AG64,"C")+COUNTIFS(Décembre!$D$6:$AH$6,AY$6,Décembre!$D64:$AH64,"C"))/7*$C63</f>
        <v>0</v>
      </c>
      <c r="AZ63" s="108">
        <f>(COUNTIFS(Novembre!$D$6:$AG$6,AZ$6,Novembre!$D64:$AG64,"Ca")+COUNTIFS(Décembre!$D$6:$AH$6,AZ$6,Décembre!$D64:$AH64,"Ca"))/7*$C63</f>
        <v>0</v>
      </c>
      <c r="BA63" s="108">
        <f>COUNTIFS(Décembre!$D$6:$AH$6,BA$6,Décembre!$D64:$AH64,"Ca")/7*$C63</f>
        <v>0</v>
      </c>
      <c r="BB63" s="108">
        <f>COUNTIFS(Décembre!$D$6:$AH$6,BB$6,Décembre!$D64:$AH64,"Ca")/7*$C63</f>
        <v>0</v>
      </c>
      <c r="BC63" s="108">
        <f>COUNTIFS(Décembre!$D$6:$AH$6,BC$6,Décembre!$D64:$AH64,"Ca")/7*$C63</f>
        <v>0</v>
      </c>
      <c r="BD63" s="108">
        <f>COUNTIFS(Décembre!$D$6:$AH$6,BD$6,Décembre!$D64:$AH64,"Ca")/7*$C63</f>
        <v>0</v>
      </c>
      <c r="BE63" s="39">
        <f>SUM(Tableau8[[#This Row],[janv-00]:[Colonne4]])</f>
        <v>0</v>
      </c>
    </row>
    <row r="64" spans="2:57" ht="23.25" customHeight="1" x14ac:dyDescent="0.25">
      <c r="B64" s="23">
        <f>'Noms '!B61</f>
        <v>0</v>
      </c>
      <c r="C64" s="26">
        <f>'Noms '!C61</f>
        <v>1</v>
      </c>
      <c r="D64" s="108">
        <f>COUNTIFS(Janvier!$D$6:$AH$6,D$6,Janvier!$D65:$AH65,"Ca")/7*Tableau8[[#This Row],[ETP]]</f>
        <v>0</v>
      </c>
      <c r="E64" s="108">
        <f>COUNTIFS(Janvier!$D$6:$AH$6,E$6,Janvier!$D65:$AH65,"Ca")/7*Tableau8[[#This Row],[ETP]]</f>
        <v>0</v>
      </c>
      <c r="F64" s="108">
        <f>COUNTIFS(Janvier!$D$6:$AH$6,F$6,Janvier!$D65:$AH65,"Ca")/7*$C64</f>
        <v>0</v>
      </c>
      <c r="G64" s="108">
        <f>COUNTIFS(Janvier!$D$6:$AH$6,G$6,Janvier!$D65:$AH65,"Ca")/7*$C64</f>
        <v>0</v>
      </c>
      <c r="H64" s="108">
        <f>(COUNTIFS(Janvier!$D$6:$AH$6,H$6,Janvier!$D65:$AH65,"Ca")+COUNTIFS(Février!D63:AF63,H$6,Février!D65:AF65,"Ca"))/7*$C64</f>
        <v>0</v>
      </c>
      <c r="I64" s="108">
        <f>(COUNTIFS(Janvier!$D$6:$AH$6,I$6,Janvier!$D65:$AH65,"Ca")+COUNTIFS(Février!E63:AG63,I$6,Février!E65:AG65,"Ca"))/7*$C64</f>
        <v>0</v>
      </c>
      <c r="J64" s="108">
        <f>COUNTIFS(Février!E63:AG63,J$6,Février!E65:AG65,"Ca")/7*$C64</f>
        <v>0</v>
      </c>
      <c r="K64" s="108">
        <f>COUNTIFS(Février!F63:AH63,K$6,Février!F65:AH65,"Ca")/7*$C64</f>
        <v>0</v>
      </c>
      <c r="L64" s="108">
        <f>(COUNTIFS(Février!G63:AI63,L$6,Février!G65:AI65,"Ca")+COUNTIFS(Mars!D63:AH63,L$6,Mars!D65:AH65,"Ca"))/7*$C64</f>
        <v>0</v>
      </c>
      <c r="M64" s="108">
        <f>(COUNTIFS(Février!H63:AJ63,M$6,Février!H65:AJ65,"Ca")+COUNTIFS(Mars!E63:AI63,M$6,Mars!E65:AI65,"Ca"))/7*$C64</f>
        <v>0</v>
      </c>
      <c r="N64" s="108">
        <f>COUNTIFS(Mars!$E$6:$AI$6,N$6,Mars!$E65:$AI65,"Ca")/7*$C64</f>
        <v>0</v>
      </c>
      <c r="O64" s="108">
        <f>COUNTIFS(Mars!$E$6:$AI$6,O$6,Mars!$E65:$AI65,"Ca")/7*$C64</f>
        <v>0</v>
      </c>
      <c r="P64" s="108">
        <f>(COUNTIFS(Mars!$E$6:$AI$6,P$6,Mars!$E65:$AI65,"Ca")+COUNTIFS(Avril!$D$6:$AG$6,P$6,Avril!$D65:$AG65,"Ca"))/7*$C64</f>
        <v>0</v>
      </c>
      <c r="Q64" s="108">
        <f>(COUNTIFS(Mars!$E$6:$AI$6,Q$6,Mars!$E65:$AI65,"Ca")+COUNTIFS(Avril!$D$6:$AG$6,Q$6,Avril!$D65:$AG65,"Ca"))/7*$C64</f>
        <v>0</v>
      </c>
      <c r="R64" s="108">
        <f>COUNTIFS(Avril!$D$6:$AG$6,R$6,Avril!$D65:$AG65,"Ca")/7*$C64</f>
        <v>0</v>
      </c>
      <c r="S64" s="108">
        <f>COUNTIFS(Avril!$D$6:$AG$6,S$6,Avril!$D65:$AG65,"Ca")/7*$C64</f>
        <v>0</v>
      </c>
      <c r="T64" s="108">
        <f>COUNTIFS(Avril!$D$6:$AG$6,T$6,Avril!$D65:$AG65,"Ca")/7*$C64</f>
        <v>0</v>
      </c>
      <c r="U64" s="108">
        <f>(COUNTIFS(Avril!$D$6:$AG$6,U$6,Avril!$D65:$AG65,"Ca")+COUNTIFS(Mai!D63:AH63,U$6,Mai!D65:AH65,"Ca"))/7*$C64</f>
        <v>0</v>
      </c>
      <c r="V64" s="108">
        <f>(COUNTIFS(Avril!$D$6:$AG$6,V$6,Avril!$D65:$AG65,"Ca")+COUNTIFS(Mai!E63:AI63,V$6,Mai!E65:AI65,"Ca"))/7*$C64</f>
        <v>0</v>
      </c>
      <c r="W64" s="108">
        <f>IF(D64="","",COUNTIFS(Mai!F63:AJ63,W$6,Mai!F65:AJ65,"Ca")/7*$C64)</f>
        <v>0</v>
      </c>
      <c r="X64" s="108">
        <f>COUNTIFS(Mai!G63:AK63,X$6,Mai!G65:AK65,"Ca")/7*$C64</f>
        <v>0</v>
      </c>
      <c r="Y64" s="108">
        <f>(COUNTIFS(Mai!H63:AL63,Y$6,Mai!H65:AL65,"Ca")+COUNTIFS(Juin!$D$6:$AG$6,Y$6,Juin!$D65:$AG65,"Ca"))/7*$C64</f>
        <v>0</v>
      </c>
      <c r="Z64" s="108">
        <f>(COUNTIFS(Mai!I63:AM63,Z$6,Mai!I65:AM65,"Ca")+COUNTIFS(Juin!$D$6:$AG$6,Z$6,Juin!$D65:$AG65,"Ca"))/7*$C64</f>
        <v>0</v>
      </c>
      <c r="AA64" s="108">
        <f>(COUNTIFS(Mai!J63:AN63,AA$6,Mai!J65:AN65,"Ca")+COUNTIFS(Juin!$D$6:$AG$6,AA$6,Juin!$D65:$AG65,"Ca"))/7*$C64</f>
        <v>0</v>
      </c>
      <c r="AB64" s="108">
        <f>COUNTIFS(Juin!$D$6:$AG$6,AB$6,Juin!$D65:$AG65,"Ca")/7*$C64</f>
        <v>0</v>
      </c>
      <c r="AC64" s="108">
        <f>(COUNTIFS(Juin!$D$6:$AG$6,AC$6,Juin!$D65:$AG65,"Ca")+COUNTIFS(Juillet!$D$6:$AH$6,AC$6,Juillet!$D65:$AH65,"Ca"))/7*$C64</f>
        <v>0</v>
      </c>
      <c r="AD64" s="108">
        <f>(COUNTIFS(Juin!$D$6:$AG$6,AD$6,Juin!$D65:$AG65,"Ca")+COUNTIFS(Juillet!$D$6:$AH$6,AD$6,Juillet!$D65:$AH65,"Ca"))/7*$C64</f>
        <v>0</v>
      </c>
      <c r="AE64" s="108">
        <f>COUNTIFS(Juillet!$D$6:$AH$6,AE$6,Juillet!$D65:$AH65,"Ca")/7*$C64</f>
        <v>0</v>
      </c>
      <c r="AF64" s="108">
        <f>COUNTIFS(Juillet!$D$6:$AH$6,AF$6,Juillet!$D65:$AH65,"Ca")/7*$C64</f>
        <v>0</v>
      </c>
      <c r="AG64" s="108">
        <f>COUNTIFS(Juillet!$D$6:$AH$6,AG$6,Juillet!$D65:$AH65,"Ca")/7*$C64</f>
        <v>0</v>
      </c>
      <c r="AH64" s="108">
        <f>(COUNTIFS(Juillet!$D$6:$AH$6,AH$6,Juillet!$D65:$AH65,"Ca")+COUNTIFS(Août!$D$6:$AH$6,AH$6,Août!$D65:$AH65,"Ca"))/7*$C64</f>
        <v>0</v>
      </c>
      <c r="AI64" s="108">
        <f>COUNTIFS(Août!$D$6:$AH$6,AI$6,Août!$D65:$AH65,"Ca")/7*$C64</f>
        <v>0</v>
      </c>
      <c r="AJ64" s="108">
        <f>COUNTIFS(Août!$D$6:$AH$6,AJ$6,Août!$D65:$AH65,"Ca")/7*$C64</f>
        <v>0</v>
      </c>
      <c r="AK64" s="108">
        <f>COUNTIFS(Août!$D$6:$AH$6,AK$6,Août!$D65:$AH65,"Ca")/7*$C64</f>
        <v>0</v>
      </c>
      <c r="AL64" s="108">
        <f>(COUNTIFS(Août!$D$6:$AH$6,AL$6,Août!$D65:$AH65,"Ca")+COUNTIFS(Septembre!$D$6:$AG$6,AL$6,Septembre!$D65:$AG65,"Ca"))/7*$C64</f>
        <v>0</v>
      </c>
      <c r="AM64" s="108">
        <f>(COUNTIFS(Août!$D$6:$AH$6,AM$6,Août!$D65:$AH65,"Ca")+COUNTIFS(Septembre!$D$6:$AG$6,AM$6,Septembre!$D65:$AG65,"Ca"))/7*$C64</f>
        <v>0</v>
      </c>
      <c r="AN64" s="108">
        <f>COUNTIFS(Septembre!$D$6:$AG$6,AN$6,Septembre!$D65:$AG65,"Ca")/7*$C64</f>
        <v>0</v>
      </c>
      <c r="AO64" s="108">
        <f>COUNTIFS(Septembre!$D$6:$AG$6,AO$6,Septembre!$D65:$AG65,"Ca")/7*$C64</f>
        <v>0</v>
      </c>
      <c r="AP64" s="108">
        <f>(COUNTIFS(Septembre!$D$6:$AG$6,AP$6,Septembre!$D65:$AG65,"Ca")+COUNTIFS(Octobre!$D$6:$AH$6,AP$6,Octobre!$D65:$AH65,"Ca"))/7*$C64</f>
        <v>0</v>
      </c>
      <c r="AQ64" s="108">
        <f>(COUNTIFS(Septembre!$D$6:$AG$6,AQ$6,Septembre!$D65:$AG65,"Ca")+COUNTIFS(Octobre!$D$6:$AH$6,AQ$6,Octobre!$D65:$AH65,"Ca"))/7*$C64</f>
        <v>0</v>
      </c>
      <c r="AR64" s="108">
        <f>COUNTIFS(Octobre!$D$6:$AH$6,AR$6,Octobre!$D65:$AH65,"Ca")/7*$C64</f>
        <v>0</v>
      </c>
      <c r="AS64" s="108">
        <f>COUNTIFS(Octobre!$D$6:$AH$6,AS$6,Octobre!$D65:$AH65,"Ca")/7*$C64</f>
        <v>0</v>
      </c>
      <c r="AT64" s="108">
        <f>COUNTIFS(Octobre!$D$6:$AH$6,AT$6,Octobre!$D65:$AH65,"Ca")/7*$C64</f>
        <v>0</v>
      </c>
      <c r="AU64" s="108">
        <f>(COUNTIFS(Octobre!$D$6:$AH$6,AU$6,Octobre!$D65:$AH65,"Ca")+COUNTIFS(Novembre!$D$6:$AG$6,AU$6,Novembre!$D65:$AG65,"Ca"))/7*$C64</f>
        <v>0</v>
      </c>
      <c r="AV64" s="108">
        <f>(COUNTIFS(Octobre!$D$6:$AH$6,AV$6,Octobre!$D65:$AH65,"Ca")+COUNTIFS(Novembre!$D$6:$AG$6,AV$6,Novembre!$D65:$AG65,"Ca"))/7*$C64</f>
        <v>0</v>
      </c>
      <c r="AW64" s="108">
        <f>COUNTIFS(Novembre!$D$6:$AG$6,AW$6,Novembre!$D65:$AG65,"Ca")/7*$C64</f>
        <v>0</v>
      </c>
      <c r="AX64" s="108">
        <f>COUNTIFS(Novembre!$D$6:$AG$6,AX$6,Novembre!$D65:$AG65,"Ca")/7*$C64</f>
        <v>0</v>
      </c>
      <c r="AY64" s="108">
        <f>(COUNTIFS(Novembre!$D$6:$AG$6,AY$6,Novembre!$D65:$AG65,"C")+COUNTIFS(Décembre!$D$6:$AH$6,AY$6,Décembre!$D65:$AH65,"C"))/7*$C64</f>
        <v>0</v>
      </c>
      <c r="AZ64" s="108">
        <f>(COUNTIFS(Novembre!$D$6:$AG$6,AZ$6,Novembre!$D65:$AG65,"Ca")+COUNTIFS(Décembre!$D$6:$AH$6,AZ$6,Décembre!$D65:$AH65,"Ca"))/7*$C64</f>
        <v>0</v>
      </c>
      <c r="BA64" s="108">
        <f>COUNTIFS(Décembre!$D$6:$AH$6,BA$6,Décembre!$D65:$AH65,"Ca")/7*$C64</f>
        <v>0</v>
      </c>
      <c r="BB64" s="108">
        <f>COUNTIFS(Décembre!$D$6:$AH$6,BB$6,Décembre!$D65:$AH65,"Ca")/7*$C64</f>
        <v>0</v>
      </c>
      <c r="BC64" s="108">
        <f>COUNTIFS(Décembre!$D$6:$AH$6,BC$6,Décembre!$D65:$AH65,"Ca")/7*$C64</f>
        <v>0</v>
      </c>
      <c r="BD64" s="108">
        <f>COUNTIFS(Décembre!$D$6:$AH$6,BD$6,Décembre!$D65:$AH65,"Ca")/7*$C64</f>
        <v>0</v>
      </c>
      <c r="BE64" s="39">
        <f>SUM(Tableau8[[#This Row],[janv-00]:[Colonne4]])</f>
        <v>0</v>
      </c>
    </row>
    <row r="65" spans="2:58" ht="23.25" customHeight="1" x14ac:dyDescent="0.25">
      <c r="B65" s="23">
        <f>'Noms '!B62</f>
        <v>0</v>
      </c>
      <c r="C65" s="26">
        <f>'Noms '!C62</f>
        <v>0.8</v>
      </c>
      <c r="D65" s="108">
        <f>COUNTIFS(Janvier!$D$6:$AH$6,D$6,Janvier!$D66:$AH66,"Ca")/7*Tableau8[[#This Row],[ETP]]</f>
        <v>0</v>
      </c>
      <c r="E65" s="108">
        <f>COUNTIFS(Janvier!$D$6:$AH$6,E$6,Janvier!$D66:$AH66,"Ca")/7*Tableau8[[#This Row],[ETP]]</f>
        <v>0</v>
      </c>
      <c r="F65" s="108">
        <f>COUNTIFS(Janvier!$D$6:$AH$6,F$6,Janvier!$D66:$AH66,"Ca")/7*$C65</f>
        <v>0</v>
      </c>
      <c r="G65" s="108">
        <f>COUNTIFS(Janvier!$D$6:$AH$6,G$6,Janvier!$D66:$AH66,"Ca")/7*$C65</f>
        <v>0</v>
      </c>
      <c r="H65" s="108">
        <f>(COUNTIFS(Janvier!$D$6:$AH$6,H$6,Janvier!$D66:$AH66,"Ca")+COUNTIFS(Février!D64:AF64,H$6,Février!D66:AF66,"Ca"))/7*$C65</f>
        <v>0</v>
      </c>
      <c r="I65" s="108">
        <f>(COUNTIFS(Janvier!$D$6:$AH$6,I$6,Janvier!$D66:$AH66,"Ca")+COUNTIFS(Février!E64:AG64,I$6,Février!E66:AG66,"Ca"))/7*$C65</f>
        <v>0</v>
      </c>
      <c r="J65" s="108">
        <f>COUNTIFS(Février!E64:AG64,J$6,Février!E66:AG66,"Ca")/7*$C65</f>
        <v>0</v>
      </c>
      <c r="K65" s="108">
        <f>COUNTIFS(Février!F64:AH64,K$6,Février!F66:AH66,"Ca")/7*$C65</f>
        <v>0</v>
      </c>
      <c r="L65" s="108">
        <f>(COUNTIFS(Février!G64:AI64,L$6,Février!G66:AI66,"Ca")+COUNTIFS(Mars!D64:AH64,L$6,Mars!D66:AH66,"Ca"))/7*$C65</f>
        <v>0</v>
      </c>
      <c r="M65" s="108">
        <f>(COUNTIFS(Février!H64:AJ64,M$6,Février!H66:AJ66,"Ca")+COUNTIFS(Mars!E64:AI64,M$6,Mars!E66:AI66,"Ca"))/7*$C65</f>
        <v>0</v>
      </c>
      <c r="N65" s="108">
        <f>COUNTIFS(Mars!$E$6:$AI$6,N$6,Mars!$E66:$AI66,"Ca")/7*$C65</f>
        <v>0</v>
      </c>
      <c r="O65" s="108">
        <f>COUNTIFS(Mars!$E$6:$AI$6,O$6,Mars!$E66:$AI66,"Ca")/7*$C65</f>
        <v>0</v>
      </c>
      <c r="P65" s="108">
        <f>(COUNTIFS(Mars!$E$6:$AI$6,P$6,Mars!$E66:$AI66,"Ca")+COUNTIFS(Avril!$D$6:$AG$6,P$6,Avril!$D66:$AG66,"Ca"))/7*$C65</f>
        <v>0</v>
      </c>
      <c r="Q65" s="108">
        <f>(COUNTIFS(Mars!$E$6:$AI$6,Q$6,Mars!$E66:$AI66,"Ca")+COUNTIFS(Avril!$D$6:$AG$6,Q$6,Avril!$D66:$AG66,"Ca"))/7*$C65</f>
        <v>0</v>
      </c>
      <c r="R65" s="108">
        <f>COUNTIFS(Avril!$D$6:$AG$6,R$6,Avril!$D66:$AG66,"Ca")/7*$C65</f>
        <v>0</v>
      </c>
      <c r="S65" s="108">
        <f>COUNTIFS(Avril!$D$6:$AG$6,S$6,Avril!$D66:$AG66,"Ca")/7*$C65</f>
        <v>0</v>
      </c>
      <c r="T65" s="108">
        <f>COUNTIFS(Avril!$D$6:$AG$6,T$6,Avril!$D66:$AG66,"Ca")/7*$C65</f>
        <v>0</v>
      </c>
      <c r="U65" s="108">
        <f>(COUNTIFS(Avril!$D$6:$AG$6,U$6,Avril!$D66:$AG66,"Ca")+COUNTIFS(Mai!D64:AH64,U$6,Mai!D66:AH66,"Ca"))/7*$C65</f>
        <v>0</v>
      </c>
      <c r="V65" s="108">
        <f>(COUNTIFS(Avril!$D$6:$AG$6,V$6,Avril!$D66:$AG66,"Ca")+COUNTIFS(Mai!E64:AI64,V$6,Mai!E66:AI66,"Ca"))/7*$C65</f>
        <v>0</v>
      </c>
      <c r="W65" s="108">
        <f>IF(D65="","",COUNTIFS(Mai!F64:AJ64,W$6,Mai!F66:AJ66,"Ca")/7*$C65)</f>
        <v>0</v>
      </c>
      <c r="X65" s="108">
        <f>COUNTIFS(Mai!G64:AK64,X$6,Mai!G66:AK66,"Ca")/7*$C65</f>
        <v>0</v>
      </c>
      <c r="Y65" s="108">
        <f>(COUNTIFS(Mai!H64:AL64,Y$6,Mai!H66:AL66,"Ca")+COUNTIFS(Juin!$D$6:$AG$6,Y$6,Juin!$D66:$AG66,"Ca"))/7*$C65</f>
        <v>0</v>
      </c>
      <c r="Z65" s="108">
        <f>(COUNTIFS(Mai!I64:AM64,Z$6,Mai!I66:AM66,"Ca")+COUNTIFS(Juin!$D$6:$AG$6,Z$6,Juin!$D66:$AG66,"Ca"))/7*$C65</f>
        <v>0</v>
      </c>
      <c r="AA65" s="108">
        <f>(COUNTIFS(Mai!J64:AN64,AA$6,Mai!J66:AN66,"Ca")+COUNTIFS(Juin!$D$6:$AG$6,AA$6,Juin!$D66:$AG66,"Ca"))/7*$C65</f>
        <v>0</v>
      </c>
      <c r="AB65" s="108">
        <f>COUNTIFS(Juin!$D$6:$AG$6,AB$6,Juin!$D66:$AG66,"Ca")/7*$C65</f>
        <v>0</v>
      </c>
      <c r="AC65" s="108">
        <f>(COUNTIFS(Juin!$D$6:$AG$6,AC$6,Juin!$D66:$AG66,"Ca")+COUNTIFS(Juillet!$D$6:$AH$6,AC$6,Juillet!$D66:$AH66,"Ca"))/7*$C65</f>
        <v>0</v>
      </c>
      <c r="AD65" s="108">
        <f>(COUNTIFS(Juin!$D$6:$AG$6,AD$6,Juin!$D66:$AG66,"Ca")+COUNTIFS(Juillet!$D$6:$AH$6,AD$6,Juillet!$D66:$AH66,"Ca"))/7*$C65</f>
        <v>0</v>
      </c>
      <c r="AE65" s="108">
        <f>COUNTIFS(Juillet!$D$6:$AH$6,AE$6,Juillet!$D66:$AH66,"Ca")/7*$C65</f>
        <v>0</v>
      </c>
      <c r="AF65" s="108">
        <f>COUNTIFS(Juillet!$D$6:$AH$6,AF$6,Juillet!$D66:$AH66,"Ca")/7*$C65</f>
        <v>0</v>
      </c>
      <c r="AG65" s="108">
        <f>COUNTIFS(Juillet!$D$6:$AH$6,AG$6,Juillet!$D66:$AH66,"Ca")/7*$C65</f>
        <v>0</v>
      </c>
      <c r="AH65" s="108">
        <f>(COUNTIFS(Juillet!$D$6:$AH$6,AH$6,Juillet!$D66:$AH66,"Ca")+COUNTIFS(Août!$D$6:$AH$6,AH$6,Août!$D66:$AH66,"Ca"))/7*$C65</f>
        <v>0</v>
      </c>
      <c r="AI65" s="108">
        <f>COUNTIFS(Août!$D$6:$AH$6,AI$6,Août!$D66:$AH66,"Ca")/7*$C65</f>
        <v>0</v>
      </c>
      <c r="AJ65" s="108">
        <f>COUNTIFS(Août!$D$6:$AH$6,AJ$6,Août!$D66:$AH66,"Ca")/7*$C65</f>
        <v>0</v>
      </c>
      <c r="AK65" s="108">
        <f>COUNTIFS(Août!$D$6:$AH$6,AK$6,Août!$D66:$AH66,"Ca")/7*$C65</f>
        <v>0</v>
      </c>
      <c r="AL65" s="108">
        <f>(COUNTIFS(Août!$D$6:$AH$6,AL$6,Août!$D66:$AH66,"Ca")+COUNTIFS(Septembre!$D$6:$AG$6,AL$6,Septembre!$D66:$AG66,"Ca"))/7*$C65</f>
        <v>0</v>
      </c>
      <c r="AM65" s="108">
        <f>(COUNTIFS(Août!$D$6:$AH$6,AM$6,Août!$D66:$AH66,"Ca")+COUNTIFS(Septembre!$D$6:$AG$6,AM$6,Septembre!$D66:$AG66,"Ca"))/7*$C65</f>
        <v>0</v>
      </c>
      <c r="AN65" s="108">
        <f>COUNTIFS(Septembre!$D$6:$AG$6,AN$6,Septembre!$D66:$AG66,"Ca")/7*$C65</f>
        <v>0</v>
      </c>
      <c r="AO65" s="108">
        <f>COUNTIFS(Septembre!$D$6:$AG$6,AO$6,Septembre!$D66:$AG66,"Ca")/7*$C65</f>
        <v>0</v>
      </c>
      <c r="AP65" s="108">
        <f>(COUNTIFS(Septembre!$D$6:$AG$6,AP$6,Septembre!$D66:$AG66,"Ca")+COUNTIFS(Octobre!$D$6:$AH$6,AP$6,Octobre!$D66:$AH66,"Ca"))/7*$C65</f>
        <v>0</v>
      </c>
      <c r="AQ65" s="108">
        <f>(COUNTIFS(Septembre!$D$6:$AG$6,AQ$6,Septembre!$D66:$AG66,"Ca")+COUNTIFS(Octobre!$D$6:$AH$6,AQ$6,Octobre!$D66:$AH66,"Ca"))/7*$C65</f>
        <v>0</v>
      </c>
      <c r="AR65" s="108">
        <f>COUNTIFS(Octobre!$D$6:$AH$6,AR$6,Octobre!$D66:$AH66,"Ca")/7*$C65</f>
        <v>0</v>
      </c>
      <c r="AS65" s="108">
        <f>COUNTIFS(Octobre!$D$6:$AH$6,AS$6,Octobre!$D66:$AH66,"Ca")/7*$C65</f>
        <v>0</v>
      </c>
      <c r="AT65" s="108">
        <f>COUNTIFS(Octobre!$D$6:$AH$6,AT$6,Octobre!$D66:$AH66,"Ca")/7*$C65</f>
        <v>0</v>
      </c>
      <c r="AU65" s="108">
        <f>(COUNTIFS(Octobre!$D$6:$AH$6,AU$6,Octobre!$D66:$AH66,"Ca")+COUNTIFS(Novembre!$D$6:$AG$6,AU$6,Novembre!$D66:$AG66,"Ca"))/7*$C65</f>
        <v>0</v>
      </c>
      <c r="AV65" s="108">
        <f>(COUNTIFS(Octobre!$D$6:$AH$6,AV$6,Octobre!$D66:$AH66,"Ca")+COUNTIFS(Novembre!$D$6:$AG$6,AV$6,Novembre!$D66:$AG66,"Ca"))/7*$C65</f>
        <v>0</v>
      </c>
      <c r="AW65" s="108">
        <f>COUNTIFS(Novembre!$D$6:$AG$6,AW$6,Novembre!$D66:$AG66,"Ca")/7*$C65</f>
        <v>0</v>
      </c>
      <c r="AX65" s="108">
        <f>COUNTIFS(Novembre!$D$6:$AG$6,AX$6,Novembre!$D66:$AG66,"Ca")/7*$C65</f>
        <v>0</v>
      </c>
      <c r="AY65" s="108">
        <f>(COUNTIFS(Novembre!$D$6:$AG$6,AY$6,Novembre!$D66:$AG66,"C")+COUNTIFS(Décembre!$D$6:$AH$6,AY$6,Décembre!$D66:$AH66,"C"))/7*$C65</f>
        <v>0</v>
      </c>
      <c r="AZ65" s="108">
        <f>(COUNTIFS(Novembre!$D$6:$AG$6,AZ$6,Novembre!$D66:$AG66,"Ca")+COUNTIFS(Décembre!$D$6:$AH$6,AZ$6,Décembre!$D66:$AH66,"Ca"))/7*$C65</f>
        <v>0</v>
      </c>
      <c r="BA65" s="108">
        <f>COUNTIFS(Décembre!$D$6:$AH$6,BA$6,Décembre!$D66:$AH66,"Ca")/7*$C65</f>
        <v>0</v>
      </c>
      <c r="BB65" s="108">
        <f>COUNTIFS(Décembre!$D$6:$AH$6,BB$6,Décembre!$D66:$AH66,"Ca")/7*$C65</f>
        <v>0</v>
      </c>
      <c r="BC65" s="108">
        <f>COUNTIFS(Décembre!$D$6:$AH$6,BC$6,Décembre!$D66:$AH66,"Ca")/7*$C65</f>
        <v>0</v>
      </c>
      <c r="BD65" s="108">
        <f>COUNTIFS(Décembre!$D$6:$AH$6,BD$6,Décembre!$D66:$AH66,"Ca")/7*$C65</f>
        <v>0</v>
      </c>
      <c r="BE65" s="39">
        <f>SUM(Tableau8[[#This Row],[janv-00]:[Colonne4]])</f>
        <v>0</v>
      </c>
    </row>
    <row r="66" spans="2:58" ht="23.25" customHeight="1" x14ac:dyDescent="0.25">
      <c r="B66" s="23">
        <f>'Noms '!B63</f>
        <v>0</v>
      </c>
      <c r="C66" s="26">
        <f>'Noms '!C63</f>
        <v>0.63</v>
      </c>
      <c r="D66" s="108">
        <f>COUNTIFS(Janvier!$D$6:$AH$6,D$6,Janvier!$D67:$AH67,"Ca")/7*Tableau8[[#This Row],[ETP]]</f>
        <v>0</v>
      </c>
      <c r="E66" s="108">
        <f>COUNTIFS(Janvier!$D$6:$AH$6,E$6,Janvier!$D67:$AH67,"Ca")/7*Tableau8[[#This Row],[ETP]]</f>
        <v>0</v>
      </c>
      <c r="F66" s="108">
        <f>COUNTIFS(Janvier!$D$6:$AH$6,F$6,Janvier!$D67:$AH67,"Ca")/7*$C66</f>
        <v>0</v>
      </c>
      <c r="G66" s="108">
        <f>COUNTIFS(Janvier!$D$6:$AH$6,G$6,Janvier!$D67:$AH67,"Ca")/7*$C66</f>
        <v>0</v>
      </c>
      <c r="H66" s="108">
        <f>(COUNTIFS(Janvier!$D$6:$AH$6,H$6,Janvier!$D67:$AH67,"Ca")+COUNTIFS(Février!D65:AF65,H$6,Février!D67:AF67,"Ca"))/7*$C66</f>
        <v>0</v>
      </c>
      <c r="I66" s="108">
        <f>(COUNTIFS(Janvier!$D$6:$AH$6,I$6,Janvier!$D67:$AH67,"Ca")+COUNTIFS(Février!E65:AG65,I$6,Février!E67:AG67,"Ca"))/7*$C66</f>
        <v>0</v>
      </c>
      <c r="J66" s="108">
        <f>COUNTIFS(Février!E65:AG65,J$6,Février!E67:AG67,"Ca")/7*$C66</f>
        <v>0</v>
      </c>
      <c r="K66" s="108">
        <f>COUNTIFS(Février!F65:AH65,K$6,Février!F67:AH67,"Ca")/7*$C66</f>
        <v>0</v>
      </c>
      <c r="L66" s="108">
        <f>(COUNTIFS(Février!G65:AI65,L$6,Février!G67:AI67,"Ca")+COUNTIFS(Mars!D65:AH65,L$6,Mars!D67:AH67,"Ca"))/7*$C66</f>
        <v>0</v>
      </c>
      <c r="M66" s="108">
        <f>(COUNTIFS(Février!H65:AJ65,M$6,Février!H67:AJ67,"Ca")+COUNTIFS(Mars!E65:AI65,M$6,Mars!E67:AI67,"Ca"))/7*$C66</f>
        <v>0</v>
      </c>
      <c r="N66" s="108">
        <f>COUNTIFS(Mars!$E$6:$AI$6,N$6,Mars!$E67:$AI67,"Ca")/7*$C66</f>
        <v>0</v>
      </c>
      <c r="O66" s="108">
        <f>COUNTIFS(Mars!$E$6:$AI$6,O$6,Mars!$E67:$AI67,"Ca")/7*$C66</f>
        <v>0</v>
      </c>
      <c r="P66" s="108">
        <f>(COUNTIFS(Mars!$E$6:$AI$6,P$6,Mars!$E67:$AI67,"Ca")+COUNTIFS(Avril!$D$6:$AG$6,P$6,Avril!$D67:$AG67,"Ca"))/7*$C66</f>
        <v>0</v>
      </c>
      <c r="Q66" s="108">
        <f>(COUNTIFS(Mars!$E$6:$AI$6,Q$6,Mars!$E67:$AI67,"Ca")+COUNTIFS(Avril!$D$6:$AG$6,Q$6,Avril!$D67:$AG67,"Ca"))/7*$C66</f>
        <v>0</v>
      </c>
      <c r="R66" s="108">
        <f>COUNTIFS(Avril!$D$6:$AG$6,R$6,Avril!$D67:$AG67,"Ca")/7*$C66</f>
        <v>0</v>
      </c>
      <c r="S66" s="108">
        <f>COUNTIFS(Avril!$D$6:$AG$6,S$6,Avril!$D67:$AG67,"Ca")/7*$C66</f>
        <v>0</v>
      </c>
      <c r="T66" s="108">
        <f>COUNTIFS(Avril!$D$6:$AG$6,T$6,Avril!$D67:$AG67,"Ca")/7*$C66</f>
        <v>0</v>
      </c>
      <c r="U66" s="108">
        <f>(COUNTIFS(Avril!$D$6:$AG$6,U$6,Avril!$D67:$AG67,"Ca")+COUNTIFS(Mai!D65:AH65,U$6,Mai!D67:AH67,"Ca"))/7*$C66</f>
        <v>0</v>
      </c>
      <c r="V66" s="108">
        <f>(COUNTIFS(Avril!$D$6:$AG$6,V$6,Avril!$D67:$AG67,"Ca")+COUNTIFS(Mai!E65:AI65,V$6,Mai!E67:AI67,"Ca"))/7*$C66</f>
        <v>0</v>
      </c>
      <c r="W66" s="108">
        <f>IF(D66="","",COUNTIFS(Mai!F65:AJ65,W$6,Mai!F67:AJ67,"Ca")/7*$C66)</f>
        <v>0</v>
      </c>
      <c r="X66" s="108">
        <f>COUNTIFS(Mai!G65:AK65,X$6,Mai!G67:AK67,"Ca")/7*$C66</f>
        <v>0</v>
      </c>
      <c r="Y66" s="108">
        <f>(COUNTIFS(Mai!H65:AL65,Y$6,Mai!H67:AL67,"Ca")+COUNTIFS(Juin!$D$6:$AG$6,Y$6,Juin!$D67:$AG67,"Ca"))/7*$C66</f>
        <v>0</v>
      </c>
      <c r="Z66" s="108">
        <f>(COUNTIFS(Mai!I65:AM65,Z$6,Mai!I67:AM67,"Ca")+COUNTIFS(Juin!$D$6:$AG$6,Z$6,Juin!$D67:$AG67,"Ca"))/7*$C66</f>
        <v>0</v>
      </c>
      <c r="AA66" s="108">
        <f>(COUNTIFS(Mai!J65:AN65,AA$6,Mai!J67:AN67,"Ca")+COUNTIFS(Juin!$D$6:$AG$6,AA$6,Juin!$D67:$AG67,"Ca"))/7*$C66</f>
        <v>0</v>
      </c>
      <c r="AB66" s="108">
        <f>COUNTIFS(Juin!$D$6:$AG$6,AB$6,Juin!$D67:$AG67,"Ca")/7*$C66</f>
        <v>0</v>
      </c>
      <c r="AC66" s="108">
        <f>(COUNTIFS(Juin!$D$6:$AG$6,AC$6,Juin!$D67:$AG67,"Ca")+COUNTIFS(Juillet!$D$6:$AH$6,AC$6,Juillet!$D67:$AH67,"Ca"))/7*$C66</f>
        <v>0</v>
      </c>
      <c r="AD66" s="108">
        <f>(COUNTIFS(Juin!$D$6:$AG$6,AD$6,Juin!$D67:$AG67,"Ca")+COUNTIFS(Juillet!$D$6:$AH$6,AD$6,Juillet!$D67:$AH67,"Ca"))/7*$C66</f>
        <v>0</v>
      </c>
      <c r="AE66" s="108">
        <f>COUNTIFS(Juillet!$D$6:$AH$6,AE$6,Juillet!$D67:$AH67,"Ca")/7*$C66</f>
        <v>0</v>
      </c>
      <c r="AF66" s="108">
        <f>COUNTIFS(Juillet!$D$6:$AH$6,AF$6,Juillet!$D67:$AH67,"Ca")/7*$C66</f>
        <v>0</v>
      </c>
      <c r="AG66" s="108">
        <f>COUNTIFS(Juillet!$D$6:$AH$6,AG$6,Juillet!$D67:$AH67,"Ca")/7*$C66</f>
        <v>0</v>
      </c>
      <c r="AH66" s="108">
        <f>(COUNTIFS(Juillet!$D$6:$AH$6,AH$6,Juillet!$D67:$AH67,"Ca")+COUNTIFS(Août!$D$6:$AH$6,AH$6,Août!$D67:$AH67,"Ca"))/7*$C66</f>
        <v>0</v>
      </c>
      <c r="AI66" s="108">
        <f>COUNTIFS(Août!$D$6:$AH$6,AI$6,Août!$D67:$AH67,"Ca")/7*$C66</f>
        <v>0</v>
      </c>
      <c r="AJ66" s="108">
        <f>COUNTIFS(Août!$D$6:$AH$6,AJ$6,Août!$D67:$AH67,"Ca")/7*$C66</f>
        <v>0</v>
      </c>
      <c r="AK66" s="108">
        <f>COUNTIFS(Août!$D$6:$AH$6,AK$6,Août!$D67:$AH67,"Ca")/7*$C66</f>
        <v>0</v>
      </c>
      <c r="AL66" s="108">
        <f>(COUNTIFS(Août!$D$6:$AH$6,AL$6,Août!$D67:$AH67,"Ca")+COUNTIFS(Septembre!$D$6:$AG$6,AL$6,Septembre!$D67:$AG67,"Ca"))/7*$C66</f>
        <v>0</v>
      </c>
      <c r="AM66" s="108">
        <f>(COUNTIFS(Août!$D$6:$AH$6,AM$6,Août!$D67:$AH67,"Ca")+COUNTIFS(Septembre!$D$6:$AG$6,AM$6,Septembre!$D67:$AG67,"Ca"))/7*$C66</f>
        <v>0</v>
      </c>
      <c r="AN66" s="108">
        <f>COUNTIFS(Septembre!$D$6:$AG$6,AN$6,Septembre!$D67:$AG67,"Ca")/7*$C66</f>
        <v>0</v>
      </c>
      <c r="AO66" s="108">
        <f>COUNTIFS(Septembre!$D$6:$AG$6,AO$6,Septembre!$D67:$AG67,"Ca")/7*$C66</f>
        <v>0</v>
      </c>
      <c r="AP66" s="108">
        <f>(COUNTIFS(Septembre!$D$6:$AG$6,AP$6,Septembre!$D67:$AG67,"Ca")+COUNTIFS(Octobre!$D$6:$AH$6,AP$6,Octobre!$D67:$AH67,"Ca"))/7*$C66</f>
        <v>0</v>
      </c>
      <c r="AQ66" s="108">
        <f>(COUNTIFS(Septembre!$D$6:$AG$6,AQ$6,Septembre!$D67:$AG67,"Ca")+COUNTIFS(Octobre!$D$6:$AH$6,AQ$6,Octobre!$D67:$AH67,"Ca"))/7*$C66</f>
        <v>0</v>
      </c>
      <c r="AR66" s="108">
        <f>COUNTIFS(Octobre!$D$6:$AH$6,AR$6,Octobre!$D67:$AH67,"Ca")/7*$C66</f>
        <v>0</v>
      </c>
      <c r="AS66" s="108">
        <f>COUNTIFS(Octobre!$D$6:$AH$6,AS$6,Octobre!$D67:$AH67,"Ca")/7*$C66</f>
        <v>0</v>
      </c>
      <c r="AT66" s="108">
        <f>COUNTIFS(Octobre!$D$6:$AH$6,AT$6,Octobre!$D67:$AH67,"Ca")/7*$C66</f>
        <v>0</v>
      </c>
      <c r="AU66" s="108">
        <f>(COUNTIFS(Octobre!$D$6:$AH$6,AU$6,Octobre!$D67:$AH67,"Ca")+COUNTIFS(Novembre!$D$6:$AG$6,AU$6,Novembre!$D67:$AG67,"Ca"))/7*$C66</f>
        <v>0</v>
      </c>
      <c r="AV66" s="108">
        <f>(COUNTIFS(Octobre!$D$6:$AH$6,AV$6,Octobre!$D67:$AH67,"Ca")+COUNTIFS(Novembre!$D$6:$AG$6,AV$6,Novembre!$D67:$AG67,"Ca"))/7*$C66</f>
        <v>0</v>
      </c>
      <c r="AW66" s="108">
        <f>COUNTIFS(Novembre!$D$6:$AG$6,AW$6,Novembre!$D67:$AG67,"Ca")/7*$C66</f>
        <v>0</v>
      </c>
      <c r="AX66" s="108">
        <f>COUNTIFS(Novembre!$D$6:$AG$6,AX$6,Novembre!$D67:$AG67,"Ca")/7*$C66</f>
        <v>0</v>
      </c>
      <c r="AY66" s="108">
        <f>(COUNTIFS(Novembre!$D$6:$AG$6,AY$6,Novembre!$D67:$AG67,"C")+COUNTIFS(Décembre!$D$6:$AH$6,AY$6,Décembre!$D67:$AH67,"C"))/7*$C66</f>
        <v>0</v>
      </c>
      <c r="AZ66" s="108">
        <f>(COUNTIFS(Novembre!$D$6:$AG$6,AZ$6,Novembre!$D67:$AG67,"Ca")+COUNTIFS(Décembre!$D$6:$AH$6,AZ$6,Décembre!$D67:$AH67,"Ca"))/7*$C66</f>
        <v>0</v>
      </c>
      <c r="BA66" s="108">
        <f>COUNTIFS(Décembre!$D$6:$AH$6,BA$6,Décembre!$D67:$AH67,"Ca")/7*$C66</f>
        <v>0</v>
      </c>
      <c r="BB66" s="108">
        <f>COUNTIFS(Décembre!$D$6:$AH$6,BB$6,Décembre!$D67:$AH67,"Ca")/7*$C66</f>
        <v>0</v>
      </c>
      <c r="BC66" s="108">
        <f>COUNTIFS(Décembre!$D$6:$AH$6,BC$6,Décembre!$D67:$AH67,"Ca")/7*$C66</f>
        <v>0</v>
      </c>
      <c r="BD66" s="108">
        <f>COUNTIFS(Décembre!$D$6:$AH$6,BD$6,Décembre!$D67:$AH67,"Ca")/7*$C66</f>
        <v>0</v>
      </c>
      <c r="BE66" s="39">
        <f>SUM(Tableau8[[#This Row],[janv-00]:[Colonne4]])</f>
        <v>0</v>
      </c>
    </row>
    <row r="67" spans="2:58" ht="23.25" customHeight="1" x14ac:dyDescent="0.25">
      <c r="B67" s="23">
        <f>'Noms '!B64</f>
        <v>0</v>
      </c>
      <c r="C67" s="26">
        <f>'Noms '!C64</f>
        <v>0.8</v>
      </c>
      <c r="D67" s="108">
        <f>COUNTIFS(Janvier!$D$6:$AH$6,D$6,Janvier!$D68:$AH68,"Ca")/7*Tableau8[[#This Row],[ETP]]</f>
        <v>0</v>
      </c>
      <c r="E67" s="108">
        <f>COUNTIFS(Janvier!$D$6:$AH$6,E$6,Janvier!$D68:$AH68,"Ca")/7*Tableau8[[#This Row],[ETP]]</f>
        <v>0</v>
      </c>
      <c r="F67" s="108">
        <f>COUNTIFS(Janvier!$D$6:$AH$6,F$6,Janvier!$D68:$AH68,"Ca")/7*$C67</f>
        <v>0</v>
      </c>
      <c r="G67" s="108">
        <f>COUNTIFS(Janvier!$D$6:$AH$6,G$6,Janvier!$D68:$AH68,"Ca")/7*$C67</f>
        <v>0</v>
      </c>
      <c r="H67" s="108">
        <f>(COUNTIFS(Janvier!$D$6:$AH$6,H$6,Janvier!$D68:$AH68,"Ca")+COUNTIFS(Février!D66:AF66,H$6,Février!D68:AF68,"Ca"))/7*$C67</f>
        <v>0</v>
      </c>
      <c r="I67" s="108">
        <f>(COUNTIFS(Janvier!$D$6:$AH$6,I$6,Janvier!$D68:$AH68,"Ca")+COUNTIFS(Février!E66:AG66,I$6,Février!E68:AG68,"Ca"))/7*$C67</f>
        <v>0</v>
      </c>
      <c r="J67" s="108">
        <f>COUNTIFS(Février!E66:AG66,J$6,Février!E68:AG68,"Ca")/7*$C67</f>
        <v>0</v>
      </c>
      <c r="K67" s="108">
        <f>COUNTIFS(Février!F66:AH66,K$6,Février!F68:AH68,"Ca")/7*$C67</f>
        <v>0</v>
      </c>
      <c r="L67" s="108">
        <f>(COUNTIFS(Février!G66:AI66,L$6,Février!G68:AI68,"Ca")+COUNTIFS(Mars!D66:AH66,L$6,Mars!D68:AH68,"Ca"))/7*$C67</f>
        <v>0</v>
      </c>
      <c r="M67" s="108">
        <f>(COUNTIFS(Février!H66:AJ66,M$6,Février!H68:AJ68,"Ca")+COUNTIFS(Mars!E66:AI66,M$6,Mars!E68:AI68,"Ca"))/7*$C67</f>
        <v>0</v>
      </c>
      <c r="N67" s="108">
        <f>COUNTIFS(Mars!$E$6:$AI$6,N$6,Mars!$E68:$AI68,"Ca")/7*$C67</f>
        <v>0</v>
      </c>
      <c r="O67" s="108">
        <f>COUNTIFS(Mars!$E$6:$AI$6,O$6,Mars!$E68:$AI68,"Ca")/7*$C67</f>
        <v>0</v>
      </c>
      <c r="P67" s="108">
        <f>(COUNTIFS(Mars!$E$6:$AI$6,P$6,Mars!$E68:$AI68,"Ca")+COUNTIFS(Avril!$D$6:$AG$6,P$6,Avril!$D68:$AG68,"Ca"))/7*$C67</f>
        <v>0</v>
      </c>
      <c r="Q67" s="108">
        <f>(COUNTIFS(Mars!$E$6:$AI$6,Q$6,Mars!$E68:$AI68,"Ca")+COUNTIFS(Avril!$D$6:$AG$6,Q$6,Avril!$D68:$AG68,"Ca"))/7*$C67</f>
        <v>0</v>
      </c>
      <c r="R67" s="108">
        <f>COUNTIFS(Avril!$D$6:$AG$6,R$6,Avril!$D68:$AG68,"Ca")/7*$C67</f>
        <v>0</v>
      </c>
      <c r="S67" s="108">
        <f>COUNTIFS(Avril!$D$6:$AG$6,S$6,Avril!$D68:$AG68,"Ca")/7*$C67</f>
        <v>0</v>
      </c>
      <c r="T67" s="108">
        <f>COUNTIFS(Avril!$D$6:$AG$6,T$6,Avril!$D68:$AG68,"Ca")/7*$C67</f>
        <v>0</v>
      </c>
      <c r="U67" s="108">
        <f>(COUNTIFS(Avril!$D$6:$AG$6,U$6,Avril!$D68:$AG68,"Ca")+COUNTIFS(Mai!D66:AH66,U$6,Mai!D68:AH68,"Ca"))/7*$C67</f>
        <v>0</v>
      </c>
      <c r="V67" s="108">
        <f>(COUNTIFS(Avril!$D$6:$AG$6,V$6,Avril!$D68:$AG68,"Ca")+COUNTIFS(Mai!E66:AI66,V$6,Mai!E68:AI68,"Ca"))/7*$C67</f>
        <v>0</v>
      </c>
      <c r="W67" s="108">
        <f>IF(D67="","",COUNTIFS(Mai!F66:AJ66,W$6,Mai!F68:AJ68,"Ca")/7*$C67)</f>
        <v>0</v>
      </c>
      <c r="X67" s="108">
        <f>COUNTIFS(Mai!G66:AK66,X$6,Mai!G68:AK68,"Ca")/7*$C67</f>
        <v>0</v>
      </c>
      <c r="Y67" s="108">
        <f>(COUNTIFS(Mai!H66:AL66,Y$6,Mai!H68:AL68,"Ca")+COUNTIFS(Juin!$D$6:$AG$6,Y$6,Juin!$D68:$AG68,"Ca"))/7*$C67</f>
        <v>0</v>
      </c>
      <c r="Z67" s="108">
        <f>(COUNTIFS(Mai!I66:AM66,Z$6,Mai!I68:AM68,"Ca")+COUNTIFS(Juin!$D$6:$AG$6,Z$6,Juin!$D68:$AG68,"Ca"))/7*$C67</f>
        <v>0</v>
      </c>
      <c r="AA67" s="108">
        <f>(COUNTIFS(Mai!J66:AN66,AA$6,Mai!J68:AN68,"Ca")+COUNTIFS(Juin!$D$6:$AG$6,AA$6,Juin!$D68:$AG68,"Ca"))/7*$C67</f>
        <v>0</v>
      </c>
      <c r="AB67" s="108">
        <f>COUNTIFS(Juin!$D$6:$AG$6,AB$6,Juin!$D68:$AG68,"Ca")/7*$C67</f>
        <v>0</v>
      </c>
      <c r="AC67" s="108">
        <f>(COUNTIFS(Juin!$D$6:$AG$6,AC$6,Juin!$D68:$AG68,"Ca")+COUNTIFS(Juillet!$D$6:$AH$6,AC$6,Juillet!$D68:$AH68,"Ca"))/7*$C67</f>
        <v>0</v>
      </c>
      <c r="AD67" s="108">
        <f>(COUNTIFS(Juin!$D$6:$AG$6,AD$6,Juin!$D68:$AG68,"Ca")+COUNTIFS(Juillet!$D$6:$AH$6,AD$6,Juillet!$D68:$AH68,"Ca"))/7*$C67</f>
        <v>0</v>
      </c>
      <c r="AE67" s="108">
        <f>COUNTIFS(Juillet!$D$6:$AH$6,AE$6,Juillet!$D68:$AH68,"Ca")/7*$C67</f>
        <v>0</v>
      </c>
      <c r="AF67" s="108">
        <f>COUNTIFS(Juillet!$D$6:$AH$6,AF$6,Juillet!$D68:$AH68,"Ca")/7*$C67</f>
        <v>0</v>
      </c>
      <c r="AG67" s="108">
        <f>COUNTIFS(Juillet!$D$6:$AH$6,AG$6,Juillet!$D68:$AH68,"Ca")/7*$C67</f>
        <v>0</v>
      </c>
      <c r="AH67" s="108">
        <f>(COUNTIFS(Juillet!$D$6:$AH$6,AH$6,Juillet!$D68:$AH68,"Ca")+COUNTIFS(Août!$D$6:$AH$6,AH$6,Août!$D68:$AH68,"Ca"))/7*$C67</f>
        <v>0</v>
      </c>
      <c r="AI67" s="108">
        <f>COUNTIFS(Août!$D$6:$AH$6,AI$6,Août!$D68:$AH68,"Ca")/7*$C67</f>
        <v>0</v>
      </c>
      <c r="AJ67" s="108">
        <f>COUNTIFS(Août!$D$6:$AH$6,AJ$6,Août!$D68:$AH68,"Ca")/7*$C67</f>
        <v>0</v>
      </c>
      <c r="AK67" s="108">
        <f>COUNTIFS(Août!$D$6:$AH$6,AK$6,Août!$D68:$AH68,"Ca")/7*$C67</f>
        <v>0</v>
      </c>
      <c r="AL67" s="108">
        <f>(COUNTIFS(Août!$D$6:$AH$6,AL$6,Août!$D68:$AH68,"Ca")+COUNTIFS(Septembre!$D$6:$AG$6,AL$6,Septembre!$D68:$AG68,"Ca"))/7*$C67</f>
        <v>0</v>
      </c>
      <c r="AM67" s="108">
        <f>(COUNTIFS(Août!$D$6:$AH$6,AM$6,Août!$D68:$AH68,"Ca")+COUNTIFS(Septembre!$D$6:$AG$6,AM$6,Septembre!$D68:$AG68,"Ca"))/7*$C67</f>
        <v>0</v>
      </c>
      <c r="AN67" s="108">
        <f>COUNTIFS(Septembre!$D$6:$AG$6,AN$6,Septembre!$D68:$AG68,"Ca")/7*$C67</f>
        <v>0</v>
      </c>
      <c r="AO67" s="108">
        <f>COUNTIFS(Septembre!$D$6:$AG$6,AO$6,Septembre!$D68:$AG68,"Ca")/7*$C67</f>
        <v>0</v>
      </c>
      <c r="AP67" s="108">
        <f>(COUNTIFS(Septembre!$D$6:$AG$6,AP$6,Septembre!$D68:$AG68,"Ca")+COUNTIFS(Octobre!$D$6:$AH$6,AP$6,Octobre!$D68:$AH68,"Ca"))/7*$C67</f>
        <v>0</v>
      </c>
      <c r="AQ67" s="108">
        <f>(COUNTIFS(Septembre!$D$6:$AG$6,AQ$6,Septembre!$D68:$AG68,"Ca")+COUNTIFS(Octobre!$D$6:$AH$6,AQ$6,Octobre!$D68:$AH68,"Ca"))/7*$C67</f>
        <v>0</v>
      </c>
      <c r="AR67" s="108">
        <f>COUNTIFS(Octobre!$D$6:$AH$6,AR$6,Octobre!$D68:$AH68,"Ca")/7*$C67</f>
        <v>0</v>
      </c>
      <c r="AS67" s="108">
        <f>COUNTIFS(Octobre!$D$6:$AH$6,AS$6,Octobre!$D68:$AH68,"Ca")/7*$C67</f>
        <v>0</v>
      </c>
      <c r="AT67" s="108">
        <f>COUNTIFS(Octobre!$D$6:$AH$6,AT$6,Octobre!$D68:$AH68,"Ca")/7*$C67</f>
        <v>0</v>
      </c>
      <c r="AU67" s="108">
        <f>(COUNTIFS(Octobre!$D$6:$AH$6,AU$6,Octobre!$D68:$AH68,"Ca")+COUNTIFS(Novembre!$D$6:$AG$6,AU$6,Novembre!$D68:$AG68,"Ca"))/7*$C67</f>
        <v>0</v>
      </c>
      <c r="AV67" s="108">
        <f>(COUNTIFS(Octobre!$D$6:$AH$6,AV$6,Octobre!$D68:$AH68,"Ca")+COUNTIFS(Novembre!$D$6:$AG$6,AV$6,Novembre!$D68:$AG68,"Ca"))/7*$C67</f>
        <v>0</v>
      </c>
      <c r="AW67" s="108">
        <f>COUNTIFS(Novembre!$D$6:$AG$6,AW$6,Novembre!$D68:$AG68,"Ca")/7*$C67</f>
        <v>0</v>
      </c>
      <c r="AX67" s="108">
        <f>COUNTIFS(Novembre!$D$6:$AG$6,AX$6,Novembre!$D68:$AG68,"Ca")/7*$C67</f>
        <v>0</v>
      </c>
      <c r="AY67" s="108">
        <f>(COUNTIFS(Novembre!$D$6:$AG$6,AY$6,Novembre!$D68:$AG68,"C")+COUNTIFS(Décembre!$D$6:$AH$6,AY$6,Décembre!$D68:$AH68,"C"))/7*$C67</f>
        <v>0</v>
      </c>
      <c r="AZ67" s="108">
        <f>(COUNTIFS(Novembre!$D$6:$AG$6,AZ$6,Novembre!$D68:$AG68,"Ca")+COUNTIFS(Décembre!$D$6:$AH$6,AZ$6,Décembre!$D68:$AH68,"Ca"))/7*$C67</f>
        <v>0</v>
      </c>
      <c r="BA67" s="108">
        <f>COUNTIFS(Décembre!$D$6:$AH$6,BA$6,Décembre!$D68:$AH68,"Ca")/7*$C67</f>
        <v>0</v>
      </c>
      <c r="BB67" s="108">
        <f>COUNTIFS(Décembre!$D$6:$AH$6,BB$6,Décembre!$D68:$AH68,"Ca")/7*$C67</f>
        <v>0</v>
      </c>
      <c r="BC67" s="108">
        <f>COUNTIFS(Décembre!$D$6:$AH$6,BC$6,Décembre!$D68:$AH68,"Ca")/7*$C67</f>
        <v>0</v>
      </c>
      <c r="BD67" s="108">
        <f>COUNTIFS(Décembre!$D$6:$AH$6,BD$6,Décembre!$D68:$AH68,"Ca")/7*$C67</f>
        <v>0</v>
      </c>
      <c r="BE67" s="39">
        <f>SUM(Tableau8[[#This Row],[janv-00]:[Colonne4]])</f>
        <v>0</v>
      </c>
    </row>
    <row r="68" spans="2:58" ht="23.25" customHeight="1" x14ac:dyDescent="0.25">
      <c r="B68" s="23">
        <f>'Noms '!B65</f>
        <v>0</v>
      </c>
      <c r="C68" s="26">
        <f>'Noms '!C65</f>
        <v>0.5</v>
      </c>
      <c r="D68" s="108">
        <f>COUNTIFS(Janvier!$D$6:$AH$6,D$6,Janvier!$D69:$AH69,"Ca")/7*Tableau8[[#This Row],[ETP]]</f>
        <v>0</v>
      </c>
      <c r="E68" s="108">
        <f>COUNTIFS(Janvier!$D$6:$AH$6,E$6,Janvier!$D69:$AH69,"Ca")/7*Tableau8[[#This Row],[ETP]]</f>
        <v>0</v>
      </c>
      <c r="F68" s="108">
        <f>COUNTIFS(Janvier!$D$6:$AH$6,F$6,Janvier!$D69:$AH69,"Ca")/7*$C68</f>
        <v>0</v>
      </c>
      <c r="G68" s="108">
        <f>COUNTIFS(Janvier!$D$6:$AH$6,G$6,Janvier!$D69:$AH69,"Ca")/7*$C68</f>
        <v>0</v>
      </c>
      <c r="H68" s="108">
        <f>(COUNTIFS(Janvier!$D$6:$AH$6,H$6,Janvier!$D69:$AH69,"Ca")+COUNTIFS(Février!D67:AF67,H$6,Février!D69:AF69,"Ca"))/7*$C68</f>
        <v>0</v>
      </c>
      <c r="I68" s="108">
        <f>(COUNTIFS(Janvier!$D$6:$AH$6,I$6,Janvier!$D69:$AH69,"Ca")+COUNTIFS(Février!E67:AG67,I$6,Février!E69:AG69,"Ca"))/7*$C68</f>
        <v>0</v>
      </c>
      <c r="J68" s="108">
        <f>COUNTIFS(Février!E67:AG67,J$6,Février!E69:AG69,"Ca")/7*$C68</f>
        <v>0</v>
      </c>
      <c r="K68" s="108">
        <f>COUNTIFS(Février!F67:AH67,K$6,Février!F69:AH69,"Ca")/7*$C68</f>
        <v>0</v>
      </c>
      <c r="L68" s="108">
        <f>(COUNTIFS(Février!G67:AI67,L$6,Février!G69:AI69,"Ca")+COUNTIFS(Mars!D67:AH67,L$6,Mars!D69:AH69,"Ca"))/7*$C68</f>
        <v>0</v>
      </c>
      <c r="M68" s="108">
        <f>(COUNTIFS(Février!H67:AJ67,M$6,Février!H69:AJ69,"Ca")+COUNTIFS(Mars!E67:AI67,M$6,Mars!E69:AI69,"Ca"))/7*$C68</f>
        <v>0</v>
      </c>
      <c r="N68" s="108">
        <f>COUNTIFS(Mars!$E$6:$AI$6,N$6,Mars!$E69:$AI69,"Ca")/7*$C68</f>
        <v>0</v>
      </c>
      <c r="O68" s="108">
        <f>COUNTIFS(Mars!$E$6:$AI$6,O$6,Mars!$E69:$AI69,"Ca")/7*$C68</f>
        <v>0</v>
      </c>
      <c r="P68" s="108">
        <f>(COUNTIFS(Mars!$E$6:$AI$6,P$6,Mars!$E69:$AI69,"Ca")+COUNTIFS(Avril!$D$6:$AG$6,P$6,Avril!$D69:$AG69,"Ca"))/7*$C68</f>
        <v>0</v>
      </c>
      <c r="Q68" s="108">
        <f>(COUNTIFS(Mars!$E$6:$AI$6,Q$6,Mars!$E69:$AI69,"Ca")+COUNTIFS(Avril!$D$6:$AG$6,Q$6,Avril!$D69:$AG69,"Ca"))/7*$C68</f>
        <v>0</v>
      </c>
      <c r="R68" s="108">
        <f>COUNTIFS(Avril!$D$6:$AG$6,R$6,Avril!$D69:$AG69,"Ca")/7*$C68</f>
        <v>0</v>
      </c>
      <c r="S68" s="108">
        <f>COUNTIFS(Avril!$D$6:$AG$6,S$6,Avril!$D69:$AG69,"Ca")/7*$C68</f>
        <v>0</v>
      </c>
      <c r="T68" s="108">
        <f>COUNTIFS(Avril!$D$6:$AG$6,T$6,Avril!$D69:$AG69,"Ca")/7*$C68</f>
        <v>0</v>
      </c>
      <c r="U68" s="108">
        <f>(COUNTIFS(Avril!$D$6:$AG$6,U$6,Avril!$D69:$AG69,"Ca")+COUNTIFS(Mai!D67:AH67,U$6,Mai!D69:AH69,"Ca"))/7*$C68</f>
        <v>0</v>
      </c>
      <c r="V68" s="108">
        <f>(COUNTIFS(Avril!$D$6:$AG$6,V$6,Avril!$D69:$AG69,"Ca")+COUNTIFS(Mai!E67:AI67,V$6,Mai!E69:AI69,"Ca"))/7*$C68</f>
        <v>0</v>
      </c>
      <c r="W68" s="108">
        <f>IF(D68="","",COUNTIFS(Mai!F67:AJ67,W$6,Mai!F69:AJ69,"Ca")/7*$C68)</f>
        <v>0</v>
      </c>
      <c r="X68" s="108">
        <f>COUNTIFS(Mai!G67:AK67,X$6,Mai!G69:AK69,"Ca")/7*$C68</f>
        <v>0</v>
      </c>
      <c r="Y68" s="108">
        <f>(COUNTIFS(Mai!H67:AL67,Y$6,Mai!H69:AL69,"Ca")+COUNTIFS(Juin!$D$6:$AG$6,Y$6,Juin!$D69:$AG69,"Ca"))/7*$C68</f>
        <v>0</v>
      </c>
      <c r="Z68" s="108">
        <f>(COUNTIFS(Mai!I67:AM67,Z$6,Mai!I69:AM69,"Ca")+COUNTIFS(Juin!$D$6:$AG$6,Z$6,Juin!$D69:$AG69,"Ca"))/7*$C68</f>
        <v>0</v>
      </c>
      <c r="AA68" s="108">
        <f>(COUNTIFS(Mai!J67:AN67,AA$6,Mai!J69:AN69,"Ca")+COUNTIFS(Juin!$D$6:$AG$6,AA$6,Juin!$D69:$AG69,"Ca"))/7*$C68</f>
        <v>0</v>
      </c>
      <c r="AB68" s="108">
        <f>COUNTIFS(Juin!$D$6:$AG$6,AB$6,Juin!$D69:$AG69,"Ca")/7*$C68</f>
        <v>0</v>
      </c>
      <c r="AC68" s="108">
        <f>(COUNTIFS(Juin!$D$6:$AG$6,AC$6,Juin!$D69:$AG69,"Ca")+COUNTIFS(Juillet!$D$6:$AH$6,AC$6,Juillet!$D69:$AH69,"Ca"))/7*$C68</f>
        <v>0</v>
      </c>
      <c r="AD68" s="108">
        <f>(COUNTIFS(Juin!$D$6:$AG$6,AD$6,Juin!$D69:$AG69,"Ca")+COUNTIFS(Juillet!$D$6:$AH$6,AD$6,Juillet!$D69:$AH69,"Ca"))/7*$C68</f>
        <v>0</v>
      </c>
      <c r="AE68" s="108">
        <f>COUNTIFS(Juillet!$D$6:$AH$6,AE$6,Juillet!$D69:$AH69,"Ca")/7*$C68</f>
        <v>0</v>
      </c>
      <c r="AF68" s="108">
        <f>COUNTIFS(Juillet!$D$6:$AH$6,AF$6,Juillet!$D69:$AH69,"Ca")/7*$C68</f>
        <v>0</v>
      </c>
      <c r="AG68" s="108">
        <f>COUNTIFS(Juillet!$D$6:$AH$6,AG$6,Juillet!$D69:$AH69,"Ca")/7*$C68</f>
        <v>0</v>
      </c>
      <c r="AH68" s="108">
        <f>(COUNTIFS(Juillet!$D$6:$AH$6,AH$6,Juillet!$D69:$AH69,"Ca")+COUNTIFS(Août!$D$6:$AH$6,AH$6,Août!$D69:$AH69,"Ca"))/7*$C68</f>
        <v>0</v>
      </c>
      <c r="AI68" s="108">
        <f>COUNTIFS(Août!$D$6:$AH$6,AI$6,Août!$D69:$AH69,"Ca")/7*$C68</f>
        <v>0</v>
      </c>
      <c r="AJ68" s="108">
        <f>COUNTIFS(Août!$D$6:$AH$6,AJ$6,Août!$D69:$AH69,"Ca")/7*$C68</f>
        <v>0</v>
      </c>
      <c r="AK68" s="108">
        <f>COUNTIFS(Août!$D$6:$AH$6,AK$6,Août!$D69:$AH69,"Ca")/7*$C68</f>
        <v>0</v>
      </c>
      <c r="AL68" s="108">
        <f>(COUNTIFS(Août!$D$6:$AH$6,AL$6,Août!$D69:$AH69,"Ca")+COUNTIFS(Septembre!$D$6:$AG$6,AL$6,Septembre!$D69:$AG69,"Ca"))/7*$C68</f>
        <v>0</v>
      </c>
      <c r="AM68" s="108">
        <f>(COUNTIFS(Août!$D$6:$AH$6,AM$6,Août!$D69:$AH69,"Ca")+COUNTIFS(Septembre!$D$6:$AG$6,AM$6,Septembre!$D69:$AG69,"Ca"))/7*$C68</f>
        <v>0</v>
      </c>
      <c r="AN68" s="108">
        <f>COUNTIFS(Septembre!$D$6:$AG$6,AN$6,Septembre!$D69:$AG69,"Ca")/7*$C68</f>
        <v>0</v>
      </c>
      <c r="AO68" s="108">
        <f>COUNTIFS(Septembre!$D$6:$AG$6,AO$6,Septembre!$D69:$AG69,"Ca")/7*$C68</f>
        <v>0</v>
      </c>
      <c r="AP68" s="108">
        <f>(COUNTIFS(Septembre!$D$6:$AG$6,AP$6,Septembre!$D69:$AG69,"Ca")+COUNTIFS(Octobre!$D$6:$AH$6,AP$6,Octobre!$D69:$AH69,"Ca"))/7*$C68</f>
        <v>0</v>
      </c>
      <c r="AQ68" s="108">
        <f>(COUNTIFS(Septembre!$D$6:$AG$6,AQ$6,Septembre!$D69:$AG69,"Ca")+COUNTIFS(Octobre!$D$6:$AH$6,AQ$6,Octobre!$D69:$AH69,"Ca"))/7*$C68</f>
        <v>0</v>
      </c>
      <c r="AR68" s="108">
        <f>COUNTIFS(Octobre!$D$6:$AH$6,AR$6,Octobre!$D69:$AH69,"Ca")/7*$C68</f>
        <v>0</v>
      </c>
      <c r="AS68" s="108">
        <f>COUNTIFS(Octobre!$D$6:$AH$6,AS$6,Octobre!$D69:$AH69,"Ca")/7*$C68</f>
        <v>0</v>
      </c>
      <c r="AT68" s="108">
        <f>COUNTIFS(Octobre!$D$6:$AH$6,AT$6,Octobre!$D69:$AH69,"Ca")/7*$C68</f>
        <v>0</v>
      </c>
      <c r="AU68" s="108">
        <f>(COUNTIFS(Octobre!$D$6:$AH$6,AU$6,Octobre!$D69:$AH69,"Ca")+COUNTIFS(Novembre!$D$6:$AG$6,AU$6,Novembre!$D69:$AG69,"Ca"))/7*$C68</f>
        <v>0</v>
      </c>
      <c r="AV68" s="108">
        <f>(COUNTIFS(Octobre!$D$6:$AH$6,AV$6,Octobre!$D69:$AH69,"Ca")+COUNTIFS(Novembre!$D$6:$AG$6,AV$6,Novembre!$D69:$AG69,"Ca"))/7*$C68</f>
        <v>0</v>
      </c>
      <c r="AW68" s="108">
        <f>COUNTIFS(Novembre!$D$6:$AG$6,AW$6,Novembre!$D69:$AG69,"Ca")/7*$C68</f>
        <v>0</v>
      </c>
      <c r="AX68" s="108">
        <f>COUNTIFS(Novembre!$D$6:$AG$6,AX$6,Novembre!$D69:$AG69,"Ca")/7*$C68</f>
        <v>0</v>
      </c>
      <c r="AY68" s="108">
        <f>(COUNTIFS(Novembre!$D$6:$AG$6,AY$6,Novembre!$D69:$AG69,"C")+COUNTIFS(Décembre!$D$6:$AH$6,AY$6,Décembre!$D69:$AH69,"C"))/7*$C68</f>
        <v>0</v>
      </c>
      <c r="AZ68" s="108">
        <f>(COUNTIFS(Novembre!$D$6:$AG$6,AZ$6,Novembre!$D69:$AG69,"Ca")+COUNTIFS(Décembre!$D$6:$AH$6,AZ$6,Décembre!$D69:$AH69,"Ca"))/7*$C68</f>
        <v>0</v>
      </c>
      <c r="BA68" s="108">
        <f>COUNTIFS(Décembre!$D$6:$AH$6,BA$6,Décembre!$D69:$AH69,"Ca")/7*$C68</f>
        <v>0</v>
      </c>
      <c r="BB68" s="108">
        <f>COUNTIFS(Décembre!$D$6:$AH$6,BB$6,Décembre!$D69:$AH69,"Ca")/7*$C68</f>
        <v>0</v>
      </c>
      <c r="BC68" s="108">
        <f>COUNTIFS(Décembre!$D$6:$AH$6,BC$6,Décembre!$D69:$AH69,"Ca")/7*$C68</f>
        <v>0</v>
      </c>
      <c r="BD68" s="108">
        <f>COUNTIFS(Décembre!$D$6:$AH$6,BD$6,Décembre!$D69:$AH69,"Ca")/7*$C68</f>
        <v>0</v>
      </c>
      <c r="BE68" s="39">
        <f>SUM(Tableau8[[#This Row],[janv-00]:[Colonne4]])</f>
        <v>0</v>
      </c>
    </row>
    <row r="69" spans="2:58" ht="23.25" customHeight="1" x14ac:dyDescent="0.25">
      <c r="B69" s="23">
        <f>'Noms '!B66</f>
        <v>0</v>
      </c>
      <c r="C69" s="26">
        <f>'Noms '!C66</f>
        <v>0.1</v>
      </c>
      <c r="D69" s="108">
        <f>COUNTIFS(Janvier!$D$6:$AH$6,D$6,Janvier!$D70:$AH70,"Ca")/7*Tableau8[[#This Row],[ETP]]</f>
        <v>0</v>
      </c>
      <c r="E69" s="108">
        <f>COUNTIFS(Janvier!$D$6:$AH$6,E$6,Janvier!$D70:$AH70,"Ca")/7*Tableau8[[#This Row],[ETP]]</f>
        <v>0</v>
      </c>
      <c r="F69" s="108">
        <f>COUNTIFS(Janvier!$D$6:$AH$6,F$6,Janvier!$D70:$AH70,"Ca")/7*$C69</f>
        <v>0</v>
      </c>
      <c r="G69" s="108">
        <f>COUNTIFS(Janvier!$D$6:$AH$6,G$6,Janvier!$D70:$AH70,"Ca")/7*$C69</f>
        <v>0</v>
      </c>
      <c r="H69" s="108">
        <f>(COUNTIFS(Janvier!$D$6:$AH$6,H$6,Janvier!$D70:$AH70,"Ca")+COUNTIFS(Février!D68:AF68,H$6,Février!D70:AF70,"Ca"))/7*$C69</f>
        <v>0</v>
      </c>
      <c r="I69" s="108">
        <f>(COUNTIFS(Janvier!$D$6:$AH$6,I$6,Janvier!$D70:$AH70,"Ca")+COUNTIFS(Février!E68:AG68,I$6,Février!E70:AG70,"Ca"))/7*$C69</f>
        <v>0</v>
      </c>
      <c r="J69" s="108">
        <f>COUNTIFS(Février!E68:AG68,J$6,Février!E70:AG70,"Ca")/7*$C69</f>
        <v>0</v>
      </c>
      <c r="K69" s="108">
        <f>COUNTIFS(Février!F68:AH68,K$6,Février!F70:AH70,"Ca")/7*$C69</f>
        <v>0</v>
      </c>
      <c r="L69" s="108">
        <f>(COUNTIFS(Février!G68:AI68,L$6,Février!G70:AI70,"Ca")+COUNTIFS(Mars!D68:AH68,L$6,Mars!D70:AH70,"Ca"))/7*$C69</f>
        <v>0</v>
      </c>
      <c r="M69" s="108">
        <f>(COUNTIFS(Février!H68:AJ68,M$6,Février!H70:AJ70,"Ca")+COUNTIFS(Mars!E68:AI68,M$6,Mars!E70:AI70,"Ca"))/7*$C69</f>
        <v>0</v>
      </c>
      <c r="N69" s="108">
        <f>COUNTIFS(Mars!$E$6:$AI$6,N$6,Mars!$E70:$AI70,"Ca")/7*$C69</f>
        <v>0</v>
      </c>
      <c r="O69" s="108">
        <f>COUNTIFS(Mars!$E$6:$AI$6,O$6,Mars!$E70:$AI70,"Ca")/7*$C69</f>
        <v>0</v>
      </c>
      <c r="P69" s="108">
        <f>(COUNTIFS(Mars!$E$6:$AI$6,P$6,Mars!$E70:$AI70,"Ca")+COUNTIFS(Avril!$D$6:$AG$6,P$6,Avril!$D70:$AG70,"Ca"))/7*$C69</f>
        <v>0</v>
      </c>
      <c r="Q69" s="108">
        <f>(COUNTIFS(Mars!$E$6:$AI$6,Q$6,Mars!$E70:$AI70,"Ca")+COUNTIFS(Avril!$D$6:$AG$6,Q$6,Avril!$D70:$AG70,"Ca"))/7*$C69</f>
        <v>0</v>
      </c>
      <c r="R69" s="108">
        <f>COUNTIFS(Avril!$D$6:$AG$6,R$6,Avril!$D70:$AG70,"Ca")/7*$C69</f>
        <v>0</v>
      </c>
      <c r="S69" s="108">
        <f>COUNTIFS(Avril!$D$6:$AG$6,S$6,Avril!$D70:$AG70,"Ca")/7*$C69</f>
        <v>0</v>
      </c>
      <c r="T69" s="108">
        <f>COUNTIFS(Avril!$D$6:$AG$6,T$6,Avril!$D70:$AG70,"Ca")/7*$C69</f>
        <v>0</v>
      </c>
      <c r="U69" s="108">
        <f>(COUNTIFS(Avril!$D$6:$AG$6,U$6,Avril!$D70:$AG70,"Ca")+COUNTIFS(Mai!D68:AH68,U$6,Mai!D70:AH70,"Ca"))/7*$C69</f>
        <v>0</v>
      </c>
      <c r="V69" s="108">
        <f>(COUNTIFS(Avril!$D$6:$AG$6,V$6,Avril!$D70:$AG70,"Ca")+COUNTIFS(Mai!E68:AI68,V$6,Mai!E70:AI70,"Ca"))/7*$C69</f>
        <v>0</v>
      </c>
      <c r="W69" s="108">
        <f>IF(D69="","",COUNTIFS(Mai!F68:AJ68,W$6,Mai!F70:AJ70,"Ca")/7*$C69)</f>
        <v>0</v>
      </c>
      <c r="X69" s="108">
        <f>COUNTIFS(Mai!G68:AK68,X$6,Mai!G70:AK70,"Ca")/7*$C69</f>
        <v>0</v>
      </c>
      <c r="Y69" s="108">
        <f>(COUNTIFS(Mai!H68:AL68,Y$6,Mai!H70:AL70,"Ca")+COUNTIFS(Juin!$D$6:$AG$6,Y$6,Juin!$D70:$AG70,"Ca"))/7*$C69</f>
        <v>0</v>
      </c>
      <c r="Z69" s="108">
        <f>(COUNTIFS(Mai!I68:AM68,Z$6,Mai!I70:AM70,"Ca")+COUNTIFS(Juin!$D$6:$AG$6,Z$6,Juin!$D70:$AG70,"Ca"))/7*$C69</f>
        <v>0</v>
      </c>
      <c r="AA69" s="108">
        <f>(COUNTIFS(Mai!J68:AN68,AA$6,Mai!J70:AN70,"Ca")+COUNTIFS(Juin!$D$6:$AG$6,AA$6,Juin!$D70:$AG70,"Ca"))/7*$C69</f>
        <v>0</v>
      </c>
      <c r="AB69" s="108">
        <f>COUNTIFS(Juin!$D$6:$AG$6,AB$6,Juin!$D70:$AG70,"Ca")/7*$C69</f>
        <v>0</v>
      </c>
      <c r="AC69" s="108">
        <f>(COUNTIFS(Juin!$D$6:$AG$6,AC$6,Juin!$D70:$AG70,"Ca")+COUNTIFS(Juillet!$D$6:$AH$6,AC$6,Juillet!$D70:$AH70,"Ca"))/7*$C69</f>
        <v>0</v>
      </c>
      <c r="AD69" s="108">
        <f>(COUNTIFS(Juin!$D$6:$AG$6,AD$6,Juin!$D70:$AG70,"Ca")+COUNTIFS(Juillet!$D$6:$AH$6,AD$6,Juillet!$D70:$AH70,"Ca"))/7*$C69</f>
        <v>0</v>
      </c>
      <c r="AE69" s="108">
        <f>COUNTIFS(Juillet!$D$6:$AH$6,AE$6,Juillet!$D70:$AH70,"Ca")/7*$C69</f>
        <v>0</v>
      </c>
      <c r="AF69" s="108">
        <f>COUNTIFS(Juillet!$D$6:$AH$6,AF$6,Juillet!$D70:$AH70,"Ca")/7*$C69</f>
        <v>0</v>
      </c>
      <c r="AG69" s="108">
        <f>COUNTIFS(Juillet!$D$6:$AH$6,AG$6,Juillet!$D70:$AH70,"Ca")/7*$C69</f>
        <v>0</v>
      </c>
      <c r="AH69" s="108">
        <f>(COUNTIFS(Juillet!$D$6:$AH$6,AH$6,Juillet!$D70:$AH70,"Ca")+COUNTIFS(Août!$D$6:$AH$6,AH$6,Août!$D70:$AH70,"Ca"))/7*$C69</f>
        <v>0</v>
      </c>
      <c r="AI69" s="108">
        <f>COUNTIFS(Août!$D$6:$AH$6,AI$6,Août!$D70:$AH70,"Ca")/7*$C69</f>
        <v>0</v>
      </c>
      <c r="AJ69" s="108">
        <f>COUNTIFS(Août!$D$6:$AH$6,AJ$6,Août!$D70:$AH70,"Ca")/7*$C69</f>
        <v>0</v>
      </c>
      <c r="AK69" s="108">
        <f>COUNTIFS(Août!$D$6:$AH$6,AK$6,Août!$D70:$AH70,"Ca")/7*$C69</f>
        <v>0</v>
      </c>
      <c r="AL69" s="108">
        <f>(COUNTIFS(Août!$D$6:$AH$6,AL$6,Août!$D70:$AH70,"Ca")+COUNTIFS(Septembre!$D$6:$AG$6,AL$6,Septembre!$D70:$AG70,"Ca"))/7*$C69</f>
        <v>0</v>
      </c>
      <c r="AM69" s="108">
        <f>(COUNTIFS(Août!$D$6:$AH$6,AM$6,Août!$D70:$AH70,"Ca")+COUNTIFS(Septembre!$D$6:$AG$6,AM$6,Septembre!$D70:$AG70,"Ca"))/7*$C69</f>
        <v>0</v>
      </c>
      <c r="AN69" s="108">
        <f>COUNTIFS(Septembre!$D$6:$AG$6,AN$6,Septembre!$D70:$AG70,"Ca")/7*$C69</f>
        <v>0</v>
      </c>
      <c r="AO69" s="108">
        <f>COUNTIFS(Septembre!$D$6:$AG$6,AO$6,Septembre!$D70:$AG70,"Ca")/7*$C69</f>
        <v>0</v>
      </c>
      <c r="AP69" s="108">
        <f>(COUNTIFS(Septembre!$D$6:$AG$6,AP$6,Septembre!$D70:$AG70,"Ca")+COUNTIFS(Octobre!$D$6:$AH$6,AP$6,Octobre!$D70:$AH70,"Ca"))/7*$C69</f>
        <v>0</v>
      </c>
      <c r="AQ69" s="108">
        <f>(COUNTIFS(Septembre!$D$6:$AG$6,AQ$6,Septembre!$D70:$AG70,"Ca")+COUNTIFS(Octobre!$D$6:$AH$6,AQ$6,Octobre!$D70:$AH70,"Ca"))/7*$C69</f>
        <v>0</v>
      </c>
      <c r="AR69" s="108">
        <f>COUNTIFS(Octobre!$D$6:$AH$6,AR$6,Octobre!$D70:$AH70,"Ca")/7*$C69</f>
        <v>0</v>
      </c>
      <c r="AS69" s="108">
        <f>COUNTIFS(Octobre!$D$6:$AH$6,AS$6,Octobre!$D70:$AH70,"Ca")/7*$C69</f>
        <v>0</v>
      </c>
      <c r="AT69" s="108">
        <f>COUNTIFS(Octobre!$D$6:$AH$6,AT$6,Octobre!$D70:$AH70,"Ca")/7*$C69</f>
        <v>0</v>
      </c>
      <c r="AU69" s="108">
        <f>(COUNTIFS(Octobre!$D$6:$AH$6,AU$6,Octobre!$D70:$AH70,"Ca")+COUNTIFS(Novembre!$D$6:$AG$6,AU$6,Novembre!$D70:$AG70,"Ca"))/7*$C69</f>
        <v>0</v>
      </c>
      <c r="AV69" s="108">
        <f>(COUNTIFS(Octobre!$D$6:$AH$6,AV$6,Octobre!$D70:$AH70,"Ca")+COUNTIFS(Novembre!$D$6:$AG$6,AV$6,Novembre!$D70:$AG70,"Ca"))/7*$C69</f>
        <v>0</v>
      </c>
      <c r="AW69" s="108">
        <f>COUNTIFS(Novembre!$D$6:$AG$6,AW$6,Novembre!$D70:$AG70,"Ca")/7*$C69</f>
        <v>0</v>
      </c>
      <c r="AX69" s="108">
        <f>COUNTIFS(Novembre!$D$6:$AG$6,AX$6,Novembre!$D70:$AG70,"Ca")/7*$C69</f>
        <v>0</v>
      </c>
      <c r="AY69" s="108">
        <f>(COUNTIFS(Novembre!$D$6:$AG$6,AY$6,Novembre!$D70:$AG70,"C")+COUNTIFS(Décembre!$D$6:$AH$6,AY$6,Décembre!$D70:$AH70,"C"))/7*$C69</f>
        <v>0</v>
      </c>
      <c r="AZ69" s="108">
        <f>(COUNTIFS(Novembre!$D$6:$AG$6,AZ$6,Novembre!$D70:$AG70,"Ca")+COUNTIFS(Décembre!$D$6:$AH$6,AZ$6,Décembre!$D70:$AH70,"Ca"))/7*$C69</f>
        <v>0</v>
      </c>
      <c r="BA69" s="108">
        <f>COUNTIFS(Décembre!$D$6:$AH$6,BA$6,Décembre!$D70:$AH70,"Ca")/7*$C69</f>
        <v>0</v>
      </c>
      <c r="BB69" s="108">
        <f>COUNTIFS(Décembre!$D$6:$AH$6,BB$6,Décembre!$D70:$AH70,"Ca")/7*$C69</f>
        <v>0</v>
      </c>
      <c r="BC69" s="108">
        <f>COUNTIFS(Décembre!$D$6:$AH$6,BC$6,Décembre!$D70:$AH70,"Ca")/7*$C69</f>
        <v>0</v>
      </c>
      <c r="BD69" s="108">
        <f>COUNTIFS(Décembre!$D$6:$AH$6,BD$6,Décembre!$D70:$AH70,"Ca")/7*$C69</f>
        <v>0</v>
      </c>
      <c r="BE69" s="39">
        <f>SUM(Tableau8[[#This Row],[janv-00]:[Colonne4]])</f>
        <v>0</v>
      </c>
    </row>
    <row r="70" spans="2:58" ht="23.25" customHeight="1" x14ac:dyDescent="0.25">
      <c r="B70" s="23">
        <f>'Noms '!B67</f>
        <v>0</v>
      </c>
      <c r="C70" s="26">
        <f>'Noms '!C67</f>
        <v>0</v>
      </c>
      <c r="D70" s="108">
        <f>COUNTIFS(Janvier!$D$6:$AH$6,D$6,Janvier!$D71:$AH71,"Ca")/7*Tableau8[[#This Row],[ETP]]</f>
        <v>0</v>
      </c>
      <c r="E70" s="108">
        <f>COUNTIFS(Janvier!$D$6:$AH$6,E$6,Janvier!$D71:$AH71,"Ca")/7*Tableau8[[#This Row],[ETP]]</f>
        <v>0</v>
      </c>
      <c r="F70" s="108">
        <f>COUNTIFS(Janvier!$D$6:$AH$6,F$6,Janvier!$D71:$AH71,"Ca")/7*$C70</f>
        <v>0</v>
      </c>
      <c r="G70" s="108">
        <f>COUNTIFS(Janvier!$D$6:$AH$6,G$6,Janvier!$D71:$AH71,"Ca")/7*$C70</f>
        <v>0</v>
      </c>
      <c r="H70" s="108">
        <f>(COUNTIFS(Janvier!$D$6:$AH$6,H$6,Janvier!$D71:$AH71,"Ca")+COUNTIFS(Février!D69:AF69,H$6,Février!D71:AF71,"Ca"))/7*$C70</f>
        <v>0</v>
      </c>
      <c r="I70" s="108">
        <f>(COUNTIFS(Janvier!$D$6:$AH$6,I$6,Janvier!$D71:$AH71,"Ca")+COUNTIFS(Février!E69:AG69,I$6,Février!E71:AG71,"Ca"))/7*$C70</f>
        <v>0</v>
      </c>
      <c r="J70" s="108">
        <f>COUNTIFS(Février!E69:AG69,J$6,Février!E71:AG71,"Ca")/7*$C70</f>
        <v>0</v>
      </c>
      <c r="K70" s="108">
        <f>COUNTIFS(Février!F69:AH69,K$6,Février!F71:AH71,"Ca")/7*$C70</f>
        <v>0</v>
      </c>
      <c r="L70" s="108">
        <f>(COUNTIFS(Février!G69:AI69,L$6,Février!G71:AI71,"Ca")+COUNTIFS(Mars!D69:AH69,L$6,Mars!D71:AH71,"Ca"))/7*$C70</f>
        <v>0</v>
      </c>
      <c r="M70" s="108">
        <f>(COUNTIFS(Février!H69:AJ69,M$6,Février!H71:AJ71,"Ca")+COUNTIFS(Mars!E69:AI69,M$6,Mars!E71:AI71,"Ca"))/7*$C70</f>
        <v>0</v>
      </c>
      <c r="N70" s="108">
        <f>COUNTIFS(Mars!$E$6:$AI$6,N$6,Mars!$E71:$AI71,"Ca")/7*$C70</f>
        <v>0</v>
      </c>
      <c r="O70" s="108">
        <f>COUNTIFS(Mars!$E$6:$AI$6,O$6,Mars!$E71:$AI71,"Ca")/7*$C70</f>
        <v>0</v>
      </c>
      <c r="P70" s="108">
        <f>(COUNTIFS(Mars!$E$6:$AI$6,P$6,Mars!$E71:$AI71,"Ca")+COUNTIFS(Avril!$D$6:$AG$6,P$6,Avril!$D71:$AG71,"Ca"))/7*$C70</f>
        <v>0</v>
      </c>
      <c r="Q70" s="108">
        <f>(COUNTIFS(Mars!$E$6:$AI$6,Q$6,Mars!$E71:$AI71,"Ca")+COUNTIFS(Avril!$D$6:$AG$6,Q$6,Avril!$D71:$AG71,"Ca"))/7*$C70</f>
        <v>0</v>
      </c>
      <c r="R70" s="108">
        <f>COUNTIFS(Avril!$D$6:$AG$6,R$6,Avril!$D71:$AG71,"Ca")/7*$C70</f>
        <v>0</v>
      </c>
      <c r="S70" s="108">
        <f>COUNTIFS(Avril!$D$6:$AG$6,S$6,Avril!$D71:$AG71,"Ca")/7*$C70</f>
        <v>0</v>
      </c>
      <c r="T70" s="108">
        <f>COUNTIFS(Avril!$D$6:$AG$6,T$6,Avril!$D71:$AG71,"Ca")/7*$C70</f>
        <v>0</v>
      </c>
      <c r="U70" s="108">
        <f>(COUNTIFS(Avril!$D$6:$AG$6,U$6,Avril!$D71:$AG71,"Ca")+COUNTIFS(Mai!D69:AH69,U$6,Mai!D71:AH71,"Ca"))/7*$C70</f>
        <v>0</v>
      </c>
      <c r="V70" s="108">
        <f>(COUNTIFS(Avril!$D$6:$AG$6,V$6,Avril!$D71:$AG71,"Ca")+COUNTIFS(Mai!E69:AI69,V$6,Mai!E71:AI71,"Ca"))/7*$C70</f>
        <v>0</v>
      </c>
      <c r="W70" s="108">
        <f>IF(D70="","",COUNTIFS(Mai!F69:AJ69,W$6,Mai!F71:AJ71,"Ca")/7*$C70)</f>
        <v>0</v>
      </c>
      <c r="X70" s="108">
        <f>COUNTIFS(Mai!G69:AK69,X$6,Mai!G71:AK71,"Ca")/7*$C70</f>
        <v>0</v>
      </c>
      <c r="Y70" s="108">
        <f>(COUNTIFS(Mai!H69:AL69,Y$6,Mai!H71:AL71,"Ca")+COUNTIFS(Juin!$D$6:$AG$6,Y$6,Juin!$D71:$AG71,"Ca"))/7*$C70</f>
        <v>0</v>
      </c>
      <c r="Z70" s="108">
        <f>(COUNTIFS(Mai!I69:AM69,Z$6,Mai!I71:AM71,"Ca")+COUNTIFS(Juin!$D$6:$AG$6,Z$6,Juin!$D71:$AG71,"Ca"))/7*$C70</f>
        <v>0</v>
      </c>
      <c r="AA70" s="108">
        <f>(COUNTIFS(Mai!J69:AN69,AA$6,Mai!J71:AN71,"Ca")+COUNTIFS(Juin!$D$6:$AG$6,AA$6,Juin!$D71:$AG71,"Ca"))/7*$C70</f>
        <v>0</v>
      </c>
      <c r="AB70" s="108">
        <f>COUNTIFS(Juin!$D$6:$AG$6,AB$6,Juin!$D71:$AG71,"Ca")/7*$C70</f>
        <v>0</v>
      </c>
      <c r="AC70" s="108">
        <f>(COUNTIFS(Juin!$D$6:$AG$6,AC$6,Juin!$D71:$AG71,"Ca")+COUNTIFS(Juillet!$D$6:$AH$6,AC$6,Juillet!$D71:$AH71,"Ca"))/7*$C70</f>
        <v>0</v>
      </c>
      <c r="AD70" s="108">
        <f>(COUNTIFS(Juin!$D$6:$AG$6,AD$6,Juin!$D71:$AG71,"Ca")+COUNTIFS(Juillet!$D$6:$AH$6,AD$6,Juillet!$D71:$AH71,"Ca"))/7*$C70</f>
        <v>0</v>
      </c>
      <c r="AE70" s="108">
        <f>COUNTIFS(Juillet!$D$6:$AH$6,AE$6,Juillet!$D71:$AH71,"Ca")/7*$C70</f>
        <v>0</v>
      </c>
      <c r="AF70" s="108">
        <f>COUNTIFS(Juillet!$D$6:$AH$6,AF$6,Juillet!$D71:$AH71,"Ca")/7*$C70</f>
        <v>0</v>
      </c>
      <c r="AG70" s="108">
        <f>COUNTIFS(Juillet!$D$6:$AH$6,AG$6,Juillet!$D71:$AH71,"Ca")/7*$C70</f>
        <v>0</v>
      </c>
      <c r="AH70" s="108">
        <f>(COUNTIFS(Juillet!$D$6:$AH$6,AH$6,Juillet!$D71:$AH71,"Ca")+COUNTIFS(Août!$D$6:$AH$6,AH$6,Août!$D71:$AH71,"Ca"))/7*$C70</f>
        <v>0</v>
      </c>
      <c r="AI70" s="108">
        <f>COUNTIFS(Août!$D$6:$AH$6,AI$6,Août!$D71:$AH71,"Ca")/7*$C70</f>
        <v>0</v>
      </c>
      <c r="AJ70" s="108">
        <f>COUNTIFS(Août!$D$6:$AH$6,AJ$6,Août!$D71:$AH71,"Ca")/7*$C70</f>
        <v>0</v>
      </c>
      <c r="AK70" s="108">
        <f>COUNTIFS(Août!$D$6:$AH$6,AK$6,Août!$D71:$AH71,"Ca")/7*$C70</f>
        <v>0</v>
      </c>
      <c r="AL70" s="108">
        <f>(COUNTIFS(Août!$D$6:$AH$6,AL$6,Août!$D71:$AH71,"Ca")+COUNTIFS(Septembre!$D$6:$AG$6,AL$6,Septembre!$D71:$AG71,"Ca"))/7*$C70</f>
        <v>0</v>
      </c>
      <c r="AM70" s="108">
        <f>(COUNTIFS(Août!$D$6:$AH$6,AM$6,Août!$D71:$AH71,"Ca")+COUNTIFS(Septembre!$D$6:$AG$6,AM$6,Septembre!$D71:$AG71,"Ca"))/7*$C70</f>
        <v>0</v>
      </c>
      <c r="AN70" s="108">
        <f>COUNTIFS(Septembre!$D$6:$AG$6,AN$6,Septembre!$D71:$AG71,"Ca")/7*$C70</f>
        <v>0</v>
      </c>
      <c r="AO70" s="108">
        <f>COUNTIFS(Septembre!$D$6:$AG$6,AO$6,Septembre!$D71:$AG71,"Ca")/7*$C70</f>
        <v>0</v>
      </c>
      <c r="AP70" s="108">
        <f>(COUNTIFS(Septembre!$D$6:$AG$6,AP$6,Septembre!$D71:$AG71,"Ca")+COUNTIFS(Octobre!$D$6:$AH$6,AP$6,Octobre!$D71:$AH71,"Ca"))/7*$C70</f>
        <v>0</v>
      </c>
      <c r="AQ70" s="108">
        <f>(COUNTIFS(Septembre!$D$6:$AG$6,AQ$6,Septembre!$D71:$AG71,"Ca")+COUNTIFS(Octobre!$D$6:$AH$6,AQ$6,Octobre!$D71:$AH71,"Ca"))/7*$C70</f>
        <v>0</v>
      </c>
      <c r="AR70" s="108">
        <f>COUNTIFS(Octobre!$D$6:$AH$6,AR$6,Octobre!$D71:$AH71,"Ca")/7*$C70</f>
        <v>0</v>
      </c>
      <c r="AS70" s="108">
        <f>COUNTIFS(Octobre!$D$6:$AH$6,AS$6,Octobre!$D71:$AH71,"Ca")/7*$C70</f>
        <v>0</v>
      </c>
      <c r="AT70" s="108">
        <f>COUNTIFS(Octobre!$D$6:$AH$6,AT$6,Octobre!$D71:$AH71,"Ca")/7*$C70</f>
        <v>0</v>
      </c>
      <c r="AU70" s="108">
        <f>(COUNTIFS(Octobre!$D$6:$AH$6,AU$6,Octobre!$D71:$AH71,"Ca")+COUNTIFS(Novembre!$D$6:$AG$6,AU$6,Novembre!$D71:$AG71,"Ca"))/7*$C70</f>
        <v>0</v>
      </c>
      <c r="AV70" s="108">
        <f>(COUNTIFS(Octobre!$D$6:$AH$6,AV$6,Octobre!$D71:$AH71,"Ca")+COUNTIFS(Novembre!$D$6:$AG$6,AV$6,Novembre!$D71:$AG71,"Ca"))/7*$C70</f>
        <v>0</v>
      </c>
      <c r="AW70" s="108">
        <f>COUNTIFS(Novembre!$D$6:$AG$6,AW$6,Novembre!$D71:$AG71,"Ca")/7*$C70</f>
        <v>0</v>
      </c>
      <c r="AX70" s="108">
        <f>COUNTIFS(Novembre!$D$6:$AG$6,AX$6,Novembre!$D71:$AG71,"Ca")/7*$C70</f>
        <v>0</v>
      </c>
      <c r="AY70" s="108">
        <f>(COUNTIFS(Novembre!$D$6:$AG$6,AY$6,Novembre!$D71:$AG71,"C")+COUNTIFS(Décembre!$D$6:$AH$6,AY$6,Décembre!$D71:$AH71,"C"))/7*$C70</f>
        <v>0</v>
      </c>
      <c r="AZ70" s="108">
        <f>(COUNTIFS(Novembre!$D$6:$AG$6,AZ$6,Novembre!$D71:$AG71,"Ca")+COUNTIFS(Décembre!$D$6:$AH$6,AZ$6,Décembre!$D71:$AH71,"Ca"))/7*$C70</f>
        <v>0</v>
      </c>
      <c r="BA70" s="108">
        <f>COUNTIFS(Décembre!$D$6:$AH$6,BA$6,Décembre!$D71:$AH71,"Ca")/7*$C70</f>
        <v>0</v>
      </c>
      <c r="BB70" s="108">
        <f>COUNTIFS(Décembre!$D$6:$AH$6,BB$6,Décembre!$D71:$AH71,"Ca")/7*$C70</f>
        <v>0</v>
      </c>
      <c r="BC70" s="108">
        <f>COUNTIFS(Décembre!$D$6:$AH$6,BC$6,Décembre!$D71:$AH71,"Ca")/7*$C70</f>
        <v>0</v>
      </c>
      <c r="BD70" s="108">
        <f>COUNTIFS(Décembre!$D$6:$AH$6,BD$6,Décembre!$D71:$AH71,"Ca")/7*$C70</f>
        <v>0</v>
      </c>
      <c r="BE70" s="39">
        <f>SUM(Tableau8[[#This Row],[janv-00]:[Colonne4]])</f>
        <v>0</v>
      </c>
    </row>
    <row r="71" spans="2:58" ht="23.25" customHeight="1" x14ac:dyDescent="0.25">
      <c r="B71" s="23">
        <f>'Noms '!B68</f>
        <v>0</v>
      </c>
      <c r="C71" s="26">
        <f>'Noms '!C68</f>
        <v>0</v>
      </c>
      <c r="D71" s="108">
        <f>COUNTIFS(Janvier!$D$6:$AH$6,D$6,Janvier!$D72:$AH72,"Ca")/7*Tableau8[[#This Row],[ETP]]</f>
        <v>0</v>
      </c>
      <c r="E71" s="108">
        <f>COUNTIFS(Janvier!$D$6:$AH$6,E$6,Janvier!$D72:$AH72,"Ca")/7*Tableau8[[#This Row],[ETP]]</f>
        <v>0</v>
      </c>
      <c r="F71" s="108">
        <f>COUNTIFS(Janvier!$D$6:$AH$6,F$6,Janvier!$D72:$AH72,"Ca")/7*$C71</f>
        <v>0</v>
      </c>
      <c r="G71" s="108">
        <f>COUNTIFS(Janvier!$D$6:$AH$6,G$6,Janvier!$D72:$AH72,"Ca")/7*$C71</f>
        <v>0</v>
      </c>
      <c r="H71" s="108">
        <f>(COUNTIFS(Janvier!$D$6:$AH$6,H$6,Janvier!$D72:$AH72,"Ca")+COUNTIFS(Février!D70:AF70,H$6,Février!D72:AF72,"Ca"))/7*$C71</f>
        <v>0</v>
      </c>
      <c r="I71" s="108">
        <f>(COUNTIFS(Janvier!$D$6:$AH$6,I$6,Janvier!$D72:$AH72,"Ca")+COUNTIFS(Février!E70:AG70,I$6,Février!E72:AG72,"Ca"))/7*$C71</f>
        <v>0</v>
      </c>
      <c r="J71" s="108">
        <f>COUNTIFS(Février!E70:AG70,J$6,Février!E72:AG72,"Ca")/7*$C71</f>
        <v>0</v>
      </c>
      <c r="K71" s="108">
        <f>COUNTIFS(Février!F70:AH70,K$6,Février!F72:AH72,"Ca")/7*$C71</f>
        <v>0</v>
      </c>
      <c r="L71" s="108">
        <f>(COUNTIFS(Février!G70:AI70,L$6,Février!G72:AI72,"Ca")+COUNTIFS(Mars!D70:AH70,L$6,Mars!D72:AH72,"Ca"))/7*$C71</f>
        <v>0</v>
      </c>
      <c r="M71" s="108">
        <f>(COUNTIFS(Février!H70:AJ70,M$6,Février!H72:AJ72,"Ca")+COUNTIFS(Mars!E70:AI70,M$6,Mars!E72:AI72,"Ca"))/7*$C71</f>
        <v>0</v>
      </c>
      <c r="N71" s="108">
        <f>COUNTIFS(Mars!$E$6:$AI$6,N$6,Mars!$E72:$AI72,"Ca")/7*$C71</f>
        <v>0</v>
      </c>
      <c r="O71" s="108">
        <f>COUNTIFS(Mars!$E$6:$AI$6,O$6,Mars!$E72:$AI72,"Ca")/7*$C71</f>
        <v>0</v>
      </c>
      <c r="P71" s="108">
        <f>(COUNTIFS(Mars!$E$6:$AI$6,P$6,Mars!$E72:$AI72,"Ca")+COUNTIFS(Avril!$D$6:$AG$6,P$6,Avril!$D72:$AG72,"Ca"))/7*$C71</f>
        <v>0</v>
      </c>
      <c r="Q71" s="108">
        <f>(COUNTIFS(Mars!$E$6:$AI$6,Q$6,Mars!$E72:$AI72,"Ca")+COUNTIFS(Avril!$D$6:$AG$6,Q$6,Avril!$D72:$AG72,"Ca"))/7*$C71</f>
        <v>0</v>
      </c>
      <c r="R71" s="108">
        <f>COUNTIFS(Avril!$D$6:$AG$6,R$6,Avril!$D72:$AG72,"Ca")/7*$C71</f>
        <v>0</v>
      </c>
      <c r="S71" s="108">
        <f>COUNTIFS(Avril!$D$6:$AG$6,S$6,Avril!$D72:$AG72,"Ca")/7*$C71</f>
        <v>0</v>
      </c>
      <c r="T71" s="108">
        <f>COUNTIFS(Avril!$D$6:$AG$6,T$6,Avril!$D72:$AG72,"Ca")/7*$C71</f>
        <v>0</v>
      </c>
      <c r="U71" s="108">
        <f>(COUNTIFS(Avril!$D$6:$AG$6,U$6,Avril!$D72:$AG72,"Ca")+COUNTIFS(Mai!D70:AH70,U$6,Mai!D72:AH72,"Ca"))/7*$C71</f>
        <v>0</v>
      </c>
      <c r="V71" s="108">
        <f>(COUNTIFS(Avril!$D$6:$AG$6,V$6,Avril!$D72:$AG72,"Ca")+COUNTIFS(Mai!E70:AI70,V$6,Mai!E72:AI72,"Ca"))/7*$C71</f>
        <v>0</v>
      </c>
      <c r="W71" s="108">
        <f>IF(D71="","",COUNTIFS(Mai!F70:AJ70,W$6,Mai!F72:AJ72,"Ca")/7*$C71)</f>
        <v>0</v>
      </c>
      <c r="X71" s="108">
        <f>COUNTIFS(Mai!G70:AK70,X$6,Mai!G72:AK72,"Ca")/7*$C71</f>
        <v>0</v>
      </c>
      <c r="Y71" s="108">
        <f>(COUNTIFS(Mai!H70:AL70,Y$6,Mai!H72:AL72,"Ca")+COUNTIFS(Juin!$D$6:$AG$6,Y$6,Juin!$D72:$AG72,"Ca"))/7*$C71</f>
        <v>0</v>
      </c>
      <c r="Z71" s="108">
        <f>(COUNTIFS(Mai!I70:AM70,Z$6,Mai!I72:AM72,"Ca")+COUNTIFS(Juin!$D$6:$AG$6,Z$6,Juin!$D72:$AG72,"Ca"))/7*$C71</f>
        <v>0</v>
      </c>
      <c r="AA71" s="108">
        <f>(COUNTIFS(Mai!J70:AN70,AA$6,Mai!J72:AN72,"Ca")+COUNTIFS(Juin!$D$6:$AG$6,AA$6,Juin!$D72:$AG72,"Ca"))/7*$C71</f>
        <v>0</v>
      </c>
      <c r="AB71" s="108">
        <f>COUNTIFS(Juin!$D$6:$AG$6,AB$6,Juin!$D72:$AG72,"Ca")/7*$C71</f>
        <v>0</v>
      </c>
      <c r="AC71" s="108">
        <f>(COUNTIFS(Juin!$D$6:$AG$6,AC$6,Juin!$D72:$AG72,"Ca")+COUNTIFS(Juillet!$D$6:$AH$6,AC$6,Juillet!$D72:$AH72,"Ca"))/7*$C71</f>
        <v>0</v>
      </c>
      <c r="AD71" s="108">
        <f>(COUNTIFS(Juin!$D$6:$AG$6,AD$6,Juin!$D72:$AG72,"Ca")+COUNTIFS(Juillet!$D$6:$AH$6,AD$6,Juillet!$D72:$AH72,"Ca"))/7*$C71</f>
        <v>0</v>
      </c>
      <c r="AE71" s="108">
        <f>COUNTIFS(Juillet!$D$6:$AH$6,AE$6,Juillet!$D72:$AH72,"Ca")/7*$C71</f>
        <v>0</v>
      </c>
      <c r="AF71" s="108">
        <f>COUNTIFS(Juillet!$D$6:$AH$6,AF$6,Juillet!$D72:$AH72,"Ca")/7*$C71</f>
        <v>0</v>
      </c>
      <c r="AG71" s="108">
        <f>COUNTIFS(Juillet!$D$6:$AH$6,AG$6,Juillet!$D72:$AH72,"Ca")/7*$C71</f>
        <v>0</v>
      </c>
      <c r="AH71" s="108">
        <f>(COUNTIFS(Juillet!$D$6:$AH$6,AH$6,Juillet!$D72:$AH72,"Ca")+COUNTIFS(Août!$D$6:$AH$6,AH$6,Août!$D72:$AH72,"Ca"))/7*$C71</f>
        <v>0</v>
      </c>
      <c r="AI71" s="108">
        <f>COUNTIFS(Août!$D$6:$AH$6,AI$6,Août!$D72:$AH72,"Ca")/7*$C71</f>
        <v>0</v>
      </c>
      <c r="AJ71" s="108">
        <f>COUNTIFS(Août!$D$6:$AH$6,AJ$6,Août!$D72:$AH72,"Ca")/7*$C71</f>
        <v>0</v>
      </c>
      <c r="AK71" s="108">
        <f>COUNTIFS(Août!$D$6:$AH$6,AK$6,Août!$D72:$AH72,"Ca")/7*$C71</f>
        <v>0</v>
      </c>
      <c r="AL71" s="108">
        <f>(COUNTIFS(Août!$D$6:$AH$6,AL$6,Août!$D72:$AH72,"Ca")+COUNTIFS(Septembre!$D$6:$AG$6,AL$6,Septembre!$D72:$AG72,"Ca"))/7*$C71</f>
        <v>0</v>
      </c>
      <c r="AM71" s="108">
        <f>(COUNTIFS(Août!$D$6:$AH$6,AM$6,Août!$D72:$AH72,"Ca")+COUNTIFS(Septembre!$D$6:$AG$6,AM$6,Septembre!$D72:$AG72,"Ca"))/7*$C71</f>
        <v>0</v>
      </c>
      <c r="AN71" s="108">
        <f>COUNTIFS(Septembre!$D$6:$AG$6,AN$6,Septembre!$D72:$AG72,"Ca")/7*$C71</f>
        <v>0</v>
      </c>
      <c r="AO71" s="108">
        <f>COUNTIFS(Septembre!$D$6:$AG$6,AO$6,Septembre!$D72:$AG72,"Ca")/7*$C71</f>
        <v>0</v>
      </c>
      <c r="AP71" s="108">
        <f>(COUNTIFS(Septembre!$D$6:$AG$6,AP$6,Septembre!$D72:$AG72,"Ca")+COUNTIFS(Octobre!$D$6:$AH$6,AP$6,Octobre!$D72:$AH72,"Ca"))/7*$C71</f>
        <v>0</v>
      </c>
      <c r="AQ71" s="108">
        <f>(COUNTIFS(Septembre!$D$6:$AG$6,AQ$6,Septembre!$D72:$AG72,"Ca")+COUNTIFS(Octobre!$D$6:$AH$6,AQ$6,Octobre!$D72:$AH72,"Ca"))/7*$C71</f>
        <v>0</v>
      </c>
      <c r="AR71" s="108">
        <f>COUNTIFS(Octobre!$D$6:$AH$6,AR$6,Octobre!$D72:$AH72,"Ca")/7*$C71</f>
        <v>0</v>
      </c>
      <c r="AS71" s="108">
        <f>COUNTIFS(Octobre!$D$6:$AH$6,AS$6,Octobre!$D72:$AH72,"Ca")/7*$C71</f>
        <v>0</v>
      </c>
      <c r="AT71" s="108">
        <f>COUNTIFS(Octobre!$D$6:$AH$6,AT$6,Octobre!$D72:$AH72,"Ca")/7*$C71</f>
        <v>0</v>
      </c>
      <c r="AU71" s="108">
        <f>(COUNTIFS(Octobre!$D$6:$AH$6,AU$6,Octobre!$D72:$AH72,"Ca")+COUNTIFS(Novembre!$D$6:$AG$6,AU$6,Novembre!$D72:$AG72,"Ca"))/7*$C71</f>
        <v>0</v>
      </c>
      <c r="AV71" s="108">
        <f>(COUNTIFS(Octobre!$D$6:$AH$6,AV$6,Octobre!$D72:$AH72,"Ca")+COUNTIFS(Novembre!$D$6:$AG$6,AV$6,Novembre!$D72:$AG72,"Ca"))/7*$C71</f>
        <v>0</v>
      </c>
      <c r="AW71" s="108">
        <f>COUNTIFS(Novembre!$D$6:$AG$6,AW$6,Novembre!$D72:$AG72,"Ca")/7*$C71</f>
        <v>0</v>
      </c>
      <c r="AX71" s="108">
        <f>COUNTIFS(Novembre!$D$6:$AG$6,AX$6,Novembre!$D72:$AG72,"Ca")/7*$C71</f>
        <v>0</v>
      </c>
      <c r="AY71" s="108">
        <f>(COUNTIFS(Novembre!$D$6:$AG$6,AY$6,Novembre!$D72:$AG72,"C")+COUNTIFS(Décembre!$D$6:$AH$6,AY$6,Décembre!$D72:$AH72,"C"))/7*$C71</f>
        <v>0</v>
      </c>
      <c r="AZ71" s="108">
        <f>(COUNTIFS(Novembre!$D$6:$AG$6,AZ$6,Novembre!$D72:$AG72,"Ca")+COUNTIFS(Décembre!$D$6:$AH$6,AZ$6,Décembre!$D72:$AH72,"Ca"))/7*$C71</f>
        <v>0</v>
      </c>
      <c r="BA71" s="108">
        <f>COUNTIFS(Décembre!$D$6:$AH$6,BA$6,Décembre!$D72:$AH72,"Ca")/7*$C71</f>
        <v>0</v>
      </c>
      <c r="BB71" s="108">
        <f>COUNTIFS(Décembre!$D$6:$AH$6,BB$6,Décembre!$D72:$AH72,"Ca")/7*$C71</f>
        <v>0</v>
      </c>
      <c r="BC71" s="108">
        <f>COUNTIFS(Décembre!$D$6:$AH$6,BC$6,Décembre!$D72:$AH72,"Ca")/7*$C71</f>
        <v>0</v>
      </c>
      <c r="BD71" s="108">
        <f>COUNTIFS(Décembre!$D$6:$AH$6,BD$6,Décembre!$D72:$AH72,"Ca")/7*$C71</f>
        <v>0</v>
      </c>
      <c r="BE71" s="39">
        <f>SUM(Tableau8[[#This Row],[janv-00]:[Colonne4]])</f>
        <v>0</v>
      </c>
    </row>
    <row r="72" spans="2:58" ht="23.25" customHeight="1" x14ac:dyDescent="0.25">
      <c r="B72" s="23">
        <f>'Noms '!B69</f>
        <v>0</v>
      </c>
      <c r="C72" s="26">
        <f>'Noms '!C69</f>
        <v>0</v>
      </c>
      <c r="D72" s="108">
        <f>COUNTIFS(Janvier!$D$6:$AH$6,D$6,Janvier!$D73:$AH73,"Ca")/7*Tableau8[[#This Row],[ETP]]</f>
        <v>0</v>
      </c>
      <c r="E72" s="108">
        <f>COUNTIFS(Janvier!$D$6:$AH$6,E$6,Janvier!$D73:$AH73,"Ca")/7*Tableau8[[#This Row],[ETP]]</f>
        <v>0</v>
      </c>
      <c r="F72" s="108">
        <f>COUNTIFS(Janvier!$D$6:$AH$6,F$6,Janvier!$D73:$AH73,"Ca")/7*$C72</f>
        <v>0</v>
      </c>
      <c r="G72" s="108">
        <f>COUNTIFS(Janvier!$D$6:$AH$6,G$6,Janvier!$D73:$AH73,"Ca")/7*$C72</f>
        <v>0</v>
      </c>
      <c r="H72" s="108">
        <f>(COUNTIFS(Janvier!$D$6:$AH$6,H$6,Janvier!$D73:$AH73,"Ca")+COUNTIFS(Février!D71:AF71,H$6,Février!D73:AF73,"Ca"))/7*$C72</f>
        <v>0</v>
      </c>
      <c r="I72" s="108">
        <f>(COUNTIFS(Janvier!$D$6:$AH$6,I$6,Janvier!$D73:$AH73,"Ca")+COUNTIFS(Février!E71:AG71,I$6,Février!E73:AG73,"Ca"))/7*$C72</f>
        <v>0</v>
      </c>
      <c r="J72" s="108">
        <f>COUNTIFS(Février!E71:AG71,J$6,Février!E73:AG73,"Ca")/7*$C72</f>
        <v>0</v>
      </c>
      <c r="K72" s="108">
        <f>COUNTIFS(Février!F71:AH71,K$6,Février!F73:AH73,"Ca")/7*$C72</f>
        <v>0</v>
      </c>
      <c r="L72" s="108">
        <f>(COUNTIFS(Février!G71:AI71,L$6,Février!G73:AI73,"Ca")+COUNTIFS(Mars!D71:AH71,L$6,Mars!D73:AH73,"Ca"))/7*$C72</f>
        <v>0</v>
      </c>
      <c r="M72" s="108">
        <f>(COUNTIFS(Février!H71:AJ71,M$6,Février!H73:AJ73,"Ca")+COUNTIFS(Mars!E71:AI71,M$6,Mars!E73:AI73,"Ca"))/7*$C72</f>
        <v>0</v>
      </c>
      <c r="N72" s="108">
        <f>COUNTIFS(Mars!$E$6:$AI$6,N$6,Mars!$E73:$AI73,"Ca")/7*$C72</f>
        <v>0</v>
      </c>
      <c r="O72" s="108">
        <f>COUNTIFS(Mars!$E$6:$AI$6,O$6,Mars!$E73:$AI73,"Ca")/7*$C72</f>
        <v>0</v>
      </c>
      <c r="P72" s="108">
        <f>(COUNTIFS(Mars!$E$6:$AI$6,P$6,Mars!$E73:$AI73,"Ca")+COUNTIFS(Avril!$D$6:$AG$6,P$6,Avril!$D73:$AG73,"Ca"))/7*$C72</f>
        <v>0</v>
      </c>
      <c r="Q72" s="108">
        <f>(COUNTIFS(Mars!$E$6:$AI$6,Q$6,Mars!$E73:$AI73,"Ca")+COUNTIFS(Avril!$D$6:$AG$6,Q$6,Avril!$D73:$AG73,"Ca"))/7*$C72</f>
        <v>0</v>
      </c>
      <c r="R72" s="108">
        <f>COUNTIFS(Avril!$D$6:$AG$6,R$6,Avril!$D73:$AG73,"Ca")/7*$C72</f>
        <v>0</v>
      </c>
      <c r="S72" s="108">
        <f>COUNTIFS(Avril!$D$6:$AG$6,S$6,Avril!$D73:$AG73,"Ca")/7*$C72</f>
        <v>0</v>
      </c>
      <c r="T72" s="108">
        <f>COUNTIFS(Avril!$D$6:$AG$6,T$6,Avril!$D73:$AG73,"Ca")/7*$C72</f>
        <v>0</v>
      </c>
      <c r="U72" s="108">
        <f>(COUNTIFS(Avril!$D$6:$AG$6,U$6,Avril!$D73:$AG73,"Ca")+COUNTIFS(Mai!D71:AH71,U$6,Mai!D73:AH73,"Ca"))/7*$C72</f>
        <v>0</v>
      </c>
      <c r="V72" s="108">
        <f>(COUNTIFS(Avril!$D$6:$AG$6,V$6,Avril!$D73:$AG73,"Ca")+COUNTIFS(Mai!E71:AI71,V$6,Mai!E73:AI73,"Ca"))/7*$C72</f>
        <v>0</v>
      </c>
      <c r="W72" s="108">
        <f>IF(D72="","",COUNTIFS(Mai!F71:AJ71,W$6,Mai!F73:AJ73,"Ca")/7*$C72)</f>
        <v>0</v>
      </c>
      <c r="X72" s="108">
        <f>COUNTIFS(Mai!G71:AK71,X$6,Mai!G73:AK73,"Ca")/7*$C72</f>
        <v>0</v>
      </c>
      <c r="Y72" s="108">
        <f>(COUNTIFS(Mai!H71:AL71,Y$6,Mai!H73:AL73,"Ca")+COUNTIFS(Juin!$D$6:$AG$6,Y$6,Juin!$D73:$AG73,"Ca"))/7*$C72</f>
        <v>0</v>
      </c>
      <c r="Z72" s="108">
        <f>(COUNTIFS(Mai!I71:AM71,Z$6,Mai!I73:AM73,"Ca")+COUNTIFS(Juin!$D$6:$AG$6,Z$6,Juin!$D73:$AG73,"Ca"))/7*$C72</f>
        <v>0</v>
      </c>
      <c r="AA72" s="108">
        <f>(COUNTIFS(Mai!J71:AN71,AA$6,Mai!J73:AN73,"Ca")+COUNTIFS(Juin!$D$6:$AG$6,AA$6,Juin!$D73:$AG73,"Ca"))/7*$C72</f>
        <v>0</v>
      </c>
      <c r="AB72" s="108">
        <f>COUNTIFS(Juin!$D$6:$AG$6,AB$6,Juin!$D73:$AG73,"Ca")/7*$C72</f>
        <v>0</v>
      </c>
      <c r="AC72" s="108">
        <f>(COUNTIFS(Juin!$D$6:$AG$6,AC$6,Juin!$D73:$AG73,"Ca")+COUNTIFS(Juillet!$D$6:$AH$6,AC$6,Juillet!$D73:$AH73,"Ca"))/7*$C72</f>
        <v>0</v>
      </c>
      <c r="AD72" s="108">
        <f>(COUNTIFS(Juin!$D$6:$AG$6,AD$6,Juin!$D73:$AG73,"Ca")+COUNTIFS(Juillet!$D$6:$AH$6,AD$6,Juillet!$D73:$AH73,"Ca"))/7*$C72</f>
        <v>0</v>
      </c>
      <c r="AE72" s="108">
        <f>COUNTIFS(Juillet!$D$6:$AH$6,AE$6,Juillet!$D73:$AH73,"Ca")/7*$C72</f>
        <v>0</v>
      </c>
      <c r="AF72" s="108">
        <f>COUNTIFS(Juillet!$D$6:$AH$6,AF$6,Juillet!$D73:$AH73,"Ca")/7*$C72</f>
        <v>0</v>
      </c>
      <c r="AG72" s="108">
        <f>COUNTIFS(Juillet!$D$6:$AH$6,AG$6,Juillet!$D73:$AH73,"Ca")/7*$C72</f>
        <v>0</v>
      </c>
      <c r="AH72" s="108">
        <f>(COUNTIFS(Juillet!$D$6:$AH$6,AH$6,Juillet!$D73:$AH73,"Ca")+COUNTIFS(Août!$D$6:$AH$6,AH$6,Août!$D73:$AH73,"Ca"))/7*$C72</f>
        <v>0</v>
      </c>
      <c r="AI72" s="108">
        <f>COUNTIFS(Août!$D$6:$AH$6,AI$6,Août!$D73:$AH73,"Ca")/7*$C72</f>
        <v>0</v>
      </c>
      <c r="AJ72" s="108">
        <f>COUNTIFS(Août!$D$6:$AH$6,AJ$6,Août!$D73:$AH73,"Ca")/7*$C72</f>
        <v>0</v>
      </c>
      <c r="AK72" s="108">
        <f>COUNTIFS(Août!$D$6:$AH$6,AK$6,Août!$D73:$AH73,"Ca")/7*$C72</f>
        <v>0</v>
      </c>
      <c r="AL72" s="108">
        <f>(COUNTIFS(Août!$D$6:$AH$6,AL$6,Août!$D73:$AH73,"Ca")+COUNTIFS(Septembre!$D$6:$AG$6,AL$6,Septembre!$D73:$AG73,"Ca"))/7*$C72</f>
        <v>0</v>
      </c>
      <c r="AM72" s="108">
        <f>(COUNTIFS(Août!$D$6:$AH$6,AM$6,Août!$D73:$AH73,"Ca")+COUNTIFS(Septembre!$D$6:$AG$6,AM$6,Septembre!$D73:$AG73,"Ca"))/7*$C72</f>
        <v>0</v>
      </c>
      <c r="AN72" s="108">
        <f>COUNTIFS(Septembre!$D$6:$AG$6,AN$6,Septembre!$D73:$AG73,"Ca")/7*$C72</f>
        <v>0</v>
      </c>
      <c r="AO72" s="108">
        <f>COUNTIFS(Septembre!$D$6:$AG$6,AO$6,Septembre!$D73:$AG73,"Ca")/7*$C72</f>
        <v>0</v>
      </c>
      <c r="AP72" s="108">
        <f>(COUNTIFS(Septembre!$D$6:$AG$6,AP$6,Septembre!$D73:$AG73,"Ca")+COUNTIFS(Octobre!$D$6:$AH$6,AP$6,Octobre!$D73:$AH73,"Ca"))/7*$C72</f>
        <v>0</v>
      </c>
      <c r="AQ72" s="108">
        <f>(COUNTIFS(Septembre!$D$6:$AG$6,AQ$6,Septembre!$D73:$AG73,"Ca")+COUNTIFS(Octobre!$D$6:$AH$6,AQ$6,Octobre!$D73:$AH73,"Ca"))/7*$C72</f>
        <v>0</v>
      </c>
      <c r="AR72" s="108">
        <f>COUNTIFS(Octobre!$D$6:$AH$6,AR$6,Octobre!$D73:$AH73,"Ca")/7*$C72</f>
        <v>0</v>
      </c>
      <c r="AS72" s="108">
        <f>COUNTIFS(Octobre!$D$6:$AH$6,AS$6,Octobre!$D73:$AH73,"Ca")/7*$C72</f>
        <v>0</v>
      </c>
      <c r="AT72" s="108">
        <f>COUNTIFS(Octobre!$D$6:$AH$6,AT$6,Octobre!$D73:$AH73,"Ca")/7*$C72</f>
        <v>0</v>
      </c>
      <c r="AU72" s="108">
        <f>(COUNTIFS(Octobre!$D$6:$AH$6,AU$6,Octobre!$D73:$AH73,"Ca")+COUNTIFS(Novembre!$D$6:$AG$6,AU$6,Novembre!$D73:$AG73,"Ca"))/7*$C72</f>
        <v>0</v>
      </c>
      <c r="AV72" s="108">
        <f>(COUNTIFS(Octobre!$D$6:$AH$6,AV$6,Octobre!$D73:$AH73,"Ca")+COUNTIFS(Novembre!$D$6:$AG$6,AV$6,Novembre!$D73:$AG73,"Ca"))/7*$C72</f>
        <v>0</v>
      </c>
      <c r="AW72" s="108">
        <f>COUNTIFS(Novembre!$D$6:$AG$6,AW$6,Novembre!$D73:$AG73,"Ca")/7*$C72</f>
        <v>0</v>
      </c>
      <c r="AX72" s="108">
        <f>COUNTIFS(Novembre!$D$6:$AG$6,AX$6,Novembre!$D73:$AG73,"Ca")/7*$C72</f>
        <v>0</v>
      </c>
      <c r="AY72" s="108">
        <f>(COUNTIFS(Novembre!$D$6:$AG$6,AY$6,Novembre!$D73:$AG73,"C")+COUNTIFS(Décembre!$D$6:$AH$6,AY$6,Décembre!$D73:$AH73,"C"))/7*$C72</f>
        <v>0</v>
      </c>
      <c r="AZ72" s="108">
        <f>(COUNTIFS(Novembre!$D$6:$AG$6,AZ$6,Novembre!$D73:$AG73,"Ca")+COUNTIFS(Décembre!$D$6:$AH$6,AZ$6,Décembre!$D73:$AH73,"Ca"))/7*$C72</f>
        <v>0</v>
      </c>
      <c r="BA72" s="108">
        <f>COUNTIFS(Décembre!$D$6:$AH$6,BA$6,Décembre!$D73:$AH73,"Ca")/7*$C72</f>
        <v>0</v>
      </c>
      <c r="BB72" s="108">
        <f>COUNTIFS(Décembre!$D$6:$AH$6,BB$6,Décembre!$D73:$AH73,"Ca")/7*$C72</f>
        <v>0</v>
      </c>
      <c r="BC72" s="108">
        <f>COUNTIFS(Décembre!$D$6:$AH$6,BC$6,Décembre!$D73:$AH73,"Ca")/7*$C72</f>
        <v>0</v>
      </c>
      <c r="BD72" s="108">
        <f>COUNTIFS(Décembre!$D$6:$AH$6,BD$6,Décembre!$D73:$AH73,"Ca")/7*$C72</f>
        <v>0</v>
      </c>
      <c r="BE72" s="39">
        <f>SUM(Tableau8[[#This Row],[janv-00]:[Colonne4]])</f>
        <v>0</v>
      </c>
    </row>
    <row r="73" spans="2:58" ht="23.25" customHeight="1" x14ac:dyDescent="0.25">
      <c r="B73" s="26" t="str">
        <f>IF('Noms '!B69=0," ",'Noms '!B69)</f>
        <v xml:space="preserve"> </v>
      </c>
      <c r="C73" s="26"/>
      <c r="BE73" s="39">
        <f>SUM(Tableau8[[#This Row],[janv-00]:[Colonne4]])</f>
        <v>0</v>
      </c>
    </row>
    <row r="74" spans="2:58" ht="30" customHeight="1" x14ac:dyDescent="0.25">
      <c r="B74" s="33" t="s">
        <v>48</v>
      </c>
      <c r="C74" s="110">
        <f>COUNT(C2:C71)</f>
        <v>65</v>
      </c>
      <c r="D74" s="37">
        <f>COUNTIF(D7:D72,"&lt;&gt;0")</f>
        <v>6</v>
      </c>
      <c r="E74" s="37">
        <f t="shared" ref="E74:BD74" si="70">COUNTIF(E7:E72,"&lt;&gt;0")</f>
        <v>1</v>
      </c>
      <c r="F74" s="37">
        <f t="shared" si="70"/>
        <v>3</v>
      </c>
      <c r="G74" s="37">
        <f t="shared" si="70"/>
        <v>2</v>
      </c>
      <c r="H74" s="37">
        <f t="shared" si="70"/>
        <v>0</v>
      </c>
      <c r="I74" s="37">
        <f t="shared" si="70"/>
        <v>0</v>
      </c>
      <c r="J74" s="37">
        <f t="shared" si="70"/>
        <v>0</v>
      </c>
      <c r="K74" s="37">
        <f t="shared" si="70"/>
        <v>0</v>
      </c>
      <c r="L74" s="37">
        <f t="shared" si="70"/>
        <v>0</v>
      </c>
      <c r="M74" s="37">
        <f t="shared" si="70"/>
        <v>0</v>
      </c>
      <c r="N74" s="37">
        <f t="shared" si="70"/>
        <v>0</v>
      </c>
      <c r="O74" s="37">
        <f t="shared" si="70"/>
        <v>0</v>
      </c>
      <c r="P74" s="37">
        <f t="shared" si="70"/>
        <v>0</v>
      </c>
      <c r="Q74" s="37">
        <f t="shared" si="70"/>
        <v>0</v>
      </c>
      <c r="R74" s="37">
        <f t="shared" si="70"/>
        <v>0</v>
      </c>
      <c r="S74" s="37">
        <f t="shared" si="70"/>
        <v>0</v>
      </c>
      <c r="T74" s="37">
        <f t="shared" si="70"/>
        <v>0</v>
      </c>
      <c r="U74" s="37">
        <f t="shared" si="70"/>
        <v>0</v>
      </c>
      <c r="V74" s="37">
        <f t="shared" si="70"/>
        <v>0</v>
      </c>
      <c r="W74" s="37">
        <f t="shared" si="70"/>
        <v>0</v>
      </c>
      <c r="X74" s="37">
        <f t="shared" si="70"/>
        <v>0</v>
      </c>
      <c r="Y74" s="37">
        <f t="shared" si="70"/>
        <v>0</v>
      </c>
      <c r="Z74" s="37">
        <f t="shared" si="70"/>
        <v>0</v>
      </c>
      <c r="AA74" s="37">
        <f t="shared" si="70"/>
        <v>0</v>
      </c>
      <c r="AB74" s="37">
        <f t="shared" si="70"/>
        <v>0</v>
      </c>
      <c r="AC74" s="37">
        <f t="shared" si="70"/>
        <v>0</v>
      </c>
      <c r="AD74" s="37">
        <f t="shared" si="70"/>
        <v>0</v>
      </c>
      <c r="AE74" s="37">
        <f t="shared" si="70"/>
        <v>0</v>
      </c>
      <c r="AF74" s="37">
        <f t="shared" si="70"/>
        <v>0</v>
      </c>
      <c r="AG74" s="37">
        <f t="shared" si="70"/>
        <v>0</v>
      </c>
      <c r="AH74" s="37">
        <f t="shared" si="70"/>
        <v>0</v>
      </c>
      <c r="AI74" s="37">
        <f t="shared" si="70"/>
        <v>0</v>
      </c>
      <c r="AJ74" s="37">
        <f t="shared" si="70"/>
        <v>0</v>
      </c>
      <c r="AK74" s="37">
        <f t="shared" si="70"/>
        <v>0</v>
      </c>
      <c r="AL74" s="37">
        <f t="shared" si="70"/>
        <v>0</v>
      </c>
      <c r="AM74" s="37">
        <f t="shared" si="70"/>
        <v>0</v>
      </c>
      <c r="AN74" s="37">
        <f t="shared" si="70"/>
        <v>0</v>
      </c>
      <c r="AO74" s="37">
        <f t="shared" si="70"/>
        <v>0</v>
      </c>
      <c r="AP74" s="37">
        <f t="shared" si="70"/>
        <v>0</v>
      </c>
      <c r="AQ74" s="37">
        <f t="shared" si="70"/>
        <v>0</v>
      </c>
      <c r="AR74" s="37">
        <f t="shared" si="70"/>
        <v>0</v>
      </c>
      <c r="AS74" s="37">
        <f t="shared" si="70"/>
        <v>0</v>
      </c>
      <c r="AT74" s="37">
        <f t="shared" si="70"/>
        <v>0</v>
      </c>
      <c r="AU74" s="37">
        <f t="shared" si="70"/>
        <v>0</v>
      </c>
      <c r="AV74" s="37">
        <f t="shared" si="70"/>
        <v>0</v>
      </c>
      <c r="AW74" s="37">
        <f t="shared" si="70"/>
        <v>0</v>
      </c>
      <c r="AX74" s="37">
        <f t="shared" si="70"/>
        <v>0</v>
      </c>
      <c r="AY74" s="37">
        <f t="shared" si="70"/>
        <v>0</v>
      </c>
      <c r="AZ74" s="37">
        <f t="shared" si="70"/>
        <v>0</v>
      </c>
      <c r="BA74" s="37">
        <f t="shared" si="70"/>
        <v>0</v>
      </c>
      <c r="BB74" s="37">
        <f t="shared" si="70"/>
        <v>0</v>
      </c>
      <c r="BC74" s="37">
        <f t="shared" si="70"/>
        <v>0</v>
      </c>
      <c r="BD74" s="37">
        <f t="shared" si="70"/>
        <v>0</v>
      </c>
      <c r="BE74" s="39"/>
    </row>
    <row r="75" spans="2:58" ht="30" customHeight="1" x14ac:dyDescent="0.25">
      <c r="B75" s="33" t="s">
        <v>49</v>
      </c>
      <c r="C75" s="111">
        <f>SUM(C7:C73)-C14</f>
        <v>46.97999999999999</v>
      </c>
      <c r="D75" s="109">
        <f>SUM(D7:D72)</f>
        <v>1.23</v>
      </c>
      <c r="E75" s="109">
        <f>SUM(E7:E73)</f>
        <v>1</v>
      </c>
      <c r="F75" s="109">
        <f t="shared" ref="F75:AG75" si="71">SUM(F7:F73)</f>
        <v>0.47857142857142854</v>
      </c>
      <c r="G75" s="109">
        <f t="shared" si="71"/>
        <v>0.37142857142857144</v>
      </c>
      <c r="H75" s="109">
        <f t="shared" si="71"/>
        <v>0</v>
      </c>
      <c r="I75" s="109">
        <f t="shared" si="71"/>
        <v>0</v>
      </c>
      <c r="J75" s="109">
        <f t="shared" si="71"/>
        <v>0</v>
      </c>
      <c r="K75" s="109">
        <f t="shared" si="71"/>
        <v>0</v>
      </c>
      <c r="L75" s="109">
        <f t="shared" si="71"/>
        <v>0</v>
      </c>
      <c r="M75" s="109">
        <f t="shared" si="71"/>
        <v>0</v>
      </c>
      <c r="N75" s="109">
        <f t="shared" si="71"/>
        <v>0</v>
      </c>
      <c r="O75" s="109">
        <f t="shared" si="71"/>
        <v>0</v>
      </c>
      <c r="P75" s="109">
        <f t="shared" si="71"/>
        <v>0</v>
      </c>
      <c r="Q75" s="109">
        <f t="shared" si="71"/>
        <v>0</v>
      </c>
      <c r="R75" s="109">
        <f t="shared" si="71"/>
        <v>0</v>
      </c>
      <c r="S75" s="109">
        <f t="shared" si="71"/>
        <v>0</v>
      </c>
      <c r="T75" s="109">
        <f t="shared" si="71"/>
        <v>0</v>
      </c>
      <c r="U75" s="109">
        <f t="shared" si="71"/>
        <v>0</v>
      </c>
      <c r="V75" s="109">
        <f t="shared" si="71"/>
        <v>0</v>
      </c>
      <c r="W75" s="109">
        <f t="shared" si="71"/>
        <v>0</v>
      </c>
      <c r="X75" s="109">
        <f t="shared" si="71"/>
        <v>0</v>
      </c>
      <c r="Y75" s="109">
        <f t="shared" si="71"/>
        <v>0</v>
      </c>
      <c r="Z75" s="109">
        <f t="shared" si="71"/>
        <v>0</v>
      </c>
      <c r="AA75" s="109">
        <f t="shared" si="71"/>
        <v>0</v>
      </c>
      <c r="AB75" s="109">
        <f t="shared" si="71"/>
        <v>0</v>
      </c>
      <c r="AC75" s="109">
        <f t="shared" si="71"/>
        <v>0</v>
      </c>
      <c r="AD75" s="109">
        <f t="shared" si="71"/>
        <v>0</v>
      </c>
      <c r="AE75" s="109">
        <f t="shared" si="71"/>
        <v>0</v>
      </c>
      <c r="AF75" s="109">
        <f t="shared" si="71"/>
        <v>0</v>
      </c>
      <c r="AG75" s="109">
        <f t="shared" si="71"/>
        <v>0</v>
      </c>
      <c r="AH75" s="109">
        <f t="shared" ref="AH75:BD75" si="72">SUM(AH7:AH73)</f>
        <v>0</v>
      </c>
      <c r="AI75" s="109">
        <f t="shared" si="72"/>
        <v>0</v>
      </c>
      <c r="AJ75" s="109">
        <f t="shared" si="72"/>
        <v>0</v>
      </c>
      <c r="AK75" s="109">
        <f t="shared" si="72"/>
        <v>0</v>
      </c>
      <c r="AL75" s="109">
        <f t="shared" si="72"/>
        <v>0</v>
      </c>
      <c r="AM75" s="109">
        <f t="shared" si="72"/>
        <v>0</v>
      </c>
      <c r="AN75" s="109">
        <f t="shared" si="72"/>
        <v>0</v>
      </c>
      <c r="AO75" s="109">
        <f t="shared" si="72"/>
        <v>0</v>
      </c>
      <c r="AP75" s="109">
        <f t="shared" si="72"/>
        <v>0</v>
      </c>
      <c r="AQ75" s="109">
        <f t="shared" si="72"/>
        <v>0</v>
      </c>
      <c r="AR75" s="109">
        <f t="shared" si="72"/>
        <v>0</v>
      </c>
      <c r="AS75" s="109">
        <f t="shared" si="72"/>
        <v>0</v>
      </c>
      <c r="AT75" s="109">
        <f t="shared" si="72"/>
        <v>0</v>
      </c>
      <c r="AU75" s="109">
        <f t="shared" si="72"/>
        <v>0</v>
      </c>
      <c r="AV75" s="109">
        <f t="shared" si="72"/>
        <v>0</v>
      </c>
      <c r="AW75" s="109">
        <f t="shared" si="72"/>
        <v>0</v>
      </c>
      <c r="AX75" s="109">
        <f t="shared" si="72"/>
        <v>0</v>
      </c>
      <c r="AY75" s="109">
        <f t="shared" si="72"/>
        <v>0</v>
      </c>
      <c r="AZ75" s="109">
        <f t="shared" si="72"/>
        <v>0</v>
      </c>
      <c r="BA75" s="109">
        <f t="shared" si="72"/>
        <v>0</v>
      </c>
      <c r="BB75" s="109">
        <f t="shared" si="72"/>
        <v>0</v>
      </c>
      <c r="BC75" s="109">
        <f t="shared" si="72"/>
        <v>0</v>
      </c>
      <c r="BD75" s="109">
        <f t="shared" si="72"/>
        <v>0</v>
      </c>
      <c r="BE75" s="39"/>
    </row>
    <row r="76" spans="2:58" ht="30" customHeight="1" x14ac:dyDescent="0.25">
      <c r="B76" s="35" t="s">
        <v>55</v>
      </c>
      <c r="C76" s="26"/>
      <c r="D76" s="34"/>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4"/>
      <c r="AM76" s="34"/>
      <c r="AN76" s="34"/>
      <c r="AO76" s="34"/>
      <c r="AP76" s="34"/>
      <c r="AQ76" s="34"/>
      <c r="AR76" s="34"/>
      <c r="AS76" s="34"/>
      <c r="AT76" s="34"/>
      <c r="AU76" s="34"/>
      <c r="AV76" s="34"/>
      <c r="AW76" s="34"/>
      <c r="AX76" s="34"/>
      <c r="AY76" s="34"/>
      <c r="AZ76" s="34"/>
      <c r="BA76" s="34"/>
      <c r="BB76" s="34"/>
      <c r="BC76" s="34"/>
      <c r="BD76" s="34"/>
      <c r="BE76" s="32"/>
    </row>
    <row r="77" spans="2:58" ht="30" customHeight="1" x14ac:dyDescent="0.3">
      <c r="B77" s="75">
        <f>C75/6-0.5</f>
        <v>7.3299999999999983</v>
      </c>
      <c r="C77" s="74"/>
      <c r="D77" s="74"/>
      <c r="E77" s="74"/>
      <c r="F77" s="28"/>
      <c r="G77" s="28"/>
      <c r="H77" s="28"/>
      <c r="I77" s="28"/>
      <c r="J77" s="28"/>
      <c r="K77" s="28"/>
      <c r="L77" s="28"/>
      <c r="M77" s="30"/>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row>
    <row r="78" spans="2:58" ht="30" customHeight="1" x14ac:dyDescent="0.3">
      <c r="B78" s="28" t="s">
        <v>56</v>
      </c>
      <c r="C78" s="31"/>
      <c r="D78" s="28"/>
      <c r="E78" s="28"/>
      <c r="F78" s="28"/>
      <c r="G78" s="28"/>
      <c r="H78" s="28"/>
      <c r="I78" s="28"/>
      <c r="J78" s="28"/>
      <c r="K78" s="28"/>
      <c r="L78" s="28"/>
      <c r="M78" s="30"/>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row>
    <row r="79" spans="2:58" ht="30" customHeight="1" x14ac:dyDescent="0.3">
      <c r="B79" s="28"/>
      <c r="C79" s="29"/>
      <c r="D79" s="28"/>
      <c r="E79" s="28"/>
      <c r="F79" s="28"/>
      <c r="G79" s="28"/>
      <c r="H79" s="28"/>
      <c r="I79" s="28"/>
      <c r="J79" s="28"/>
      <c r="K79" s="28"/>
      <c r="L79" s="28"/>
      <c r="M79" s="30"/>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row>
  </sheetData>
  <sheetProtection algorithmName="SHA-512" hashValue="lySutGsQ8oFg9SZ/KhN+NAa38/3U+a0Pvpq2yBNo+G8ahMzF2Fp5BleTlJmC0O6CQ8tfWaL0Ei1DJCr8xIiCAA==" saltValue="zWjih5oQAHd2fhXIGKXwRA==" spinCount="100000" sheet="1" objects="1" scenarios="1"/>
  <mergeCells count="3">
    <mergeCell ref="D2:AE2"/>
    <mergeCell ref="Z1:BE1"/>
    <mergeCell ref="B1:D1"/>
  </mergeCells>
  <conditionalFormatting sqref="D75:BD75">
    <cfRule type="cellIs" dxfId="107" priority="3" operator="greaterThan">
      <formula>$B$77</formula>
    </cfRule>
  </conditionalFormatting>
  <dataValidations count="5">
    <dataValidation allowBlank="1" showErrorMessage="1" prompt="Les jours du mois dans cette ligne sont générés automatiquement. Entrez l’absence et le motif d’absence d’un employé dans chaque colonne pour chaque jour du mois. Un champ vide indique qu’il n’y a pas eu d’absence" sqref="D6:BD6" xr:uid="{00000000-0002-0000-0D00-000000000000}"/>
    <dataValidation allowBlank="1" showInputMessage="1" showErrorMessage="1" prompt="Calcule automatiquement le nombre total de jours d’absence d’un employé durant ce mois dans cette colonne" sqref="BE6" xr:uid="{00000000-0002-0000-0D00-000001000000}"/>
    <dataValidation allowBlank="1" showInputMessage="1" showErrorMessage="1" prompt="Année mise à jour automatiquement en fonction de l’année entrée dans la feuille de calcul Janvier" sqref="BE2" xr:uid="{00000000-0002-0000-0D00-000002000000}"/>
    <dataValidation allowBlank="1" showInputMessage="1" showErrorMessage="1" prompt="Marquez votre temps de congé dans votre semaine désirée, dans la case de votre nom._x000a_exemle (0,8 dans la sem 30)_x000a_" sqref="A1" xr:uid="{00000000-0002-0000-0D00-000003000000}"/>
    <dataValidation allowBlank="1" showErrorMessage="1" prompt="Suivez les absences du mois de décembre dans cette feuille de calcul" sqref="B1:D1" xr:uid="{00000000-0002-0000-0D00-000004000000}"/>
  </dataValidations>
  <pageMargins left="0.31496062992125984" right="0.31496062992125984" top="0.55118110236220474" bottom="0.55118110236220474" header="0.31496062992125984" footer="0.31496062992125984"/>
  <pageSetup scale="48" fitToHeight="0" orientation="portrait" r:id="rId1"/>
  <cellWatches>
    <cellWatch r="AC7"/>
  </cellWatches>
  <tableParts count="1">
    <tablePart r:id="rId2"/>
  </tableParts>
  <extLst>
    <ext xmlns:x14="http://schemas.microsoft.com/office/spreadsheetml/2009/9/main" uri="{78C0D931-6437-407d-A8EE-F0AAD7539E65}">
      <x14:conditionalFormattings>
        <x14:conditionalFormatting xmlns:xm="http://schemas.microsoft.com/office/excel/2006/main">
          <x14:cfRule type="cellIs" priority="1" operator="between" id="{991AA806-5427-4D12-937D-34A731697B3F}">
            <xm:f>'Noms '!$G$7</xm:f>
            <xm:f>'Noms '!$H$7</xm:f>
            <x14:dxf>
              <fill>
                <patternFill>
                  <bgColor rgb="FF92D050"/>
                </patternFill>
              </fill>
            </x14:dxf>
          </x14:cfRule>
          <x14:cfRule type="cellIs" priority="2" operator="between" id="{00DEA42F-5523-4605-A3EE-345FF3059B9D}">
            <xm:f>'Noms '!$G$4</xm:f>
            <xm:f>'Noms '!$H$4</xm:f>
            <x14:dxf>
              <fill>
                <patternFill>
                  <bgColor rgb="FF92D050"/>
                </patternFill>
              </fill>
            </x14:dxf>
          </x14:cfRule>
          <x14:cfRule type="cellIs" priority="14" operator="between" id="{01A4B7A4-B572-4705-8137-C7C67113E275}">
            <xm:f>'Noms '!$G$6</xm:f>
            <xm:f>'Noms '!$H$6</xm:f>
            <x14:dxf>
              <fill>
                <patternFill>
                  <bgColor rgb="FF92D050"/>
                </patternFill>
              </fill>
            </x14:dxf>
          </x14:cfRule>
          <x14:cfRule type="cellIs" priority="15" operator="between" id="{C6C703A7-ED53-4FDE-AA82-46F4CB7947A9}">
            <xm:f>'Noms '!$G$5</xm:f>
            <xm:f>'Noms '!$H$5</xm:f>
            <x14:dxf>
              <fill>
                <patternFill>
                  <bgColor rgb="FF92D050"/>
                </patternFill>
              </fill>
            </x14:dxf>
          </x14:cfRule>
          <x14:cfRule type="cellIs" priority="21" operator="between" id="{B8F5F45D-C716-4A3C-B191-18DD717E86BE}">
            <xm:f>'Noms '!$G$8</xm:f>
            <xm:f>'Noms '!$H$8</xm:f>
            <x14:dxf>
              <font>
                <color auto="1"/>
              </font>
              <fill>
                <patternFill>
                  <bgColor rgb="FF92D050"/>
                </patternFill>
              </fill>
            </x14:dxf>
          </x14:cfRule>
          <xm:sqref>D4:BD5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5000000}">
          <x14:formula1>
            <xm:f>'Noms '!$B$4:$B$8</xm:f>
          </x14:formula1>
          <xm:sqref>B74:B75 B7:B72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4">
    <tabColor theme="1"/>
    <pageSetUpPr fitToPage="1"/>
  </sheetPr>
  <dimension ref="B1:J76"/>
  <sheetViews>
    <sheetView showGridLines="0" zoomScaleNormal="100" workbookViewId="0">
      <selection activeCell="B8" sqref="B8"/>
    </sheetView>
  </sheetViews>
  <sheetFormatPr baseColWidth="10" defaultColWidth="9.140625" defaultRowHeight="30" customHeight="1" x14ac:dyDescent="0.25"/>
  <cols>
    <col min="1" max="1" width="2.7109375" customWidth="1"/>
    <col min="2" max="2" width="30.7109375" customWidth="1"/>
    <col min="3" max="3" width="16.42578125" style="98" customWidth="1"/>
    <col min="5" max="5" width="9.5703125" bestFit="1" customWidth="1"/>
    <col min="7" max="7" width="12.42578125" customWidth="1"/>
    <col min="8" max="8" width="13.85546875" customWidth="1"/>
  </cols>
  <sheetData>
    <row r="1" spans="2:8" ht="50.1" customHeight="1" x14ac:dyDescent="0.25">
      <c r="B1" s="8" t="s">
        <v>94</v>
      </c>
      <c r="C1" s="123"/>
    </row>
    <row r="2" spans="2:8" ht="15" customHeight="1" x14ac:dyDescent="0.25">
      <c r="G2" s="141" t="s">
        <v>50</v>
      </c>
      <c r="H2" s="141"/>
    </row>
    <row r="3" spans="2:8" ht="30" customHeight="1" x14ac:dyDescent="0.25">
      <c r="B3" s="20" t="s">
        <v>95</v>
      </c>
      <c r="C3" s="124" t="s">
        <v>47</v>
      </c>
      <c r="G3" s="20" t="s">
        <v>51</v>
      </c>
      <c r="H3" s="20" t="s">
        <v>52</v>
      </c>
    </row>
    <row r="4" spans="2:8" ht="30" customHeight="1" x14ac:dyDescent="0.25">
      <c r="B4" s="11" t="s">
        <v>101</v>
      </c>
      <c r="C4" s="125">
        <v>0.8</v>
      </c>
      <c r="G4" s="21">
        <v>43647</v>
      </c>
      <c r="H4" s="21">
        <v>43709</v>
      </c>
    </row>
    <row r="5" spans="2:8" ht="30" customHeight="1" x14ac:dyDescent="0.25">
      <c r="B5" s="12" t="s">
        <v>102</v>
      </c>
      <c r="C5" s="125">
        <v>0.75</v>
      </c>
      <c r="G5" s="21">
        <v>43764</v>
      </c>
      <c r="H5" s="21">
        <v>43772</v>
      </c>
    </row>
    <row r="6" spans="2:8" ht="30" customHeight="1" x14ac:dyDescent="0.25">
      <c r="B6" s="12" t="s">
        <v>103</v>
      </c>
      <c r="C6" s="125">
        <v>1</v>
      </c>
      <c r="G6" s="21">
        <v>43820</v>
      </c>
      <c r="H6" s="21">
        <v>43835</v>
      </c>
    </row>
    <row r="7" spans="2:8" ht="30" customHeight="1" x14ac:dyDescent="0.25">
      <c r="B7" s="12" t="s">
        <v>104</v>
      </c>
      <c r="C7" s="125">
        <v>1</v>
      </c>
      <c r="G7" s="21">
        <v>43528</v>
      </c>
      <c r="H7" s="21">
        <v>43534</v>
      </c>
    </row>
    <row r="8" spans="2:8" ht="30" customHeight="1" x14ac:dyDescent="0.25">
      <c r="B8" s="12" t="s">
        <v>105</v>
      </c>
      <c r="C8" s="125"/>
      <c r="G8" s="21">
        <v>43563</v>
      </c>
      <c r="H8" s="21">
        <v>43576</v>
      </c>
    </row>
    <row r="9" spans="2:8" ht="30" customHeight="1" x14ac:dyDescent="0.25">
      <c r="B9" s="12"/>
      <c r="C9" s="125"/>
    </row>
    <row r="10" spans="2:8" ht="30" customHeight="1" x14ac:dyDescent="0.25">
      <c r="B10" s="12"/>
      <c r="C10" s="127">
        <v>1</v>
      </c>
    </row>
    <row r="11" spans="2:8" ht="30" customHeight="1" x14ac:dyDescent="0.25">
      <c r="B11" s="12"/>
      <c r="C11" s="127">
        <v>0.66</v>
      </c>
    </row>
    <row r="12" spans="2:8" ht="30" customHeight="1" x14ac:dyDescent="0.25">
      <c r="B12" s="12"/>
      <c r="C12" s="127">
        <v>0.74</v>
      </c>
    </row>
    <row r="13" spans="2:8" ht="30" customHeight="1" x14ac:dyDescent="0.25">
      <c r="B13" s="12"/>
      <c r="C13" s="127">
        <v>0.8</v>
      </c>
    </row>
    <row r="14" spans="2:8" ht="30" customHeight="1" x14ac:dyDescent="0.25">
      <c r="B14" s="12"/>
      <c r="C14" s="127">
        <v>0.8</v>
      </c>
    </row>
    <row r="15" spans="2:8" ht="30" customHeight="1" x14ac:dyDescent="0.25">
      <c r="B15" s="12"/>
      <c r="C15" s="127">
        <v>0.8</v>
      </c>
    </row>
    <row r="16" spans="2:8" ht="30" customHeight="1" x14ac:dyDescent="0.25">
      <c r="B16" s="12"/>
      <c r="C16" s="126"/>
    </row>
    <row r="17" spans="2:3" ht="30" customHeight="1" x14ac:dyDescent="0.25">
      <c r="B17" s="12"/>
      <c r="C17" s="127">
        <v>0.8</v>
      </c>
    </row>
    <row r="18" spans="2:3" ht="30" customHeight="1" x14ac:dyDescent="0.25">
      <c r="B18" s="13"/>
      <c r="C18" s="127">
        <v>0.5</v>
      </c>
    </row>
    <row r="19" spans="2:3" ht="30" customHeight="1" x14ac:dyDescent="0.25">
      <c r="B19" s="13"/>
      <c r="C19" s="127">
        <v>0.63</v>
      </c>
    </row>
    <row r="20" spans="2:3" ht="30" customHeight="1" x14ac:dyDescent="0.25">
      <c r="B20" s="13"/>
      <c r="C20" s="127">
        <v>1</v>
      </c>
    </row>
    <row r="21" spans="2:3" ht="30" customHeight="1" x14ac:dyDescent="0.25">
      <c r="B21" s="12"/>
      <c r="C21" s="125">
        <v>1</v>
      </c>
    </row>
    <row r="22" spans="2:3" ht="30" customHeight="1" x14ac:dyDescent="0.25">
      <c r="B22" s="13"/>
      <c r="C22" s="127">
        <v>0.8</v>
      </c>
    </row>
    <row r="23" spans="2:3" ht="30" customHeight="1" x14ac:dyDescent="0.25">
      <c r="B23" s="13"/>
      <c r="C23" s="127">
        <v>0.8</v>
      </c>
    </row>
    <row r="24" spans="2:3" ht="30" customHeight="1" x14ac:dyDescent="0.25">
      <c r="B24" s="13"/>
      <c r="C24" s="127">
        <v>0.8</v>
      </c>
    </row>
    <row r="25" spans="2:3" ht="30" customHeight="1" x14ac:dyDescent="0.25">
      <c r="B25" s="13"/>
      <c r="C25" s="127">
        <v>1</v>
      </c>
    </row>
    <row r="26" spans="2:3" ht="30" customHeight="1" x14ac:dyDescent="0.25">
      <c r="B26" s="13"/>
      <c r="C26" s="126"/>
    </row>
    <row r="27" spans="2:3" ht="30" customHeight="1" x14ac:dyDescent="0.25">
      <c r="B27" s="13"/>
      <c r="C27" s="127">
        <v>0.8</v>
      </c>
    </row>
    <row r="28" spans="2:3" ht="30" customHeight="1" x14ac:dyDescent="0.25">
      <c r="B28" s="13"/>
      <c r="C28" s="127">
        <v>1</v>
      </c>
    </row>
    <row r="29" spans="2:3" ht="30" customHeight="1" x14ac:dyDescent="0.25">
      <c r="B29" s="13"/>
      <c r="C29" s="127">
        <v>0.8</v>
      </c>
    </row>
    <row r="30" spans="2:3" ht="30" customHeight="1" x14ac:dyDescent="0.25">
      <c r="B30" s="13"/>
      <c r="C30" s="127">
        <v>0.75</v>
      </c>
    </row>
    <row r="31" spans="2:3" ht="30" customHeight="1" x14ac:dyDescent="0.25">
      <c r="B31" s="13"/>
      <c r="C31" s="127">
        <v>0.73</v>
      </c>
    </row>
    <row r="32" spans="2:3" ht="30" customHeight="1" x14ac:dyDescent="0.25">
      <c r="B32" s="13"/>
      <c r="C32" s="127">
        <v>0.5</v>
      </c>
    </row>
    <row r="33" spans="2:3" ht="30" customHeight="1" x14ac:dyDescent="0.25">
      <c r="B33" s="13"/>
      <c r="C33" s="127">
        <v>0.5</v>
      </c>
    </row>
    <row r="34" spans="2:3" ht="30" customHeight="1" x14ac:dyDescent="0.25">
      <c r="B34" s="13"/>
      <c r="C34" s="127">
        <v>0.75</v>
      </c>
    </row>
    <row r="35" spans="2:3" ht="30" customHeight="1" x14ac:dyDescent="0.25">
      <c r="B35" s="13"/>
      <c r="C35" s="127">
        <v>1</v>
      </c>
    </row>
    <row r="36" spans="2:3" ht="30" customHeight="1" x14ac:dyDescent="0.25">
      <c r="B36" s="14"/>
      <c r="C36" s="127">
        <v>0.84</v>
      </c>
    </row>
    <row r="37" spans="2:3" ht="30" customHeight="1" x14ac:dyDescent="0.25">
      <c r="B37" s="14"/>
      <c r="C37" s="127">
        <v>0.63</v>
      </c>
    </row>
    <row r="38" spans="2:3" ht="30" customHeight="1" x14ac:dyDescent="0.25">
      <c r="B38" s="14"/>
      <c r="C38" s="127">
        <v>0.8</v>
      </c>
    </row>
    <row r="39" spans="2:3" ht="30" customHeight="1" x14ac:dyDescent="0.25">
      <c r="B39" s="14"/>
      <c r="C39" s="127">
        <v>1</v>
      </c>
    </row>
    <row r="40" spans="2:3" ht="30" customHeight="1" x14ac:dyDescent="0.25">
      <c r="B40" s="13"/>
      <c r="C40" s="127">
        <v>1</v>
      </c>
    </row>
    <row r="41" spans="2:3" ht="30" customHeight="1" x14ac:dyDescent="0.25">
      <c r="B41" s="13"/>
      <c r="C41" s="127">
        <v>0.5</v>
      </c>
    </row>
    <row r="42" spans="2:3" ht="30" customHeight="1" x14ac:dyDescent="0.25">
      <c r="B42" s="14"/>
      <c r="C42" s="127">
        <v>1</v>
      </c>
    </row>
    <row r="43" spans="2:3" ht="30" customHeight="1" x14ac:dyDescent="0.25">
      <c r="B43" s="14"/>
      <c r="C43" s="127">
        <v>0.63</v>
      </c>
    </row>
    <row r="44" spans="2:3" ht="30" customHeight="1" x14ac:dyDescent="0.25">
      <c r="B44" s="14"/>
      <c r="C44" s="127">
        <v>0.8</v>
      </c>
    </row>
    <row r="45" spans="2:3" ht="30" customHeight="1" x14ac:dyDescent="0.25">
      <c r="B45" s="14"/>
      <c r="C45" s="127">
        <v>1</v>
      </c>
    </row>
    <row r="46" spans="2:3" ht="30" customHeight="1" x14ac:dyDescent="0.25">
      <c r="B46" s="14"/>
      <c r="C46" s="127">
        <v>0.8</v>
      </c>
    </row>
    <row r="47" spans="2:3" ht="30" customHeight="1" x14ac:dyDescent="0.25">
      <c r="B47" s="14"/>
      <c r="C47" s="127">
        <v>1</v>
      </c>
    </row>
    <row r="48" spans="2:3" ht="30" customHeight="1" x14ac:dyDescent="0.25">
      <c r="B48" s="14"/>
      <c r="C48" s="127">
        <v>0.8</v>
      </c>
    </row>
    <row r="49" spans="2:10" ht="30" customHeight="1" x14ac:dyDescent="0.25">
      <c r="B49" s="14"/>
      <c r="C49" s="127">
        <v>0.8</v>
      </c>
    </row>
    <row r="50" spans="2:10" ht="30" customHeight="1" x14ac:dyDescent="0.25">
      <c r="B50" s="14"/>
      <c r="C50" s="127">
        <v>0.5</v>
      </c>
    </row>
    <row r="51" spans="2:10" ht="30" customHeight="1" x14ac:dyDescent="0.25">
      <c r="B51" s="13"/>
      <c r="C51" s="127">
        <v>1</v>
      </c>
    </row>
    <row r="52" spans="2:10" ht="30" customHeight="1" x14ac:dyDescent="0.25">
      <c r="B52" s="14"/>
      <c r="C52" s="127">
        <v>1</v>
      </c>
    </row>
    <row r="53" spans="2:10" ht="30" customHeight="1" x14ac:dyDescent="0.25">
      <c r="B53" s="13"/>
      <c r="C53" s="127">
        <v>1</v>
      </c>
    </row>
    <row r="54" spans="2:10" ht="30" customHeight="1" x14ac:dyDescent="0.25">
      <c r="B54" s="14"/>
      <c r="C54" s="127">
        <v>0.8</v>
      </c>
    </row>
    <row r="55" spans="2:10" ht="30" customHeight="1" x14ac:dyDescent="0.25">
      <c r="B55" s="14"/>
      <c r="C55" s="127">
        <v>0.8</v>
      </c>
    </row>
    <row r="56" spans="2:10" ht="30" customHeight="1" x14ac:dyDescent="0.25">
      <c r="B56" s="14"/>
      <c r="C56" s="127">
        <v>1</v>
      </c>
    </row>
    <row r="57" spans="2:10" ht="30" customHeight="1" x14ac:dyDescent="0.25">
      <c r="B57" s="14"/>
      <c r="C57" s="127">
        <v>0.8</v>
      </c>
    </row>
    <row r="58" spans="2:10" ht="30" customHeight="1" x14ac:dyDescent="0.25">
      <c r="B58" s="14"/>
      <c r="C58" s="127">
        <v>1</v>
      </c>
    </row>
    <row r="59" spans="2:10" ht="30" customHeight="1" x14ac:dyDescent="0.25">
      <c r="B59" s="14"/>
      <c r="C59" s="127">
        <v>1</v>
      </c>
    </row>
    <row r="60" spans="2:10" ht="30" customHeight="1" x14ac:dyDescent="0.25">
      <c r="B60" s="14"/>
      <c r="C60" s="127">
        <v>0.8</v>
      </c>
    </row>
    <row r="61" spans="2:10" ht="30" customHeight="1" x14ac:dyDescent="0.25">
      <c r="B61" s="12"/>
      <c r="C61" s="125">
        <v>1</v>
      </c>
    </row>
    <row r="62" spans="2:10" ht="30" customHeight="1" x14ac:dyDescent="0.25">
      <c r="B62" s="13"/>
      <c r="C62" s="127">
        <v>0.8</v>
      </c>
    </row>
    <row r="63" spans="2:10" ht="30" customHeight="1" x14ac:dyDescent="0.25">
      <c r="B63" s="14"/>
      <c r="C63" s="127">
        <v>0.63</v>
      </c>
    </row>
    <row r="64" spans="2:10" ht="30" customHeight="1" x14ac:dyDescent="0.25">
      <c r="B64" s="14"/>
      <c r="C64" s="127">
        <v>0.8</v>
      </c>
      <c r="J64" s="98"/>
    </row>
    <row r="65" spans="2:3" ht="30" customHeight="1" x14ac:dyDescent="0.25">
      <c r="B65" s="13"/>
      <c r="C65" s="127">
        <v>0.5</v>
      </c>
    </row>
    <row r="66" spans="2:3" ht="30" customHeight="1" x14ac:dyDescent="0.25">
      <c r="B66" s="14"/>
      <c r="C66" s="127">
        <v>0.1</v>
      </c>
    </row>
    <row r="67" spans="2:3" ht="30" customHeight="1" x14ac:dyDescent="0.25">
      <c r="B67" s="19"/>
      <c r="C67" s="125"/>
    </row>
    <row r="68" spans="2:3" ht="30" customHeight="1" x14ac:dyDescent="0.25">
      <c r="B68" s="38"/>
      <c r="C68" s="126"/>
    </row>
    <row r="69" spans="2:3" ht="30" customHeight="1" x14ac:dyDescent="0.25">
      <c r="B69" s="19"/>
      <c r="C69" s="125"/>
    </row>
    <row r="70" spans="2:3" ht="30" customHeight="1" x14ac:dyDescent="0.25">
      <c r="B70" s="38"/>
      <c r="C70" s="127">
        <v>0.8</v>
      </c>
    </row>
    <row r="71" spans="2:3" ht="30" customHeight="1" x14ac:dyDescent="0.25">
      <c r="B71" s="38"/>
      <c r="C71" s="127">
        <v>0.8</v>
      </c>
    </row>
    <row r="72" spans="2:3" ht="30" customHeight="1" x14ac:dyDescent="0.25">
      <c r="B72" s="122"/>
      <c r="C72" s="125"/>
    </row>
    <row r="73" spans="2:3" ht="30" customHeight="1" x14ac:dyDescent="0.25">
      <c r="B73" s="122"/>
      <c r="C73" s="125"/>
    </row>
    <row r="74" spans="2:3" ht="30" customHeight="1" x14ac:dyDescent="0.25">
      <c r="B74" s="122"/>
      <c r="C74" s="125"/>
    </row>
    <row r="75" spans="2:3" ht="30" customHeight="1" x14ac:dyDescent="0.25">
      <c r="B75" t="s">
        <v>47</v>
      </c>
      <c r="C75" s="129">
        <f>SUM(C4:C73)-(C70+C71)-C11</f>
        <v>46.979999999999983</v>
      </c>
    </row>
    <row r="76" spans="2:3" ht="30" customHeight="1" x14ac:dyDescent="0.25">
      <c r="B76" t="s">
        <v>96</v>
      </c>
      <c r="C76" s="128">
        <f>COUNT(C3:C71)</f>
        <v>61</v>
      </c>
    </row>
  </sheetData>
  <sheetProtection insertColumns="0" insertRows="0" deleteColumns="0" deleteRows="0"/>
  <dataConsolidate/>
  <mergeCells count="1">
    <mergeCell ref="G2:H2"/>
  </mergeCells>
  <conditionalFormatting sqref="B72:C74 B4:C69">
    <cfRule type="expression" dxfId="18" priority="6">
      <formula>$C4&lt;0.3</formula>
    </cfRule>
  </conditionalFormatting>
  <conditionalFormatting sqref="B70:C71">
    <cfRule type="expression" dxfId="17" priority="5">
      <formula>$C70&lt;0.3</formula>
    </cfRule>
  </conditionalFormatting>
  <conditionalFormatting sqref="C75">
    <cfRule type="cellIs" dxfId="16" priority="2" operator="greaterThan">
      <formula>50</formula>
    </cfRule>
    <cfRule type="cellIs" dxfId="15" priority="1" operator="lessThan">
      <formula>50</formula>
    </cfRule>
  </conditionalFormatting>
  <dataValidations count="3">
    <dataValidation allowBlank="1" showInputMessage="1" showErrorMessage="1" prompt="Titre Noms des employés" sqref="B1:C1" xr:uid="{00000000-0002-0000-0E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E00-000001000000}"/>
    <dataValidation allowBlank="1" showErrorMessage="1" prompt="Entrez les noms des employés dans cette colonne" sqref="B3:C3" xr:uid="{00000000-0002-0000-0E00-000002000000}"/>
  </dataValidations>
  <printOptions horizontalCentered="1"/>
  <pageMargins left="0.25" right="0.25" top="0.75" bottom="0.75" header="0.3" footer="0.3"/>
  <pageSetup paperSize="9" fitToHeight="0" orientation="landscape" r:id="rId1"/>
  <headerFooter differentFirst="1">
    <oddFooter>Page &amp;P of &amp;N</oddFooter>
  </headerFooter>
  <tableParts count="2">
    <tablePart r:id="rId2"/>
    <tablePart r:id="rId3"/>
  </tablePar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L94"/>
  <sheetViews>
    <sheetView tabSelected="1" zoomScaleNormal="100" workbookViewId="0">
      <selection activeCell="I4" sqref="I4"/>
    </sheetView>
  </sheetViews>
  <sheetFormatPr baseColWidth="10" defaultRowHeight="15" x14ac:dyDescent="0.25"/>
  <cols>
    <col min="1" max="1" width="42.5703125" style="56" bestFit="1" customWidth="1"/>
    <col min="2" max="2" width="4.85546875" style="56" hidden="1" customWidth="1"/>
    <col min="3" max="3" width="9.85546875" style="56" hidden="1" customWidth="1"/>
    <col min="4" max="4" width="11.42578125" style="56"/>
    <col min="5" max="5" width="18.5703125" style="56" customWidth="1"/>
  </cols>
  <sheetData>
    <row r="1" spans="1:12" x14ac:dyDescent="0.25">
      <c r="A1" s="40" t="s">
        <v>57</v>
      </c>
      <c r="B1" s="41" t="s">
        <v>58</v>
      </c>
      <c r="C1" s="42" t="s">
        <v>59</v>
      </c>
      <c r="D1" s="60" t="s">
        <v>60</v>
      </c>
      <c r="E1" s="61" t="s">
        <v>61</v>
      </c>
    </row>
    <row r="2" spans="1:12" x14ac:dyDescent="0.25">
      <c r="A2" s="43" t="s">
        <v>0</v>
      </c>
      <c r="B2" s="45" t="e">
        <f>IF(#REF!,#REF!,"")</f>
        <v>#REF!</v>
      </c>
      <c r="C2" s="44">
        <f>IF(MONTH(1&amp;Premier_mois)&lt;&gt;1,An+1,An)</f>
        <v>2019</v>
      </c>
      <c r="D2" s="58">
        <f>DATE(C2,1,1)</f>
        <v>43466</v>
      </c>
      <c r="E2" s="59" t="str">
        <f>"Jour de l'an "&amp;C2</f>
        <v>Jour de l'an 2019</v>
      </c>
      <c r="G2" t="s">
        <v>72</v>
      </c>
      <c r="I2" t="s">
        <v>73</v>
      </c>
    </row>
    <row r="3" spans="1:12" x14ac:dyDescent="0.25">
      <c r="A3" s="40" t="s">
        <v>62</v>
      </c>
      <c r="B3" s="45" t="e">
        <f>IF(#REF!,#REF!,"")</f>
        <v>#REF!</v>
      </c>
      <c r="C3" s="44">
        <f>IF(MONTH(DATE(An,3,29.56+0.979*MOD(204-11*MOD(An,19),30)-WEEKDAY(DATE(An,3,28.56+0.979*MOD(204-11*MOD(An,19),30))))+1)&lt;MONTH(1&amp;Premier_mois),An+1,An)</f>
        <v>2019</v>
      </c>
      <c r="D3" s="58">
        <f>DATE(C3,3,29.56+0.979*MOD(204-11*MOD(C3,19),30)-WEEKDAY(DATE(C3,3,28.56+0.979*MOD(204-11*MOD(C3,19),30))))+1</f>
        <v>43577</v>
      </c>
      <c r="E3" s="59" t="s">
        <v>63</v>
      </c>
      <c r="G3" t="s">
        <v>0</v>
      </c>
      <c r="I3" s="56" t="str">
        <f ca="1">IF(réglage!A8&lt;Janvier!AC1,"C","CA")</f>
        <v>CA</v>
      </c>
    </row>
    <row r="4" spans="1:12" x14ac:dyDescent="0.25">
      <c r="A4" s="43">
        <v>2019</v>
      </c>
      <c r="B4" s="45" t="e">
        <f>IF(#REF!,#REF!,"")</f>
        <v>#REF!</v>
      </c>
      <c r="C4" s="44">
        <f>IF(MONTH(1&amp;Premier_mois)&gt;5,An+1,An)</f>
        <v>2019</v>
      </c>
      <c r="D4" s="58">
        <f>DATE(C4,5,1)</f>
        <v>43586</v>
      </c>
      <c r="E4" s="59" t="s">
        <v>64</v>
      </c>
      <c r="G4" t="s">
        <v>33</v>
      </c>
      <c r="I4" s="56" t="s">
        <v>100</v>
      </c>
      <c r="L4" s="70"/>
    </row>
    <row r="5" spans="1:12" x14ac:dyDescent="0.25">
      <c r="A5" s="40" t="s">
        <v>65</v>
      </c>
      <c r="B5" s="47" t="e">
        <f>IF(#REF!,#REF!,"")</f>
        <v>#REF!</v>
      </c>
      <c r="C5" s="48">
        <f>IF(MONTH(DATE(An,3,29.56+0.979*MOD(204-11*MOD(An,19),30)-WEEKDAY(DATE(An,3,28.56+0.979*MOD(204-11*MOD(An,19),30))))+1+38)&lt;MONTH(1&amp;Premier_mois),An+1,An)</f>
        <v>2019</v>
      </c>
      <c r="D5" s="58">
        <f>DATE(C5,3,29.56+0.979*MOD(204-11*MOD(C5,19),30)-WEEKDAY(DATE(C5,3,28.56+0.979*MOD(204-11*MOD(C5,19),30))))+1+38</f>
        <v>43615</v>
      </c>
      <c r="E5" s="59" t="s">
        <v>66</v>
      </c>
      <c r="G5" t="s">
        <v>34</v>
      </c>
      <c r="I5" s="56" t="s">
        <v>77</v>
      </c>
    </row>
    <row r="6" spans="1:12" x14ac:dyDescent="0.25">
      <c r="A6" s="49">
        <f>IF(MONTH(1&amp;Premier_mois)&lt;=2,IF(DAY(DATE(An,2,29))=29,366,365),IF(DAY(DATE(An+1,2,29))=29,366,365))</f>
        <v>365</v>
      </c>
      <c r="B6" s="47" t="e">
        <f>IF(#REF!,#REF!,"")</f>
        <v>#REF!</v>
      </c>
      <c r="C6" s="48">
        <f>IF(MONTH(1&amp;Premier_mois)&gt;5,An+1,An)</f>
        <v>2019</v>
      </c>
      <c r="D6" s="58">
        <f>DATE(C7,3,29.56+0.979*MOD(204-11*MOD(C7,19),30)-WEEKDAY(DATE(C7,3,28.56+0.979*MOD(204-11*MOD(C7,19),30))))+1+49</f>
        <v>43626</v>
      </c>
      <c r="E6" s="59" t="s">
        <v>67</v>
      </c>
      <c r="G6" t="s">
        <v>35</v>
      </c>
      <c r="I6" s="56" t="s">
        <v>78</v>
      </c>
    </row>
    <row r="7" spans="1:12" x14ac:dyDescent="0.25">
      <c r="A7" s="40" t="s">
        <v>86</v>
      </c>
      <c r="B7" s="51" t="e">
        <f>IF(#REF!,#REF!,"")</f>
        <v>#REF!</v>
      </c>
      <c r="C7" s="44">
        <f>IF(MONTH(DATE(An,3,29.56+0.979*MOD(204-11*MOD(An,19),30)-WEEKDAY(DATE(An,3,28.56+0.979*MOD(204-11*MOD(An,19),30))))+1+49)&lt;MONTH(1&amp;Premier_mois),An+1,An)</f>
        <v>2019</v>
      </c>
      <c r="D7" s="58">
        <f>DATE(C8,7,21)</f>
        <v>43667</v>
      </c>
      <c r="E7" s="59" t="s">
        <v>68</v>
      </c>
      <c r="G7" t="s">
        <v>36</v>
      </c>
      <c r="I7" s="78" t="s">
        <v>83</v>
      </c>
    </row>
    <row r="8" spans="1:12" x14ac:dyDescent="0.25">
      <c r="A8" s="84">
        <v>43480</v>
      </c>
      <c r="B8" s="51" t="e">
        <f>IF(#REF!,#REF!,"")</f>
        <v>#REF!</v>
      </c>
      <c r="C8" s="44">
        <f>IF(MONTH(1&amp;Premier_mois)&gt;7,An+1,An)</f>
        <v>2019</v>
      </c>
      <c r="D8" s="58">
        <f>DATE(C9,8,15)</f>
        <v>43692</v>
      </c>
      <c r="E8" s="59" t="s">
        <v>69</v>
      </c>
      <c r="G8" t="s">
        <v>37</v>
      </c>
      <c r="I8" s="78" t="s">
        <v>79</v>
      </c>
    </row>
    <row r="9" spans="1:12" x14ac:dyDescent="0.25">
      <c r="A9" s="93">
        <v>43466</v>
      </c>
      <c r="B9" s="44">
        <f>MONTH(1&amp;Premier_mois)</f>
        <v>1</v>
      </c>
      <c r="C9" s="44">
        <f>IF(MONTH(1&amp;Premier_mois)&gt;8,An+1,An)</f>
        <v>2019</v>
      </c>
      <c r="D9" s="58">
        <f>DATE(C10,11,1)</f>
        <v>43770</v>
      </c>
      <c r="E9" s="59" t="s">
        <v>70</v>
      </c>
      <c r="G9" t="s">
        <v>38</v>
      </c>
      <c r="I9" s="56" t="s">
        <v>80</v>
      </c>
    </row>
    <row r="10" spans="1:12" x14ac:dyDescent="0.25">
      <c r="A10" s="93">
        <v>43586</v>
      </c>
      <c r="B10" s="50"/>
      <c r="C10" s="44">
        <f>IF(MONTH(1&amp;Premier_mois)&gt;11,An+1,An)</f>
        <v>2019</v>
      </c>
      <c r="D10" s="58">
        <f>DATE(C11,11,11)</f>
        <v>43780</v>
      </c>
      <c r="E10" s="59" t="str">
        <f>"Armistice "&amp;C11</f>
        <v>Armistice 2019</v>
      </c>
      <c r="G10" t="s">
        <v>39</v>
      </c>
      <c r="I10" s="78" t="s">
        <v>81</v>
      </c>
    </row>
    <row r="11" spans="1:12" x14ac:dyDescent="0.2">
      <c r="A11" s="93">
        <v>43830</v>
      </c>
      <c r="B11" s="50"/>
      <c r="C11" s="44">
        <f>IF(MONTH(1&amp;Premier_mois)&gt;11,An+1,An)</f>
        <v>2019</v>
      </c>
      <c r="D11" s="58">
        <f>DATE(An,12,25)</f>
        <v>43824</v>
      </c>
      <c r="E11" s="59" t="s">
        <v>71</v>
      </c>
      <c r="G11" t="s">
        <v>40</v>
      </c>
      <c r="I11" s="81" t="s">
        <v>82</v>
      </c>
    </row>
    <row r="12" spans="1:12" x14ac:dyDescent="0.25">
      <c r="A12" s="52"/>
      <c r="B12" s="50"/>
      <c r="C12" s="50"/>
      <c r="D12" s="62" t="str">
        <f>"01/01/"&amp;C2+1</f>
        <v>01/01/2020</v>
      </c>
      <c r="E12" s="63" t="str">
        <f>"Jour de l'an "&amp;C2+1</f>
        <v>Jour de l'an 2020</v>
      </c>
      <c r="G12" t="s">
        <v>41</v>
      </c>
    </row>
    <row r="13" spans="1:12" x14ac:dyDescent="0.25">
      <c r="A13" s="50"/>
      <c r="B13" s="50"/>
      <c r="C13" s="50"/>
      <c r="D13" s="46">
        <f>DATE(C3+1,3,29.56+0.979*MOD(204-11*MOD(C3+1,19),30)-WEEKDAY(DATE(C3+1,3,28.56+0.979*MOD(204-11*MOD(C3+1,19),30))))+1</f>
        <v>43934</v>
      </c>
      <c r="E13" s="53" t="s">
        <v>63</v>
      </c>
      <c r="G13" t="s">
        <v>42</v>
      </c>
    </row>
    <row r="14" spans="1:12" x14ac:dyDescent="0.25">
      <c r="A14" s="50"/>
      <c r="B14" s="50"/>
      <c r="C14" s="50"/>
      <c r="D14" s="46">
        <f>DATE(C4+1,5,1)</f>
        <v>43952</v>
      </c>
      <c r="E14" s="53" t="s">
        <v>64</v>
      </c>
      <c r="G14" t="s">
        <v>43</v>
      </c>
    </row>
    <row r="15" spans="1:12" x14ac:dyDescent="0.25">
      <c r="A15" s="50"/>
      <c r="B15" s="50"/>
      <c r="C15" s="50"/>
      <c r="D15" s="46">
        <f>DATE(C5+1,3,29.56+0.979*MOD(204-11*MOD(C5+1,19),30)-WEEKDAY(DATE(C5+1,3,28.56+0.979*MOD(204-11*MOD(C5+1,19),30))))+1+38</f>
        <v>43972</v>
      </c>
      <c r="E15" s="53" t="s">
        <v>66</v>
      </c>
    </row>
    <row r="16" spans="1:12" x14ac:dyDescent="0.25">
      <c r="A16" s="50"/>
      <c r="B16" s="50"/>
      <c r="C16" s="50"/>
      <c r="D16" s="46">
        <f>DATE(C7+1,3,29.56+0.979*MOD(204-11*MOD(C7+1,19),30)-WEEKDAY(DATE(C7+18,3,28.56+0.979*MOD(204-11*MOD(C7+1,19),30))))+1+49</f>
        <v>43983</v>
      </c>
      <c r="E16" s="53" t="s">
        <v>67</v>
      </c>
    </row>
    <row r="17" spans="1:8" x14ac:dyDescent="0.25">
      <c r="A17" s="50"/>
      <c r="B17" s="50"/>
      <c r="C17" s="50"/>
      <c r="D17" s="46">
        <f>DATE(C8+1,7,21)</f>
        <v>44033</v>
      </c>
      <c r="E17" s="53" t="s">
        <v>68</v>
      </c>
    </row>
    <row r="18" spans="1:8" x14ac:dyDescent="0.25">
      <c r="A18" s="50"/>
      <c r="B18" s="50"/>
      <c r="C18" s="50"/>
      <c r="D18" s="46">
        <f>DATE(C9+1,8,15)</f>
        <v>44058</v>
      </c>
      <c r="E18" s="53" t="s">
        <v>69</v>
      </c>
    </row>
    <row r="19" spans="1:8" x14ac:dyDescent="0.25">
      <c r="A19" s="50"/>
      <c r="B19" s="50"/>
      <c r="C19" s="50"/>
      <c r="D19" s="46">
        <f>DATE(C10+1,11,1)</f>
        <v>44136</v>
      </c>
      <c r="E19" s="53" t="s">
        <v>70</v>
      </c>
    </row>
    <row r="20" spans="1:8" x14ac:dyDescent="0.25">
      <c r="A20" s="50"/>
      <c r="B20" s="50"/>
      <c r="C20" s="50"/>
      <c r="D20" s="46">
        <f>DATE(C11+1,11,11)</f>
        <v>44146</v>
      </c>
      <c r="E20" s="53" t="str">
        <f>"Armistice "&amp;C11+1</f>
        <v>Armistice 2020</v>
      </c>
    </row>
    <row r="21" spans="1:8" x14ac:dyDescent="0.25">
      <c r="A21" s="50"/>
      <c r="B21" s="50"/>
      <c r="C21" s="50"/>
      <c r="D21" s="46">
        <f>DATE(An+1,12,25)</f>
        <v>44190</v>
      </c>
      <c r="E21" s="53" t="s">
        <v>71</v>
      </c>
      <c r="H21" s="94"/>
    </row>
    <row r="22" spans="1:8" x14ac:dyDescent="0.25">
      <c r="A22" s="50"/>
      <c r="B22" s="50"/>
      <c r="C22" s="50"/>
      <c r="D22" s="54"/>
      <c r="E22" s="55"/>
    </row>
    <row r="23" spans="1:8" x14ac:dyDescent="0.25">
      <c r="A23" s="50"/>
      <c r="B23" s="50"/>
      <c r="C23" s="50"/>
      <c r="D23" s="54"/>
      <c r="E23" s="55"/>
    </row>
    <row r="24" spans="1:8" x14ac:dyDescent="0.25">
      <c r="A24" s="50"/>
      <c r="B24" s="50"/>
      <c r="C24" s="50"/>
      <c r="D24" s="54"/>
      <c r="E24" s="55"/>
    </row>
    <row r="25" spans="1:8" x14ac:dyDescent="0.25">
      <c r="A25" s="50"/>
      <c r="B25" s="50"/>
      <c r="C25" s="50"/>
      <c r="D25" s="54"/>
      <c r="E25" s="55"/>
    </row>
    <row r="26" spans="1:8" x14ac:dyDescent="0.25">
      <c r="A26" s="50"/>
      <c r="B26" s="50"/>
      <c r="C26" s="50"/>
      <c r="D26" s="54"/>
      <c r="E26" s="55"/>
    </row>
    <row r="27" spans="1:8" x14ac:dyDescent="0.25">
      <c r="A27" s="50"/>
      <c r="B27" s="50"/>
      <c r="C27" s="50"/>
      <c r="D27" s="54"/>
      <c r="E27" s="55"/>
    </row>
    <row r="28" spans="1:8" x14ac:dyDescent="0.25">
      <c r="A28" s="50"/>
      <c r="B28" s="50"/>
      <c r="C28" s="50"/>
      <c r="D28" s="54"/>
      <c r="E28" s="55"/>
    </row>
    <row r="29" spans="1:8" x14ac:dyDescent="0.25">
      <c r="A29" s="50"/>
      <c r="B29" s="50"/>
      <c r="C29" s="50"/>
      <c r="D29" s="54"/>
      <c r="E29" s="55"/>
    </row>
    <row r="30" spans="1:8" x14ac:dyDescent="0.25">
      <c r="A30" s="50"/>
      <c r="B30" s="50"/>
      <c r="D30" s="54"/>
      <c r="E30" s="55"/>
    </row>
    <row r="31" spans="1:8" x14ac:dyDescent="0.25">
      <c r="D31" s="54"/>
      <c r="E31" s="55"/>
    </row>
    <row r="32" spans="1:8" x14ac:dyDescent="0.25">
      <c r="D32" s="54"/>
      <c r="E32" s="55"/>
    </row>
    <row r="33" spans="4:5" x14ac:dyDescent="0.25">
      <c r="D33" s="54"/>
      <c r="E33" s="55"/>
    </row>
    <row r="34" spans="4:5" x14ac:dyDescent="0.25">
      <c r="D34" s="54"/>
      <c r="E34" s="55"/>
    </row>
    <row r="35" spans="4:5" x14ac:dyDescent="0.25">
      <c r="D35" s="54"/>
      <c r="E35" s="55"/>
    </row>
    <row r="36" spans="4:5" x14ac:dyDescent="0.25">
      <c r="D36" s="54"/>
      <c r="E36" s="55"/>
    </row>
    <row r="37" spans="4:5" x14ac:dyDescent="0.25">
      <c r="D37" s="54"/>
      <c r="E37" s="55"/>
    </row>
    <row r="38" spans="4:5" x14ac:dyDescent="0.25">
      <c r="D38" s="54"/>
      <c r="E38" s="55"/>
    </row>
    <row r="39" spans="4:5" x14ac:dyDescent="0.25">
      <c r="D39" s="54"/>
      <c r="E39" s="55"/>
    </row>
    <row r="40" spans="4:5" x14ac:dyDescent="0.25">
      <c r="D40" s="54"/>
      <c r="E40" s="55"/>
    </row>
    <row r="41" spans="4:5" x14ac:dyDescent="0.25">
      <c r="D41" s="54"/>
      <c r="E41" s="55"/>
    </row>
    <row r="42" spans="4:5" x14ac:dyDescent="0.25">
      <c r="D42" s="57"/>
      <c r="E42" s="57"/>
    </row>
    <row r="43" spans="4:5" x14ac:dyDescent="0.25">
      <c r="D43" s="57"/>
      <c r="E43" s="57"/>
    </row>
    <row r="44" spans="4:5" x14ac:dyDescent="0.25">
      <c r="D44" s="57"/>
      <c r="E44" s="57"/>
    </row>
    <row r="45" spans="4:5" x14ac:dyDescent="0.25">
      <c r="D45" s="57"/>
      <c r="E45" s="57"/>
    </row>
    <row r="46" spans="4:5" x14ac:dyDescent="0.25">
      <c r="D46" s="57"/>
      <c r="E46" s="57"/>
    </row>
    <row r="47" spans="4:5" x14ac:dyDescent="0.25">
      <c r="D47" s="57"/>
      <c r="E47" s="57"/>
    </row>
    <row r="48" spans="4:5" x14ac:dyDescent="0.25">
      <c r="D48" s="57"/>
      <c r="E48" s="57"/>
    </row>
    <row r="49" spans="4:5" x14ac:dyDescent="0.25">
      <c r="D49" s="57"/>
      <c r="E49" s="57"/>
    </row>
    <row r="50" spans="4:5" x14ac:dyDescent="0.25">
      <c r="D50" s="57"/>
      <c r="E50" s="57"/>
    </row>
    <row r="51" spans="4:5" x14ac:dyDescent="0.25">
      <c r="D51" s="57"/>
      <c r="E51" s="57"/>
    </row>
    <row r="52" spans="4:5" x14ac:dyDescent="0.25">
      <c r="D52" s="57"/>
      <c r="E52" s="57"/>
    </row>
    <row r="53" spans="4:5" x14ac:dyDescent="0.25">
      <c r="D53" s="57"/>
      <c r="E53" s="57"/>
    </row>
    <row r="54" spans="4:5" x14ac:dyDescent="0.25">
      <c r="D54" s="57"/>
      <c r="E54" s="57"/>
    </row>
    <row r="55" spans="4:5" x14ac:dyDescent="0.25">
      <c r="D55" s="57"/>
      <c r="E55" s="57"/>
    </row>
    <row r="56" spans="4:5" x14ac:dyDescent="0.25">
      <c r="D56" s="57"/>
      <c r="E56" s="57"/>
    </row>
    <row r="57" spans="4:5" x14ac:dyDescent="0.25">
      <c r="D57" s="57"/>
      <c r="E57" s="57"/>
    </row>
    <row r="58" spans="4:5" x14ac:dyDescent="0.25">
      <c r="D58" s="57"/>
      <c r="E58" s="57"/>
    </row>
    <row r="59" spans="4:5" x14ac:dyDescent="0.25">
      <c r="D59" s="57"/>
      <c r="E59" s="57"/>
    </row>
    <row r="60" spans="4:5" x14ac:dyDescent="0.25">
      <c r="D60" s="57"/>
      <c r="E60" s="57"/>
    </row>
    <row r="61" spans="4:5" x14ac:dyDescent="0.25">
      <c r="D61" s="57"/>
      <c r="E61" s="57"/>
    </row>
    <row r="62" spans="4:5" x14ac:dyDescent="0.25">
      <c r="D62" s="57"/>
      <c r="E62" s="57"/>
    </row>
    <row r="63" spans="4:5" x14ac:dyDescent="0.25">
      <c r="D63" s="57"/>
      <c r="E63" s="57"/>
    </row>
    <row r="64" spans="4:5" x14ac:dyDescent="0.25">
      <c r="D64" s="57"/>
      <c r="E64" s="57"/>
    </row>
    <row r="65" spans="4:5" x14ac:dyDescent="0.25">
      <c r="D65" s="57"/>
      <c r="E65" s="57"/>
    </row>
    <row r="66" spans="4:5" x14ac:dyDescent="0.25">
      <c r="D66" s="57"/>
      <c r="E66" s="57"/>
    </row>
    <row r="67" spans="4:5" x14ac:dyDescent="0.25">
      <c r="D67" s="57"/>
      <c r="E67" s="57"/>
    </row>
    <row r="68" spans="4:5" x14ac:dyDescent="0.25">
      <c r="D68" s="57"/>
      <c r="E68" s="57"/>
    </row>
    <row r="69" spans="4:5" x14ac:dyDescent="0.25">
      <c r="D69" s="57"/>
      <c r="E69" s="57"/>
    </row>
    <row r="70" spans="4:5" x14ac:dyDescent="0.25">
      <c r="D70" s="57"/>
      <c r="E70" s="57"/>
    </row>
    <row r="71" spans="4:5" x14ac:dyDescent="0.25">
      <c r="D71" s="57"/>
      <c r="E71" s="57"/>
    </row>
    <row r="72" spans="4:5" x14ac:dyDescent="0.25">
      <c r="D72" s="57"/>
      <c r="E72" s="57"/>
    </row>
    <row r="73" spans="4:5" x14ac:dyDescent="0.25">
      <c r="D73" s="57"/>
      <c r="E73" s="57"/>
    </row>
    <row r="74" spans="4:5" x14ac:dyDescent="0.25">
      <c r="D74" s="57"/>
      <c r="E74" s="57"/>
    </row>
    <row r="75" spans="4:5" x14ac:dyDescent="0.25">
      <c r="D75" s="57"/>
      <c r="E75" s="57"/>
    </row>
    <row r="76" spans="4:5" x14ac:dyDescent="0.25">
      <c r="D76" s="57"/>
      <c r="E76" s="57"/>
    </row>
    <row r="77" spans="4:5" x14ac:dyDescent="0.25">
      <c r="D77" s="57"/>
      <c r="E77" s="57"/>
    </row>
    <row r="78" spans="4:5" x14ac:dyDescent="0.25">
      <c r="D78" s="57"/>
      <c r="E78" s="57"/>
    </row>
    <row r="79" spans="4:5" x14ac:dyDescent="0.25">
      <c r="D79" s="57"/>
      <c r="E79" s="57"/>
    </row>
    <row r="80" spans="4:5" x14ac:dyDescent="0.25">
      <c r="D80" s="57"/>
      <c r="E80" s="57"/>
    </row>
    <row r="81" spans="4:5" x14ac:dyDescent="0.25">
      <c r="D81" s="57"/>
      <c r="E81" s="57"/>
    </row>
    <row r="82" spans="4:5" x14ac:dyDescent="0.25">
      <c r="D82" s="57"/>
      <c r="E82" s="57"/>
    </row>
    <row r="83" spans="4:5" x14ac:dyDescent="0.25">
      <c r="D83" s="57"/>
      <c r="E83" s="57"/>
    </row>
    <row r="84" spans="4:5" x14ac:dyDescent="0.25">
      <c r="D84" s="57"/>
      <c r="E84" s="57"/>
    </row>
    <row r="85" spans="4:5" x14ac:dyDescent="0.25">
      <c r="D85" s="57"/>
      <c r="E85" s="57"/>
    </row>
    <row r="86" spans="4:5" x14ac:dyDescent="0.25">
      <c r="D86" s="57"/>
      <c r="E86" s="57"/>
    </row>
    <row r="87" spans="4:5" x14ac:dyDescent="0.25">
      <c r="D87" s="57"/>
      <c r="E87" s="57"/>
    </row>
    <row r="88" spans="4:5" x14ac:dyDescent="0.25">
      <c r="D88" s="57"/>
      <c r="E88" s="57"/>
    </row>
    <row r="89" spans="4:5" x14ac:dyDescent="0.25">
      <c r="D89" s="57"/>
      <c r="E89" s="57"/>
    </row>
    <row r="90" spans="4:5" x14ac:dyDescent="0.25">
      <c r="D90" s="57"/>
      <c r="E90" s="57"/>
    </row>
    <row r="91" spans="4:5" x14ac:dyDescent="0.25">
      <c r="D91" s="57"/>
      <c r="E91" s="57"/>
    </row>
    <row r="92" spans="4:5" x14ac:dyDescent="0.25">
      <c r="D92" s="57"/>
      <c r="E92" s="57"/>
    </row>
    <row r="93" spans="4:5" x14ac:dyDescent="0.25">
      <c r="D93" s="57"/>
      <c r="E93" s="57"/>
    </row>
    <row r="94" spans="4:5" x14ac:dyDescent="0.25">
      <c r="D94" s="57"/>
      <c r="E94" s="57"/>
    </row>
  </sheetData>
  <dataValidations count="1">
    <dataValidation type="list" allowBlank="1" showInputMessage="1" showErrorMessage="1" sqref="A2" xr:uid="{00000000-0002-0000-0F00-000000000000}">
      <formula1>"Janvier,Février,Mars,Avril,Mai,Juin,Juillet,Août,Septembre,Octobre,Novembre,Décembre"</formula1>
    </dataValidation>
  </dataValidations>
  <pageMargins left="0.7" right="0.7" top="0.75" bottom="0.75" header="0.3" footer="0.3"/>
  <pageSetup orientation="portrait" r:id="rId1"/>
  <legacy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21AA800-4697-4F34-9920-D5690845565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38</vt:i4>
      </vt:variant>
    </vt:vector>
  </HeadingPairs>
  <TitlesOfParts>
    <vt:vector size="54" baseType="lpstr">
      <vt:lpstr>Règlement</vt:lpstr>
      <vt:lpstr>Janvier</vt:lpstr>
      <vt:lpstr>Février</vt:lpstr>
      <vt:lpstr>Mars</vt:lpstr>
      <vt:lpstr>Avril</vt:lpstr>
      <vt:lpstr>Mai</vt:lpstr>
      <vt:lpstr>Juin</vt:lpstr>
      <vt:lpstr>Juillet</vt:lpstr>
      <vt:lpstr>Août</vt:lpstr>
      <vt:lpstr>Septembre</vt:lpstr>
      <vt:lpstr>Octobre</vt:lpstr>
      <vt:lpstr>Novembre</vt:lpstr>
      <vt:lpstr>Décembre</vt:lpstr>
      <vt:lpstr>Planning des congés</vt:lpstr>
      <vt:lpstr>Noms </vt:lpstr>
      <vt:lpstr>réglage</vt:lpstr>
      <vt:lpstr>An</vt:lpstr>
      <vt:lpstr>AnnéeCalendrier</vt:lpstr>
      <vt:lpstr>Avril</vt:lpstr>
      <vt:lpstr>CléCongé</vt:lpstr>
      <vt:lpstr>CléPersonnel</vt:lpstr>
      <vt:lpstr>ÉtiquetteCléCongé</vt:lpstr>
      <vt:lpstr>ÉtiquetteCléPersonnel</vt:lpstr>
      <vt:lpstr>feries</vt:lpstr>
      <vt:lpstr>fériés</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Premier_mois</vt:lpstr>
      <vt:lpstr>Titre_Absence_Employé</vt:lpstr>
      <vt:lpstr>Titre1</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 Meert</dc:creator>
  <cp:lastModifiedBy>Samuel Meert</cp:lastModifiedBy>
  <cp:lastPrinted>2018-09-04T10:13:54Z</cp:lastPrinted>
  <dcterms:created xsi:type="dcterms:W3CDTF">2016-12-06T04:52:27Z</dcterms:created>
  <dcterms:modified xsi:type="dcterms:W3CDTF">2019-01-07T12:26:25Z</dcterms:modified>
</cp:coreProperties>
</file>