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inas100.ca-im.local\Redirection\djefely\Desktop\"/>
    </mc:Choice>
  </mc:AlternateContent>
  <bookViews>
    <workbookView xWindow="0" yWindow="0" windowWidth="19200" windowHeight="6470" tabRatio="362"/>
  </bookViews>
  <sheets>
    <sheet name="Récapitulatif des FTM" sheetId="18" r:id="rId1"/>
    <sheet name="Tableau récapitulatif" sheetId="2" state="hidden" r:id="rId2"/>
    <sheet name="Tableau des FTM" sheetId="1" state="hidden" r:id="rId3"/>
    <sheet name="02 SOCOTRAP" sheetId="3" state="hidden" r:id="rId4"/>
    <sheet name="03 GFM" sheetId="5" state="hidden" r:id="rId5"/>
    <sheet name="04 MBE" sheetId="4" state="hidden" r:id="rId6"/>
    <sheet name=" 05 RIVIERE CHARPENTE" sheetId="6" state="hidden" r:id="rId7"/>
    <sheet name="05 PO" sheetId="7" state="hidden" r:id="rId8"/>
    <sheet name="05 OXARIS" sheetId="17" state="hidden" r:id="rId9"/>
    <sheet name="06 CARRE" sheetId="8" state="hidden" r:id="rId10"/>
    <sheet name="07 DEL TEDESCO" sheetId="9" state="hidden" r:id="rId11"/>
    <sheet name="08 MASSOUTIER" sheetId="10" state="hidden" r:id="rId12"/>
    <sheet name="09 BELET" sheetId="11" state="hidden" r:id="rId13"/>
    <sheet name="11 COMEY" sheetId="13" state="hidden" r:id="rId14"/>
    <sheet name="12 CARRELAGE" sheetId="12" state="hidden" r:id="rId15"/>
    <sheet name="15 KONE" sheetId="15" state="hidden" r:id="rId16"/>
    <sheet name="16 -17 CEGELEC " sheetId="14" state="hidden" r:id="rId17"/>
    <sheet name="18 FONTANIE" sheetId="16" state="hidden" r:id="rId18"/>
  </sheets>
  <definedNames>
    <definedName name="_xlnm._FilterDatabase" localSheetId="0" hidden="1">'Récapitulatif des FTM'!$A$15:$K$79</definedName>
    <definedName name="_xlnm.Print_Titles" localSheetId="0">'Récapitulatif des FTM'!$1:$6</definedName>
    <definedName name="_xlnm.Print_Titles" localSheetId="2">'Tableau des FTM'!$1:$11</definedName>
    <definedName name="_xlnm.Print_Titles" localSheetId="1">'Tableau récapitulatif'!$1:$12</definedName>
    <definedName name="_xlnm.Print_Area" localSheetId="0">'Récapitulatif des FTM'!$A$1:$S$208</definedName>
    <definedName name="_xlnm.Print_Area" localSheetId="2">'Tableau des FTM'!$A$1:$I$103</definedName>
    <definedName name="_xlnm.Print_Area" localSheetId="1">'Tableau récapitulatif'!$A$1:$L$89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3" i="18" l="1"/>
  <c r="K204" i="18"/>
  <c r="R114" i="18"/>
  <c r="S106" i="18"/>
  <c r="R101" i="18"/>
  <c r="R45" i="18"/>
  <c r="Q44" i="18"/>
  <c r="R25" i="18"/>
  <c r="R21" i="18"/>
  <c r="S117" i="18"/>
  <c r="S82" i="18"/>
  <c r="Q58" i="18" l="1"/>
  <c r="R51" i="18" l="1"/>
  <c r="H203" i="18"/>
  <c r="S105" i="18"/>
  <c r="Q99" i="18"/>
  <c r="S70" i="18"/>
  <c r="R67" i="18"/>
  <c r="Q31" i="18"/>
  <c r="R20" i="18"/>
  <c r="Q57" i="18" l="1"/>
  <c r="Q87" i="18"/>
  <c r="Q76" i="18"/>
  <c r="R19" i="18"/>
  <c r="Q41" i="18"/>
  <c r="Q93" i="18"/>
  <c r="Q29" i="18"/>
  <c r="Q28" i="18"/>
  <c r="P37" i="18"/>
  <c r="P36" i="18"/>
  <c r="P35" i="18"/>
  <c r="P34" i="18"/>
  <c r="P33" i="18"/>
  <c r="R16" i="18"/>
  <c r="S24" i="18"/>
  <c r="R26" i="18"/>
  <c r="R203" i="18" l="1"/>
  <c r="Q203" i="18"/>
  <c r="I206" i="18" l="1"/>
  <c r="L124" i="18"/>
  <c r="L51" i="18"/>
  <c r="L55" i="18"/>
  <c r="T76" i="18"/>
  <c r="K80" i="18"/>
  <c r="L80" i="18"/>
  <c r="P100" i="18"/>
  <c r="L100" i="18" s="1"/>
  <c r="T100" i="18" s="1"/>
  <c r="L74" i="18"/>
  <c r="T74" i="18" s="1"/>
  <c r="P75" i="18"/>
  <c r="L75" i="18" s="1"/>
  <c r="T75" i="18" s="1"/>
  <c r="T73" i="18"/>
  <c r="P69" i="18"/>
  <c r="L69" i="18" s="1"/>
  <c r="T69" i="18" s="1"/>
  <c r="T70" i="18"/>
  <c r="S68" i="18"/>
  <c r="S66" i="18"/>
  <c r="S65" i="18"/>
  <c r="L56" i="18"/>
  <c r="K50" i="18"/>
  <c r="T124" i="18" l="1"/>
  <c r="T80" i="18"/>
  <c r="T55" i="18"/>
  <c r="T51" i="18"/>
  <c r="L68" i="18"/>
  <c r="T68" i="18" s="1"/>
  <c r="T58" i="18"/>
  <c r="T57" i="18"/>
  <c r="L65" i="18"/>
  <c r="T65" i="18" s="1"/>
  <c r="T56" i="18"/>
  <c r="L66" i="18"/>
  <c r="T66" i="18" s="1"/>
  <c r="T35" i="18"/>
  <c r="H100" i="1"/>
  <c r="I100" i="1" s="1"/>
  <c r="T30" i="18"/>
  <c r="L39" i="18"/>
  <c r="L49" i="18"/>
  <c r="L50" i="18"/>
  <c r="T50" i="18" s="1"/>
  <c r="L15" i="18"/>
  <c r="K49" i="18"/>
  <c r="P40" i="18"/>
  <c r="L40" i="18" s="1"/>
  <c r="T40" i="18" s="1"/>
  <c r="K39" i="18"/>
  <c r="T36" i="18"/>
  <c r="T33" i="18"/>
  <c r="P32" i="18"/>
  <c r="T31" i="18"/>
  <c r="T28" i="18"/>
  <c r="S27" i="18"/>
  <c r="L27" i="18" s="1"/>
  <c r="T27" i="18" s="1"/>
  <c r="T24" i="18"/>
  <c r="S203" i="18" l="1"/>
  <c r="T32" i="18"/>
  <c r="P203" i="18"/>
  <c r="T49" i="18"/>
  <c r="T42" i="18"/>
  <c r="T25" i="18"/>
  <c r="T15" i="18"/>
  <c r="T39" i="18"/>
  <c r="T16" i="18"/>
  <c r="T34" i="18"/>
  <c r="T41" i="18"/>
  <c r="T19" i="18"/>
  <c r="T29" i="18"/>
  <c r="T26" i="18"/>
  <c r="P204" i="18" l="1"/>
  <c r="Q211" i="18" s="1"/>
  <c r="H92" i="1"/>
  <c r="H96" i="1"/>
  <c r="I96" i="1" s="1"/>
  <c r="H98" i="1"/>
  <c r="I98" i="1" s="1"/>
  <c r="H94" i="1"/>
  <c r="I94" i="1" s="1"/>
  <c r="E45" i="2"/>
  <c r="G45" i="2" s="1"/>
  <c r="G41" i="1"/>
  <c r="H73" i="1"/>
  <c r="G10" i="16"/>
  <c r="G9" i="16"/>
  <c r="A10" i="16"/>
  <c r="A9" i="16"/>
  <c r="E5" i="5"/>
  <c r="D4" i="15"/>
  <c r="D18" i="15" s="1"/>
  <c r="E49" i="2" s="1"/>
  <c r="G49" i="2" s="1"/>
  <c r="A4" i="15"/>
  <c r="F43" i="2"/>
  <c r="H43" i="2" s="1"/>
  <c r="F4" i="17"/>
  <c r="F18" i="17" s="1"/>
  <c r="I31" i="2" s="1"/>
  <c r="K31" i="2" s="1"/>
  <c r="A4" i="17"/>
  <c r="G5" i="7"/>
  <c r="G18" i="7" s="1"/>
  <c r="J29" i="2" s="1"/>
  <c r="L29" i="2" s="1"/>
  <c r="A5" i="7"/>
  <c r="G18" i="17"/>
  <c r="J31" i="2" s="1"/>
  <c r="L31" i="2" s="1"/>
  <c r="D18" i="17"/>
  <c r="E31" i="2" s="1"/>
  <c r="G31" i="2" s="1"/>
  <c r="E18" i="17"/>
  <c r="F31" i="2" s="1"/>
  <c r="H31" i="2" s="1"/>
  <c r="F8" i="14"/>
  <c r="F18" i="14" s="1"/>
  <c r="I51" i="2" s="1"/>
  <c r="K51" i="2" s="1"/>
  <c r="A8" i="14"/>
  <c r="G8" i="16"/>
  <c r="A8" i="16"/>
  <c r="F7" i="16"/>
  <c r="F6" i="16"/>
  <c r="F5" i="16"/>
  <c r="A7" i="16"/>
  <c r="A6" i="16"/>
  <c r="A5" i="16"/>
  <c r="D18" i="16"/>
  <c r="E53" i="2" s="1"/>
  <c r="G53" i="2" s="1"/>
  <c r="E4" i="16"/>
  <c r="E18" i="16" s="1"/>
  <c r="F53" i="2" s="1"/>
  <c r="H53" i="2" s="1"/>
  <c r="A4" i="16"/>
  <c r="G7" i="14"/>
  <c r="G18" i="14" s="1"/>
  <c r="J51" i="2" s="1"/>
  <c r="L51" i="2" s="1"/>
  <c r="A7" i="14"/>
  <c r="E6" i="14"/>
  <c r="A6" i="14"/>
  <c r="D5" i="14"/>
  <c r="D18" i="14" s="1"/>
  <c r="E51" i="2" s="1"/>
  <c r="G51" i="2" s="1"/>
  <c r="E4" i="14"/>
  <c r="A5" i="14"/>
  <c r="A4" i="14"/>
  <c r="F5" i="15"/>
  <c r="F18" i="15" s="1"/>
  <c r="I49" i="2" s="1"/>
  <c r="K49" i="2" s="1"/>
  <c r="A5" i="15"/>
  <c r="G6" i="15"/>
  <c r="G18" i="15" s="1"/>
  <c r="J49" i="2" s="1"/>
  <c r="L49" i="2" s="1"/>
  <c r="A6" i="15"/>
  <c r="E18" i="15"/>
  <c r="F49" i="2" s="1"/>
  <c r="H49" i="2" s="1"/>
  <c r="G4" i="13"/>
  <c r="G18" i="13" s="1"/>
  <c r="J43" i="2" s="1"/>
  <c r="L43" i="2" s="1"/>
  <c r="A4" i="13"/>
  <c r="F18" i="13"/>
  <c r="I43" i="2" s="1"/>
  <c r="K43" i="2" s="1"/>
  <c r="E18" i="13"/>
  <c r="D18" i="13"/>
  <c r="E43" i="2" s="1"/>
  <c r="G43" i="2" s="1"/>
  <c r="G5" i="12"/>
  <c r="G4" i="12"/>
  <c r="A5" i="12"/>
  <c r="A4" i="12"/>
  <c r="F18" i="12"/>
  <c r="I45" i="2" s="1"/>
  <c r="K45" i="2" s="1"/>
  <c r="E18" i="12"/>
  <c r="F45" i="2" s="1"/>
  <c r="H45" i="2" s="1"/>
  <c r="D18" i="12"/>
  <c r="F18" i="11"/>
  <c r="E18" i="11"/>
  <c r="D18" i="11"/>
  <c r="G18" i="11"/>
  <c r="G5" i="10"/>
  <c r="G4" i="10"/>
  <c r="A5" i="10"/>
  <c r="A4" i="10"/>
  <c r="F18" i="10"/>
  <c r="I37" i="2" s="1"/>
  <c r="K37" i="2" s="1"/>
  <c r="E18" i="10"/>
  <c r="F37" i="2" s="1"/>
  <c r="H37" i="2" s="1"/>
  <c r="D18" i="10"/>
  <c r="E37" i="2" s="1"/>
  <c r="G37" i="2" s="1"/>
  <c r="G5" i="9"/>
  <c r="A5" i="9"/>
  <c r="G4" i="9"/>
  <c r="G18" i="9" s="1"/>
  <c r="J35" i="2" s="1"/>
  <c r="L35" i="2" s="1"/>
  <c r="A4" i="9"/>
  <c r="F18" i="9"/>
  <c r="I35" i="2" s="1"/>
  <c r="K35" i="2" s="1"/>
  <c r="E18" i="9"/>
  <c r="F35" i="2" s="1"/>
  <c r="H35" i="2" s="1"/>
  <c r="D18" i="9"/>
  <c r="E35" i="2" s="1"/>
  <c r="G35" i="2" s="1"/>
  <c r="G4" i="8"/>
  <c r="G18" i="8" s="1"/>
  <c r="J33" i="2" s="1"/>
  <c r="L33" i="2" s="1"/>
  <c r="A4" i="8"/>
  <c r="F18" i="8"/>
  <c r="I33" i="2" s="1"/>
  <c r="K33" i="2" s="1"/>
  <c r="E18" i="8"/>
  <c r="F33" i="2" s="1"/>
  <c r="H33" i="2" s="1"/>
  <c r="D18" i="8"/>
  <c r="E33" i="2" s="1"/>
  <c r="G33" i="2" s="1"/>
  <c r="E4" i="7"/>
  <c r="E18" i="7" s="1"/>
  <c r="F29" i="2" s="1"/>
  <c r="H29" i="2" s="1"/>
  <c r="A4" i="7"/>
  <c r="G9" i="6"/>
  <c r="A9" i="6"/>
  <c r="F8" i="6"/>
  <c r="F18" i="6" s="1"/>
  <c r="I28" i="2" s="1"/>
  <c r="K28" i="2" s="1"/>
  <c r="A8" i="6"/>
  <c r="G7" i="6"/>
  <c r="A7" i="6"/>
  <c r="G6" i="6"/>
  <c r="A6" i="6"/>
  <c r="G5" i="6"/>
  <c r="A5" i="6"/>
  <c r="E4" i="6"/>
  <c r="E18" i="6" s="1"/>
  <c r="F28" i="2" s="1"/>
  <c r="H28" i="2" s="1"/>
  <c r="A4" i="6"/>
  <c r="F18" i="7"/>
  <c r="I29" i="2" s="1"/>
  <c r="K29" i="2" s="1"/>
  <c r="D18" i="7"/>
  <c r="E29" i="2" s="1"/>
  <c r="G29" i="2" s="1"/>
  <c r="D18" i="6"/>
  <c r="E28" i="2" s="1"/>
  <c r="G28" i="2" s="1"/>
  <c r="D18" i="4"/>
  <c r="E25" i="2" s="1"/>
  <c r="G25" i="2" s="1"/>
  <c r="E18" i="4"/>
  <c r="F25" i="2" s="1"/>
  <c r="H25" i="2" s="1"/>
  <c r="B14" i="3"/>
  <c r="A14" i="3"/>
  <c r="B13" i="3"/>
  <c r="A13" i="3"/>
  <c r="F12" i="3"/>
  <c r="A12" i="3"/>
  <c r="G11" i="3"/>
  <c r="A11" i="3"/>
  <c r="E4" i="5"/>
  <c r="D18" i="5" s="1"/>
  <c r="E23" i="2" s="1"/>
  <c r="G23" i="2" s="1"/>
  <c r="A5" i="5"/>
  <c r="A4" i="5"/>
  <c r="G18" i="5"/>
  <c r="J23" i="2" s="1"/>
  <c r="L23" i="2" s="1"/>
  <c r="F18" i="5"/>
  <c r="I23" i="2" s="1"/>
  <c r="F6" i="4"/>
  <c r="F18" i="4" s="1"/>
  <c r="I25" i="2" s="1"/>
  <c r="A6" i="4"/>
  <c r="G5" i="4"/>
  <c r="A5" i="4"/>
  <c r="G4" i="4"/>
  <c r="A4" i="4"/>
  <c r="G10" i="3"/>
  <c r="A10" i="3"/>
  <c r="G9" i="3"/>
  <c r="A9" i="3"/>
  <c r="G8" i="3"/>
  <c r="A8" i="3"/>
  <c r="G7" i="3"/>
  <c r="A7" i="3"/>
  <c r="F6" i="3"/>
  <c r="A6" i="3"/>
  <c r="E5" i="3"/>
  <c r="A5" i="3"/>
  <c r="D4" i="3"/>
  <c r="D18" i="3" s="1"/>
  <c r="E19" i="2" s="1"/>
  <c r="A4" i="3"/>
  <c r="D58" i="2"/>
  <c r="F83" i="1"/>
  <c r="F81" i="1"/>
  <c r="F23" i="1"/>
  <c r="F79" i="1" s="1"/>
  <c r="G18" i="16" l="1"/>
  <c r="J53" i="2" s="1"/>
  <c r="L53" i="2" s="1"/>
  <c r="G18" i="4"/>
  <c r="J25" i="2" s="1"/>
  <c r="L25" i="2" s="1"/>
  <c r="G18" i="6"/>
  <c r="J28" i="2" s="1"/>
  <c r="L28" i="2" s="1"/>
  <c r="H102" i="1"/>
  <c r="G18" i="3"/>
  <c r="J19" i="2" s="1"/>
  <c r="L19" i="2" s="1"/>
  <c r="G18" i="12"/>
  <c r="J45" i="2" s="1"/>
  <c r="L45" i="2" s="1"/>
  <c r="F78" i="2"/>
  <c r="H78" i="2" s="1"/>
  <c r="D78" i="2"/>
  <c r="E78" i="2" s="1"/>
  <c r="I92" i="1"/>
  <c r="I102" i="1" s="1"/>
  <c r="F84" i="2"/>
  <c r="H84" i="2" s="1"/>
  <c r="F80" i="2"/>
  <c r="H80" i="2" s="1"/>
  <c r="F18" i="16"/>
  <c r="I53" i="2" s="1"/>
  <c r="K53" i="2" s="1"/>
  <c r="E18" i="14"/>
  <c r="F51" i="2" s="1"/>
  <c r="H51" i="2" s="1"/>
  <c r="D80" i="2"/>
  <c r="E80" i="2" s="1"/>
  <c r="D84" i="2"/>
  <c r="E84" i="2" s="1"/>
  <c r="E18" i="3"/>
  <c r="F19" i="2" s="1"/>
  <c r="H19" i="2" s="1"/>
  <c r="E18" i="5"/>
  <c r="F23" i="2" s="1"/>
  <c r="H23" i="2" s="1"/>
  <c r="F18" i="3"/>
  <c r="I19" i="2" s="1"/>
  <c r="F82" i="2"/>
  <c r="H82" i="2" s="1"/>
  <c r="D82" i="2"/>
  <c r="E82" i="2" s="1"/>
  <c r="K25" i="2"/>
  <c r="E58" i="2"/>
  <c r="G18" i="10"/>
  <c r="J37" i="2" s="1"/>
  <c r="L37" i="2" s="1"/>
  <c r="G19" i="2"/>
  <c r="G58" i="2" s="1"/>
  <c r="F85" i="1"/>
  <c r="I85" i="1" s="1"/>
  <c r="I58" i="2" l="1"/>
  <c r="D76" i="2" s="1"/>
  <c r="L58" i="2"/>
  <c r="J58" i="2"/>
  <c r="F58" i="2"/>
  <c r="K19" i="2"/>
  <c r="K58" i="2" s="1"/>
  <c r="H58" i="2"/>
  <c r="E76" i="2" l="1"/>
  <c r="D87" i="2"/>
  <c r="C62" i="2" s="1"/>
  <c r="F62" i="2" s="1"/>
  <c r="F76" i="2"/>
  <c r="H76" i="2" s="1"/>
  <c r="H87" i="2" s="1"/>
  <c r="F87" i="2"/>
  <c r="C64" i="2" s="1"/>
  <c r="F64" i="2" s="1"/>
  <c r="E87" i="2"/>
</calcChain>
</file>

<file path=xl/comments1.xml><?xml version="1.0" encoding="utf-8"?>
<comments xmlns="http://schemas.openxmlformats.org/spreadsheetml/2006/main">
  <authors>
    <author>Benedicte</author>
  </authors>
  <commentList>
    <comment ref="M35" authorId="0" shapeId="0">
      <text>
        <r>
          <rPr>
            <b/>
            <sz val="9"/>
            <color indexed="81"/>
            <rFont val="Tahoma"/>
            <family val="2"/>
          </rPr>
          <t>Benedicte:</t>
        </r>
        <r>
          <rPr>
            <sz val="9"/>
            <color indexed="81"/>
            <rFont val="Tahoma"/>
            <family val="2"/>
          </rPr>
          <t xml:space="preserve">
FTM renvoyée à la demande du MO (adresse devis + nom destinataire incorrects - A modifier)</t>
        </r>
      </text>
    </comment>
    <comment ref="M76" authorId="0" shapeId="0">
      <text>
        <r>
          <rPr>
            <b/>
            <sz val="9"/>
            <color indexed="81"/>
            <rFont val="Tahoma"/>
            <family val="2"/>
          </rPr>
          <t>Benedicte:</t>
        </r>
        <r>
          <rPr>
            <sz val="9"/>
            <color indexed="81"/>
            <rFont val="Tahoma"/>
            <family val="2"/>
          </rPr>
          <t xml:space="preserve">
FTM renvoyée à la demande du MO (adresse devis + destinataire incorrects - A modifier)</t>
        </r>
      </text>
    </comment>
    <comment ref="M87" authorId="0" shapeId="0">
      <text>
        <r>
          <rPr>
            <b/>
            <sz val="9"/>
            <color indexed="81"/>
            <rFont val="Tahoma"/>
            <family val="2"/>
          </rPr>
          <t>Benedicte:</t>
        </r>
        <r>
          <rPr>
            <sz val="9"/>
            <color indexed="81"/>
            <rFont val="Tahoma"/>
            <family val="2"/>
          </rPr>
          <t xml:space="preserve">
FTM renvoyée à la demande du MO (adresse devis et nom destinataire incorrects - A modifier)</t>
        </r>
      </text>
    </comment>
  </commentList>
</comments>
</file>

<file path=xl/sharedStrings.xml><?xml version="1.0" encoding="utf-8"?>
<sst xmlns="http://schemas.openxmlformats.org/spreadsheetml/2006/main" count="773" uniqueCount="478">
  <si>
    <t>FTM</t>
  </si>
  <si>
    <t>Entreprise</t>
  </si>
  <si>
    <t xml:space="preserve">Désignation </t>
  </si>
  <si>
    <t>En attente de décision de CODIC</t>
  </si>
  <si>
    <t>KONE</t>
  </si>
  <si>
    <t xml:space="preserve">Plus value en remplacement 
d’un ascenseur de 630 kg à un 1000kg </t>
  </si>
  <si>
    <t>Modification des surcharges raménée à 600kg/m² au plancher 1 er Sous-sol</t>
  </si>
  <si>
    <t>Fondations pour recevoir un clos et couvert, renfermant les façades avec les aménagements.</t>
  </si>
  <si>
    <t>Prépa prototype</t>
  </si>
  <si>
    <t>RIVIERE CHARPENTES</t>
  </si>
  <si>
    <t>SOCOTRAP</t>
  </si>
  <si>
    <t>P.O</t>
  </si>
  <si>
    <t>Changement de vitrage sur la moitié de la façade Nord-Est.</t>
  </si>
  <si>
    <t>Sous total A</t>
  </si>
  <si>
    <t>CEGELEC</t>
  </si>
  <si>
    <t>Désenfumage parkings en sous sols -2 et -3 Evolution des ventilateurs de sdésenfumages</t>
  </si>
  <si>
    <t>FONTANIE</t>
  </si>
  <si>
    <t>GFM</t>
  </si>
  <si>
    <t>Reprise des plans suites à la modification des pentes de toitures</t>
  </si>
  <si>
    <t>Supports métalliques des Brises Soleil</t>
  </si>
  <si>
    <t>MASSOUTIER ET FILS</t>
  </si>
  <si>
    <t>Doublage 1/2 STILL sanitaires pour encastrement alimentation et évacuation des urinoirs</t>
  </si>
  <si>
    <t>Sous total B</t>
  </si>
  <si>
    <t>CONSTRUCTION D'UN ENSEMBLE DE BUREAU</t>
  </si>
  <si>
    <t>"OSMOSE" ZAC ANDROMEDE</t>
  </si>
  <si>
    <t>ILOT 3A</t>
  </si>
  <si>
    <t>Maître d'Ouvrage :</t>
  </si>
  <si>
    <t>A.M.O.</t>
  </si>
  <si>
    <t>CODIC</t>
  </si>
  <si>
    <t>Cabinet D'AUTHOU</t>
  </si>
  <si>
    <t>58, Avenue Marceau</t>
  </si>
  <si>
    <t>54, rue Boissonade</t>
  </si>
  <si>
    <t>75008 PARIS</t>
  </si>
  <si>
    <t>75014 PARIS</t>
  </si>
  <si>
    <t>Sous total C</t>
  </si>
  <si>
    <t>Compas limiteurs d'ouverture</t>
  </si>
  <si>
    <t>Complétement brise soleil</t>
  </si>
  <si>
    <t>Montant accepté par CODIC</t>
  </si>
  <si>
    <t>Désenfumage parkings en sous sols -2 et -3 Evolution des ventilateurs de désenfumages</t>
  </si>
  <si>
    <t>Plus value grilles ALDES type GFA RAL 9010 à la place de grilles couleur gris anodisé</t>
  </si>
  <si>
    <t>RECAPITULATIF</t>
  </si>
  <si>
    <t>TOTAL HT</t>
  </si>
  <si>
    <t>Désignation</t>
  </si>
  <si>
    <t>Montant</t>
  </si>
  <si>
    <t>GROUPE RIVIERE</t>
  </si>
  <si>
    <t>Etudes</t>
  </si>
  <si>
    <t>Suppresion batterie terminale</t>
  </si>
  <si>
    <t>Suppresion de voile en infrastructure</t>
  </si>
  <si>
    <t>Rajout de poutre en façade</t>
  </si>
  <si>
    <t>Suppresion de corbeaux et maçonneries en façade</t>
  </si>
  <si>
    <t>Adaptation transfo. Bât. B</t>
  </si>
  <si>
    <t>Faux plafond CF 1h gaine technique esc. de secours</t>
  </si>
  <si>
    <t>MBE</t>
  </si>
  <si>
    <t>Modification des EP suite aux changements de pente</t>
  </si>
  <si>
    <t>Garde corps en verre</t>
  </si>
  <si>
    <t>CARRE</t>
  </si>
  <si>
    <t xml:space="preserve">Passage d'ouverture Grilles de 43% à 76% </t>
  </si>
  <si>
    <t>Suppression de la cloison séparative trémie ascenseur</t>
  </si>
  <si>
    <t>Modification luminaires extérieures</t>
  </si>
  <si>
    <t>DEL TEDESCO</t>
  </si>
  <si>
    <t>Façades en bois des gaines électriques dans les locaux de chaque palier</t>
  </si>
  <si>
    <t>Remplacement murs maçonneries par panneaux bois standards</t>
  </si>
  <si>
    <t>BELET Isolation</t>
  </si>
  <si>
    <t>Isolation sur poutres</t>
  </si>
  <si>
    <t>Travaux liés à RIO TINTO</t>
  </si>
  <si>
    <t>Modification des gaines de désenfumages des sous sols sous dimensionnés dans la phase consultation par le BET TECHNISPHERE</t>
  </si>
  <si>
    <t>Isolation thermique sur les sorties et amenées d'air réservées au désenfumage sur les terrasses du 2ème et 4ème étages</t>
  </si>
  <si>
    <t>Modification de transformateur bâtiment C</t>
  </si>
  <si>
    <t>COMEY</t>
  </si>
  <si>
    <t>Plus value pour passage de l'ép. de dalle à 38 mm</t>
  </si>
  <si>
    <t>Habillage CF 1H gaines de désenfumage gaine escalier</t>
  </si>
  <si>
    <t>Locaux techniques R+5 (devis n°18)</t>
  </si>
  <si>
    <t>Réservations complémentaires (devis n°19)</t>
  </si>
  <si>
    <t>Pose inversée brise soleil</t>
  </si>
  <si>
    <t>Coffre à store (devis n° 6)</t>
  </si>
  <si>
    <t>Remplacement Vetisol par Trespa</t>
  </si>
  <si>
    <t>Ondulateur et secours pour ascenseur</t>
  </si>
  <si>
    <t>Luminaire type 15 (Luminis K3526)</t>
  </si>
  <si>
    <t>Luminaire type 13 (augmentation nombre)</t>
  </si>
  <si>
    <t>Retour automatique au niveau</t>
  </si>
  <si>
    <t>Lot Carrelage</t>
  </si>
  <si>
    <t>Chape allégée PM</t>
  </si>
  <si>
    <t>Trappe de visite</t>
  </si>
  <si>
    <t>Habillage façade inox brossé</t>
  </si>
  <si>
    <t>Trappe de visite ventilateur</t>
  </si>
  <si>
    <t>Quincaillerie en acier inoxidable uniformisation</t>
  </si>
  <si>
    <t>MV plan vasque poste formé</t>
  </si>
  <si>
    <t>Gravillons sur terrasse R+2 et R+4</t>
  </si>
  <si>
    <t>TABLEAU RECAPITULATIF DES FTM EN DATE DU 27 /02/09</t>
  </si>
  <si>
    <t>Observation</t>
  </si>
  <si>
    <t>LOT</t>
  </si>
  <si>
    <t>16/17</t>
  </si>
  <si>
    <t>01</t>
  </si>
  <si>
    <t>05</t>
  </si>
  <si>
    <t>03</t>
  </si>
  <si>
    <t>04</t>
  </si>
  <si>
    <t>07</t>
  </si>
  <si>
    <t>09</t>
  </si>
  <si>
    <t>08</t>
  </si>
  <si>
    <t>Moins value bouche de reprise</t>
  </si>
  <si>
    <t>EPAMS (chute EP)</t>
  </si>
  <si>
    <t>En attente</t>
  </si>
  <si>
    <t>57 876,00 € Choix déco</t>
  </si>
  <si>
    <t>Luminaire avec reprise d'air avec capot sur luminaire</t>
  </si>
  <si>
    <t>Etude RIO TINTO</t>
  </si>
  <si>
    <t>Bâche de protection ascenseur</t>
  </si>
  <si>
    <t>02</t>
  </si>
  <si>
    <t>06</t>
  </si>
  <si>
    <t>Estimation devis  à venir</t>
  </si>
  <si>
    <t>Estimation devis à venir</t>
  </si>
  <si>
    <t xml:space="preserve"> Soit X % montant des marchés</t>
  </si>
  <si>
    <t>Fourniture et pose de la serrurerie intérieure du transfo du bâtiment C</t>
  </si>
  <si>
    <t>Fourniture et pose de la serrurerie intérieure du transfo du bâtiment B</t>
  </si>
  <si>
    <t>MV maçonnerie à venir</t>
  </si>
  <si>
    <t>Travaux d'infrastructure pour controle d'accès vidéo possible</t>
  </si>
  <si>
    <t>Question à la MOE sur cette PV</t>
  </si>
  <si>
    <t>L'AMO dit non sur cette PV</t>
  </si>
  <si>
    <t>Question posé à la MOE</t>
  </si>
  <si>
    <t>17 462,65 € Choix inox MO ?</t>
  </si>
  <si>
    <t>6 722,83 €  pas obligatoire dans CE (sauf déco.)</t>
  </si>
  <si>
    <t>Voir VEFA et rapport AMO</t>
  </si>
  <si>
    <t>En attente de décision du BC</t>
  </si>
  <si>
    <t>En attente contrôle de Technisphère</t>
  </si>
  <si>
    <t>Total</t>
  </si>
  <si>
    <t>Attente de justification</t>
  </si>
  <si>
    <t>LOT N°</t>
  </si>
  <si>
    <t>CORPS D'ETAT</t>
  </si>
  <si>
    <t>ENTREPRISES</t>
  </si>
  <si>
    <t>Montant HT des marchés</t>
  </si>
  <si>
    <t>TS Accepté</t>
  </si>
  <si>
    <t>Soit en % du Marché</t>
  </si>
  <si>
    <t>MO</t>
  </si>
  <si>
    <t>MOE/BET</t>
  </si>
  <si>
    <t>VOIRIES &amp; RESEAUX DIVERS</t>
  </si>
  <si>
    <t>GUINTOLI SUD OUEST</t>
  </si>
  <si>
    <t>PAROI MOULEE - TERRASSEMENTS - FONDATIONS - GROS-ŒUVRE</t>
  </si>
  <si>
    <t>* Mandataire</t>
  </si>
  <si>
    <t>* Sous-traitant 1</t>
  </si>
  <si>
    <t>BOTTE FONDATIONS</t>
  </si>
  <si>
    <t>* Sous-traitant 2</t>
  </si>
  <si>
    <t>COFEX</t>
  </si>
  <si>
    <t>CHARPENTE METALLIQUE</t>
  </si>
  <si>
    <t>ETS GFM</t>
  </si>
  <si>
    <t>COUVERTURE - ETANCHEITE</t>
  </si>
  <si>
    <t>M.B.E.</t>
  </si>
  <si>
    <t>OSSATURE BOIS - VETURE BOIS</t>
  </si>
  <si>
    <t>RIVIERES</t>
  </si>
  <si>
    <t>Co-traitant 1</t>
  </si>
  <si>
    <t>P.O.</t>
  </si>
  <si>
    <t>Co-traitant 2</t>
  </si>
  <si>
    <t>REALCO</t>
  </si>
  <si>
    <t>Co-traitant 3</t>
  </si>
  <si>
    <t>OXARIS</t>
  </si>
  <si>
    <t>SERRURERIE</t>
  </si>
  <si>
    <t>MENUISERIE INTERIEURE</t>
  </si>
  <si>
    <t>PLATRERIE</t>
  </si>
  <si>
    <t>FLOCAGE</t>
  </si>
  <si>
    <t>BELET ISOLATION 31</t>
  </si>
  <si>
    <t>PLAFONDS SUSPENDUS</t>
  </si>
  <si>
    <t>AQUITAINE ISOL</t>
  </si>
  <si>
    <t>11 / 13</t>
  </si>
  <si>
    <t>REVETEMENTS DE SOLS</t>
  </si>
  <si>
    <t>SOLS DURS</t>
  </si>
  <si>
    <t>PEINTURE  et SOLS SOUPLES PVC</t>
  </si>
  <si>
    <t>ROUDIER</t>
  </si>
  <si>
    <t>ASCENSEURS</t>
  </si>
  <si>
    <t>TRAITEMENT D'AIR - DESENFUMAGE / PLOMBERIE - SANITAIRE</t>
  </si>
  <si>
    <t>ELECTRICITE - COURANTS FORTS &amp; FAIBLES</t>
  </si>
  <si>
    <t>ESPACE VERT</t>
  </si>
  <si>
    <t>JARDIN TOULOUSIN</t>
  </si>
  <si>
    <t>TOTAL</t>
  </si>
  <si>
    <t>ACCEPTE</t>
  </si>
  <si>
    <t>A VENIR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</si>
  <si>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</si>
  <si>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</si>
  <si>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</si>
  <si>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</si>
  <si>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</si>
  <si>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</si>
  <si>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</si>
  <si>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</si>
  <si>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</si>
  <si>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</si>
  <si>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</si>
  <si>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</si>
  <si>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</si>
  <si>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</si>
  <si>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</si>
  <si>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</si>
  <si>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</si>
  <si>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</si>
  <si>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</si>
  <si>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</si>
  <si>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</si>
  <si>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</si>
  <si>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</si>
  <si>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</si>
  <si>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</si>
  <si>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</si>
  <si>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</si>
  <si>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</si>
  <si>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</si>
  <si>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</si>
  <si>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</si>
  <si>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</si>
  <si>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</si>
  <si>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</si>
  <si>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</si>
  <si>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</si>
  <si>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</si>
  <si>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</si>
  <si>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</si>
  <si>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</si>
  <si>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</si>
  <si>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</si>
  <si>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</si>
  <si>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</si>
  <si>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</si>
  <si>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</si>
  <si>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</si>
  <si>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</si>
  <si>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RIVIERE CHARPENTE</t>
  </si>
  <si>
    <t>PO</t>
  </si>
  <si>
    <t>CARRELAGE</t>
  </si>
  <si>
    <t>BELET</t>
  </si>
  <si>
    <t>MASSOUTIER</t>
  </si>
  <si>
    <t>TS à venir</t>
  </si>
  <si>
    <t>RECAPITULATIF DES TRAVAUX SUPPLEMENTAIRES</t>
  </si>
  <si>
    <t>a) Sans les moins values</t>
  </si>
  <si>
    <t>Montant HT</t>
  </si>
  <si>
    <t>%</t>
  </si>
  <si>
    <t>b) Avec les moins values</t>
  </si>
  <si>
    <t>Détails</t>
  </si>
  <si>
    <t>soit du motant HT des marchés</t>
  </si>
  <si>
    <r>
      <t xml:space="preserve">Total des TS signés et à venir </t>
    </r>
    <r>
      <rPr>
        <b/>
        <sz val="12"/>
        <rFont val="Arial"/>
        <family val="2"/>
      </rPr>
      <t>sans</t>
    </r>
    <r>
      <rPr>
        <sz val="12"/>
        <rFont val="Arial"/>
        <family val="2"/>
      </rPr>
      <t xml:space="preserve"> moins values</t>
    </r>
  </si>
  <si>
    <r>
      <t xml:space="preserve">Total des TS signés et à venir </t>
    </r>
    <r>
      <rPr>
        <b/>
        <sz val="12"/>
        <rFont val="Arial"/>
        <family val="2"/>
      </rPr>
      <t>avec</t>
    </r>
    <r>
      <rPr>
        <sz val="12"/>
        <rFont val="Arial"/>
        <family val="2"/>
      </rPr>
      <t xml:space="preserve"> moins values</t>
    </r>
  </si>
  <si>
    <t>Maitre d'ouvrage par rapport au coût globale de l'opération</t>
  </si>
  <si>
    <t>Aléas généraux par rapport au coût globale de l'opération</t>
  </si>
  <si>
    <t>BET fluides par rapport à ses lots</t>
  </si>
  <si>
    <t>BET structure et façades par rapport à ses lots</t>
  </si>
  <si>
    <t xml:space="preserve">Architectes par rapport au coût des lots architecturaux </t>
  </si>
  <si>
    <t>Sans Moins values</t>
  </si>
  <si>
    <t>Avec Moins values</t>
  </si>
  <si>
    <t>TABLEAU RESPONSABILITE DES TRAVAUX SUPPLEMENTAIRES EN DATE DU 03 MARS 2009</t>
  </si>
  <si>
    <t>Moins values accessoires</t>
  </si>
  <si>
    <t xml:space="preserve">Montant </t>
  </si>
  <si>
    <t>AMENAGEMENT D'UN IMMEUBLE  DE BUREAU</t>
  </si>
  <si>
    <t>12 rue d'Oradour sur Glane</t>
  </si>
  <si>
    <t>Amundi</t>
  </si>
  <si>
    <t>Représentée par :</t>
  </si>
  <si>
    <t>CAI</t>
  </si>
  <si>
    <t>12 place des Etats - Unis</t>
  </si>
  <si>
    <t>92545 MONTROUGE CEDEX</t>
  </si>
  <si>
    <t xml:space="preserve">TABLEAU RECAPITULATIF DES FTM </t>
  </si>
  <si>
    <t>Estimation</t>
  </si>
  <si>
    <t>BALAS</t>
  </si>
  <si>
    <t>Reprise GTB</t>
  </si>
  <si>
    <t>le 02/11/20</t>
  </si>
  <si>
    <t>Date</t>
  </si>
  <si>
    <t>Reprise des descentes EU et EV</t>
  </si>
  <si>
    <t>OK</t>
  </si>
  <si>
    <t>Dépose désenfumage R-1 pour passage gaine VB salle polyvalente</t>
  </si>
  <si>
    <t>Dévoiement de la canalisatioin du gaz au R-1</t>
  </si>
  <si>
    <t>ACOUSTIQUE</t>
  </si>
  <si>
    <t>PRESTIBAT</t>
  </si>
  <si>
    <t>Isolant acoustique R de C et R de J</t>
  </si>
  <si>
    <t>MELIN</t>
  </si>
  <si>
    <t>le 04/11/20</t>
  </si>
  <si>
    <t>Amélioration acoustique sur vitrages hall</t>
  </si>
  <si>
    <t>AUGAGNEUR</t>
  </si>
  <si>
    <t>FP dans salle à manger</t>
  </si>
  <si>
    <t>Ossature supports des lots techniques apparents</t>
  </si>
  <si>
    <t>Marketing-suite</t>
  </si>
  <si>
    <t>Cloisons + porte</t>
  </si>
  <si>
    <t>SDEL</t>
  </si>
  <si>
    <t>Eclairage et PC</t>
  </si>
  <si>
    <t>LM décor</t>
  </si>
  <si>
    <t>Papier peint</t>
  </si>
  <si>
    <t>BRARD</t>
  </si>
  <si>
    <t>Lattis bois</t>
  </si>
  <si>
    <t>le 22/10/20</t>
  </si>
  <si>
    <t>PV fourniture carrelage</t>
  </si>
  <si>
    <t>Compléments de doublages et cloisons</t>
  </si>
  <si>
    <t>MANUCCI</t>
  </si>
  <si>
    <t>Etude béton</t>
  </si>
  <si>
    <t>Mise a niveau sol R de J</t>
  </si>
  <si>
    <t>CHASSIS DESENFUMAGE R de J</t>
  </si>
  <si>
    <t>dont travaux acceptés</t>
  </si>
  <si>
    <t>MANNUCCI</t>
  </si>
  <si>
    <t>Chapes sanitaires</t>
  </si>
  <si>
    <t>Dalles + peinture</t>
  </si>
  <si>
    <t>Remplacement coffres à rideaux</t>
  </si>
  <si>
    <t>REPRISE SSI</t>
  </si>
  <si>
    <t>Centrale SSI</t>
  </si>
  <si>
    <t>TOTAL GENERAL</t>
  </si>
  <si>
    <t>LOGISTIQUE</t>
  </si>
  <si>
    <t>NEOM</t>
  </si>
  <si>
    <t xml:space="preserve">"O 12" </t>
  </si>
  <si>
    <t>92230 ISSY-LES-MOULINEAUX</t>
  </si>
  <si>
    <t>Maîtrise d'œuvre</t>
  </si>
  <si>
    <t>Percement des trous pour chutes sanitaires</t>
  </si>
  <si>
    <t>LM DECOR</t>
  </si>
  <si>
    <t>Indice</t>
  </si>
  <si>
    <t>Accord BET</t>
  </si>
  <si>
    <t>Accord MOD</t>
  </si>
  <si>
    <t>Refus MOD</t>
  </si>
  <si>
    <t>LBA INGENIERIE</t>
  </si>
  <si>
    <t>2 boulevard du Général de Gaulle</t>
  </si>
  <si>
    <t>92100 Montrouge</t>
  </si>
  <si>
    <t>le 13/11/20</t>
  </si>
  <si>
    <t>Palissade sur rue</t>
  </si>
  <si>
    <t>Ragréage</t>
  </si>
  <si>
    <t>Nota :</t>
  </si>
  <si>
    <t>En rouge les FTM rédigées</t>
  </si>
  <si>
    <t xml:space="preserve">Remplacement de 2 portes sue accés terrasse  R +7  </t>
  </si>
  <si>
    <t>Bouchement trémies désenfumage</t>
  </si>
  <si>
    <t xml:space="preserve">Escalier,dépose doublages , </t>
  </si>
  <si>
    <t>En bleu nouveaux ajouts</t>
  </si>
  <si>
    <t>cps</t>
  </si>
  <si>
    <t>Devis pour reprise chape</t>
  </si>
  <si>
    <t>Blocs de secours</t>
  </si>
  <si>
    <t>Nouvel esthétique des BS</t>
  </si>
  <si>
    <t>IMPUTATIONS</t>
  </si>
  <si>
    <t>Amélioration des prestations</t>
  </si>
  <si>
    <t>Aleas</t>
  </si>
  <si>
    <t>Autres</t>
  </si>
  <si>
    <t>DEMANDES MO</t>
  </si>
  <si>
    <t>Fermetures sas ASC</t>
  </si>
  <si>
    <t>AVM</t>
  </si>
  <si>
    <t>Fermeture des sas devant les ASC</t>
  </si>
  <si>
    <t>le 01/10/2020</t>
  </si>
  <si>
    <t>le 07/12/2020</t>
  </si>
  <si>
    <t>le 17/11/2020</t>
  </si>
  <si>
    <t>Envoyé au MO le</t>
  </si>
  <si>
    <t>Retourné par le MO le</t>
  </si>
  <si>
    <t>Moins value sanitaires R+1 au R+7</t>
  </si>
  <si>
    <t xml:space="preserve">Local poubelles </t>
  </si>
  <si>
    <t>Brard</t>
  </si>
  <si>
    <t>Porte en bois en remplacement porte métallique</t>
  </si>
  <si>
    <t>Complément par la suite de 100 333,14 €</t>
  </si>
  <si>
    <t xml:space="preserve"> sanitaires</t>
  </si>
  <si>
    <t>PV béquilles noire</t>
  </si>
  <si>
    <t>PV mitigeurs noire</t>
  </si>
  <si>
    <t>DESCENTES EU/EV</t>
  </si>
  <si>
    <t>5996,00 - Porte local poubelles 4 379,76</t>
  </si>
  <si>
    <t>Prestations diverses</t>
  </si>
  <si>
    <t>25/11 + 10/12</t>
  </si>
  <si>
    <t>02/12 + 07/12</t>
  </si>
  <si>
    <t>02/12 + 10/12</t>
  </si>
  <si>
    <t>Descentes bouchonnées</t>
  </si>
  <si>
    <t>Surpresseur</t>
  </si>
  <si>
    <t>Balas</t>
  </si>
  <si>
    <t>Remplacement du surpresseur</t>
  </si>
  <si>
    <t>Rebouchement des trous et socle sous chaudiére.</t>
  </si>
  <si>
    <t>Colonnes montantes CAFETARIA devant ASC</t>
  </si>
  <si>
    <t xml:space="preserve">EU et collonne EF avec vannes et attentes pour piquages </t>
  </si>
  <si>
    <t>Mannucci</t>
  </si>
  <si>
    <t>Travaux dans local poubelles</t>
  </si>
  <si>
    <t>le 17/12/20</t>
  </si>
  <si>
    <t>8.3</t>
  </si>
  <si>
    <t>le 17/12/21</t>
  </si>
  <si>
    <t>8.4</t>
  </si>
  <si>
    <t>18.2</t>
  </si>
  <si>
    <t>Câblerie pour raccordement portes</t>
  </si>
  <si>
    <t>Faux plafond</t>
  </si>
  <si>
    <t>Habillage des consoles sur poteaux coté périphérique</t>
  </si>
  <si>
    <t>9.2</t>
  </si>
  <si>
    <t>Augagneur</t>
  </si>
  <si>
    <t>Attente moins value MANNUCCI</t>
  </si>
  <si>
    <t>Mise en place chauffage</t>
  </si>
  <si>
    <t>le 28/01/2021</t>
  </si>
  <si>
    <t>15.2</t>
  </si>
  <si>
    <t>Accueil R de J</t>
  </si>
  <si>
    <t xml:space="preserve">Travaux élargissement mur </t>
  </si>
  <si>
    <t>PNG</t>
  </si>
  <si>
    <t>7ème cour</t>
  </si>
  <si>
    <t>Façades GT</t>
  </si>
  <si>
    <t>PV carrelage anti-dérapant dans douches</t>
  </si>
  <si>
    <t>Prestibat</t>
  </si>
  <si>
    <t>Modifications plafond R+7 et palier R+1</t>
  </si>
  <si>
    <t>Prolongement plafond RDJ</t>
  </si>
  <si>
    <t>Cloison Fermacell</t>
  </si>
  <si>
    <t>22.2</t>
  </si>
  <si>
    <t>22.3</t>
  </si>
  <si>
    <t>22.4</t>
  </si>
  <si>
    <t>8.2</t>
  </si>
  <si>
    <t>8.5</t>
  </si>
  <si>
    <t>8.6</t>
  </si>
  <si>
    <t>Prise en charge remplacement partiel coffres à stores</t>
  </si>
  <si>
    <t>15.3</t>
  </si>
  <si>
    <t>15.4</t>
  </si>
  <si>
    <t>Fourniture et pose lame DURLUM STARLAM (grilles désenfumage)</t>
  </si>
  <si>
    <t>2.2 B</t>
  </si>
  <si>
    <t>Coffret avec 2 centales de mesure</t>
  </si>
  <si>
    <t>Multi-locations</t>
  </si>
  <si>
    <t>ESTIMATION DES + ET - VALUES</t>
  </si>
  <si>
    <t>Percements divers</t>
  </si>
  <si>
    <t>Flocage</t>
  </si>
  <si>
    <t>Complément COVID</t>
  </si>
  <si>
    <t>Complément logistique+ sécurité</t>
  </si>
  <si>
    <t>Melin</t>
  </si>
  <si>
    <t>RAS</t>
  </si>
  <si>
    <t>Moins value suivant type FP</t>
  </si>
  <si>
    <t>Echafaudage</t>
  </si>
  <si>
    <t>Divers</t>
  </si>
  <si>
    <t>Serrures électriques</t>
  </si>
  <si>
    <t>Révisions portes</t>
  </si>
  <si>
    <t>Balances BP</t>
  </si>
  <si>
    <t>Tablettes alléges restaurant</t>
  </si>
  <si>
    <t>Meuble poubelle restaurant</t>
  </si>
  <si>
    <t>Habillages frigos</t>
  </si>
  <si>
    <t>Prestibat Platrerie</t>
  </si>
  <si>
    <t>Plinthes R+7</t>
  </si>
  <si>
    <t>Curage doublage restaurant</t>
  </si>
  <si>
    <t>Trappes</t>
  </si>
  <si>
    <t>MV contre cloison</t>
  </si>
  <si>
    <t>LM DECOR FP</t>
  </si>
  <si>
    <t>Prestations complémentaires 1 er</t>
  </si>
  <si>
    <t>LM DECOR PEINTURE</t>
  </si>
  <si>
    <t>Peinture plafond R de J</t>
  </si>
  <si>
    <t>VESCOM Conciergeries</t>
  </si>
  <si>
    <t>PRH</t>
  </si>
  <si>
    <t>14.1</t>
  </si>
  <si>
    <t>Report SSI sur comptoir accueil</t>
  </si>
  <si>
    <t>10.4</t>
  </si>
  <si>
    <t>2 caméras dans hall en plus</t>
  </si>
  <si>
    <t>Point d'eau pour arrosage cour</t>
  </si>
  <si>
    <t>19.4</t>
  </si>
  <si>
    <t>Habillages poteaux ronds salle polyvalente</t>
  </si>
  <si>
    <t>Calorifuge terrasse</t>
  </si>
  <si>
    <t>FP dans locaux techniques TGBT</t>
  </si>
  <si>
    <t>10.5</t>
  </si>
  <si>
    <t>MANNUCCI CONST</t>
  </si>
  <si>
    <t xml:space="preserve">Renforcement linteau baie libre couloir </t>
  </si>
  <si>
    <t>8.7</t>
  </si>
  <si>
    <t>Isolation phonique + chape R+1</t>
  </si>
  <si>
    <t>9.3</t>
  </si>
  <si>
    <t>Travaux divers de plâtrerie</t>
  </si>
  <si>
    <t>9.4</t>
  </si>
  <si>
    <t>Classer CF la cage d'escalier</t>
  </si>
  <si>
    <t>13.4</t>
  </si>
  <si>
    <t>Aspiration plenums faux-planchers</t>
  </si>
  <si>
    <t>13.5</t>
  </si>
  <si>
    <t>Calage + rampes + tresse</t>
  </si>
  <si>
    <t>18.3</t>
  </si>
  <si>
    <t>Soffite 1er étage</t>
  </si>
  <si>
    <t>Sols souples</t>
  </si>
  <si>
    <t>DELAVAL</t>
  </si>
  <si>
    <t>Travaux en plus moquette et M.V AMTICO</t>
  </si>
  <si>
    <t>Peinture</t>
  </si>
  <si>
    <t>25.1</t>
  </si>
  <si>
    <t>Jouées / SDR / Escalier</t>
  </si>
  <si>
    <t>Peinture linteaux bois</t>
  </si>
  <si>
    <t>Déplacement porte rangement</t>
  </si>
  <si>
    <t xml:space="preserve">FAUX - PLANCHER </t>
  </si>
  <si>
    <t>Mise a jour le 01/04/21 V26 avec estimations + et - values</t>
  </si>
  <si>
    <t>10.6</t>
  </si>
  <si>
    <t>Remplacement papier-peint conciergerie</t>
  </si>
  <si>
    <t>10.7</t>
  </si>
  <si>
    <t>Remplacement buses de climatisation hall RDC</t>
  </si>
  <si>
    <t>12.2</t>
  </si>
  <si>
    <t>Vérification désenfumage cages d'escalier</t>
  </si>
  <si>
    <t>25.2</t>
  </si>
  <si>
    <t xml:space="preserve">Peinture clôture </t>
  </si>
  <si>
    <t>PV peinture sanitaires en remplacement faience</t>
  </si>
  <si>
    <t>MV barres de danse</t>
  </si>
  <si>
    <t>Multimédias</t>
  </si>
  <si>
    <t>Reprise suite problèmes MANNUCCI</t>
  </si>
  <si>
    <t>Cornières miroirs</t>
  </si>
  <si>
    <t>Echafaudages volants</t>
  </si>
  <si>
    <t>Chevêtre trémies CVC</t>
  </si>
  <si>
    <t>10.8</t>
  </si>
  <si>
    <t>Système anti-intrusion</t>
  </si>
  <si>
    <t>Menuiseries Int.</t>
  </si>
  <si>
    <t>Bibliothèques basses salle polyvalente</t>
  </si>
  <si>
    <t>12.3</t>
  </si>
  <si>
    <t>Ventilateur dans parking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</si>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</sst>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C]_-;\-* #,##0.00\ [$€-40C]_-;_-* &quot;-&quot;??\ [$€-40C]_-;_-@_-"/>
    <numFmt numFmtId="166" formatCode="#,##0.00\ [$€-40C];\-#,##0.00\ [$€-40C]"/>
    <numFmt numFmtId="167" formatCode="0.000%"/>
    <numFmt numFmtId="168" formatCode="#,##0.000"/>
    <numFmt numFmtId="169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9"/>
      <name val="Arial"/>
      <family val="2"/>
    </font>
    <font>
      <b/>
      <i/>
      <sz val="10"/>
      <color indexed="10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name val="Arial"/>
      <family val="2"/>
    </font>
    <font>
      <b/>
      <u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auto="1"/>
      </bottom>
      <diagonal/>
    </border>
    <border>
      <left style="thin">
        <color indexed="64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double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 style="double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double">
        <color indexed="64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5" fontId="0" fillId="0" borderId="8" xfId="1" applyNumberFormat="1" applyFont="1" applyBorder="1" applyAlignment="1">
      <alignment vertical="center"/>
    </xf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Continuous"/>
    </xf>
    <xf numFmtId="0" fontId="4" fillId="0" borderId="0" xfId="0" applyFont="1" applyBorder="1"/>
    <xf numFmtId="0" fontId="4" fillId="0" borderId="0" xfId="0" applyFont="1" applyBorder="1" applyAlignment="1"/>
    <xf numFmtId="0" fontId="8" fillId="0" borderId="0" xfId="0" applyFont="1" applyBorder="1"/>
    <xf numFmtId="0" fontId="6" fillId="0" borderId="0" xfId="0" applyFont="1"/>
    <xf numFmtId="0" fontId="4" fillId="0" borderId="0" xfId="0" applyFont="1"/>
    <xf numFmtId="0" fontId="9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0" quotePrefix="1" applyFont="1" applyFill="1" applyBorder="1" applyAlignment="1"/>
    <xf numFmtId="0" fontId="0" fillId="0" borderId="0" xfId="0" applyBorder="1" applyAlignment="1"/>
    <xf numFmtId="0" fontId="5" fillId="0" borderId="0" xfId="0" applyFont="1" applyBorder="1"/>
    <xf numFmtId="0" fontId="8" fillId="0" borderId="0" xfId="0" applyFont="1" applyBorder="1" applyAlignment="1">
      <alignment horizontal="left"/>
    </xf>
    <xf numFmtId="4" fontId="4" fillId="0" borderId="0" xfId="0" applyNumberFormat="1" applyFont="1" applyBorder="1"/>
    <xf numFmtId="165" fontId="0" fillId="0" borderId="9" xfId="1" applyNumberFormat="1" applyFont="1" applyBorder="1" applyAlignment="1">
      <alignment vertical="center"/>
    </xf>
    <xf numFmtId="165" fontId="0" fillId="0" borderId="12" xfId="1" applyNumberFormat="1" applyFont="1" applyBorder="1"/>
    <xf numFmtId="165" fontId="0" fillId="0" borderId="8" xfId="0" applyNumberFormat="1" applyBorder="1" applyAlignment="1">
      <alignment horizontal="right" vertical="center"/>
    </xf>
    <xf numFmtId="165" fontId="0" fillId="0" borderId="6" xfId="0" applyNumberFormat="1" applyBorder="1" applyAlignment="1">
      <alignment vertical="center"/>
    </xf>
    <xf numFmtId="44" fontId="0" fillId="0" borderId="6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165" fontId="2" fillId="0" borderId="11" xfId="1" applyNumberFormat="1" applyFont="1" applyBorder="1"/>
    <xf numFmtId="166" fontId="2" fillId="0" borderId="11" xfId="1" applyNumberFormat="1" applyFont="1" applyBorder="1"/>
    <xf numFmtId="0" fontId="13" fillId="0" borderId="0" xfId="0" applyFont="1"/>
    <xf numFmtId="0" fontId="12" fillId="0" borderId="26" xfId="0" applyFont="1" applyBorder="1"/>
    <xf numFmtId="0" fontId="12" fillId="0" borderId="27" xfId="0" applyFont="1" applyBorder="1"/>
    <xf numFmtId="0" fontId="12" fillId="0" borderId="16" xfId="0" applyFont="1" applyBorder="1"/>
    <xf numFmtId="0" fontId="13" fillId="0" borderId="28" xfId="0" applyFont="1" applyBorder="1"/>
    <xf numFmtId="0" fontId="14" fillId="0" borderId="0" xfId="0" applyFont="1"/>
    <xf numFmtId="0" fontId="0" fillId="0" borderId="29" xfId="0" applyBorder="1"/>
    <xf numFmtId="0" fontId="12" fillId="0" borderId="17" xfId="0" applyFont="1" applyBorder="1"/>
    <xf numFmtId="165" fontId="12" fillId="0" borderId="6" xfId="0" applyNumberFormat="1" applyFont="1" applyBorder="1" applyAlignment="1"/>
    <xf numFmtId="166" fontId="12" fillId="0" borderId="6" xfId="0" applyNumberFormat="1" applyFont="1" applyBorder="1" applyAlignment="1"/>
    <xf numFmtId="165" fontId="13" fillId="0" borderId="20" xfId="0" applyNumberFormat="1" applyFont="1" applyBorder="1" applyAlignment="1"/>
    <xf numFmtId="0" fontId="0" fillId="0" borderId="31" xfId="0" applyBorder="1"/>
    <xf numFmtId="0" fontId="0" fillId="0" borderId="8" xfId="0" applyBorder="1" applyAlignment="1">
      <alignment vertical="center" wrapText="1"/>
    </xf>
    <xf numFmtId="44" fontId="0" fillId="0" borderId="9" xfId="2" applyFont="1" applyBorder="1" applyAlignment="1">
      <alignment vertical="center"/>
    </xf>
    <xf numFmtId="0" fontId="2" fillId="0" borderId="19" xfId="0" applyFont="1" applyBorder="1" applyAlignment="1">
      <alignment horizontal="right" vertical="center" wrapText="1"/>
    </xf>
    <xf numFmtId="165" fontId="0" fillId="0" borderId="33" xfId="1" applyNumberFormat="1" applyFont="1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0" fillId="0" borderId="9" xfId="1" applyNumberFormat="1" applyFont="1" applyBorder="1" applyAlignment="1">
      <alignment vertical="center" wrapText="1"/>
    </xf>
    <xf numFmtId="0" fontId="0" fillId="0" borderId="34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6" xfId="2" applyFont="1" applyBorder="1" applyAlignment="1">
      <alignment vertical="center" wrapText="1"/>
    </xf>
    <xf numFmtId="44" fontId="0" fillId="0" borderId="9" xfId="2" applyFont="1" applyBorder="1" applyAlignment="1">
      <alignment vertical="center" wrapText="1"/>
    </xf>
    <xf numFmtId="165" fontId="0" fillId="0" borderId="6" xfId="1" applyNumberFormat="1" applyFont="1" applyBorder="1" applyAlignment="1">
      <alignment vertical="center"/>
    </xf>
    <xf numFmtId="165" fontId="0" fillId="0" borderId="6" xfId="1" applyNumberFormat="1" applyFont="1" applyBorder="1" applyAlignment="1">
      <alignment vertical="center" wrapText="1"/>
    </xf>
    <xf numFmtId="165" fontId="0" fillId="0" borderId="39" xfId="1" applyNumberFormat="1" applyFont="1" applyBorder="1" applyAlignment="1">
      <alignment vertical="center"/>
    </xf>
    <xf numFmtId="165" fontId="0" fillId="0" borderId="19" xfId="1" applyNumberFormat="1" applyFont="1" applyBorder="1" applyAlignment="1">
      <alignment vertical="center"/>
    </xf>
    <xf numFmtId="0" fontId="0" fillId="0" borderId="32" xfId="0" applyBorder="1" applyAlignment="1">
      <alignment wrapText="1"/>
    </xf>
    <xf numFmtId="0" fontId="2" fillId="0" borderId="44" xfId="0" applyFont="1" applyBorder="1" applyAlignment="1">
      <alignment horizontal="right" vertical="center" wrapText="1"/>
    </xf>
    <xf numFmtId="0" fontId="0" fillId="0" borderId="17" xfId="0" applyBorder="1"/>
    <xf numFmtId="0" fontId="0" fillId="0" borderId="19" xfId="0" applyBorder="1" applyAlignment="1">
      <alignment horizontal="center" vertical="center"/>
    </xf>
    <xf numFmtId="165" fontId="0" fillId="0" borderId="9" xfId="0" applyNumberFormat="1" applyBorder="1" applyAlignment="1">
      <alignment vertical="center"/>
    </xf>
    <xf numFmtId="0" fontId="0" fillId="0" borderId="32" xfId="0" applyBorder="1"/>
    <xf numFmtId="0" fontId="2" fillId="0" borderId="0" xfId="0" applyFont="1"/>
    <xf numFmtId="0" fontId="12" fillId="0" borderId="0" xfId="0" applyFont="1"/>
    <xf numFmtId="10" fontId="13" fillId="0" borderId="0" xfId="3" applyNumberFormat="1" applyFont="1" applyAlignment="1">
      <alignment horizontal="left"/>
    </xf>
    <xf numFmtId="165" fontId="0" fillId="0" borderId="6" xfId="0" applyNumberFormat="1" applyBorder="1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0" borderId="51" xfId="0" applyBorder="1"/>
    <xf numFmtId="0" fontId="12" fillId="0" borderId="4" xfId="0" applyFont="1" applyBorder="1"/>
    <xf numFmtId="0" fontId="12" fillId="0" borderId="52" xfId="0" applyFont="1" applyBorder="1"/>
    <xf numFmtId="0" fontId="12" fillId="0" borderId="53" xfId="0" applyFont="1" applyBorder="1" applyAlignment="1">
      <alignment horizontal="center"/>
    </xf>
    <xf numFmtId="0" fontId="12" fillId="0" borderId="43" xfId="0" applyFont="1" applyBorder="1"/>
    <xf numFmtId="0" fontId="0" fillId="0" borderId="54" xfId="0" applyBorder="1"/>
    <xf numFmtId="0" fontId="13" fillId="0" borderId="21" xfId="0" applyFont="1" applyBorder="1" applyAlignment="1">
      <alignment horizontal="center"/>
    </xf>
    <xf numFmtId="0" fontId="0" fillId="0" borderId="23" xfId="0" applyBorder="1"/>
    <xf numFmtId="0" fontId="13" fillId="0" borderId="1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3" fillId="0" borderId="55" xfId="0" applyFont="1" applyBorder="1" applyAlignment="1">
      <alignment horizontal="centerContinuous"/>
    </xf>
    <xf numFmtId="0" fontId="4" fillId="0" borderId="56" xfId="0" applyFont="1" applyBorder="1" applyAlignment="1">
      <alignment horizontal="centerContinuous"/>
    </xf>
    <xf numFmtId="4" fontId="7" fillId="0" borderId="57" xfId="1" applyNumberFormat="1" applyFont="1" applyBorder="1" applyAlignment="1">
      <alignment horizontal="centerContinuous"/>
    </xf>
    <xf numFmtId="0" fontId="15" fillId="0" borderId="57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5" fillId="0" borderId="0" xfId="0" applyFont="1" applyBorder="1"/>
    <xf numFmtId="0" fontId="7" fillId="0" borderId="57" xfId="0" applyFont="1" applyBorder="1"/>
    <xf numFmtId="0" fontId="7" fillId="0" borderId="0" xfId="0" applyFont="1" applyBorder="1" applyAlignment="1">
      <alignment horizontal="left"/>
    </xf>
    <xf numFmtId="0" fontId="5" fillId="0" borderId="0" xfId="0" quotePrefix="1" applyFont="1" applyFill="1" applyBorder="1" applyAlignment="1">
      <alignment horizontal="center"/>
    </xf>
    <xf numFmtId="0" fontId="17" fillId="0" borderId="57" xfId="0" applyFont="1" applyBorder="1"/>
    <xf numFmtId="0" fontId="4" fillId="0" borderId="0" xfId="0" applyFont="1" applyBorder="1" applyAlignment="1">
      <alignment horizontal="right"/>
    </xf>
    <xf numFmtId="0" fontId="17" fillId="0" borderId="0" xfId="0" applyFont="1" applyBorder="1"/>
    <xf numFmtId="0" fontId="18" fillId="0" borderId="58" xfId="0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5" xfId="0" applyFont="1" applyBorder="1"/>
    <xf numFmtId="0" fontId="4" fillId="0" borderId="25" xfId="0" applyFont="1" applyBorder="1"/>
    <xf numFmtId="0" fontId="4" fillId="0" borderId="25" xfId="0" applyFont="1" applyBorder="1" applyAlignment="1">
      <alignment horizontal="right"/>
    </xf>
    <xf numFmtId="4" fontId="4" fillId="0" borderId="66" xfId="1" applyNumberFormat="1" applyFont="1" applyBorder="1"/>
    <xf numFmtId="4" fontId="4" fillId="0" borderId="67" xfId="1" applyNumberFormat="1" applyFont="1" applyBorder="1"/>
    <xf numFmtId="4" fontId="4" fillId="0" borderId="68" xfId="1" applyNumberFormat="1" applyFont="1" applyBorder="1"/>
    <xf numFmtId="0" fontId="4" fillId="0" borderId="57" xfId="0" applyFont="1" applyBorder="1" applyAlignment="1">
      <alignment horizontal="center"/>
    </xf>
    <xf numFmtId="0" fontId="4" fillId="0" borderId="26" xfId="0" applyFont="1" applyBorder="1"/>
    <xf numFmtId="0" fontId="5" fillId="0" borderId="26" xfId="0" applyFont="1" applyBorder="1" applyAlignment="1"/>
    <xf numFmtId="4" fontId="5" fillId="0" borderId="50" xfId="1" applyNumberFormat="1" applyFont="1" applyBorder="1"/>
    <xf numFmtId="4" fontId="4" fillId="0" borderId="40" xfId="1" applyNumberFormat="1" applyFont="1" applyBorder="1"/>
    <xf numFmtId="4" fontId="4" fillId="0" borderId="42" xfId="1" applyNumberFormat="1" applyFont="1" applyBorder="1"/>
    <xf numFmtId="0" fontId="4" fillId="0" borderId="26" xfId="0" applyFont="1" applyFill="1" applyBorder="1" applyAlignment="1">
      <alignment horizontal="right"/>
    </xf>
    <xf numFmtId="0" fontId="5" fillId="0" borderId="26" xfId="0" applyFont="1" applyFill="1" applyBorder="1" applyAlignment="1"/>
    <xf numFmtId="4" fontId="5" fillId="0" borderId="50" xfId="1" applyNumberFormat="1" applyFont="1" applyFill="1" applyBorder="1"/>
    <xf numFmtId="4" fontId="4" fillId="0" borderId="40" xfId="1" applyNumberFormat="1" applyFont="1" applyFill="1" applyBorder="1"/>
    <xf numFmtId="4" fontId="4" fillId="0" borderId="42" xfId="1" applyNumberFormat="1" applyFont="1" applyFill="1" applyBorder="1"/>
    <xf numFmtId="0" fontId="4" fillId="0" borderId="26" xfId="0" applyFont="1" applyBorder="1" applyAlignment="1">
      <alignment horizontal="right"/>
    </xf>
    <xf numFmtId="4" fontId="19" fillId="0" borderId="40" xfId="1" applyNumberFormat="1" applyFont="1" applyBorder="1"/>
    <xf numFmtId="0" fontId="4" fillId="0" borderId="50" xfId="0" applyFont="1" applyBorder="1"/>
    <xf numFmtId="0" fontId="4" fillId="0" borderId="69" xfId="0" applyFont="1" applyBorder="1" applyAlignment="1">
      <alignment horizontal="center"/>
    </xf>
    <xf numFmtId="49" fontId="4" fillId="0" borderId="57" xfId="0" applyNumberFormat="1" applyFont="1" applyBorder="1" applyAlignment="1">
      <alignment horizontal="center"/>
    </xf>
    <xf numFmtId="0" fontId="20" fillId="0" borderId="57" xfId="0" applyFont="1" applyBorder="1" applyAlignment="1">
      <alignment horizontal="center"/>
    </xf>
    <xf numFmtId="0" fontId="20" fillId="0" borderId="26" xfId="0" applyFont="1" applyBorder="1"/>
    <xf numFmtId="0" fontId="19" fillId="0" borderId="26" xfId="0" applyFont="1" applyBorder="1" applyAlignment="1">
      <alignment horizontal="right"/>
    </xf>
    <xf numFmtId="4" fontId="19" fillId="0" borderId="50" xfId="1" applyNumberFormat="1" applyFont="1" applyBorder="1"/>
    <xf numFmtId="0" fontId="4" fillId="0" borderId="58" xfId="0" applyFont="1" applyBorder="1" applyAlignment="1">
      <alignment horizontal="center"/>
    </xf>
    <xf numFmtId="0" fontId="5" fillId="0" borderId="70" xfId="0" applyFont="1" applyBorder="1" applyAlignment="1">
      <alignment horizontal="right"/>
    </xf>
    <xf numFmtId="4" fontId="4" fillId="0" borderId="70" xfId="0" applyNumberFormat="1" applyFont="1" applyBorder="1" applyAlignment="1">
      <alignment horizontal="center"/>
    </xf>
    <xf numFmtId="4" fontId="5" fillId="0" borderId="71" xfId="1" applyNumberFormat="1" applyFont="1" applyFill="1" applyBorder="1"/>
    <xf numFmtId="4" fontId="4" fillId="0" borderId="72" xfId="1" applyNumberFormat="1" applyFont="1" applyFill="1" applyBorder="1"/>
    <xf numFmtId="4" fontId="4" fillId="0" borderId="73" xfId="1" applyNumberFormat="1" applyFont="1" applyFill="1" applyBorder="1"/>
    <xf numFmtId="0" fontId="5" fillId="0" borderId="0" xfId="0" applyFont="1"/>
    <xf numFmtId="44" fontId="0" fillId="0" borderId="0" xfId="0" applyNumberFormat="1"/>
    <xf numFmtId="167" fontId="4" fillId="0" borderId="40" xfId="3" applyNumberFormat="1" applyFont="1" applyFill="1" applyBorder="1"/>
    <xf numFmtId="165" fontId="0" fillId="0" borderId="0" xfId="1" applyNumberFormat="1" applyFont="1"/>
    <xf numFmtId="165" fontId="2" fillId="0" borderId="24" xfId="1" applyNumberFormat="1" applyFont="1" applyBorder="1"/>
    <xf numFmtId="0" fontId="4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 applyBorder="1"/>
    <xf numFmtId="165" fontId="0" fillId="0" borderId="37" xfId="1" applyNumberFormat="1" applyFont="1" applyBorder="1"/>
    <xf numFmtId="165" fontId="2" fillId="0" borderId="0" xfId="1" applyNumberFormat="1" applyFont="1" applyBorder="1" applyAlignment="1">
      <alignment horizontal="center"/>
    </xf>
    <xf numFmtId="165" fontId="2" fillId="0" borderId="37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26" xfId="1" applyNumberFormat="1" applyFont="1" applyBorder="1"/>
    <xf numFmtId="0" fontId="2" fillId="0" borderId="26" xfId="0" applyFont="1" applyBorder="1"/>
    <xf numFmtId="4" fontId="4" fillId="0" borderId="45" xfId="1" applyNumberFormat="1" applyFont="1" applyBorder="1"/>
    <xf numFmtId="4" fontId="4" fillId="0" borderId="47" xfId="1" applyNumberFormat="1" applyFont="1" applyBorder="1"/>
    <xf numFmtId="4" fontId="4" fillId="0" borderId="74" xfId="1" applyNumberFormat="1" applyFont="1" applyBorder="1"/>
    <xf numFmtId="4" fontId="4" fillId="0" borderId="41" xfId="1" applyNumberFormat="1" applyFont="1" applyBorder="1"/>
    <xf numFmtId="167" fontId="4" fillId="0" borderId="41" xfId="3" applyNumberFormat="1" applyFont="1" applyFill="1" applyBorder="1"/>
    <xf numFmtId="4" fontId="4" fillId="0" borderId="46" xfId="1" applyNumberFormat="1" applyFont="1" applyBorder="1"/>
    <xf numFmtId="166" fontId="0" fillId="0" borderId="0" xfId="0" applyNumberFormat="1"/>
    <xf numFmtId="165" fontId="0" fillId="0" borderId="0" xfId="0" applyNumberFormat="1"/>
    <xf numFmtId="166" fontId="2" fillId="0" borderId="0" xfId="0" applyNumberFormat="1" applyFont="1"/>
    <xf numFmtId="4" fontId="0" fillId="0" borderId="0" xfId="0" applyNumberFormat="1"/>
    <xf numFmtId="0" fontId="4" fillId="0" borderId="75" xfId="0" applyFont="1" applyBorder="1" applyAlignment="1">
      <alignment horizontal="centerContinuous"/>
    </xf>
    <xf numFmtId="0" fontId="4" fillId="0" borderId="76" xfId="0" applyFont="1" applyBorder="1" applyAlignment="1">
      <alignment vertical="center"/>
    </xf>
    <xf numFmtId="0" fontId="4" fillId="0" borderId="76" xfId="0" applyFont="1" applyBorder="1"/>
    <xf numFmtId="0" fontId="5" fillId="0" borderId="76" xfId="0" quotePrefix="1" applyFont="1" applyFill="1" applyBorder="1" applyAlignment="1">
      <alignment horizontal="center"/>
    </xf>
    <xf numFmtId="0" fontId="4" fillId="0" borderId="76" xfId="0" applyFont="1" applyBorder="1" applyAlignment="1">
      <alignment horizontal="centerContinuous"/>
    </xf>
    <xf numFmtId="0" fontId="4" fillId="0" borderId="78" xfId="0" applyFont="1" applyBorder="1" applyAlignment="1">
      <alignment horizontal="center" vertical="center" wrapText="1"/>
    </xf>
    <xf numFmtId="4" fontId="4" fillId="0" borderId="79" xfId="1" applyNumberFormat="1" applyFont="1" applyBorder="1"/>
    <xf numFmtId="4" fontId="4" fillId="0" borderId="80" xfId="1" applyNumberFormat="1" applyFont="1" applyBorder="1"/>
    <xf numFmtId="167" fontId="4" fillId="0" borderId="80" xfId="3" applyNumberFormat="1" applyFont="1" applyFill="1" applyBorder="1"/>
    <xf numFmtId="4" fontId="4" fillId="0" borderId="81" xfId="1" applyNumberFormat="1" applyFont="1" applyBorder="1"/>
    <xf numFmtId="168" fontId="4" fillId="0" borderId="72" xfId="1" applyNumberFormat="1" applyFont="1" applyFill="1" applyBorder="1"/>
    <xf numFmtId="168" fontId="4" fillId="0" borderId="73" xfId="1" applyNumberFormat="1" applyFont="1" applyFill="1" applyBorder="1"/>
    <xf numFmtId="168" fontId="4" fillId="0" borderId="82" xfId="1" applyNumberFormat="1" applyFont="1" applyFill="1" applyBorder="1"/>
    <xf numFmtId="4" fontId="4" fillId="0" borderId="0" xfId="0" applyNumberFormat="1" applyFont="1"/>
    <xf numFmtId="0" fontId="17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5" fontId="17" fillId="0" borderId="0" xfId="0" applyNumberFormat="1" applyFont="1" applyAlignment="1">
      <alignment horizontal="center"/>
    </xf>
    <xf numFmtId="165" fontId="17" fillId="0" borderId="0" xfId="1" applyNumberFormat="1" applyFont="1" applyAlignment="1">
      <alignment horizontal="center"/>
    </xf>
    <xf numFmtId="4" fontId="17" fillId="0" borderId="0" xfId="0" applyNumberFormat="1" applyFont="1"/>
    <xf numFmtId="165" fontId="17" fillId="0" borderId="0" xfId="0" applyNumberFormat="1" applyFont="1" applyAlignment="1"/>
    <xf numFmtId="165" fontId="17" fillId="0" borderId="0" xfId="1" applyNumberFormat="1" applyFont="1" applyAlignment="1"/>
    <xf numFmtId="168" fontId="4" fillId="0" borderId="0" xfId="0" applyNumberFormat="1" applyFont="1"/>
    <xf numFmtId="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5" fontId="7" fillId="0" borderId="0" xfId="0" applyNumberFormat="1" applyFont="1" applyAlignment="1"/>
    <xf numFmtId="0" fontId="7" fillId="0" borderId="0" xfId="0" applyFont="1" applyAlignment="1"/>
    <xf numFmtId="0" fontId="7" fillId="0" borderId="25" xfId="0" applyFont="1" applyBorder="1"/>
    <xf numFmtId="0" fontId="7" fillId="0" borderId="24" xfId="0" applyFont="1" applyBorder="1"/>
    <xf numFmtId="0" fontId="17" fillId="0" borderId="38" xfId="0" applyFont="1" applyBorder="1"/>
    <xf numFmtId="0" fontId="7" fillId="0" borderId="26" xfId="0" applyFont="1" applyBorder="1"/>
    <xf numFmtId="0" fontId="7" fillId="0" borderId="0" xfId="0" applyFont="1" applyBorder="1"/>
    <xf numFmtId="0" fontId="17" fillId="0" borderId="37" xfId="0" applyFont="1" applyBorder="1"/>
    <xf numFmtId="0" fontId="7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7" fillId="0" borderId="26" xfId="0" applyFont="1" applyBorder="1"/>
    <xf numFmtId="165" fontId="17" fillId="0" borderId="0" xfId="0" applyNumberFormat="1" applyFont="1" applyBorder="1" applyAlignment="1">
      <alignment horizontal="center"/>
    </xf>
    <xf numFmtId="165" fontId="17" fillId="0" borderId="0" xfId="1" applyNumberFormat="1" applyFont="1" applyBorder="1" applyAlignment="1">
      <alignment horizontal="center"/>
    </xf>
    <xf numFmtId="0" fontId="17" fillId="0" borderId="51" xfId="0" applyFont="1" applyBorder="1"/>
    <xf numFmtId="0" fontId="17" fillId="0" borderId="27" xfId="0" applyFont="1" applyBorder="1"/>
    <xf numFmtId="165" fontId="17" fillId="0" borderId="27" xfId="0" applyNumberFormat="1" applyFont="1" applyBorder="1"/>
    <xf numFmtId="0" fontId="17" fillId="0" borderId="83" xfId="0" applyFont="1" applyBorder="1"/>
    <xf numFmtId="165" fontId="7" fillId="0" borderId="22" xfId="0" applyNumberFormat="1" applyFont="1" applyBorder="1"/>
    <xf numFmtId="167" fontId="17" fillId="0" borderId="22" xfId="0" applyNumberFormat="1" applyFont="1" applyBorder="1"/>
    <xf numFmtId="167" fontId="17" fillId="0" borderId="3" xfId="0" applyNumberFormat="1" applyFont="1" applyBorder="1"/>
    <xf numFmtId="0" fontId="17" fillId="0" borderId="25" xfId="0" applyFont="1" applyBorder="1"/>
    <xf numFmtId="165" fontId="17" fillId="0" borderId="26" xfId="1" applyNumberFormat="1" applyFont="1" applyBorder="1" applyAlignment="1">
      <alignment horizontal="center"/>
    </xf>
    <xf numFmtId="0" fontId="17" fillId="0" borderId="42" xfId="0" applyFont="1" applyBorder="1"/>
    <xf numFmtId="0" fontId="7" fillId="0" borderId="42" xfId="0" applyFont="1" applyBorder="1" applyAlignment="1">
      <alignment horizontal="center"/>
    </xf>
    <xf numFmtId="167" fontId="17" fillId="0" borderId="42" xfId="3" applyNumberFormat="1" applyFont="1" applyBorder="1"/>
    <xf numFmtId="0" fontId="17" fillId="0" borderId="47" xfId="0" applyFont="1" applyBorder="1"/>
    <xf numFmtId="0" fontId="17" fillId="0" borderId="68" xfId="0" applyFont="1" applyBorder="1"/>
    <xf numFmtId="0" fontId="7" fillId="0" borderId="51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165" fontId="0" fillId="2" borderId="37" xfId="1" applyNumberFormat="1" applyFont="1" applyFill="1" applyBorder="1"/>
    <xf numFmtId="165" fontId="17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165" fontId="0" fillId="2" borderId="0" xfId="1" applyNumberFormat="1" applyFont="1" applyFill="1"/>
    <xf numFmtId="165" fontId="0" fillId="0" borderId="0" xfId="1" applyNumberFormat="1" applyFont="1" applyFill="1"/>
    <xf numFmtId="165" fontId="0" fillId="2" borderId="0" xfId="1" applyNumberFormat="1" applyFont="1" applyFill="1" applyBorder="1"/>
    <xf numFmtId="165" fontId="17" fillId="3" borderId="0" xfId="1" applyNumberFormat="1" applyFont="1" applyFill="1" applyBorder="1" applyAlignment="1">
      <alignment horizontal="center"/>
    </xf>
    <xf numFmtId="165" fontId="21" fillId="3" borderId="37" xfId="1" applyNumberFormat="1" applyFon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/>
    <xf numFmtId="165" fontId="17" fillId="4" borderId="0" xfId="1" applyNumberFormat="1" applyFont="1" applyFill="1" applyBorder="1" applyAlignment="1">
      <alignment horizontal="center"/>
    </xf>
    <xf numFmtId="165" fontId="0" fillId="4" borderId="37" xfId="1" applyNumberFormat="1" applyFont="1" applyFill="1" applyBorder="1"/>
    <xf numFmtId="0" fontId="0" fillId="4" borderId="0" xfId="0" applyFill="1" applyAlignment="1">
      <alignment horizontal="center" vertical="center"/>
    </xf>
    <xf numFmtId="165" fontId="0" fillId="4" borderId="0" xfId="1" applyNumberFormat="1" applyFont="1" applyFill="1" applyBorder="1"/>
    <xf numFmtId="0" fontId="0" fillId="4" borderId="0" xfId="0" applyFill="1" applyAlignment="1">
      <alignment horizontal="center"/>
    </xf>
    <xf numFmtId="165" fontId="0" fillId="4" borderId="0" xfId="1" applyNumberFormat="1" applyFont="1" applyFill="1"/>
    <xf numFmtId="165" fontId="17" fillId="5" borderId="0" xfId="1" applyNumberFormat="1" applyFont="1" applyFill="1" applyBorder="1" applyAlignment="1">
      <alignment horizontal="center"/>
    </xf>
    <xf numFmtId="165" fontId="0" fillId="5" borderId="37" xfId="1" applyNumberFormat="1" applyFont="1" applyFill="1" applyBorder="1"/>
    <xf numFmtId="0" fontId="0" fillId="5" borderId="0" xfId="0" applyFill="1" applyAlignment="1">
      <alignment horizontal="center"/>
    </xf>
    <xf numFmtId="165" fontId="0" fillId="5" borderId="0" xfId="1" applyNumberFormat="1" applyFont="1" applyFill="1" applyBorder="1"/>
    <xf numFmtId="0" fontId="0" fillId="5" borderId="0" xfId="0" applyFill="1" applyAlignment="1">
      <alignment horizontal="center" vertical="center"/>
    </xf>
    <xf numFmtId="165" fontId="0" fillId="5" borderId="0" xfId="1" applyNumberFormat="1" applyFont="1" applyFill="1"/>
    <xf numFmtId="0" fontId="7" fillId="7" borderId="0" xfId="0" applyFont="1" applyFill="1"/>
    <xf numFmtId="0" fontId="17" fillId="7" borderId="0" xfId="0" applyFont="1" applyFill="1"/>
    <xf numFmtId="4" fontId="17" fillId="7" borderId="0" xfId="0" applyNumberFormat="1" applyFont="1" applyFill="1" applyBorder="1" applyAlignment="1">
      <alignment horizontal="center"/>
    </xf>
    <xf numFmtId="0" fontId="17" fillId="7" borderId="0" xfId="0" applyFont="1" applyFill="1" applyBorder="1" applyAlignment="1">
      <alignment horizontal="center"/>
    </xf>
    <xf numFmtId="165" fontId="17" fillId="7" borderId="0" xfId="0" applyNumberFormat="1" applyFont="1" applyFill="1"/>
    <xf numFmtId="167" fontId="17" fillId="7" borderId="0" xfId="3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165" fontId="0" fillId="2" borderId="5" xfId="1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166" fontId="0" fillId="2" borderId="8" xfId="0" applyNumberFormat="1" applyFill="1" applyBorder="1" applyAlignment="1">
      <alignment horizontal="right" vertical="center"/>
    </xf>
    <xf numFmtId="0" fontId="2" fillId="2" borderId="43" xfId="0" applyFont="1" applyFill="1" applyBorder="1" applyAlignment="1">
      <alignment horizontal="right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vertical="center"/>
    </xf>
    <xf numFmtId="166" fontId="0" fillId="5" borderId="8" xfId="0" applyNumberFormat="1" applyFill="1" applyBorder="1" applyAlignment="1">
      <alignment horizontal="right" vertical="center"/>
    </xf>
    <xf numFmtId="0" fontId="0" fillId="4" borderId="7" xfId="0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0" fillId="4" borderId="32" xfId="0" applyFill="1" applyBorder="1" applyAlignment="1">
      <alignment wrapText="1"/>
    </xf>
    <xf numFmtId="0" fontId="0" fillId="4" borderId="17" xfId="0" applyFill="1" applyBorder="1"/>
    <xf numFmtId="44" fontId="0" fillId="4" borderId="6" xfId="2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165" fontId="0" fillId="5" borderId="8" xfId="1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165" fontId="0" fillId="4" borderId="8" xfId="1" applyNumberFormat="1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166" fontId="0" fillId="3" borderId="8" xfId="0" applyNumberFormat="1" applyFill="1" applyBorder="1" applyAlignment="1">
      <alignment horizontal="right" vertical="center"/>
    </xf>
    <xf numFmtId="44" fontId="0" fillId="3" borderId="6" xfId="2" applyFont="1" applyFill="1" applyBorder="1" applyAlignment="1">
      <alignment vertical="center"/>
    </xf>
    <xf numFmtId="0" fontId="0" fillId="2" borderId="5" xfId="0" applyFill="1" applyBorder="1" applyAlignment="1">
      <alignment vertical="center" wrapText="1"/>
    </xf>
    <xf numFmtId="0" fontId="0" fillId="2" borderId="32" xfId="0" applyFill="1" applyBorder="1" applyAlignment="1">
      <alignment wrapText="1"/>
    </xf>
    <xf numFmtId="0" fontId="0" fillId="2" borderId="17" xfId="0" applyFill="1" applyBorder="1"/>
    <xf numFmtId="44" fontId="0" fillId="2" borderId="6" xfId="2" applyFont="1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165" fontId="0" fillId="3" borderId="5" xfId="1" applyNumberFormat="1" applyFont="1" applyFill="1" applyBorder="1" applyAlignment="1">
      <alignment vertical="center"/>
    </xf>
    <xf numFmtId="0" fontId="2" fillId="4" borderId="19" xfId="0" applyFont="1" applyFill="1" applyBorder="1" applyAlignment="1">
      <alignment horizontal="right" vertical="center" wrapText="1"/>
    </xf>
    <xf numFmtId="44" fontId="0" fillId="4" borderId="5" xfId="2" applyFont="1" applyFill="1" applyBorder="1" applyAlignment="1">
      <alignment vertical="center"/>
    </xf>
    <xf numFmtId="0" fontId="0" fillId="2" borderId="8" xfId="0" applyFill="1" applyBorder="1" applyAlignment="1">
      <alignment vertical="center" wrapText="1"/>
    </xf>
    <xf numFmtId="0" fontId="2" fillId="2" borderId="44" xfId="0" applyFont="1" applyFill="1" applyBorder="1" applyAlignment="1">
      <alignment horizontal="right" vertical="center" wrapText="1"/>
    </xf>
    <xf numFmtId="0" fontId="0" fillId="2" borderId="19" xfId="0" applyFill="1" applyBorder="1" applyAlignment="1">
      <alignment horizontal="center" vertical="center"/>
    </xf>
    <xf numFmtId="44" fontId="0" fillId="2" borderId="9" xfId="2" applyFont="1" applyFill="1" applyBorder="1" applyAlignment="1">
      <alignment vertical="center"/>
    </xf>
    <xf numFmtId="165" fontId="0" fillId="5" borderId="33" xfId="1" applyNumberFormat="1" applyFont="1" applyFill="1" applyBorder="1" applyAlignment="1">
      <alignment vertical="center"/>
    </xf>
    <xf numFmtId="165" fontId="0" fillId="5" borderId="9" xfId="1" applyNumberFormat="1" applyFont="1" applyFill="1" applyBorder="1" applyAlignment="1">
      <alignment vertical="center"/>
    </xf>
    <xf numFmtId="165" fontId="0" fillId="3" borderId="6" xfId="1" applyNumberFormat="1" applyFont="1" applyFill="1" applyBorder="1" applyAlignment="1">
      <alignment vertical="center"/>
    </xf>
    <xf numFmtId="0" fontId="0" fillId="2" borderId="16" xfId="0" applyFill="1" applyBorder="1" applyAlignment="1">
      <alignment horizontal="left" vertical="center" wrapText="1"/>
    </xf>
    <xf numFmtId="0" fontId="0" fillId="2" borderId="32" xfId="0" applyFill="1" applyBorder="1" applyAlignment="1">
      <alignment horizontal="left" vertical="center" wrapText="1"/>
    </xf>
    <xf numFmtId="0" fontId="0" fillId="2" borderId="8" xfId="0" applyFill="1" applyBorder="1" applyAlignment="1">
      <alignment vertical="center"/>
    </xf>
    <xf numFmtId="165" fontId="0" fillId="2" borderId="8" xfId="1" applyNumberFormat="1" applyFont="1" applyFill="1" applyBorder="1" applyAlignment="1">
      <alignment vertical="center"/>
    </xf>
    <xf numFmtId="0" fontId="0" fillId="5" borderId="32" xfId="0" applyFill="1" applyBorder="1"/>
    <xf numFmtId="0" fontId="0" fillId="5" borderId="17" xfId="0" applyFill="1" applyBorder="1"/>
    <xf numFmtId="165" fontId="0" fillId="5" borderId="6" xfId="0" applyNumberFormat="1" applyFill="1" applyBorder="1" applyAlignment="1">
      <alignment vertical="center"/>
    </xf>
    <xf numFmtId="165" fontId="0" fillId="5" borderId="44" xfId="1" applyNumberFormat="1" applyFont="1" applyFill="1" applyBorder="1" applyAlignment="1">
      <alignment vertical="center"/>
    </xf>
    <xf numFmtId="165" fontId="0" fillId="5" borderId="17" xfId="1" applyNumberFormat="1" applyFont="1" applyFill="1" applyBorder="1" applyAlignment="1">
      <alignment vertical="center"/>
    </xf>
    <xf numFmtId="0" fontId="0" fillId="2" borderId="32" xfId="0" applyFill="1" applyBorder="1"/>
    <xf numFmtId="165" fontId="0" fillId="2" borderId="17" xfId="0" applyNumberFormat="1" applyFill="1" applyBorder="1" applyAlignment="1">
      <alignment vertical="center"/>
    </xf>
    <xf numFmtId="165" fontId="0" fillId="2" borderId="39" xfId="0" applyNumberFormat="1" applyFill="1" applyBorder="1" applyAlignment="1">
      <alignment vertical="center"/>
    </xf>
    <xf numFmtId="0" fontId="0" fillId="2" borderId="44" xfId="0" applyFill="1" applyBorder="1"/>
    <xf numFmtId="165" fontId="0" fillId="2" borderId="19" xfId="0" applyNumberFormat="1" applyFill="1" applyBorder="1" applyAlignment="1">
      <alignment vertical="center"/>
    </xf>
    <xf numFmtId="165" fontId="0" fillId="2" borderId="33" xfId="0" applyNumberFormat="1" applyFill="1" applyBorder="1" applyAlignment="1">
      <alignment vertical="center"/>
    </xf>
    <xf numFmtId="0" fontId="0" fillId="3" borderId="0" xfId="0" applyFill="1" applyAlignment="1">
      <alignment horizontal="center" vertical="center"/>
    </xf>
    <xf numFmtId="165" fontId="2" fillId="0" borderId="0" xfId="0" applyNumberFormat="1" applyFont="1"/>
    <xf numFmtId="0" fontId="0" fillId="5" borderId="5" xfId="0" applyFill="1" applyBorder="1" applyAlignment="1">
      <alignment vertical="center" wrapText="1"/>
    </xf>
    <xf numFmtId="44" fontId="0" fillId="5" borderId="6" xfId="2" applyFont="1" applyFill="1" applyBorder="1" applyAlignment="1">
      <alignment vertical="center"/>
    </xf>
    <xf numFmtId="165" fontId="17" fillId="6" borderId="0" xfId="0" applyNumberFormat="1" applyFont="1" applyFill="1" applyBorder="1" applyAlignment="1">
      <alignment horizontal="center"/>
    </xf>
    <xf numFmtId="0" fontId="0" fillId="6" borderId="0" xfId="0" applyFill="1"/>
    <xf numFmtId="165" fontId="0" fillId="6" borderId="0" xfId="1" applyNumberFormat="1" applyFont="1" applyFill="1" applyBorder="1"/>
    <xf numFmtId="0" fontId="0" fillId="6" borderId="0" xfId="0" applyFill="1" applyAlignment="1">
      <alignment horizontal="center" vertical="center"/>
    </xf>
    <xf numFmtId="165" fontId="0" fillId="6" borderId="0" xfId="1" applyNumberFormat="1" applyFont="1" applyFill="1"/>
    <xf numFmtId="0" fontId="0" fillId="6" borderId="0" xfId="0" applyFill="1" applyAlignment="1">
      <alignment horizontal="center"/>
    </xf>
    <xf numFmtId="165" fontId="0" fillId="6" borderId="26" xfId="1" applyNumberFormat="1" applyFont="1" applyFill="1" applyBorder="1"/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vertical="center"/>
    </xf>
    <xf numFmtId="165" fontId="0" fillId="6" borderId="5" xfId="1" applyNumberFormat="1" applyFont="1" applyFill="1" applyBorder="1" applyAlignment="1">
      <alignment vertical="center"/>
    </xf>
    <xf numFmtId="0" fontId="0" fillId="6" borderId="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right" vertical="center" wrapText="1"/>
    </xf>
    <xf numFmtId="166" fontId="0" fillId="6" borderId="8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vertical="center" wrapText="1"/>
    </xf>
    <xf numFmtId="0" fontId="0" fillId="6" borderId="32" xfId="0" applyFill="1" applyBorder="1" applyAlignment="1">
      <alignment wrapText="1"/>
    </xf>
    <xf numFmtId="0" fontId="0" fillId="6" borderId="17" xfId="0" applyFill="1" applyBorder="1"/>
    <xf numFmtId="44" fontId="0" fillId="6" borderId="6" xfId="2" applyFont="1" applyFill="1" applyBorder="1" applyAlignment="1">
      <alignment vertical="center"/>
    </xf>
    <xf numFmtId="0" fontId="2" fillId="6" borderId="19" xfId="0" applyFont="1" applyFill="1" applyBorder="1" applyAlignment="1">
      <alignment horizontal="right" vertical="center" wrapText="1"/>
    </xf>
    <xf numFmtId="0" fontId="0" fillId="6" borderId="8" xfId="0" applyFill="1" applyBorder="1" applyAlignment="1">
      <alignment vertical="center"/>
    </xf>
    <xf numFmtId="165" fontId="0" fillId="6" borderId="19" xfId="1" applyNumberFormat="1" applyFont="1" applyFill="1" applyBorder="1" applyAlignment="1">
      <alignment vertical="center"/>
    </xf>
    <xf numFmtId="165" fontId="0" fillId="6" borderId="8" xfId="1" applyNumberFormat="1" applyFont="1" applyFill="1" applyBorder="1" applyAlignment="1">
      <alignment vertical="center"/>
    </xf>
    <xf numFmtId="165" fontId="0" fillId="6" borderId="31" xfId="1" applyNumberFormat="1" applyFont="1" applyFill="1" applyBorder="1" applyAlignment="1">
      <alignment vertical="center"/>
    </xf>
    <xf numFmtId="165" fontId="0" fillId="6" borderId="9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165" fontId="2" fillId="0" borderId="27" xfId="0" applyNumberFormat="1" applyFont="1" applyBorder="1"/>
    <xf numFmtId="165" fontId="0" fillId="6" borderId="33" xfId="1" applyNumberFormat="1" applyFont="1" applyFill="1" applyBorder="1" applyAlignment="1">
      <alignment vertical="center"/>
    </xf>
    <xf numFmtId="44" fontId="0" fillId="3" borderId="9" xfId="2" applyFont="1" applyFill="1" applyBorder="1" applyAlignment="1">
      <alignment vertical="center"/>
    </xf>
    <xf numFmtId="165" fontId="2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41" xfId="0" applyBorder="1"/>
    <xf numFmtId="165" fontId="2" fillId="0" borderId="41" xfId="0" applyNumberFormat="1" applyFont="1" applyBorder="1" applyAlignment="1">
      <alignment horizontal="center"/>
    </xf>
    <xf numFmtId="0" fontId="0" fillId="0" borderId="41" xfId="0" applyBorder="1" applyAlignment="1">
      <alignment horizontal="center"/>
    </xf>
    <xf numFmtId="44" fontId="2" fillId="0" borderId="41" xfId="0" applyNumberFormat="1" applyFont="1" applyBorder="1" applyAlignment="1">
      <alignment horizontal="center"/>
    </xf>
    <xf numFmtId="165" fontId="2" fillId="0" borderId="46" xfId="0" applyNumberFormat="1" applyFont="1" applyBorder="1"/>
    <xf numFmtId="165" fontId="21" fillId="0" borderId="8" xfId="1" applyNumberFormat="1" applyFont="1" applyBorder="1" applyAlignment="1">
      <alignment vertical="center"/>
    </xf>
    <xf numFmtId="0" fontId="0" fillId="0" borderId="36" xfId="0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34" xfId="0" quotePrefix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49" xfId="0" applyFill="1" applyBorder="1" applyAlignment="1">
      <alignment horizontal="center" vertical="center"/>
    </xf>
    <xf numFmtId="0" fontId="0" fillId="0" borderId="32" xfId="0" applyFill="1" applyBorder="1" applyAlignment="1">
      <alignment vertical="center"/>
    </xf>
    <xf numFmtId="0" fontId="0" fillId="0" borderId="44" xfId="0" applyFill="1" applyBorder="1" applyAlignment="1">
      <alignment vertical="center"/>
    </xf>
    <xf numFmtId="165" fontId="0" fillId="0" borderId="32" xfId="1" applyNumberFormat="1" applyFont="1" applyFill="1" applyBorder="1" applyAlignment="1">
      <alignment vertical="center"/>
    </xf>
    <xf numFmtId="165" fontId="0" fillId="0" borderId="44" xfId="1" applyNumberFormat="1" applyFon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65" fontId="0" fillId="0" borderId="39" xfId="0" applyNumberForma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165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165" fontId="0" fillId="0" borderId="16" xfId="0" applyNumberFormat="1" applyFill="1" applyBorder="1" applyAlignment="1">
      <alignment vertical="center"/>
    </xf>
    <xf numFmtId="165" fontId="0" fillId="0" borderId="33" xfId="0" applyNumberFormat="1" applyFill="1" applyBorder="1" applyAlignment="1">
      <alignment vertical="center"/>
    </xf>
    <xf numFmtId="165" fontId="0" fillId="0" borderId="8" xfId="0" applyNumberFormat="1" applyFill="1" applyBorder="1" applyAlignment="1">
      <alignment vertical="center"/>
    </xf>
    <xf numFmtId="44" fontId="0" fillId="0" borderId="39" xfId="2" applyFont="1" applyFill="1" applyBorder="1" applyAlignment="1">
      <alignment vertical="center"/>
    </xf>
    <xf numFmtId="0" fontId="0" fillId="0" borderId="16" xfId="0" applyFill="1" applyBorder="1" applyAlignment="1">
      <alignment vertical="center" wrapText="1"/>
    </xf>
    <xf numFmtId="0" fontId="0" fillId="0" borderId="84" xfId="0" applyFill="1" applyBorder="1" applyAlignment="1">
      <alignment vertical="center"/>
    </xf>
    <xf numFmtId="165" fontId="0" fillId="0" borderId="84" xfId="1" applyNumberFormat="1" applyFont="1" applyFill="1" applyBorder="1" applyAlignment="1">
      <alignment vertical="center"/>
    </xf>
    <xf numFmtId="0" fontId="0" fillId="0" borderId="85" xfId="0" applyFill="1" applyBorder="1" applyAlignment="1">
      <alignment vertical="center"/>
    </xf>
    <xf numFmtId="0" fontId="0" fillId="0" borderId="53" xfId="0" applyFill="1" applyBorder="1" applyAlignment="1">
      <alignment vertical="center"/>
    </xf>
    <xf numFmtId="0" fontId="0" fillId="0" borderId="92" xfId="0" applyFill="1" applyBorder="1" applyAlignment="1">
      <alignment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165" fontId="0" fillId="0" borderId="32" xfId="0" applyNumberFormat="1" applyFill="1" applyBorder="1" applyAlignment="1">
      <alignment vertical="center"/>
    </xf>
    <xf numFmtId="165" fontId="0" fillId="0" borderId="44" xfId="0" applyNumberFormat="1" applyFill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" fontId="7" fillId="0" borderId="0" xfId="1" applyNumberFormat="1" applyFont="1" applyBorder="1" applyAlignment="1">
      <alignment vertical="center"/>
    </xf>
    <xf numFmtId="165" fontId="0" fillId="0" borderId="18" xfId="0" applyNumberFormat="1" applyFill="1" applyBorder="1" applyAlignment="1">
      <alignment vertical="center"/>
    </xf>
    <xf numFmtId="165" fontId="0" fillId="0" borderId="5" xfId="0" applyNumberFormat="1" applyFill="1" applyBorder="1" applyAlignment="1">
      <alignment vertical="center"/>
    </xf>
    <xf numFmtId="44" fontId="0" fillId="0" borderId="33" xfId="0" applyNumberFormat="1" applyFill="1" applyBorder="1" applyAlignment="1">
      <alignment vertical="center"/>
    </xf>
    <xf numFmtId="0" fontId="0" fillId="0" borderId="49" xfId="0" quotePrefix="1" applyFill="1" applyBorder="1" applyAlignment="1">
      <alignment horizontal="center" vertical="center"/>
    </xf>
    <xf numFmtId="0" fontId="0" fillId="0" borderId="86" xfId="0" applyFill="1" applyBorder="1" applyAlignment="1">
      <alignment vertical="center"/>
    </xf>
    <xf numFmtId="44" fontId="0" fillId="0" borderId="33" xfId="2" applyFont="1" applyFill="1" applyBorder="1" applyAlignment="1">
      <alignment vertical="center"/>
    </xf>
    <xf numFmtId="0" fontId="0" fillId="8" borderId="34" xfId="0" quotePrefix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2" xfId="0" applyFill="1" applyBorder="1" applyAlignment="1">
      <alignment vertical="center"/>
    </xf>
    <xf numFmtId="0" fontId="0" fillId="8" borderId="39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44" fontId="0" fillId="8" borderId="39" xfId="2" applyFont="1" applyFill="1" applyBorder="1" applyAlignment="1">
      <alignment vertical="center"/>
    </xf>
    <xf numFmtId="165" fontId="0" fillId="8" borderId="16" xfId="0" applyNumberFormat="1" applyFill="1" applyBorder="1" applyAlignment="1">
      <alignment vertical="center"/>
    </xf>
    <xf numFmtId="0" fontId="0" fillId="8" borderId="49" xfId="0" applyFill="1" applyBorder="1" applyAlignment="1">
      <alignment horizontal="center" vertical="center"/>
    </xf>
    <xf numFmtId="0" fontId="0" fillId="8" borderId="44" xfId="0" applyFill="1" applyBorder="1" applyAlignment="1">
      <alignment vertical="center"/>
    </xf>
    <xf numFmtId="165" fontId="0" fillId="8" borderId="44" xfId="1" applyNumberFormat="1" applyFont="1" applyFill="1" applyBorder="1" applyAlignment="1">
      <alignment vertical="center"/>
    </xf>
    <xf numFmtId="0" fontId="0" fillId="8" borderId="18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165" fontId="0" fillId="8" borderId="33" xfId="0" applyNumberFormat="1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49" xfId="0" quotePrefix="1" applyFill="1" applyBorder="1" applyAlignment="1">
      <alignment horizontal="center" vertical="center"/>
    </xf>
    <xf numFmtId="0" fontId="0" fillId="8" borderId="16" xfId="0" applyFill="1" applyBorder="1" applyAlignment="1">
      <alignment vertical="center" wrapText="1"/>
    </xf>
    <xf numFmtId="44" fontId="0" fillId="8" borderId="8" xfId="0" applyNumberFormat="1" applyFill="1" applyBorder="1" applyAlignment="1">
      <alignment vertical="center"/>
    </xf>
    <xf numFmtId="44" fontId="0" fillId="8" borderId="33" xfId="0" applyNumberFormat="1" applyFill="1" applyBorder="1" applyAlignment="1">
      <alignment vertical="center"/>
    </xf>
    <xf numFmtId="0" fontId="0" fillId="8" borderId="87" xfId="0" applyFill="1" applyBorder="1" applyAlignment="1">
      <alignment horizontal="center" vertical="center"/>
    </xf>
    <xf numFmtId="44" fontId="0" fillId="8" borderId="33" xfId="2" applyFont="1" applyFill="1" applyBorder="1" applyAlignment="1">
      <alignment vertical="center"/>
    </xf>
    <xf numFmtId="0" fontId="0" fillId="8" borderId="86" xfId="0" applyFill="1" applyBorder="1" applyAlignment="1">
      <alignment vertical="center"/>
    </xf>
    <xf numFmtId="165" fontId="0" fillId="8" borderId="8" xfId="0" applyNumberFormat="1" applyFill="1" applyBorder="1" applyAlignment="1">
      <alignment vertical="center"/>
    </xf>
    <xf numFmtId="0" fontId="0" fillId="0" borderId="87" xfId="0" applyFill="1" applyBorder="1" applyAlignment="1">
      <alignment wrapText="1"/>
    </xf>
    <xf numFmtId="0" fontId="0" fillId="0" borderId="33" xfId="0" applyFill="1" applyBorder="1" applyAlignment="1">
      <alignment wrapText="1"/>
    </xf>
    <xf numFmtId="0" fontId="0" fillId="8" borderId="33" xfId="0" applyFill="1" applyBorder="1" applyAlignment="1">
      <alignment wrapText="1"/>
    </xf>
    <xf numFmtId="0" fontId="0" fillId="0" borderId="86" xfId="0" applyFill="1" applyBorder="1" applyAlignment="1">
      <alignment horizontal="left" wrapText="1"/>
    </xf>
    <xf numFmtId="0" fontId="0" fillId="0" borderId="39" xfId="0" applyFill="1" applyBorder="1" applyAlignment="1">
      <alignment horizontal="left" wrapText="1"/>
    </xf>
    <xf numFmtId="0" fontId="0" fillId="8" borderId="87" xfId="0" applyFill="1" applyBorder="1" applyAlignment="1">
      <alignment horizontal="left" wrapText="1"/>
    </xf>
    <xf numFmtId="0" fontId="0" fillId="8" borderId="33" xfId="0" applyFill="1" applyBorder="1" applyAlignment="1">
      <alignment horizontal="left" wrapText="1"/>
    </xf>
    <xf numFmtId="0" fontId="0" fillId="0" borderId="87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165" fontId="0" fillId="8" borderId="18" xfId="0" applyNumberFormat="1" applyFill="1" applyBorder="1" applyAlignment="1">
      <alignment vertical="center"/>
    </xf>
    <xf numFmtId="165" fontId="0" fillId="0" borderId="0" xfId="0" applyNumberFormat="1" applyFill="1" applyAlignment="1">
      <alignment vertical="center"/>
    </xf>
    <xf numFmtId="165" fontId="1" fillId="0" borderId="32" xfId="1" applyNumberFormat="1" applyFont="1" applyFill="1" applyBorder="1" applyAlignment="1">
      <alignment vertical="center"/>
    </xf>
    <xf numFmtId="0" fontId="0" fillId="8" borderId="86" xfId="0" applyFill="1" applyBorder="1" applyAlignment="1">
      <alignment horizontal="left" wrapText="1"/>
    </xf>
    <xf numFmtId="0" fontId="0" fillId="8" borderId="39" xfId="0" applyFill="1" applyBorder="1" applyAlignment="1">
      <alignment horizontal="left" wrapText="1"/>
    </xf>
    <xf numFmtId="0" fontId="0" fillId="0" borderId="86" xfId="0" applyFill="1" applyBorder="1" applyAlignment="1">
      <alignment horizontal="left" wrapText="1"/>
    </xf>
    <xf numFmtId="0" fontId="0" fillId="0" borderId="39" xfId="0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0" fillId="8" borderId="87" xfId="0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4" fontId="7" fillId="0" borderId="26" xfId="1" applyNumberFormat="1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01" xfId="0" applyFill="1" applyBorder="1" applyAlignment="1">
      <alignment vertical="center"/>
    </xf>
    <xf numFmtId="0" fontId="0" fillId="0" borderId="87" xfId="0" applyFill="1" applyBorder="1" applyAlignment="1">
      <alignment vertical="center"/>
    </xf>
    <xf numFmtId="0" fontId="0" fillId="0" borderId="87" xfId="0" applyFill="1" applyBorder="1" applyAlignment="1">
      <alignment vertical="center" wrapText="1"/>
    </xf>
    <xf numFmtId="0" fontId="0" fillId="0" borderId="86" xfId="0" applyFill="1" applyBorder="1" applyAlignment="1">
      <alignment vertical="center" wrapText="1"/>
    </xf>
    <xf numFmtId="0" fontId="0" fillId="8" borderId="86" xfId="0" applyFill="1" applyBorder="1" applyAlignment="1">
      <alignment vertical="center" wrapText="1"/>
    </xf>
    <xf numFmtId="165" fontId="0" fillId="0" borderId="84" xfId="0" applyNumberFormat="1" applyFill="1" applyBorder="1" applyAlignment="1">
      <alignment horizontal="center" vertical="center"/>
    </xf>
    <xf numFmtId="165" fontId="0" fillId="8" borderId="32" xfId="0" applyNumberForma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165" fontId="0" fillId="0" borderId="44" xfId="0" applyNumberFormat="1" applyFill="1" applyBorder="1" applyAlignment="1">
      <alignment horizontal="center" vertical="center"/>
    </xf>
    <xf numFmtId="165" fontId="0" fillId="8" borderId="44" xfId="0" applyNumberFormat="1" applyFill="1" applyBorder="1" applyAlignment="1">
      <alignment horizontal="center" vertical="center"/>
    </xf>
    <xf numFmtId="165" fontId="0" fillId="0" borderId="32" xfId="0" applyNumberFormat="1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 wrapText="1"/>
    </xf>
    <xf numFmtId="14" fontId="0" fillId="8" borderId="87" xfId="0" applyNumberFormat="1" applyFill="1" applyBorder="1" applyAlignment="1">
      <alignment vertical="center"/>
    </xf>
    <xf numFmtId="165" fontId="1" fillId="0" borderId="44" xfId="1" applyNumberFormat="1" applyFont="1" applyFill="1" applyBorder="1" applyAlignment="1">
      <alignment vertical="center"/>
    </xf>
    <xf numFmtId="165" fontId="0" fillId="8" borderId="0" xfId="0" applyNumberFormat="1" applyFill="1" applyAlignment="1">
      <alignment vertical="center"/>
    </xf>
    <xf numFmtId="0" fontId="0" fillId="8" borderId="0" xfId="0" applyFill="1" applyAlignment="1">
      <alignment vertical="center"/>
    </xf>
    <xf numFmtId="165" fontId="1" fillId="8" borderId="44" xfId="1" applyNumberFormat="1" applyFont="1" applyFill="1" applyBorder="1" applyAlignment="1">
      <alignment vertical="center"/>
    </xf>
    <xf numFmtId="0" fontId="2" fillId="8" borderId="4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24" xfId="0" applyBorder="1" applyAlignment="1">
      <alignment vertical="center"/>
    </xf>
    <xf numFmtId="0" fontId="0" fillId="8" borderId="86" xfId="0" applyFill="1" applyBorder="1" applyAlignment="1">
      <alignment wrapText="1"/>
    </xf>
    <xf numFmtId="44" fontId="0" fillId="0" borderId="104" xfId="2" applyFont="1" applyFill="1" applyBorder="1" applyAlignment="1">
      <alignment vertical="center"/>
    </xf>
    <xf numFmtId="44" fontId="2" fillId="8" borderId="104" xfId="2" applyFont="1" applyFill="1" applyBorder="1" applyAlignment="1">
      <alignment vertical="center"/>
    </xf>
    <xf numFmtId="44" fontId="0" fillId="8" borderId="104" xfId="2" applyFont="1" applyFill="1" applyBorder="1" applyAlignment="1">
      <alignment vertical="center"/>
    </xf>
    <xf numFmtId="165" fontId="0" fillId="0" borderId="104" xfId="0" applyNumberFormat="1" applyFill="1" applyBorder="1" applyAlignment="1">
      <alignment vertical="center"/>
    </xf>
    <xf numFmtId="165" fontId="0" fillId="8" borderId="105" xfId="0" applyNumberFormat="1" applyFill="1" applyBorder="1" applyAlignment="1">
      <alignment vertical="center"/>
    </xf>
    <xf numFmtId="0" fontId="0" fillId="0" borderId="36" xfId="0" applyFill="1" applyBorder="1" applyAlignment="1">
      <alignment horizontal="left" wrapText="1"/>
    </xf>
    <xf numFmtId="0" fontId="0" fillId="8" borderId="34" xfId="0" applyFill="1" applyBorder="1" applyAlignment="1">
      <alignment horizontal="left" wrapText="1"/>
    </xf>
    <xf numFmtId="0" fontId="0" fillId="0" borderId="34" xfId="0" applyFill="1" applyBorder="1" applyAlignment="1">
      <alignment horizontal="left" wrapText="1"/>
    </xf>
    <xf numFmtId="0" fontId="0" fillId="8" borderId="49" xfId="0" applyFill="1" applyBorder="1" applyAlignment="1">
      <alignment horizontal="left" wrapText="1"/>
    </xf>
    <xf numFmtId="0" fontId="0" fillId="0" borderId="49" xfId="0" applyFill="1" applyBorder="1" applyAlignment="1">
      <alignment horizontal="left" wrapText="1"/>
    </xf>
    <xf numFmtId="0" fontId="0" fillId="0" borderId="49" xfId="0" applyFill="1" applyBorder="1" applyAlignment="1">
      <alignment wrapText="1"/>
    </xf>
    <xf numFmtId="0" fontId="0" fillId="8" borderId="50" xfId="0" applyFill="1" applyBorder="1" applyAlignment="1">
      <alignment wrapText="1"/>
    </xf>
    <xf numFmtId="4" fontId="5" fillId="0" borderId="0" xfId="1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8" borderId="86" xfId="0" applyFill="1" applyBorder="1" applyAlignment="1">
      <alignment horizontal="left" wrapText="1"/>
    </xf>
    <xf numFmtId="0" fontId="0" fillId="8" borderId="39" xfId="0" applyFill="1" applyBorder="1" applyAlignment="1">
      <alignment horizontal="left" wrapText="1"/>
    </xf>
    <xf numFmtId="0" fontId="0" fillId="0" borderId="86" xfId="0" applyFill="1" applyBorder="1" applyAlignment="1">
      <alignment horizontal="left" wrapText="1"/>
    </xf>
    <xf numFmtId="0" fontId="0" fillId="0" borderId="39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0" fontId="23" fillId="8" borderId="34" xfId="0" quotePrefix="1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center" vertical="center"/>
    </xf>
    <xf numFmtId="0" fontId="23" fillId="8" borderId="32" xfId="0" applyFont="1" applyFill="1" applyBorder="1" applyAlignment="1">
      <alignment vertical="center"/>
    </xf>
    <xf numFmtId="14" fontId="23" fillId="8" borderId="86" xfId="0" applyNumberFormat="1" applyFont="1" applyFill="1" applyBorder="1" applyAlignment="1">
      <alignment vertical="center"/>
    </xf>
    <xf numFmtId="0" fontId="23" fillId="8" borderId="34" xfId="0" applyFont="1" applyFill="1" applyBorder="1" applyAlignment="1">
      <alignment horizontal="left" wrapText="1"/>
    </xf>
    <xf numFmtId="165" fontId="24" fillId="8" borderId="32" xfId="1" applyNumberFormat="1" applyFont="1" applyFill="1" applyBorder="1" applyAlignment="1">
      <alignment vertical="center"/>
    </xf>
    <xf numFmtId="165" fontId="23" fillId="8" borderId="32" xfId="0" applyNumberFormat="1" applyFont="1" applyFill="1" applyBorder="1" applyAlignment="1">
      <alignment horizontal="center" vertical="center"/>
    </xf>
    <xf numFmtId="0" fontId="23" fillId="0" borderId="34" xfId="0" quotePrefix="1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vertical="center"/>
    </xf>
    <xf numFmtId="14" fontId="23" fillId="0" borderId="86" xfId="0" applyNumberFormat="1" applyFont="1" applyFill="1" applyBorder="1" applyAlignment="1">
      <alignment vertical="center"/>
    </xf>
    <xf numFmtId="0" fontId="23" fillId="0" borderId="34" xfId="0" applyFont="1" applyFill="1" applyBorder="1" applyAlignment="1">
      <alignment horizontal="left" vertical="center" wrapText="1"/>
    </xf>
    <xf numFmtId="165" fontId="24" fillId="0" borderId="32" xfId="1" applyNumberFormat="1" applyFont="1" applyFill="1" applyBorder="1" applyAlignment="1">
      <alignment vertical="center"/>
    </xf>
    <xf numFmtId="0" fontId="23" fillId="0" borderId="32" xfId="0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left"/>
    </xf>
    <xf numFmtId="0" fontId="23" fillId="8" borderId="32" xfId="0" applyFont="1" applyFill="1" applyBorder="1" applyAlignment="1">
      <alignment horizontal="center" vertical="center"/>
    </xf>
    <xf numFmtId="0" fontId="23" fillId="8" borderId="49" xfId="0" applyFont="1" applyFill="1" applyBorder="1" applyAlignment="1">
      <alignment horizontal="center" vertical="center"/>
    </xf>
    <xf numFmtId="0" fontId="23" fillId="8" borderId="44" xfId="0" applyFont="1" applyFill="1" applyBorder="1" applyAlignment="1">
      <alignment vertical="center"/>
    </xf>
    <xf numFmtId="14" fontId="23" fillId="8" borderId="87" xfId="0" applyNumberFormat="1" applyFont="1" applyFill="1" applyBorder="1" applyAlignment="1">
      <alignment vertical="center"/>
    </xf>
    <xf numFmtId="0" fontId="23" fillId="8" borderId="49" xfId="0" applyFont="1" applyFill="1" applyBorder="1" applyAlignment="1">
      <alignment horizontal="left" wrapText="1"/>
    </xf>
    <xf numFmtId="165" fontId="24" fillId="8" borderId="44" xfId="1" applyNumberFormat="1" applyFont="1" applyFill="1" applyBorder="1" applyAlignment="1">
      <alignment vertical="center"/>
    </xf>
    <xf numFmtId="0" fontId="23" fillId="8" borderId="44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0" fontId="23" fillId="0" borderId="44" xfId="0" applyFont="1" applyFill="1" applyBorder="1" applyAlignment="1">
      <alignment vertical="center"/>
    </xf>
    <xf numFmtId="14" fontId="23" fillId="0" borderId="87" xfId="0" applyNumberFormat="1" applyFont="1" applyFill="1" applyBorder="1" applyAlignment="1">
      <alignment vertical="center"/>
    </xf>
    <xf numFmtId="0" fontId="23" fillId="0" borderId="49" xfId="0" applyFont="1" applyFill="1" applyBorder="1" applyAlignment="1">
      <alignment horizontal="left" wrapText="1"/>
    </xf>
    <xf numFmtId="165" fontId="24" fillId="0" borderId="44" xfId="1" applyNumberFormat="1" applyFont="1" applyFill="1" applyBorder="1" applyAlignment="1">
      <alignment vertical="center"/>
    </xf>
    <xf numFmtId="165" fontId="23" fillId="0" borderId="44" xfId="0" applyNumberFormat="1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left" vertical="center" wrapText="1"/>
    </xf>
    <xf numFmtId="165" fontId="23" fillId="8" borderId="44" xfId="0" applyNumberFormat="1" applyFont="1" applyFill="1" applyBorder="1" applyAlignment="1">
      <alignment horizontal="center" vertical="center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24" fillId="8" borderId="32" xfId="0" applyFont="1" applyFill="1" applyBorder="1" applyAlignment="1">
      <alignment vertical="center"/>
    </xf>
    <xf numFmtId="0" fontId="23" fillId="0" borderId="44" xfId="0" applyFont="1" applyFill="1" applyBorder="1" applyAlignment="1">
      <alignment vertical="center" wrapText="1"/>
    </xf>
    <xf numFmtId="14" fontId="23" fillId="0" borderId="87" xfId="0" applyNumberFormat="1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vertical="center"/>
    </xf>
    <xf numFmtId="165" fontId="0" fillId="8" borderId="99" xfId="1" applyNumberFormat="1" applyFont="1" applyFill="1" applyBorder="1" applyAlignment="1">
      <alignment vertical="center"/>
    </xf>
    <xf numFmtId="165" fontId="1" fillId="0" borderId="99" xfId="1" applyNumberFormat="1" applyFont="1" applyFill="1" applyBorder="1" applyAlignment="1">
      <alignment vertical="center"/>
    </xf>
    <xf numFmtId="165" fontId="1" fillId="8" borderId="99" xfId="1" applyNumberFormat="1" applyFont="1" applyFill="1" applyBorder="1" applyAlignment="1">
      <alignment vertical="center"/>
    </xf>
    <xf numFmtId="0" fontId="0" fillId="0" borderId="18" xfId="0" applyFill="1" applyBorder="1" applyAlignment="1">
      <alignment horizontal="left" vertical="center"/>
    </xf>
    <xf numFmtId="0" fontId="24" fillId="0" borderId="44" xfId="0" applyFont="1" applyFill="1" applyBorder="1" applyAlignment="1">
      <alignment vertical="center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3" fillId="0" borderId="86" xfId="0" applyFont="1" applyFill="1" applyBorder="1" applyAlignment="1">
      <alignment vertical="center"/>
    </xf>
    <xf numFmtId="0" fontId="23" fillId="0" borderId="34" xfId="0" applyFont="1" applyFill="1" applyBorder="1" applyAlignment="1">
      <alignment horizontal="left" wrapText="1"/>
    </xf>
    <xf numFmtId="165" fontId="23" fillId="0" borderId="44" xfId="1" applyNumberFormat="1" applyFont="1" applyFill="1" applyBorder="1" applyAlignment="1">
      <alignment vertical="center"/>
    </xf>
    <xf numFmtId="165" fontId="23" fillId="0" borderId="32" xfId="0" applyNumberFormat="1" applyFont="1" applyFill="1" applyBorder="1" applyAlignment="1">
      <alignment horizontal="center" vertical="center"/>
    </xf>
    <xf numFmtId="0" fontId="23" fillId="8" borderId="49" xfId="0" quotePrefix="1" applyFont="1" applyFill="1" applyBorder="1" applyAlignment="1">
      <alignment horizontal="center" vertical="center"/>
    </xf>
    <xf numFmtId="165" fontId="24" fillId="0" borderId="98" xfId="1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165" fontId="0" fillId="0" borderId="32" xfId="1" applyNumberFormat="1" applyFont="1" applyFill="1" applyBorder="1" applyAlignment="1">
      <alignment horizontal="center" vertical="center"/>
    </xf>
    <xf numFmtId="0" fontId="0" fillId="0" borderId="87" xfId="0" applyFill="1" applyBorder="1" applyAlignment="1">
      <alignment horizontal="center" vertical="center"/>
    </xf>
    <xf numFmtId="0" fontId="23" fillId="0" borderId="49" xfId="0" quotePrefix="1" applyFont="1" applyFill="1" applyBorder="1" applyAlignment="1">
      <alignment horizontal="center" vertical="center"/>
    </xf>
    <xf numFmtId="0" fontId="23" fillId="0" borderId="87" xfId="0" applyFont="1" applyFill="1" applyBorder="1" applyAlignment="1">
      <alignment horizontal="left" wrapText="1"/>
    </xf>
    <xf numFmtId="165" fontId="24" fillId="0" borderId="99" xfId="1" applyNumberFormat="1" applyFont="1" applyFill="1" applyBorder="1" applyAlignment="1">
      <alignment vertical="center"/>
    </xf>
    <xf numFmtId="0" fontId="25" fillId="8" borderId="39" xfId="0" applyFont="1" applyFill="1" applyBorder="1" applyAlignment="1">
      <alignment horizontal="left" wrapText="1"/>
    </xf>
    <xf numFmtId="0" fontId="25" fillId="8" borderId="87" xfId="0" applyFont="1" applyFill="1" applyBorder="1" applyAlignment="1">
      <alignment horizontal="left" wrapText="1"/>
    </xf>
    <xf numFmtId="165" fontId="26" fillId="8" borderId="99" xfId="1" applyNumberFormat="1" applyFont="1" applyFill="1" applyBorder="1" applyAlignment="1">
      <alignment vertical="center"/>
    </xf>
    <xf numFmtId="0" fontId="25" fillId="0" borderId="39" xfId="0" applyFont="1" applyFill="1" applyBorder="1" applyAlignment="1">
      <alignment horizontal="left" wrapText="1"/>
    </xf>
    <xf numFmtId="0" fontId="25" fillId="0" borderId="87" xfId="0" applyFont="1" applyFill="1" applyBorder="1" applyAlignment="1">
      <alignment horizontal="left" wrapText="1"/>
    </xf>
    <xf numFmtId="165" fontId="26" fillId="0" borderId="99" xfId="1" applyNumberFormat="1" applyFont="1" applyFill="1" applyBorder="1" applyAlignment="1">
      <alignment vertical="center"/>
    </xf>
    <xf numFmtId="0" fontId="23" fillId="8" borderId="86" xfId="0" applyFont="1" applyFill="1" applyBorder="1" applyAlignment="1">
      <alignment vertical="center"/>
    </xf>
    <xf numFmtId="165" fontId="23" fillId="8" borderId="32" xfId="1" applyNumberFormat="1" applyFont="1" applyFill="1" applyBorder="1" applyAlignment="1">
      <alignment vertical="center"/>
    </xf>
    <xf numFmtId="14" fontId="0" fillId="0" borderId="39" xfId="2" applyNumberFormat="1" applyFont="1" applyFill="1" applyBorder="1" applyAlignment="1">
      <alignment horizontal="center" vertical="center"/>
    </xf>
    <xf numFmtId="0" fontId="21" fillId="8" borderId="49" xfId="0" applyFont="1" applyFill="1" applyBorder="1" applyAlignment="1">
      <alignment horizontal="center" vertical="center"/>
    </xf>
    <xf numFmtId="0" fontId="21" fillId="8" borderId="32" xfId="0" applyFont="1" applyFill="1" applyBorder="1" applyAlignment="1">
      <alignment vertical="center"/>
    </xf>
    <xf numFmtId="14" fontId="21" fillId="8" borderId="86" xfId="0" applyNumberFormat="1" applyFont="1" applyFill="1" applyBorder="1" applyAlignment="1">
      <alignment vertical="center"/>
    </xf>
    <xf numFmtId="0" fontId="21" fillId="8" borderId="86" xfId="0" applyFont="1" applyFill="1" applyBorder="1" applyAlignment="1">
      <alignment horizontal="left" wrapText="1"/>
    </xf>
    <xf numFmtId="0" fontId="21" fillId="0" borderId="49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vertical="center"/>
    </xf>
    <xf numFmtId="14" fontId="21" fillId="0" borderId="86" xfId="0" applyNumberFormat="1" applyFont="1" applyFill="1" applyBorder="1" applyAlignment="1">
      <alignment vertical="center"/>
    </xf>
    <xf numFmtId="0" fontId="21" fillId="0" borderId="86" xfId="0" applyFont="1" applyFill="1" applyBorder="1" applyAlignment="1">
      <alignment horizontal="left" wrapText="1"/>
    </xf>
    <xf numFmtId="4" fontId="7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165" fontId="0" fillId="8" borderId="39" xfId="0" applyNumberFormat="1" applyFill="1" applyBorder="1" applyAlignment="1">
      <alignment vertical="center"/>
    </xf>
    <xf numFmtId="165" fontId="0" fillId="8" borderId="5" xfId="0" applyNumberFormat="1" applyFill="1" applyBorder="1" applyAlignment="1">
      <alignment vertical="center"/>
    </xf>
    <xf numFmtId="44" fontId="0" fillId="0" borderId="32" xfId="2" applyFont="1" applyFill="1" applyBorder="1" applyAlignment="1">
      <alignment vertical="center"/>
    </xf>
    <xf numFmtId="44" fontId="0" fillId="8" borderId="32" xfId="2" applyFont="1" applyFill="1" applyBorder="1" applyAlignment="1">
      <alignment vertical="center"/>
    </xf>
    <xf numFmtId="44" fontId="0" fillId="8" borderId="44" xfId="2" applyFont="1" applyFill="1" applyBorder="1" applyAlignment="1">
      <alignment vertical="center"/>
    </xf>
    <xf numFmtId="44" fontId="0" fillId="0" borderId="44" xfId="2" applyFont="1" applyFill="1" applyBorder="1" applyAlignment="1">
      <alignment vertical="center"/>
    </xf>
    <xf numFmtId="14" fontId="0" fillId="0" borderId="44" xfId="2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8" borderId="39" xfId="2" applyNumberFormat="1" applyFont="1" applyFill="1" applyBorder="1" applyAlignment="1">
      <alignment horizontal="center" vertical="center"/>
    </xf>
    <xf numFmtId="14" fontId="0" fillId="8" borderId="44" xfId="2" applyNumberFormat="1" applyFont="1" applyFill="1" applyBorder="1" applyAlignment="1">
      <alignment horizontal="center" vertical="center"/>
    </xf>
    <xf numFmtId="0" fontId="21" fillId="0" borderId="49" xfId="0" quotePrefix="1" applyFont="1" applyFill="1" applyBorder="1" applyAlignment="1">
      <alignment horizontal="center" vertical="center"/>
    </xf>
    <xf numFmtId="4" fontId="7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3" fillId="0" borderId="86" xfId="0" applyFont="1" applyFill="1" applyBorder="1" applyAlignment="1">
      <alignment horizontal="left" vertical="center" wrapText="1"/>
    </xf>
    <xf numFmtId="0" fontId="23" fillId="0" borderId="39" xfId="0" applyFont="1" applyFill="1" applyBorder="1" applyAlignment="1">
      <alignment horizontal="left" vertical="center" wrapText="1"/>
    </xf>
    <xf numFmtId="0" fontId="23" fillId="8" borderId="86" xfId="0" applyFont="1" applyFill="1" applyBorder="1" applyAlignment="1">
      <alignment horizontal="left" wrapText="1"/>
    </xf>
    <xf numFmtId="0" fontId="23" fillId="8" borderId="39" xfId="0" applyFont="1" applyFill="1" applyBorder="1" applyAlignment="1">
      <alignment horizontal="left" wrapText="1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0" fillId="0" borderId="87" xfId="0" applyFill="1" applyBorder="1" applyAlignment="1">
      <alignment horizontal="left" wrapText="1"/>
    </xf>
    <xf numFmtId="0" fontId="2" fillId="0" borderId="25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0" fillId="0" borderId="48" xfId="0" applyFill="1" applyBorder="1" applyAlignment="1">
      <alignment vertical="center"/>
    </xf>
    <xf numFmtId="0" fontId="0" fillId="8" borderId="34" xfId="0" applyFill="1" applyBorder="1" applyAlignment="1">
      <alignment vertical="center"/>
    </xf>
    <xf numFmtId="44" fontId="0" fillId="0" borderId="34" xfId="2" applyFont="1" applyFill="1" applyBorder="1" applyAlignment="1">
      <alignment vertical="center"/>
    </xf>
    <xf numFmtId="44" fontId="0" fillId="8" borderId="34" xfId="2" applyFont="1" applyFill="1" applyBorder="1" applyAlignment="1">
      <alignment vertical="center"/>
    </xf>
    <xf numFmtId="44" fontId="0" fillId="8" borderId="49" xfId="2" applyFont="1" applyFill="1" applyBorder="1" applyAlignment="1">
      <alignment vertical="center"/>
    </xf>
    <xf numFmtId="44" fontId="0" fillId="0" borderId="49" xfId="2" applyFont="1" applyFill="1" applyBorder="1" applyAlignment="1">
      <alignment vertical="center"/>
    </xf>
    <xf numFmtId="14" fontId="0" fillId="0" borderId="49" xfId="2" applyNumberFormat="1" applyFont="1" applyFill="1" applyBorder="1" applyAlignment="1">
      <alignment horizontal="center" vertical="center"/>
    </xf>
    <xf numFmtId="14" fontId="0" fillId="8" borderId="49" xfId="2" applyNumberFormat="1" applyFont="1" applyFill="1" applyBorder="1" applyAlignment="1">
      <alignment horizontal="center" vertical="center"/>
    </xf>
    <xf numFmtId="165" fontId="0" fillId="0" borderId="49" xfId="0" applyNumberFormat="1" applyFill="1" applyBorder="1" applyAlignment="1">
      <alignment vertical="center"/>
    </xf>
    <xf numFmtId="0" fontId="0" fillId="0" borderId="106" xfId="0" applyFill="1" applyBorder="1" applyAlignment="1">
      <alignment vertical="center"/>
    </xf>
    <xf numFmtId="44" fontId="0" fillId="0" borderId="16" xfId="2" applyFont="1" applyFill="1" applyBorder="1" applyAlignment="1">
      <alignment vertical="center"/>
    </xf>
    <xf numFmtId="44" fontId="0" fillId="8" borderId="16" xfId="2" applyFont="1" applyFill="1" applyBorder="1" applyAlignment="1">
      <alignment vertical="center"/>
    </xf>
    <xf numFmtId="44" fontId="0" fillId="8" borderId="18" xfId="2" applyFont="1" applyFill="1" applyBorder="1" applyAlignment="1">
      <alignment vertical="center"/>
    </xf>
    <xf numFmtId="44" fontId="0" fillId="0" borderId="18" xfId="2" applyFont="1" applyFill="1" applyBorder="1" applyAlignment="1">
      <alignment vertical="center"/>
    </xf>
    <xf numFmtId="14" fontId="0" fillId="0" borderId="18" xfId="2" applyNumberFormat="1" applyFont="1" applyFill="1" applyBorder="1" applyAlignment="1">
      <alignment horizontal="center" vertical="center"/>
    </xf>
    <xf numFmtId="14" fontId="0" fillId="8" borderId="18" xfId="2" applyNumberFormat="1" applyFont="1" applyFill="1" applyBorder="1" applyAlignment="1">
      <alignment horizontal="center" vertical="center"/>
    </xf>
    <xf numFmtId="14" fontId="0" fillId="8" borderId="39" xfId="2" applyNumberFormat="1" applyFont="1" applyFill="1" applyBorder="1" applyAlignment="1">
      <alignment vertical="center"/>
    </xf>
    <xf numFmtId="165" fontId="27" fillId="8" borderId="44" xfId="1" applyNumberFormat="1" applyFont="1" applyFill="1" applyBorder="1" applyAlignment="1">
      <alignment vertical="center"/>
    </xf>
    <xf numFmtId="0" fontId="0" fillId="8" borderId="44" xfId="0" applyFill="1" applyBorder="1" applyAlignment="1">
      <alignment vertical="center" wrapText="1"/>
    </xf>
    <xf numFmtId="0" fontId="0" fillId="8" borderId="87" xfId="0" applyFill="1" applyBorder="1" applyAlignment="1">
      <alignment vertical="center" wrapText="1"/>
    </xf>
    <xf numFmtId="0" fontId="25" fillId="8" borderId="33" xfId="0" applyFont="1" applyFill="1" applyBorder="1" applyAlignment="1">
      <alignment horizontal="left" wrapText="1"/>
    </xf>
    <xf numFmtId="0" fontId="0" fillId="8" borderId="44" xfId="0" applyFill="1" applyBorder="1" applyAlignment="1">
      <alignment horizontal="center" vertical="center" wrapText="1"/>
    </xf>
    <xf numFmtId="0" fontId="0" fillId="0" borderId="44" xfId="0" applyFill="1" applyBorder="1" applyAlignment="1">
      <alignment vertical="center" wrapText="1"/>
    </xf>
    <xf numFmtId="0" fontId="25" fillId="0" borderId="33" xfId="0" applyFont="1" applyFill="1" applyBorder="1" applyAlignment="1">
      <alignment horizontal="left" wrapText="1"/>
    </xf>
    <xf numFmtId="165" fontId="0" fillId="0" borderId="99" xfId="1" applyNumberFormat="1" applyFont="1" applyFill="1" applyBorder="1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65" fontId="25" fillId="8" borderId="99" xfId="1" applyNumberFormat="1" applyFont="1" applyFill="1" applyBorder="1" applyAlignment="1">
      <alignment vertical="center"/>
    </xf>
    <xf numFmtId="165" fontId="25" fillId="0" borderId="44" xfId="1" applyNumberFormat="1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23" fillId="8" borderId="34" xfId="0" applyFont="1" applyFill="1" applyBorder="1" applyAlignment="1">
      <alignment horizontal="left" vertical="center" wrapText="1"/>
    </xf>
    <xf numFmtId="0" fontId="23" fillId="8" borderId="86" xfId="0" applyFont="1" applyFill="1" applyBorder="1" applyAlignment="1">
      <alignment horizontal="left" vertical="center" wrapText="1"/>
    </xf>
    <xf numFmtId="0" fontId="23" fillId="8" borderId="39" xfId="0" applyFont="1" applyFill="1" applyBorder="1" applyAlignment="1">
      <alignment horizontal="left" vertical="center" wrapText="1"/>
    </xf>
    <xf numFmtId="4" fontId="4" fillId="0" borderId="0" xfId="0" applyNumberFormat="1" applyFont="1" applyBorder="1" applyAlignment="1">
      <alignment horizontal="centerContinuous" vertical="center"/>
    </xf>
    <xf numFmtId="4" fontId="0" fillId="0" borderId="89" xfId="0" applyNumberFormat="1" applyFill="1" applyBorder="1" applyAlignment="1">
      <alignment vertical="center"/>
    </xf>
    <xf numFmtId="4" fontId="23" fillId="8" borderId="90" xfId="0" applyNumberFormat="1" applyFont="1" applyFill="1" applyBorder="1" applyAlignment="1">
      <alignment vertical="center"/>
    </xf>
    <xf numFmtId="4" fontId="23" fillId="0" borderId="90" xfId="0" applyNumberFormat="1" applyFont="1" applyFill="1" applyBorder="1" applyAlignment="1">
      <alignment vertical="center"/>
    </xf>
    <xf numFmtId="4" fontId="0" fillId="0" borderId="90" xfId="0" applyNumberFormat="1" applyFill="1" applyBorder="1" applyAlignment="1">
      <alignment vertical="center"/>
    </xf>
    <xf numFmtId="4" fontId="23" fillId="8" borderId="91" xfId="0" applyNumberFormat="1" applyFont="1" applyFill="1" applyBorder="1" applyAlignment="1">
      <alignment vertical="center"/>
    </xf>
    <xf numFmtId="4" fontId="0" fillId="0" borderId="91" xfId="0" applyNumberFormat="1" applyFill="1" applyBorder="1" applyAlignment="1">
      <alignment vertical="center"/>
    </xf>
    <xf numFmtId="4" fontId="0" fillId="8" borderId="91" xfId="0" applyNumberFormat="1" applyFill="1" applyBorder="1" applyAlignment="1">
      <alignment vertical="center"/>
    </xf>
    <xf numFmtId="4" fontId="23" fillId="0" borderId="91" xfId="0" applyNumberFormat="1" applyFont="1" applyFill="1" applyBorder="1" applyAlignment="1">
      <alignment horizontal="right" vertical="center"/>
    </xf>
    <xf numFmtId="4" fontId="0" fillId="8" borderId="90" xfId="0" applyNumberFormat="1" applyFill="1" applyBorder="1" applyAlignment="1">
      <alignment vertical="center"/>
    </xf>
    <xf numFmtId="4" fontId="0" fillId="0" borderId="91" xfId="0" applyNumberFormat="1" applyFill="1" applyBorder="1" applyAlignment="1">
      <alignment horizontal="right" vertical="center"/>
    </xf>
    <xf numFmtId="4" fontId="0" fillId="8" borderId="91" xfId="0" applyNumberFormat="1" applyFill="1" applyBorder="1" applyAlignment="1">
      <alignment horizontal="right" vertical="center"/>
    </xf>
    <xf numFmtId="4" fontId="23" fillId="8" borderId="91" xfId="0" applyNumberFormat="1" applyFont="1" applyFill="1" applyBorder="1" applyAlignment="1">
      <alignment horizontal="right" vertical="center"/>
    </xf>
    <xf numFmtId="4" fontId="0" fillId="0" borderId="90" xfId="0" applyNumberFormat="1" applyFill="1" applyBorder="1" applyAlignment="1">
      <alignment horizontal="right" vertical="center"/>
    </xf>
    <xf numFmtId="4" fontId="0" fillId="8" borderId="90" xfId="0" applyNumberFormat="1" applyFill="1" applyBorder="1" applyAlignment="1">
      <alignment horizontal="right" vertical="center"/>
    </xf>
    <xf numFmtId="4" fontId="23" fillId="0" borderId="90" xfId="0" applyNumberFormat="1" applyFont="1" applyFill="1" applyBorder="1" applyAlignment="1">
      <alignment horizontal="right" vertical="center"/>
    </xf>
    <xf numFmtId="4" fontId="0" fillId="0" borderId="39" xfId="0" applyNumberFormat="1" applyFill="1" applyBorder="1" applyAlignment="1">
      <alignment horizontal="right" vertical="center"/>
    </xf>
    <xf numFmtId="4" fontId="0" fillId="8" borderId="39" xfId="0" applyNumberFormat="1" applyFill="1" applyBorder="1" applyAlignment="1">
      <alignment horizontal="right" vertical="center"/>
    </xf>
    <xf numFmtId="4" fontId="23" fillId="0" borderId="39" xfId="0" applyNumberFormat="1" applyFont="1" applyFill="1" applyBorder="1" applyAlignment="1">
      <alignment horizontal="right" vertical="center"/>
    </xf>
    <xf numFmtId="4" fontId="25" fillId="8" borderId="39" xfId="0" applyNumberFormat="1" applyFont="1" applyFill="1" applyBorder="1" applyAlignment="1">
      <alignment horizontal="right" vertical="center"/>
    </xf>
    <xf numFmtId="4" fontId="25" fillId="0" borderId="39" xfId="0" applyNumberFormat="1" applyFont="1" applyFill="1" applyBorder="1" applyAlignment="1">
      <alignment horizontal="right" vertical="center"/>
    </xf>
    <xf numFmtId="4" fontId="0" fillId="8" borderId="39" xfId="0" applyNumberFormat="1" applyFill="1" applyBorder="1" applyAlignment="1">
      <alignment vertical="center" wrapText="1"/>
    </xf>
    <xf numFmtId="4" fontId="0" fillId="0" borderId="33" xfId="0" applyNumberFormat="1" applyFill="1" applyBorder="1" applyAlignment="1">
      <alignment vertical="center" wrapText="1"/>
    </xf>
    <xf numFmtId="4" fontId="0" fillId="8" borderId="33" xfId="0" applyNumberFormat="1" applyFill="1" applyBorder="1" applyAlignment="1">
      <alignment vertical="center" wrapText="1"/>
    </xf>
    <xf numFmtId="0" fontId="25" fillId="0" borderId="39" xfId="0" applyFont="1" applyFill="1" applyBorder="1" applyAlignment="1">
      <alignment horizontal="left" vertical="center" wrapText="1"/>
    </xf>
    <xf numFmtId="0" fontId="25" fillId="0" borderId="34" xfId="0" applyFont="1" applyFill="1" applyBorder="1" applyAlignment="1">
      <alignment horizontal="left" vertical="center" wrapText="1"/>
    </xf>
    <xf numFmtId="4" fontId="25" fillId="0" borderId="91" xfId="0" applyNumberFormat="1" applyFont="1" applyFill="1" applyBorder="1" applyAlignment="1">
      <alignment horizontal="right" vertical="center"/>
    </xf>
    <xf numFmtId="4" fontId="25" fillId="8" borderId="91" xfId="0" applyNumberFormat="1" applyFont="1" applyFill="1" applyBorder="1" applyAlignment="1">
      <alignment horizontal="right" vertical="center"/>
    </xf>
    <xf numFmtId="0" fontId="23" fillId="0" borderId="87" xfId="0" applyFont="1" applyFill="1" applyBorder="1" applyAlignment="1">
      <alignment wrapText="1"/>
    </xf>
    <xf numFmtId="0" fontId="23" fillId="0" borderId="33" xfId="0" applyFont="1" applyFill="1" applyBorder="1" applyAlignment="1">
      <alignment wrapText="1"/>
    </xf>
    <xf numFmtId="165" fontId="24" fillId="0" borderId="99" xfId="1" applyNumberFormat="1" applyFont="1" applyFill="1" applyBorder="1" applyAlignment="1">
      <alignment horizontal="right" vertical="center"/>
    </xf>
    <xf numFmtId="0" fontId="23" fillId="0" borderId="33" xfId="0" applyFont="1" applyFill="1" applyBorder="1" applyAlignment="1">
      <alignment horizontal="left" wrapText="1"/>
    </xf>
    <xf numFmtId="165" fontId="23" fillId="0" borderId="99" xfId="1" applyNumberFormat="1" applyFont="1" applyFill="1" applyBorder="1" applyAlignment="1">
      <alignment vertical="center"/>
    </xf>
    <xf numFmtId="4" fontId="23" fillId="0" borderId="33" xfId="0" applyNumberFormat="1" applyFont="1" applyFill="1" applyBorder="1" applyAlignment="1">
      <alignment vertical="center" wrapText="1"/>
    </xf>
    <xf numFmtId="0" fontId="23" fillId="0" borderId="44" xfId="0" applyFont="1" applyFill="1" applyBorder="1" applyAlignment="1">
      <alignment horizontal="center" vertical="center" wrapText="1"/>
    </xf>
    <xf numFmtId="165" fontId="0" fillId="8" borderId="49" xfId="0" applyNumberFormat="1" applyFill="1" applyBorder="1" applyAlignment="1">
      <alignment vertical="center"/>
    </xf>
    <xf numFmtId="165" fontId="0" fillId="8" borderId="44" xfId="0" applyNumberFormat="1" applyFill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65" fontId="0" fillId="0" borderId="97" xfId="0" applyNumberFormat="1" applyFill="1" applyBorder="1" applyAlignment="1">
      <alignment horizontal="right" vertical="center"/>
    </xf>
    <xf numFmtId="165" fontId="23" fillId="0" borderId="98" xfId="0" applyNumberFormat="1" applyFont="1" applyFill="1" applyBorder="1" applyAlignment="1">
      <alignment horizontal="right" vertical="center"/>
    </xf>
    <xf numFmtId="0" fontId="23" fillId="0" borderId="98" xfId="0" applyFont="1" applyFill="1" applyBorder="1" applyAlignment="1">
      <alignment horizontal="right" vertical="center"/>
    </xf>
    <xf numFmtId="0" fontId="23" fillId="8" borderId="98" xfId="0" applyFont="1" applyFill="1" applyBorder="1" applyAlignment="1">
      <alignment horizontal="right" vertical="center"/>
    </xf>
    <xf numFmtId="0" fontId="0" fillId="0" borderId="99" xfId="0" applyFill="1" applyBorder="1" applyAlignment="1">
      <alignment horizontal="right" vertical="center"/>
    </xf>
    <xf numFmtId="0" fontId="23" fillId="8" borderId="99" xfId="0" applyFont="1" applyFill="1" applyBorder="1" applyAlignment="1">
      <alignment horizontal="right" vertical="center"/>
    </xf>
    <xf numFmtId="0" fontId="23" fillId="0" borderId="99" xfId="0" applyFont="1" applyFill="1" applyBorder="1" applyAlignment="1">
      <alignment horizontal="right" vertical="center"/>
    </xf>
    <xf numFmtId="0" fontId="0" fillId="8" borderId="99" xfId="0" applyFill="1" applyBorder="1" applyAlignment="1">
      <alignment horizontal="right" vertical="center"/>
    </xf>
    <xf numFmtId="165" fontId="0" fillId="0" borderId="99" xfId="0" applyNumberFormat="1" applyFill="1" applyBorder="1" applyAlignment="1">
      <alignment horizontal="right" vertical="center"/>
    </xf>
    <xf numFmtId="165" fontId="22" fillId="0" borderId="99" xfId="0" applyNumberFormat="1" applyFont="1" applyFill="1" applyBorder="1" applyAlignment="1">
      <alignment horizontal="right" vertical="center"/>
    </xf>
    <xf numFmtId="165" fontId="0" fillId="8" borderId="99" xfId="0" applyNumberFormat="1" applyFill="1" applyBorder="1" applyAlignment="1">
      <alignment horizontal="right" vertical="center"/>
    </xf>
    <xf numFmtId="14" fontId="23" fillId="0" borderId="99" xfId="0" applyNumberFormat="1" applyFont="1" applyFill="1" applyBorder="1" applyAlignment="1">
      <alignment horizontal="right" vertical="center"/>
    </xf>
    <xf numFmtId="165" fontId="0" fillId="0" borderId="98" xfId="0" applyNumberFormat="1" applyFill="1" applyBorder="1" applyAlignment="1">
      <alignment horizontal="right" vertical="center"/>
    </xf>
    <xf numFmtId="14" fontId="23" fillId="8" borderId="98" xfId="0" applyNumberFormat="1" applyFont="1" applyFill="1" applyBorder="1" applyAlignment="1">
      <alignment horizontal="right" vertical="center"/>
    </xf>
    <xf numFmtId="165" fontId="0" fillId="8" borderId="98" xfId="0" applyNumberFormat="1" applyFill="1" applyBorder="1" applyAlignment="1">
      <alignment horizontal="right" vertical="center"/>
    </xf>
    <xf numFmtId="14" fontId="23" fillId="0" borderId="98" xfId="0" applyNumberFormat="1" applyFont="1" applyFill="1" applyBorder="1" applyAlignment="1">
      <alignment horizontal="right" vertical="center"/>
    </xf>
    <xf numFmtId="0" fontId="0" fillId="8" borderId="98" xfId="0" applyFill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23" fillId="0" borderId="87" xfId="0" applyFont="1" applyFill="1" applyBorder="1" applyAlignment="1">
      <alignment vertical="center"/>
    </xf>
    <xf numFmtId="14" fontId="0" fillId="8" borderId="34" xfId="0" applyNumberFormat="1" applyFill="1" applyBorder="1" applyAlignment="1">
      <alignment vertical="center"/>
    </xf>
    <xf numFmtId="14" fontId="0" fillId="8" borderId="16" xfId="0" applyNumberFormat="1" applyFill="1" applyBorder="1" applyAlignment="1">
      <alignment vertical="center"/>
    </xf>
    <xf numFmtId="14" fontId="0" fillId="8" borderId="34" xfId="2" applyNumberFormat="1" applyFont="1" applyFill="1" applyBorder="1" applyAlignment="1">
      <alignment vertical="center"/>
    </xf>
    <xf numFmtId="14" fontId="0" fillId="8" borderId="16" xfId="2" applyNumberFormat="1" applyFont="1" applyFill="1" applyBorder="1" applyAlignment="1">
      <alignment vertical="center"/>
    </xf>
    <xf numFmtId="14" fontId="0" fillId="8" borderId="49" xfId="2" applyNumberFormat="1" applyFont="1" applyFill="1" applyBorder="1" applyAlignment="1">
      <alignment vertical="center"/>
    </xf>
    <xf numFmtId="14" fontId="0" fillId="8" borderId="18" xfId="2" applyNumberFormat="1" applyFont="1" applyFill="1" applyBorder="1" applyAlignment="1">
      <alignment vertical="center"/>
    </xf>
    <xf numFmtId="14" fontId="0" fillId="0" borderId="49" xfId="2" applyNumberFormat="1" applyFont="1" applyFill="1" applyBorder="1" applyAlignment="1">
      <alignment vertical="center"/>
    </xf>
    <xf numFmtId="14" fontId="0" fillId="0" borderId="18" xfId="2" applyNumberFormat="1" applyFont="1" applyFill="1" applyBorder="1" applyAlignment="1">
      <alignment vertical="center"/>
    </xf>
    <xf numFmtId="14" fontId="0" fillId="0" borderId="34" xfId="2" applyNumberFormat="1" applyFont="1" applyFill="1" applyBorder="1" applyAlignment="1">
      <alignment horizontal="right" vertical="center"/>
    </xf>
    <xf numFmtId="0" fontId="23" fillId="0" borderId="34" xfId="0" applyFont="1" applyFill="1" applyBorder="1" applyAlignment="1">
      <alignment wrapText="1"/>
    </xf>
    <xf numFmtId="165" fontId="23" fillId="0" borderId="98" xfId="0" applyNumberFormat="1" applyFont="1" applyFill="1" applyBorder="1" applyAlignment="1">
      <alignment vertical="center"/>
    </xf>
    <xf numFmtId="14" fontId="0" fillId="8" borderId="34" xfId="2" applyNumberFormat="1" applyFont="1" applyFill="1" applyBorder="1" applyAlignment="1">
      <alignment horizontal="right" vertical="center"/>
    </xf>
    <xf numFmtId="14" fontId="0" fillId="0" borderId="49" xfId="0" applyNumberFormat="1" applyFill="1" applyBorder="1" applyAlignment="1">
      <alignment vertical="center"/>
    </xf>
    <xf numFmtId="14" fontId="0" fillId="0" borderId="49" xfId="2" applyNumberFormat="1" applyFont="1" applyFill="1" applyBorder="1" applyAlignment="1">
      <alignment horizontal="right" vertical="center"/>
    </xf>
    <xf numFmtId="44" fontId="21" fillId="0" borderId="49" xfId="2" applyFont="1" applyFill="1" applyBorder="1" applyAlignment="1">
      <alignment horizontal="center" vertical="center"/>
    </xf>
    <xf numFmtId="14" fontId="0" fillId="0" borderId="16" xfId="2" applyNumberFormat="1" applyFont="1" applyFill="1" applyBorder="1" applyAlignment="1">
      <alignment vertical="center"/>
    </xf>
    <xf numFmtId="14" fontId="0" fillId="0" borderId="18" xfId="0" applyNumberFormat="1" applyFill="1" applyBorder="1" applyAlignment="1">
      <alignment vertical="center"/>
    </xf>
    <xf numFmtId="14" fontId="0" fillId="0" borderId="18" xfId="2" applyNumberFormat="1" applyFont="1" applyFill="1" applyBorder="1" applyAlignment="1">
      <alignment horizontal="right" vertical="center"/>
    </xf>
    <xf numFmtId="44" fontId="0" fillId="0" borderId="8" xfId="0" applyNumberFormat="1" applyFill="1" applyBorder="1" applyAlignment="1">
      <alignment vertical="center"/>
    </xf>
    <xf numFmtId="14" fontId="0" fillId="0" borderId="34" xfId="2" applyNumberFormat="1" applyFont="1" applyFill="1" applyBorder="1" applyAlignment="1">
      <alignment vertical="center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44" fontId="23" fillId="0" borderId="104" xfId="2" applyFont="1" applyFill="1" applyBorder="1" applyAlignment="1">
      <alignment vertical="center"/>
    </xf>
    <xf numFmtId="0" fontId="23" fillId="0" borderId="86" xfId="0" applyFont="1" applyFill="1" applyBorder="1" applyAlignment="1">
      <alignment horizontal="left" vertical="center" wrapText="1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14" fontId="0" fillId="8" borderId="49" xfId="0" applyNumberFormat="1" applyFill="1" applyBorder="1" applyAlignment="1">
      <alignment vertical="center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0" fontId="23" fillId="8" borderId="33" xfId="0" applyFont="1" applyFill="1" applyBorder="1" applyAlignment="1">
      <alignment horizontal="left" wrapText="1"/>
    </xf>
    <xf numFmtId="165" fontId="23" fillId="0" borderId="99" xfId="0" applyNumberFormat="1" applyFont="1" applyFill="1" applyBorder="1" applyAlignment="1">
      <alignment horizontal="right" vertical="center"/>
    </xf>
    <xf numFmtId="165" fontId="23" fillId="0" borderId="32" xfId="1" applyNumberFormat="1" applyFont="1" applyFill="1" applyBorder="1" applyAlignment="1">
      <alignment vertical="center"/>
    </xf>
    <xf numFmtId="0" fontId="23" fillId="8" borderId="16" xfId="0" applyFont="1" applyFill="1" applyBorder="1" applyAlignment="1">
      <alignment vertical="center" wrapText="1"/>
    </xf>
    <xf numFmtId="14" fontId="23" fillId="8" borderId="87" xfId="0" applyNumberFormat="1" applyFont="1" applyFill="1" applyBorder="1" applyAlignment="1">
      <alignment vertical="center" wrapText="1"/>
    </xf>
    <xf numFmtId="0" fontId="23" fillId="8" borderId="87" xfId="0" applyFont="1" applyFill="1" applyBorder="1" applyAlignment="1">
      <alignment horizontal="left" wrapText="1"/>
    </xf>
    <xf numFmtId="165" fontId="23" fillId="8" borderId="99" xfId="1" applyNumberFormat="1" applyFont="1" applyFill="1" applyBorder="1" applyAlignment="1">
      <alignment vertical="center"/>
    </xf>
    <xf numFmtId="4" fontId="23" fillId="8" borderId="33" xfId="0" applyNumberFormat="1" applyFont="1" applyFill="1" applyBorder="1" applyAlignment="1">
      <alignment vertical="center" wrapText="1"/>
    </xf>
    <xf numFmtId="0" fontId="23" fillId="8" borderId="44" xfId="0" applyFont="1" applyFill="1" applyBorder="1" applyAlignment="1">
      <alignment horizontal="center" vertical="center" wrapText="1"/>
    </xf>
    <xf numFmtId="14" fontId="23" fillId="8" borderId="99" xfId="0" applyNumberFormat="1" applyFont="1" applyFill="1" applyBorder="1" applyAlignment="1">
      <alignment horizontal="right" vertical="center"/>
    </xf>
    <xf numFmtId="0" fontId="23" fillId="8" borderId="44" xfId="0" applyFont="1" applyFill="1" applyBorder="1" applyAlignment="1">
      <alignment vertical="center" wrapText="1"/>
    </xf>
    <xf numFmtId="165" fontId="23" fillId="8" borderId="33" xfId="0" applyNumberFormat="1" applyFont="1" applyFill="1" applyBorder="1" applyAlignment="1">
      <alignment vertical="center"/>
    </xf>
    <xf numFmtId="165" fontId="23" fillId="8" borderId="44" xfId="0" applyNumberFormat="1" applyFont="1" applyFill="1" applyBorder="1" applyAlignment="1">
      <alignment vertical="center"/>
    </xf>
    <xf numFmtId="165" fontId="23" fillId="8" borderId="8" xfId="0" applyNumberFormat="1" applyFont="1" applyFill="1" applyBorder="1" applyAlignment="1">
      <alignment vertical="center"/>
    </xf>
    <xf numFmtId="0" fontId="23" fillId="8" borderId="8" xfId="0" applyFont="1" applyFill="1" applyBorder="1" applyAlignment="1">
      <alignment vertical="center"/>
    </xf>
    <xf numFmtId="165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165" fontId="21" fillId="8" borderId="33" xfId="0" applyNumberFormat="1" applyFont="1" applyFill="1" applyBorder="1" applyAlignment="1">
      <alignment vertical="center"/>
    </xf>
    <xf numFmtId="14" fontId="21" fillId="8" borderId="49" xfId="0" applyNumberFormat="1" applyFont="1" applyFill="1" applyBorder="1" applyAlignment="1">
      <alignment vertical="center"/>
    </xf>
    <xf numFmtId="0" fontId="23" fillId="8" borderId="86" xfId="0" applyFont="1" applyFill="1" applyBorder="1" applyAlignment="1">
      <alignment vertical="center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0" fontId="23" fillId="0" borderId="34" xfId="0" applyFont="1" applyBorder="1" applyAlignment="1"/>
    <xf numFmtId="0" fontId="23" fillId="0" borderId="87" xfId="0" applyFont="1" applyFill="1" applyBorder="1" applyAlignment="1">
      <alignment vertical="center" wrapText="1"/>
    </xf>
    <xf numFmtId="0" fontId="23" fillId="8" borderId="87" xfId="0" applyFont="1" applyFill="1" applyBorder="1" applyAlignment="1">
      <alignment vertical="center"/>
    </xf>
    <xf numFmtId="165" fontId="23" fillId="8" borderId="44" xfId="1" applyNumberFormat="1" applyFont="1" applyFill="1" applyBorder="1" applyAlignment="1">
      <alignment vertical="center"/>
    </xf>
    <xf numFmtId="44" fontId="0" fillId="9" borderId="16" xfId="2" applyFont="1" applyFill="1" applyBorder="1" applyAlignment="1">
      <alignment vertical="center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14" fontId="21" fillId="0" borderId="49" xfId="2" applyNumberFormat="1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vertical="center" wrapText="1"/>
    </xf>
    <xf numFmtId="0" fontId="25" fillId="0" borderId="16" xfId="0" applyFont="1" applyFill="1" applyBorder="1" applyAlignment="1">
      <alignment vertical="center" wrapText="1"/>
    </xf>
    <xf numFmtId="0" fontId="25" fillId="0" borderId="4" xfId="0" applyFont="1" applyFill="1" applyBorder="1" applyAlignment="1">
      <alignment horizontal="left" wrapText="1"/>
    </xf>
    <xf numFmtId="0" fontId="25" fillId="0" borderId="6" xfId="0" applyFont="1" applyFill="1" applyBorder="1" applyAlignment="1">
      <alignment horizontal="left" wrapText="1"/>
    </xf>
    <xf numFmtId="0" fontId="25" fillId="0" borderId="34" xfId="0" applyFont="1" applyFill="1" applyBorder="1" applyAlignment="1">
      <alignment horizontal="left" wrapText="1"/>
    </xf>
    <xf numFmtId="44" fontId="25" fillId="0" borderId="104" xfId="2" applyFont="1" applyFill="1" applyBorder="1" applyAlignment="1">
      <alignment vertical="center"/>
    </xf>
    <xf numFmtId="169" fontId="23" fillId="0" borderId="34" xfId="0" applyNumberFormat="1" applyFont="1" applyFill="1" applyBorder="1" applyAlignment="1">
      <alignment vertical="center" wrapText="1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23" fillId="0" borderId="87" xfId="0" applyFont="1" applyBorder="1" applyAlignment="1"/>
    <xf numFmtId="165" fontId="23" fillId="0" borderId="98" xfId="1" applyNumberFormat="1" applyFont="1" applyFill="1" applyBorder="1" applyAlignment="1">
      <alignment vertical="center"/>
    </xf>
    <xf numFmtId="0" fontId="21" fillId="8" borderId="44" xfId="0" applyFont="1" applyFill="1" applyBorder="1" applyAlignment="1">
      <alignment vertical="center"/>
    </xf>
    <xf numFmtId="0" fontId="23" fillId="0" borderId="4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horizontal="left" wrapText="1"/>
    </xf>
    <xf numFmtId="0" fontId="23" fillId="8" borderId="50" xfId="0" quotePrefix="1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vertical="center"/>
    </xf>
    <xf numFmtId="0" fontId="23" fillId="0" borderId="26" xfId="0" applyFont="1" applyBorder="1" applyAlignment="1"/>
    <xf numFmtId="0" fontId="23" fillId="8" borderId="26" xfId="0" applyFont="1" applyFill="1" applyBorder="1" applyAlignment="1">
      <alignment vertical="center"/>
    </xf>
    <xf numFmtId="0" fontId="23" fillId="8" borderId="37" xfId="0" applyFont="1" applyFill="1" applyBorder="1" applyAlignment="1">
      <alignment horizontal="left" wrapText="1"/>
    </xf>
    <xf numFmtId="0" fontId="23" fillId="8" borderId="26" xfId="0" applyFont="1" applyFill="1" applyBorder="1" applyAlignment="1">
      <alignment horizontal="left" wrapText="1"/>
    </xf>
    <xf numFmtId="165" fontId="23" fillId="8" borderId="108" xfId="1" applyNumberFormat="1" applyFont="1" applyFill="1" applyBorder="1" applyAlignment="1">
      <alignment vertical="center"/>
    </xf>
    <xf numFmtId="4" fontId="23" fillId="8" borderId="37" xfId="0" applyNumberFormat="1" applyFont="1" applyFill="1" applyBorder="1" applyAlignment="1">
      <alignment vertical="center" wrapText="1"/>
    </xf>
    <xf numFmtId="0" fontId="23" fillId="8" borderId="0" xfId="0" applyFont="1" applyFill="1" applyBorder="1" applyAlignment="1">
      <alignment horizontal="center" vertical="center" wrapText="1"/>
    </xf>
    <xf numFmtId="14" fontId="23" fillId="8" borderId="108" xfId="0" applyNumberFormat="1" applyFont="1" applyFill="1" applyBorder="1" applyAlignment="1">
      <alignment horizontal="right" vertical="center"/>
    </xf>
    <xf numFmtId="165" fontId="23" fillId="8" borderId="37" xfId="0" applyNumberFormat="1" applyFont="1" applyFill="1" applyBorder="1" applyAlignment="1">
      <alignment vertical="center"/>
    </xf>
    <xf numFmtId="14" fontId="21" fillId="8" borderId="50" xfId="0" applyNumberFormat="1" applyFont="1" applyFill="1" applyBorder="1" applyAlignment="1">
      <alignment vertical="center"/>
    </xf>
    <xf numFmtId="165" fontId="23" fillId="8" borderId="0" xfId="0" applyNumberFormat="1" applyFont="1" applyFill="1" applyBorder="1" applyAlignment="1">
      <alignment vertical="center"/>
    </xf>
    <xf numFmtId="14" fontId="0" fillId="0" borderId="41" xfId="2" applyNumberFormat="1" applyFont="1" applyFill="1" applyBorder="1" applyAlignment="1">
      <alignment vertical="center"/>
    </xf>
    <xf numFmtId="165" fontId="23" fillId="8" borderId="109" xfId="0" applyNumberFormat="1" applyFont="1" applyFill="1" applyBorder="1" applyAlignment="1">
      <alignment vertical="center"/>
    </xf>
    <xf numFmtId="0" fontId="23" fillId="8" borderId="109" xfId="0" applyFont="1" applyFill="1" applyBorder="1" applyAlignment="1">
      <alignment vertical="center"/>
    </xf>
    <xf numFmtId="165" fontId="21" fillId="8" borderId="37" xfId="0" applyNumberFormat="1" applyFont="1" applyFill="1" applyBorder="1" applyAlignment="1">
      <alignment vertical="center"/>
    </xf>
    <xf numFmtId="0" fontId="23" fillId="8" borderId="35" xfId="0" quotePrefix="1" applyFont="1" applyFill="1" applyBorder="1" applyAlignment="1">
      <alignment horizontal="center" vertical="center"/>
    </xf>
    <xf numFmtId="0" fontId="23" fillId="8" borderId="35" xfId="0" applyFont="1" applyFill="1" applyBorder="1" applyAlignment="1">
      <alignment horizontal="center" vertical="center"/>
    </xf>
    <xf numFmtId="0" fontId="21" fillId="8" borderId="88" xfId="0" applyFont="1" applyFill="1" applyBorder="1" applyAlignment="1">
      <alignment vertical="center"/>
    </xf>
    <xf numFmtId="0" fontId="23" fillId="0" borderId="28" xfId="0" applyFont="1" applyBorder="1" applyAlignment="1"/>
    <xf numFmtId="0" fontId="23" fillId="8" borderId="28" xfId="0" applyFont="1" applyFill="1" applyBorder="1" applyAlignment="1">
      <alignment vertical="center"/>
    </xf>
    <xf numFmtId="0" fontId="23" fillId="8" borderId="100" xfId="0" applyFont="1" applyFill="1" applyBorder="1" applyAlignment="1">
      <alignment horizontal="left" wrapText="1"/>
    </xf>
    <xf numFmtId="0" fontId="23" fillId="8" borderId="28" xfId="0" applyFont="1" applyFill="1" applyBorder="1" applyAlignment="1">
      <alignment horizontal="left" wrapText="1"/>
    </xf>
    <xf numFmtId="165" fontId="23" fillId="8" borderId="102" xfId="1" applyNumberFormat="1" applyFont="1" applyFill="1" applyBorder="1" applyAlignment="1">
      <alignment vertical="center"/>
    </xf>
    <xf numFmtId="4" fontId="23" fillId="8" borderId="100" xfId="0" applyNumberFormat="1" applyFont="1" applyFill="1" applyBorder="1" applyAlignment="1">
      <alignment vertical="center" wrapText="1"/>
    </xf>
    <xf numFmtId="0" fontId="23" fillId="8" borderId="88" xfId="0" applyFont="1" applyFill="1" applyBorder="1" applyAlignment="1">
      <alignment horizontal="center" vertical="center" wrapText="1"/>
    </xf>
    <xf numFmtId="14" fontId="23" fillId="8" borderId="102" xfId="0" applyNumberFormat="1" applyFont="1" applyFill="1" applyBorder="1" applyAlignment="1">
      <alignment horizontal="right" vertical="center"/>
    </xf>
    <xf numFmtId="165" fontId="23" fillId="8" borderId="100" xfId="0" applyNumberFormat="1" applyFont="1" applyFill="1" applyBorder="1" applyAlignment="1">
      <alignment vertical="center"/>
    </xf>
    <xf numFmtId="14" fontId="21" fillId="8" borderId="35" xfId="0" applyNumberFormat="1" applyFont="1" applyFill="1" applyBorder="1" applyAlignment="1">
      <alignment vertical="center"/>
    </xf>
    <xf numFmtId="165" fontId="23" fillId="8" borderId="88" xfId="0" applyNumberFormat="1" applyFont="1" applyFill="1" applyBorder="1" applyAlignment="1">
      <alignment vertical="center"/>
    </xf>
    <xf numFmtId="14" fontId="0" fillId="0" borderId="107" xfId="2" applyNumberFormat="1" applyFont="1" applyFill="1" applyBorder="1" applyAlignment="1">
      <alignment vertical="center"/>
    </xf>
    <xf numFmtId="165" fontId="23" fillId="8" borderId="103" xfId="0" applyNumberFormat="1" applyFont="1" applyFill="1" applyBorder="1" applyAlignment="1">
      <alignment vertical="center"/>
    </xf>
    <xf numFmtId="0" fontId="23" fillId="8" borderId="103" xfId="0" applyFont="1" applyFill="1" applyBorder="1" applyAlignment="1">
      <alignment vertical="center"/>
    </xf>
    <xf numFmtId="165" fontId="21" fillId="8" borderId="100" xfId="0" applyNumberFormat="1" applyFont="1" applyFill="1" applyBorder="1" applyAlignment="1">
      <alignment vertical="center"/>
    </xf>
    <xf numFmtId="4" fontId="21" fillId="8" borderId="33" xfId="0" applyNumberFormat="1" applyFont="1" applyFill="1" applyBorder="1" applyAlignment="1">
      <alignment vertical="center" wrapText="1"/>
    </xf>
    <xf numFmtId="0" fontId="22" fillId="8" borderId="44" xfId="0" applyFont="1" applyFill="1" applyBorder="1" applyAlignment="1">
      <alignment vertical="center"/>
    </xf>
    <xf numFmtId="49" fontId="25" fillId="0" borderId="49" xfId="0" applyNumberFormat="1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vertical="center"/>
    </xf>
    <xf numFmtId="14" fontId="25" fillId="0" borderId="86" xfId="0" applyNumberFormat="1" applyFont="1" applyFill="1" applyBorder="1" applyAlignment="1">
      <alignment vertical="center"/>
    </xf>
    <xf numFmtId="0" fontId="25" fillId="0" borderId="86" xfId="0" applyFont="1" applyFill="1" applyBorder="1" applyAlignment="1">
      <alignment horizontal="left" wrapText="1"/>
    </xf>
    <xf numFmtId="0" fontId="25" fillId="0" borderId="49" xfId="0" applyFont="1" applyFill="1" applyBorder="1" applyAlignment="1">
      <alignment horizontal="left" wrapText="1"/>
    </xf>
    <xf numFmtId="165" fontId="26" fillId="0" borderId="44" xfId="1" applyNumberFormat="1" applyFont="1" applyFill="1" applyBorder="1" applyAlignment="1">
      <alignment vertical="center"/>
    </xf>
    <xf numFmtId="4" fontId="25" fillId="0" borderId="90" xfId="0" applyNumberFormat="1" applyFont="1" applyFill="1" applyBorder="1" applyAlignment="1">
      <alignment horizontal="right" vertical="center"/>
    </xf>
    <xf numFmtId="49" fontId="0" fillId="0" borderId="49" xfId="0" applyNumberFormat="1" applyFill="1" applyBorder="1" applyAlignment="1">
      <alignment horizontal="center" vertical="center"/>
    </xf>
    <xf numFmtId="0" fontId="23" fillId="0" borderId="86" xfId="0" applyFont="1" applyFill="1" applyBorder="1" applyAlignment="1">
      <alignment vertical="center" wrapText="1"/>
    </xf>
    <xf numFmtId="14" fontId="25" fillId="0" borderId="86" xfId="0" applyNumberFormat="1" applyFont="1" applyFill="1" applyBorder="1" applyAlignment="1">
      <alignment vertical="center" wrapText="1"/>
    </xf>
    <xf numFmtId="4" fontId="25" fillId="8" borderId="33" xfId="0" applyNumberFormat="1" applyFont="1" applyFill="1" applyBorder="1" applyAlignment="1">
      <alignment vertical="center" wrapText="1"/>
    </xf>
    <xf numFmtId="0" fontId="25" fillId="0" borderId="44" xfId="0" applyFont="1" applyFill="1" applyBorder="1" applyAlignment="1">
      <alignment vertical="center" wrapText="1"/>
    </xf>
    <xf numFmtId="14" fontId="25" fillId="0" borderId="87" xfId="0" applyNumberFormat="1" applyFont="1" applyFill="1" applyBorder="1" applyAlignment="1">
      <alignment vertical="center" wrapText="1"/>
    </xf>
    <xf numFmtId="165" fontId="25" fillId="0" borderId="99" xfId="1" applyNumberFormat="1" applyFont="1" applyFill="1" applyBorder="1" applyAlignment="1">
      <alignment vertical="center"/>
    </xf>
    <xf numFmtId="4" fontId="25" fillId="0" borderId="33" xfId="0" applyNumberFormat="1" applyFont="1" applyFill="1" applyBorder="1" applyAlignment="1">
      <alignment vertical="center" wrapText="1"/>
    </xf>
    <xf numFmtId="0" fontId="23" fillId="0" borderId="4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horizontal="left" wrapText="1"/>
    </xf>
    <xf numFmtId="0" fontId="0" fillId="0" borderId="39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0" fontId="23" fillId="0" borderId="87" xfId="0" applyFont="1" applyFill="1" applyBorder="1" applyAlignment="1">
      <alignment horizontal="left" wrapText="1"/>
    </xf>
    <xf numFmtId="0" fontId="23" fillId="0" borderId="86" xfId="0" applyFont="1" applyFill="1" applyBorder="1" applyAlignment="1">
      <alignment horizontal="left" wrapText="1"/>
    </xf>
    <xf numFmtId="0" fontId="23" fillId="8" borderId="86" xfId="0" applyFont="1" applyFill="1" applyBorder="1" applyAlignment="1">
      <alignment horizontal="left" wrapText="1"/>
    </xf>
    <xf numFmtId="0" fontId="23" fillId="8" borderId="39" xfId="0" applyFont="1" applyFill="1" applyBorder="1" applyAlignment="1">
      <alignment horizontal="left" wrapText="1"/>
    </xf>
    <xf numFmtId="14" fontId="23" fillId="0" borderId="86" xfId="0" applyNumberFormat="1" applyFont="1" applyFill="1" applyBorder="1" applyAlignment="1">
      <alignment vertical="center" wrapText="1"/>
    </xf>
    <xf numFmtId="165" fontId="23" fillId="0" borderId="32" xfId="1" applyNumberFormat="1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vertical="center" wrapText="1"/>
    </xf>
    <xf numFmtId="4" fontId="23" fillId="0" borderId="39" xfId="0" applyNumberFormat="1" applyFont="1" applyFill="1" applyBorder="1" applyAlignment="1">
      <alignment vertical="center" wrapText="1"/>
    </xf>
    <xf numFmtId="0" fontId="23" fillId="0" borderId="32" xfId="0" applyFont="1" applyFill="1" applyBorder="1" applyAlignment="1">
      <alignment horizontal="center" vertical="center" wrapText="1"/>
    </xf>
    <xf numFmtId="44" fontId="23" fillId="0" borderId="39" xfId="2" applyFont="1" applyFill="1" applyBorder="1" applyAlignment="1">
      <alignment vertical="center"/>
    </xf>
    <xf numFmtId="14" fontId="23" fillId="0" borderId="34" xfId="2" applyNumberFormat="1" applyFont="1" applyFill="1" applyBorder="1" applyAlignment="1">
      <alignment vertical="center"/>
    </xf>
    <xf numFmtId="0" fontId="23" fillId="0" borderId="86" xfId="0" applyFont="1" applyBorder="1" applyAlignment="1"/>
    <xf numFmtId="165" fontId="23" fillId="8" borderId="98" xfId="1" applyNumberFormat="1" applyFont="1" applyFill="1" applyBorder="1" applyAlignment="1">
      <alignment vertical="center"/>
    </xf>
    <xf numFmtId="4" fontId="23" fillId="8" borderId="39" xfId="0" applyNumberFormat="1" applyFont="1" applyFill="1" applyBorder="1" applyAlignment="1">
      <alignment vertical="center" wrapText="1"/>
    </xf>
    <xf numFmtId="0" fontId="23" fillId="8" borderId="32" xfId="0" applyFont="1" applyFill="1" applyBorder="1" applyAlignment="1">
      <alignment horizontal="center" vertical="center" wrapText="1"/>
    </xf>
    <xf numFmtId="165" fontId="23" fillId="8" borderId="39" xfId="0" applyNumberFormat="1" applyFont="1" applyFill="1" applyBorder="1" applyAlignment="1">
      <alignment vertical="center"/>
    </xf>
    <xf numFmtId="14" fontId="21" fillId="8" borderId="34" xfId="0" applyNumberFormat="1" applyFont="1" applyFill="1" applyBorder="1" applyAlignment="1">
      <alignment vertical="center"/>
    </xf>
    <xf numFmtId="165" fontId="23" fillId="8" borderId="32" xfId="0" applyNumberFormat="1" applyFont="1" applyFill="1" applyBorder="1" applyAlignment="1">
      <alignment vertical="center"/>
    </xf>
    <xf numFmtId="165" fontId="23" fillId="8" borderId="5" xfId="0" applyNumberFormat="1" applyFont="1" applyFill="1" applyBorder="1" applyAlignment="1">
      <alignment vertical="center"/>
    </xf>
    <xf numFmtId="0" fontId="23" fillId="8" borderId="5" xfId="0" applyFont="1" applyFill="1" applyBorder="1" applyAlignment="1">
      <alignment vertical="center"/>
    </xf>
    <xf numFmtId="165" fontId="21" fillId="8" borderId="39" xfId="0" applyNumberFormat="1" applyFont="1" applyFill="1" applyBorder="1" applyAlignment="1">
      <alignment vertical="center"/>
    </xf>
    <xf numFmtId="0" fontId="21" fillId="8" borderId="34" xfId="0" applyFont="1" applyFill="1" applyBorder="1" applyAlignment="1">
      <alignment horizontal="center" vertical="center"/>
    </xf>
    <xf numFmtId="0" fontId="21" fillId="8" borderId="50" xfId="0" applyFont="1" applyFill="1" applyBorder="1" applyAlignment="1">
      <alignment horizontal="center" vertical="center"/>
    </xf>
    <xf numFmtId="0" fontId="23" fillId="8" borderId="86" xfId="0" applyFont="1" applyFill="1" applyBorder="1" applyAlignment="1">
      <alignment horizontal="left" wrapText="1"/>
    </xf>
    <xf numFmtId="0" fontId="23" fillId="8" borderId="39" xfId="0" applyFont="1" applyFill="1" applyBorder="1" applyAlignment="1">
      <alignment horizontal="left" wrapText="1"/>
    </xf>
    <xf numFmtId="0" fontId="23" fillId="0" borderId="4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horizontal="left" wrapText="1"/>
    </xf>
    <xf numFmtId="0" fontId="23" fillId="0" borderId="4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horizontal="left" wrapText="1"/>
    </xf>
    <xf numFmtId="0" fontId="23" fillId="8" borderId="86" xfId="0" applyFont="1" applyFill="1" applyBorder="1" applyAlignment="1">
      <alignment horizontal="left" wrapText="1"/>
    </xf>
    <xf numFmtId="0" fontId="23" fillId="8" borderId="39" xfId="0" applyFont="1" applyFill="1" applyBorder="1" applyAlignment="1">
      <alignment horizontal="left" wrapText="1"/>
    </xf>
    <xf numFmtId="0" fontId="0" fillId="8" borderId="101" xfId="0" applyFill="1" applyBorder="1" applyAlignment="1">
      <alignment vertical="center"/>
    </xf>
    <xf numFmtId="0" fontId="0" fillId="0" borderId="84" xfId="0" applyBorder="1" applyAlignment="1">
      <alignment vertical="center"/>
    </xf>
    <xf numFmtId="0" fontId="0" fillId="0" borderId="84" xfId="0" applyBorder="1" applyAlignment="1"/>
    <xf numFmtId="0" fontId="23" fillId="8" borderId="86" xfId="0" applyFont="1" applyFill="1" applyBorder="1" applyAlignment="1">
      <alignment horizontal="left" vertical="center" wrapText="1"/>
    </xf>
    <xf numFmtId="0" fontId="23" fillId="8" borderId="39" xfId="0" applyFont="1" applyFill="1" applyBorder="1" applyAlignment="1">
      <alignment horizontal="left" vertical="center" wrapText="1"/>
    </xf>
    <xf numFmtId="0" fontId="23" fillId="8" borderId="86" xfId="0" applyFont="1" applyFill="1" applyBorder="1" applyAlignment="1">
      <alignment vertical="center" wrapText="1"/>
    </xf>
    <xf numFmtId="0" fontId="23" fillId="0" borderId="39" xfId="0" applyFont="1" applyBorder="1" applyAlignment="1">
      <alignment vertical="center" wrapText="1"/>
    </xf>
    <xf numFmtId="0" fontId="0" fillId="0" borderId="86" xfId="0" applyFill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86" xfId="0" applyFill="1" applyBorder="1" applyAlignment="1">
      <alignment horizontal="left" wrapText="1"/>
    </xf>
    <xf numFmtId="0" fontId="0" fillId="0" borderId="39" xfId="0" applyFill="1" applyBorder="1" applyAlignment="1">
      <alignment horizontal="left" wrapText="1"/>
    </xf>
    <xf numFmtId="0" fontId="0" fillId="0" borderId="87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0" fontId="0" fillId="8" borderId="4" xfId="0" applyFill="1" applyBorder="1" applyAlignment="1">
      <alignment horizontal="left" wrapText="1"/>
    </xf>
    <xf numFmtId="0" fontId="0" fillId="8" borderId="6" xfId="0" applyFill="1" applyBorder="1" applyAlignment="1">
      <alignment horizontal="left" wrapText="1"/>
    </xf>
    <xf numFmtId="0" fontId="0" fillId="8" borderId="86" xfId="0" applyFill="1" applyBorder="1" applyAlignment="1">
      <alignment horizontal="left" wrapText="1"/>
    </xf>
    <xf numFmtId="0" fontId="0" fillId="8" borderId="39" xfId="0" applyFill="1" applyBorder="1" applyAlignment="1">
      <alignment horizontal="left" wrapText="1"/>
    </xf>
    <xf numFmtId="0" fontId="23" fillId="0" borderId="87" xfId="0" applyFont="1" applyFill="1" applyBorder="1" applyAlignment="1">
      <alignment horizontal="left" wrapText="1"/>
    </xf>
    <xf numFmtId="0" fontId="23" fillId="0" borderId="33" xfId="0" applyFont="1" applyFill="1" applyBorder="1" applyAlignment="1">
      <alignment horizontal="left" wrapText="1"/>
    </xf>
    <xf numFmtId="0" fontId="23" fillId="0" borderId="86" xfId="0" applyFont="1" applyFill="1" applyBorder="1" applyAlignment="1">
      <alignment horizontal="left" wrapText="1"/>
    </xf>
    <xf numFmtId="0" fontId="23" fillId="0" borderId="39" xfId="0" applyFont="1" applyFill="1" applyBorder="1" applyAlignment="1">
      <alignment horizontal="left" wrapText="1"/>
    </xf>
    <xf numFmtId="0" fontId="23" fillId="8" borderId="4" xfId="0" applyFont="1" applyFill="1" applyBorder="1" applyAlignment="1">
      <alignment horizontal="left" wrapText="1"/>
    </xf>
    <xf numFmtId="0" fontId="23" fillId="8" borderId="6" xfId="0" applyFont="1" applyFill="1" applyBorder="1" applyAlignment="1">
      <alignment horizontal="left" wrapText="1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23" fillId="0" borderId="86" xfId="0" applyFont="1" applyFill="1" applyBorder="1" applyAlignment="1">
      <alignment horizontal="left" vertical="center" wrapText="1"/>
    </xf>
    <xf numFmtId="0" fontId="23" fillId="0" borderId="39" xfId="0" applyFont="1" applyFill="1" applyBorder="1" applyAlignment="1">
      <alignment horizontal="left" vertical="center" wrapText="1"/>
    </xf>
    <xf numFmtId="0" fontId="23" fillId="8" borderId="86" xfId="0" applyFont="1" applyFill="1" applyBorder="1" applyAlignment="1">
      <alignment horizontal="left" wrapText="1"/>
    </xf>
    <xf numFmtId="0" fontId="23" fillId="8" borderId="39" xfId="0" applyFont="1" applyFill="1" applyBorder="1" applyAlignment="1">
      <alignment horizontal="left" wrapText="1"/>
    </xf>
    <xf numFmtId="4" fontId="7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4" fontId="2" fillId="0" borderId="93" xfId="0" applyNumberFormat="1" applyFont="1" applyBorder="1" applyAlignment="1">
      <alignment horizontal="center" vertical="center" wrapText="1"/>
    </xf>
    <xf numFmtId="4" fontId="2" fillId="0" borderId="94" xfId="0" applyNumberFormat="1" applyFont="1" applyBorder="1" applyAlignment="1">
      <alignment horizontal="center" vertical="center" wrapText="1"/>
    </xf>
    <xf numFmtId="0" fontId="2" fillId="0" borderId="95" xfId="0" applyFont="1" applyBorder="1" applyAlignment="1">
      <alignment horizontal="right" vertical="center" wrapText="1"/>
    </xf>
    <xf numFmtId="0" fontId="2" fillId="0" borderId="96" xfId="0" applyFont="1" applyBorder="1" applyAlignment="1">
      <alignment horizontal="right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horizontal="left" wrapText="1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3" fillId="8" borderId="86" xfId="0" applyFont="1" applyFill="1" applyBorder="1" applyAlignment="1">
      <alignment horizontal="left"/>
    </xf>
    <xf numFmtId="0" fontId="23" fillId="8" borderId="39" xfId="0" applyFont="1" applyFill="1" applyBorder="1" applyAlignment="1">
      <alignment horizontal="left"/>
    </xf>
    <xf numFmtId="0" fontId="25" fillId="8" borderId="86" xfId="0" applyFont="1" applyFill="1" applyBorder="1" applyAlignment="1">
      <alignment horizontal="left" wrapText="1"/>
    </xf>
    <xf numFmtId="0" fontId="25" fillId="8" borderId="39" xfId="0" applyFont="1" applyFill="1" applyBorder="1" applyAlignment="1">
      <alignment horizontal="left" wrapText="1"/>
    </xf>
    <xf numFmtId="0" fontId="0" fillId="0" borderId="52" xfId="0" applyFill="1" applyBorder="1" applyAlignment="1">
      <alignment horizontal="left" wrapText="1"/>
    </xf>
    <xf numFmtId="0" fontId="0" fillId="0" borderId="54" xfId="0" applyFill="1" applyBorder="1" applyAlignment="1">
      <alignment horizontal="left" wrapText="1"/>
    </xf>
    <xf numFmtId="165" fontId="7" fillId="0" borderId="2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165" fontId="17" fillId="0" borderId="26" xfId="0" applyNumberFormat="1" applyFont="1" applyBorder="1" applyAlignment="1">
      <alignment horizontal="center"/>
    </xf>
    <xf numFmtId="165" fontId="17" fillId="0" borderId="0" xfId="0" applyNumberFormat="1" applyFont="1" applyBorder="1" applyAlignment="1">
      <alignment horizontal="center"/>
    </xf>
    <xf numFmtId="165" fontId="17" fillId="0" borderId="29" xfId="0" applyNumberFormat="1" applyFont="1" applyBorder="1" applyAlignment="1">
      <alignment horizontal="center"/>
    </xf>
    <xf numFmtId="165" fontId="17" fillId="0" borderId="26" xfId="1" applyNumberFormat="1" applyFont="1" applyBorder="1" applyAlignment="1">
      <alignment horizontal="center"/>
    </xf>
    <xf numFmtId="165" fontId="17" fillId="0" borderId="0" xfId="1" applyNumberFormat="1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61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4" fillId="0" borderId="77" xfId="0" applyFont="1" applyBorder="1" applyAlignment="1">
      <alignment horizontal="center"/>
    </xf>
    <xf numFmtId="4" fontId="4" fillId="0" borderId="56" xfId="0" applyNumberFormat="1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6" xfId="0" applyBorder="1" applyAlignment="1">
      <alignment horizontal="center"/>
    </xf>
    <xf numFmtId="4" fontId="7" fillId="0" borderId="57" xfId="1" applyNumberFormat="1" applyFont="1" applyBorder="1" applyAlignment="1">
      <alignment horizontal="center"/>
    </xf>
    <xf numFmtId="0" fontId="7" fillId="0" borderId="57" xfId="0" quotePrefix="1" applyFont="1" applyFill="1" applyBorder="1" applyAlignment="1">
      <alignment horizontal="center"/>
    </xf>
    <xf numFmtId="0" fontId="7" fillId="0" borderId="0" xfId="0" quotePrefix="1" applyFont="1" applyFill="1" applyBorder="1" applyAlignment="1">
      <alignment horizontal="center"/>
    </xf>
    <xf numFmtId="0" fontId="7" fillId="0" borderId="76" xfId="0" quotePrefix="1" applyFont="1" applyFill="1" applyBorder="1" applyAlignment="1">
      <alignment horizontal="center"/>
    </xf>
    <xf numFmtId="0" fontId="4" fillId="0" borderId="59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4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quotePrefix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0" xfId="0" quotePrefix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16" xfId="0" applyFill="1" applyBorder="1" applyAlignment="1">
      <alignment horizontal="left" vertical="center" wrapText="1"/>
    </xf>
    <xf numFmtId="0" fontId="0" fillId="0" borderId="34" xfId="0" quotePrefix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6" borderId="16" xfId="0" applyFill="1" applyBorder="1" applyAlignment="1">
      <alignment horizontal="left" vertical="center" wrapText="1"/>
    </xf>
    <xf numFmtId="0" fontId="0" fillId="6" borderId="32" xfId="0" applyFill="1" applyBorder="1" applyAlignment="1">
      <alignment horizontal="left" vertical="center" wrapText="1"/>
    </xf>
    <xf numFmtId="0" fontId="0" fillId="5" borderId="16" xfId="0" applyFill="1" applyBorder="1" applyAlignment="1">
      <alignment horizontal="left" vertical="center" wrapText="1"/>
    </xf>
    <xf numFmtId="0" fontId="0" fillId="5" borderId="32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32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6" borderId="17" xfId="0" applyFill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6" borderId="18" xfId="0" applyFill="1" applyBorder="1" applyAlignment="1">
      <alignment horizontal="left" vertical="center" wrapText="1"/>
    </xf>
    <xf numFmtId="0" fontId="0" fillId="6" borderId="4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6" borderId="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0" fillId="3" borderId="32" xfId="0" applyFill="1" applyBorder="1" applyAlignment="1">
      <alignment horizontal="left" vertical="center" wrapText="1"/>
    </xf>
    <xf numFmtId="0" fontId="0" fillId="3" borderId="17" xfId="0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4" fontId="7" fillId="0" borderId="0" xfId="1" applyNumberFormat="1" applyFont="1" applyBorder="1" applyAlignment="1">
      <alignment horizontal="center"/>
    </xf>
    <xf numFmtId="0" fontId="0" fillId="4" borderId="17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wrapText="1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5" borderId="5" xfId="0" applyFill="1" applyBorder="1" applyAlignment="1">
      <alignment horizontal="left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6" borderId="16" xfId="0" applyFill="1" applyBorder="1" applyAlignment="1">
      <alignment horizontal="left" vertical="center"/>
    </xf>
    <xf numFmtId="0" fontId="0" fillId="6" borderId="32" xfId="0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5" borderId="17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165" fontId="2" fillId="0" borderId="0" xfId="1" applyNumberFormat="1" applyFont="1" applyBorder="1" applyAlignment="1">
      <alignment horizontal="center"/>
    </xf>
    <xf numFmtId="165" fontId="2" fillId="0" borderId="37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32"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232833</xdr:colOff>
      <xdr:row>44</xdr:row>
      <xdr:rowOff>169333</xdr:rowOff>
    </xdr:from>
    <xdr:to>
      <xdr:col>15</xdr:col>
      <xdr:colOff>243416</xdr:colOff>
      <xdr:row>51</xdr:row>
      <xdr:rowOff>10583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14964833" y="8064500"/>
          <a:ext cx="10583" cy="762000"/>
        </a:xfrm>
        <a:prstGeom prst="straightConnector1">
          <a:avLst/>
        </a:prstGeom>
        <a:ln w="5715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246"/>
  <sheetViews>
    <sheetView tabSelected="1" zoomScale="40" zoomScaleNormal="40" zoomScaleSheetLayoutView="80" workbookViewId="0">
      <selection activeCell="X24" sqref="X24"/>
    </sheetView>
  </sheetViews>
  <sheetFormatPr baseColWidth="10" defaultColWidth="11.453125" defaultRowHeight="14.5" x14ac:dyDescent="0.35"/>
  <cols>
    <col min="1" max="1" width="7.54296875" style="3" customWidth="1"/>
    <col min="2" max="2" width="7.453125" style="68" customWidth="1"/>
    <col min="3" max="3" width="16.54296875" style="3" customWidth="1"/>
    <col min="4" max="4" width="20.7265625" style="442" customWidth="1"/>
    <col min="5" max="5" width="55.81640625" style="3" customWidth="1"/>
    <col min="6" max="6" width="4.7265625" style="3" customWidth="1"/>
    <col min="7" max="7" width="12.7265625" style="462" customWidth="1"/>
    <col min="8" max="8" width="14.7265625" style="3" customWidth="1"/>
    <col min="9" max="9" width="14.7265625" style="575" customWidth="1"/>
    <col min="10" max="10" width="10.7265625" style="68" customWidth="1"/>
    <col min="11" max="11" width="15.1796875" style="664" customWidth="1"/>
    <col min="12" max="12" width="13" style="3" customWidth="1"/>
    <col min="13" max="13" width="12.7265625" style="566" customWidth="1"/>
    <col min="14" max="14" width="2.453125" style="582" customWidth="1"/>
    <col min="15" max="15" width="12.7265625" style="582" customWidth="1"/>
    <col min="16" max="19" width="14.7265625" style="3" customWidth="1"/>
    <col min="20" max="20" width="12.81640625" style="3" bestFit="1" customWidth="1"/>
    <col min="21" max="16384" width="11.453125" style="3"/>
  </cols>
  <sheetData>
    <row r="1" spans="1:34" s="21" customFormat="1" ht="15.75" customHeight="1" x14ac:dyDescent="0.35">
      <c r="B1" s="390"/>
      <c r="C1" s="390"/>
      <c r="D1" s="439"/>
      <c r="E1" s="390"/>
      <c r="F1" s="390"/>
      <c r="G1" s="390"/>
      <c r="H1" s="883" t="s">
        <v>246</v>
      </c>
      <c r="I1" s="883"/>
      <c r="J1" s="883"/>
      <c r="K1" s="883"/>
      <c r="L1" s="883"/>
      <c r="M1" s="565"/>
      <c r="N1" s="581"/>
      <c r="O1" s="581"/>
      <c r="P1" s="390"/>
      <c r="Q1" s="390"/>
      <c r="R1" s="390"/>
      <c r="S1" s="390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  <c r="AE1" s="366"/>
      <c r="AF1" s="366"/>
      <c r="AG1" s="366"/>
      <c r="AH1" s="20"/>
    </row>
    <row r="2" spans="1:34" s="21" customFormat="1" ht="13.5" customHeight="1" x14ac:dyDescent="0.35">
      <c r="A2" s="383" t="s">
        <v>26</v>
      </c>
      <c r="B2" s="391"/>
      <c r="C2" s="391"/>
      <c r="D2" s="440"/>
      <c r="E2" s="391"/>
      <c r="F2" s="391"/>
      <c r="G2" s="391"/>
      <c r="H2" s="882" t="s">
        <v>297</v>
      </c>
      <c r="I2" s="882"/>
      <c r="J2" s="882"/>
      <c r="K2" s="882"/>
      <c r="L2" s="882"/>
      <c r="M2" s="563"/>
      <c r="N2" s="579"/>
      <c r="O2" s="579"/>
      <c r="P2" s="391"/>
      <c r="Q2" s="391"/>
      <c r="R2" s="363" t="s">
        <v>299</v>
      </c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20"/>
    </row>
    <row r="3" spans="1:34" s="21" customFormat="1" ht="12.75" customHeight="1" x14ac:dyDescent="0.35">
      <c r="A3" s="385" t="s">
        <v>248</v>
      </c>
      <c r="B3" s="391"/>
      <c r="C3" s="391"/>
      <c r="D3" s="440"/>
      <c r="E3" s="391"/>
      <c r="F3" s="391"/>
      <c r="G3" s="391"/>
      <c r="H3" s="882" t="s">
        <v>247</v>
      </c>
      <c r="I3" s="875"/>
      <c r="J3" s="875"/>
      <c r="K3" s="875"/>
      <c r="L3" s="875"/>
      <c r="M3" s="564"/>
      <c r="N3" s="580"/>
      <c r="O3" s="580"/>
      <c r="P3" s="391"/>
      <c r="Q3" s="391"/>
      <c r="R3" s="477" t="s">
        <v>306</v>
      </c>
      <c r="S3" s="364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20"/>
    </row>
    <row r="4" spans="1:34" s="21" customFormat="1" ht="12.75" customHeight="1" x14ac:dyDescent="0.35">
      <c r="A4" s="150" t="s">
        <v>249</v>
      </c>
      <c r="B4" s="150"/>
      <c r="C4" s="150"/>
      <c r="D4" s="441"/>
      <c r="E4" s="150"/>
      <c r="F4" s="150"/>
      <c r="G4" s="150"/>
      <c r="H4" s="873" t="s">
        <v>298</v>
      </c>
      <c r="I4" s="873"/>
      <c r="J4" s="873"/>
      <c r="K4" s="873"/>
      <c r="L4" s="873"/>
      <c r="M4" s="567"/>
      <c r="N4" s="583"/>
      <c r="O4" s="583"/>
      <c r="P4" s="363"/>
      <c r="Q4" s="363"/>
      <c r="R4" s="150" t="s">
        <v>307</v>
      </c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384"/>
      <c r="AD4" s="150"/>
      <c r="AE4" s="150"/>
      <c r="AF4" s="150"/>
      <c r="AG4" s="385"/>
      <c r="AH4" s="20"/>
    </row>
    <row r="5" spans="1:34" s="21" customFormat="1" ht="10.5" customHeight="1" x14ac:dyDescent="0.35">
      <c r="A5" s="150" t="s">
        <v>250</v>
      </c>
      <c r="B5" s="150"/>
      <c r="C5" s="150"/>
      <c r="D5" s="441"/>
      <c r="E5" s="150"/>
      <c r="F5" s="150"/>
      <c r="G5" s="150"/>
      <c r="H5" s="873"/>
      <c r="I5" s="873"/>
      <c r="J5" s="873"/>
      <c r="K5" s="873"/>
      <c r="L5" s="873"/>
      <c r="M5" s="567"/>
      <c r="N5" s="583"/>
      <c r="O5" s="583"/>
      <c r="P5" s="364"/>
      <c r="Q5" s="364"/>
      <c r="R5" s="478" t="s">
        <v>308</v>
      </c>
      <c r="S5" s="150"/>
      <c r="T5" s="386"/>
      <c r="U5" s="150"/>
      <c r="V5" s="386"/>
      <c r="W5" s="386"/>
      <c r="X5" s="150"/>
      <c r="Y5" s="150"/>
      <c r="Z5" s="150"/>
      <c r="AA5" s="150"/>
      <c r="AB5" s="150"/>
      <c r="AC5" s="384"/>
      <c r="AD5" s="387"/>
      <c r="AE5" s="150"/>
      <c r="AF5" s="150"/>
      <c r="AG5" s="385"/>
      <c r="AH5" s="20"/>
    </row>
    <row r="6" spans="1:34" s="21" customFormat="1" ht="14.25" customHeight="1" x14ac:dyDescent="0.35">
      <c r="A6" s="150" t="s">
        <v>251</v>
      </c>
      <c r="B6" s="150"/>
      <c r="C6" s="150"/>
      <c r="D6" s="441"/>
      <c r="E6" s="150"/>
      <c r="F6" s="150"/>
      <c r="G6" s="150"/>
      <c r="H6" s="150"/>
      <c r="I6" s="626"/>
      <c r="J6" s="437"/>
      <c r="K6" s="663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384"/>
      <c r="AD6" s="388"/>
      <c r="AE6" s="150"/>
      <c r="AF6" s="150"/>
      <c r="AG6" s="385"/>
      <c r="AH6" s="20"/>
    </row>
    <row r="7" spans="1:34" s="21" customFormat="1" ht="18.75" customHeight="1" x14ac:dyDescent="0.35">
      <c r="A7" s="150" t="s">
        <v>252</v>
      </c>
      <c r="B7" s="150"/>
      <c r="C7" s="150"/>
      <c r="D7" s="441"/>
      <c r="E7" s="874" t="s">
        <v>455</v>
      </c>
      <c r="F7" s="875"/>
      <c r="G7" s="875"/>
      <c r="H7" s="875"/>
      <c r="I7" s="875"/>
      <c r="J7" s="875"/>
      <c r="K7" s="875"/>
      <c r="L7" s="875"/>
      <c r="M7" s="875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384"/>
      <c r="AD7" s="388"/>
      <c r="AE7" s="150"/>
      <c r="AF7" s="150"/>
      <c r="AG7" s="385"/>
      <c r="AH7" s="20"/>
    </row>
    <row r="8" spans="1:34" s="21" customFormat="1" ht="2.25" customHeight="1" x14ac:dyDescent="0.35">
      <c r="A8" s="150"/>
      <c r="B8" s="150"/>
      <c r="C8" s="150"/>
      <c r="D8" s="441"/>
      <c r="E8" s="150"/>
      <c r="F8" s="150"/>
      <c r="G8" s="150"/>
      <c r="H8" s="150"/>
      <c r="I8" s="626"/>
      <c r="J8" s="437"/>
      <c r="K8" s="663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384"/>
      <c r="AD8" s="388"/>
      <c r="AE8" s="150"/>
      <c r="AF8" s="150"/>
      <c r="AG8" s="385"/>
      <c r="AH8" s="20"/>
    </row>
    <row r="9" spans="1:34" s="21" customFormat="1" ht="11.25" customHeight="1" x14ac:dyDescent="0.35">
      <c r="A9" s="389"/>
      <c r="B9" s="150"/>
      <c r="C9" s="150"/>
      <c r="D9" s="441"/>
      <c r="E9" s="150"/>
      <c r="F9" s="150"/>
      <c r="G9" s="150"/>
      <c r="H9" s="150"/>
      <c r="I9" s="626"/>
      <c r="J9" s="437"/>
      <c r="K9" s="663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384"/>
      <c r="AD9" s="388"/>
      <c r="AE9" s="150"/>
      <c r="AF9" s="150"/>
      <c r="AG9" s="385"/>
      <c r="AH9" s="20"/>
    </row>
    <row r="10" spans="1:34" ht="2.25" customHeight="1" thickBot="1" x14ac:dyDescent="0.4"/>
    <row r="11" spans="1:34" ht="13.5" customHeight="1" thickTop="1" thickBot="1" x14ac:dyDescent="0.4">
      <c r="A11" s="896" t="s">
        <v>253</v>
      </c>
      <c r="B11" s="897"/>
      <c r="C11" s="897"/>
      <c r="D11" s="897"/>
      <c r="E11" s="897"/>
      <c r="F11" s="897"/>
      <c r="G11" s="897"/>
      <c r="H11" s="897"/>
      <c r="I11" s="897"/>
      <c r="J11" s="897"/>
      <c r="K11" s="897"/>
      <c r="L11" s="897"/>
      <c r="M11" s="897"/>
      <c r="N11" s="897"/>
      <c r="O11" s="897"/>
      <c r="P11" s="897"/>
      <c r="Q11" s="897"/>
      <c r="R11" s="897"/>
      <c r="S11" s="898"/>
    </row>
    <row r="12" spans="1:34" ht="2.25" customHeight="1" thickTop="1" x14ac:dyDescent="0.35"/>
    <row r="13" spans="1:34" s="152" customFormat="1" ht="15.75" customHeight="1" x14ac:dyDescent="0.35">
      <c r="A13" s="902" t="s">
        <v>90</v>
      </c>
      <c r="B13" s="902" t="s">
        <v>0</v>
      </c>
      <c r="C13" s="910" t="s">
        <v>1</v>
      </c>
      <c r="D13" s="902" t="s">
        <v>258</v>
      </c>
      <c r="E13" s="884" t="s">
        <v>2</v>
      </c>
      <c r="F13" s="885"/>
      <c r="G13" s="902" t="s">
        <v>302</v>
      </c>
      <c r="H13" s="888" t="s">
        <v>245</v>
      </c>
      <c r="I13" s="890" t="s">
        <v>254</v>
      </c>
      <c r="J13" s="906" t="s">
        <v>303</v>
      </c>
      <c r="K13" s="892" t="s">
        <v>304</v>
      </c>
      <c r="L13" s="894" t="s">
        <v>305</v>
      </c>
      <c r="M13" s="904" t="s">
        <v>333</v>
      </c>
      <c r="N13" s="591"/>
      <c r="O13" s="904" t="s">
        <v>334</v>
      </c>
      <c r="P13" s="899" t="s">
        <v>322</v>
      </c>
      <c r="Q13" s="900"/>
      <c r="R13" s="900"/>
      <c r="S13" s="901"/>
    </row>
    <row r="14" spans="1:34" s="152" customFormat="1" ht="29.25" customHeight="1" x14ac:dyDescent="0.35">
      <c r="A14" s="903"/>
      <c r="B14" s="903"/>
      <c r="C14" s="911"/>
      <c r="D14" s="903"/>
      <c r="E14" s="886"/>
      <c r="F14" s="887"/>
      <c r="G14" s="903"/>
      <c r="H14" s="889"/>
      <c r="I14" s="891"/>
      <c r="J14" s="907"/>
      <c r="K14" s="893"/>
      <c r="L14" s="895"/>
      <c r="M14" s="905"/>
      <c r="N14" s="592"/>
      <c r="O14" s="905"/>
      <c r="P14" s="377" t="s">
        <v>326</v>
      </c>
      <c r="Q14" s="378" t="s">
        <v>323</v>
      </c>
      <c r="R14" s="378" t="s">
        <v>324</v>
      </c>
      <c r="S14" s="379" t="s">
        <v>325</v>
      </c>
    </row>
    <row r="15" spans="1:34" s="349" customFormat="1" x14ac:dyDescent="0.35">
      <c r="A15" s="347"/>
      <c r="B15" s="347"/>
      <c r="C15" s="372"/>
      <c r="D15" s="443"/>
      <c r="E15" s="916"/>
      <c r="F15" s="917"/>
      <c r="G15" s="470"/>
      <c r="H15" s="373"/>
      <c r="I15" s="627"/>
      <c r="J15" s="448"/>
      <c r="K15" s="665"/>
      <c r="L15" s="374" t="str">
        <f>IF((P15+Q15+R15+S15)=0,"")</f>
        <v/>
      </c>
      <c r="M15" s="593"/>
      <c r="N15" s="372"/>
      <c r="O15" s="602"/>
      <c r="P15" s="375"/>
      <c r="Q15" s="376"/>
      <c r="R15" s="376"/>
      <c r="S15" s="374"/>
      <c r="T15" s="431">
        <f t="shared" ref="T15:T100" si="0">SUM(I15:L15)</f>
        <v>0</v>
      </c>
    </row>
    <row r="16" spans="1:34" s="349" customFormat="1" x14ac:dyDescent="0.35">
      <c r="A16" s="484">
        <v>16</v>
      </c>
      <c r="B16" s="485">
        <v>1</v>
      </c>
      <c r="C16" s="486" t="s">
        <v>255</v>
      </c>
      <c r="D16" s="487">
        <v>44127</v>
      </c>
      <c r="E16" s="871" t="s">
        <v>256</v>
      </c>
      <c r="F16" s="872"/>
      <c r="G16" s="488"/>
      <c r="H16" s="489">
        <v>15000</v>
      </c>
      <c r="I16" s="628"/>
      <c r="J16" s="490" t="s">
        <v>260</v>
      </c>
      <c r="K16" s="666" t="s">
        <v>257</v>
      </c>
      <c r="L16" s="401"/>
      <c r="M16" s="684">
        <v>44160</v>
      </c>
      <c r="N16" s="400"/>
      <c r="O16" s="685">
        <v>44169</v>
      </c>
      <c r="P16" s="402"/>
      <c r="Q16" s="403"/>
      <c r="R16" s="569">
        <f>H16</f>
        <v>15000</v>
      </c>
      <c r="S16" s="401"/>
      <c r="T16" s="431">
        <f t="shared" si="0"/>
        <v>0</v>
      </c>
    </row>
    <row r="17" spans="1:20" s="349" customFormat="1" x14ac:dyDescent="0.35">
      <c r="A17" s="491"/>
      <c r="B17" s="492"/>
      <c r="C17" s="493"/>
      <c r="D17" s="494"/>
      <c r="E17" s="588"/>
      <c r="F17" s="589"/>
      <c r="G17" s="532"/>
      <c r="H17" s="496"/>
      <c r="I17" s="629"/>
      <c r="J17" s="534"/>
      <c r="K17" s="666"/>
      <c r="L17" s="358"/>
      <c r="M17" s="622"/>
      <c r="N17" s="354"/>
      <c r="O17" s="360"/>
      <c r="P17" s="360"/>
      <c r="Q17" s="348"/>
      <c r="R17" s="393"/>
      <c r="S17" s="358"/>
      <c r="T17" s="431"/>
    </row>
    <row r="18" spans="1:20" s="349" customFormat="1" ht="15" customHeight="1" x14ac:dyDescent="0.35">
      <c r="A18" s="484"/>
      <c r="B18" s="485"/>
      <c r="C18" s="486"/>
      <c r="D18" s="487"/>
      <c r="E18" s="586"/>
      <c r="F18" s="587"/>
      <c r="G18" s="488"/>
      <c r="H18" s="489"/>
      <c r="I18" s="628"/>
      <c r="J18" s="490"/>
      <c r="K18" s="666"/>
      <c r="L18" s="401"/>
      <c r="M18" s="594"/>
      <c r="N18" s="400"/>
      <c r="O18" s="402"/>
      <c r="P18" s="402"/>
      <c r="Q18" s="403"/>
      <c r="R18" s="569"/>
      <c r="S18" s="401"/>
      <c r="T18" s="431"/>
    </row>
    <row r="19" spans="1:20" s="349" customFormat="1" ht="15" customHeight="1" x14ac:dyDescent="0.35">
      <c r="A19" s="491">
        <v>15</v>
      </c>
      <c r="B19" s="492">
        <v>2</v>
      </c>
      <c r="C19" s="621" t="s">
        <v>343</v>
      </c>
      <c r="D19" s="494"/>
      <c r="E19" s="878"/>
      <c r="F19" s="879"/>
      <c r="G19" s="495"/>
      <c r="H19" s="496"/>
      <c r="I19" s="629"/>
      <c r="J19" s="497"/>
      <c r="K19" s="667"/>
      <c r="L19" s="370"/>
      <c r="M19" s="595"/>
      <c r="N19" s="570"/>
      <c r="O19" s="603"/>
      <c r="P19" s="367"/>
      <c r="Q19" s="348"/>
      <c r="R19" s="393">
        <f>H19</f>
        <v>0</v>
      </c>
      <c r="S19" s="358"/>
      <c r="T19" s="431">
        <f t="shared" si="0"/>
        <v>0</v>
      </c>
    </row>
    <row r="20" spans="1:20" s="459" customFormat="1" ht="15" customHeight="1" x14ac:dyDescent="0.35">
      <c r="A20" s="484"/>
      <c r="B20" s="485"/>
      <c r="C20" s="486" t="s">
        <v>255</v>
      </c>
      <c r="D20" s="487">
        <v>44130</v>
      </c>
      <c r="E20" s="853" t="s">
        <v>259</v>
      </c>
      <c r="F20" s="854"/>
      <c r="G20" s="623"/>
      <c r="H20" s="489">
        <v>5216.99</v>
      </c>
      <c r="I20" s="628"/>
      <c r="J20" s="499" t="s">
        <v>260</v>
      </c>
      <c r="K20" s="668" t="s">
        <v>309</v>
      </c>
      <c r="L20" s="404"/>
      <c r="M20" s="686">
        <v>44160</v>
      </c>
      <c r="N20" s="571"/>
      <c r="O20" s="687">
        <v>44169</v>
      </c>
      <c r="P20" s="405"/>
      <c r="Q20" s="403"/>
      <c r="R20" s="569">
        <f>H20</f>
        <v>5216.99</v>
      </c>
      <c r="S20" s="401"/>
      <c r="T20" s="458"/>
    </row>
    <row r="21" spans="1:20" s="349" customFormat="1" ht="15" customHeight="1" x14ac:dyDescent="0.35">
      <c r="A21" s="491"/>
      <c r="B21" s="492" t="s">
        <v>392</v>
      </c>
      <c r="C21" s="493" t="s">
        <v>255</v>
      </c>
      <c r="D21" s="494">
        <v>36870</v>
      </c>
      <c r="E21" s="707" t="s">
        <v>349</v>
      </c>
      <c r="F21" s="650"/>
      <c r="G21" s="651"/>
      <c r="H21" s="496">
        <v>18772.34</v>
      </c>
      <c r="I21" s="629">
        <v>20000</v>
      </c>
      <c r="J21" s="497"/>
      <c r="K21" s="667" t="s">
        <v>358</v>
      </c>
      <c r="L21" s="370"/>
      <c r="M21" s="703">
        <v>44243</v>
      </c>
      <c r="N21" s="570"/>
      <c r="O21" s="699">
        <v>44243</v>
      </c>
      <c r="P21" s="367"/>
      <c r="Q21" s="348"/>
      <c r="R21" s="393">
        <f>H21</f>
        <v>18772.34</v>
      </c>
      <c r="S21" s="358"/>
      <c r="T21" s="431"/>
    </row>
    <row r="22" spans="1:20" s="459" customFormat="1" ht="15" customHeight="1" x14ac:dyDescent="0.35">
      <c r="A22" s="484"/>
      <c r="B22" s="485"/>
      <c r="C22" s="486"/>
      <c r="D22" s="487"/>
      <c r="E22" s="624"/>
      <c r="F22" s="625"/>
      <c r="G22" s="623"/>
      <c r="H22" s="489"/>
      <c r="I22" s="628"/>
      <c r="J22" s="499"/>
      <c r="K22" s="668"/>
      <c r="L22" s="404"/>
      <c r="M22" s="596"/>
      <c r="N22" s="571"/>
      <c r="O22" s="604"/>
      <c r="P22" s="405"/>
      <c r="Q22" s="403"/>
      <c r="R22" s="569"/>
      <c r="S22" s="401"/>
      <c r="T22" s="458"/>
    </row>
    <row r="23" spans="1:20" s="349" customFormat="1" ht="15" customHeight="1" x14ac:dyDescent="0.35">
      <c r="A23" s="491"/>
      <c r="B23" s="492"/>
      <c r="C23" s="493"/>
      <c r="D23" s="494"/>
      <c r="E23" s="584"/>
      <c r="F23" s="585"/>
      <c r="G23" s="495"/>
      <c r="H23" s="496"/>
      <c r="I23" s="629"/>
      <c r="J23" s="497"/>
      <c r="K23" s="667"/>
      <c r="L23" s="370"/>
      <c r="M23" s="595"/>
      <c r="N23" s="570"/>
      <c r="O23" s="603"/>
      <c r="P23" s="367"/>
      <c r="Q23" s="348"/>
      <c r="R23" s="393"/>
      <c r="S23" s="358"/>
      <c r="T23" s="431"/>
    </row>
    <row r="24" spans="1:20" s="349" customFormat="1" x14ac:dyDescent="0.35">
      <c r="A24" s="484">
        <v>15</v>
      </c>
      <c r="B24" s="485">
        <v>3</v>
      </c>
      <c r="C24" s="486" t="s">
        <v>255</v>
      </c>
      <c r="D24" s="487">
        <v>44130</v>
      </c>
      <c r="E24" s="912" t="s">
        <v>300</v>
      </c>
      <c r="F24" s="913"/>
      <c r="G24" s="498"/>
      <c r="H24" s="489">
        <v>4000</v>
      </c>
      <c r="I24" s="628"/>
      <c r="J24" s="499"/>
      <c r="K24" s="667" t="s">
        <v>309</v>
      </c>
      <c r="L24" s="404"/>
      <c r="M24" s="686">
        <v>44160</v>
      </c>
      <c r="N24" s="571"/>
      <c r="O24" s="687">
        <v>44169</v>
      </c>
      <c r="P24" s="405"/>
      <c r="Q24" s="403"/>
      <c r="R24" s="403"/>
      <c r="S24" s="568">
        <f>H24</f>
        <v>4000</v>
      </c>
      <c r="T24" s="431">
        <f t="shared" si="0"/>
        <v>0</v>
      </c>
    </row>
    <row r="25" spans="1:20" s="349" customFormat="1" x14ac:dyDescent="0.35">
      <c r="A25" s="350">
        <v>16</v>
      </c>
      <c r="B25" s="492">
        <v>4</v>
      </c>
      <c r="C25" s="493" t="s">
        <v>255</v>
      </c>
      <c r="D25" s="494">
        <v>44096</v>
      </c>
      <c r="E25" s="869" t="s">
        <v>261</v>
      </c>
      <c r="F25" s="870"/>
      <c r="G25" s="532"/>
      <c r="H25" s="717">
        <v>2352.6999999999998</v>
      </c>
      <c r="I25" s="630">
        <v>3155.03</v>
      </c>
      <c r="J25" s="450"/>
      <c r="K25" s="667" t="s">
        <v>358</v>
      </c>
      <c r="L25" s="370"/>
      <c r="M25" s="703">
        <v>44203</v>
      </c>
      <c r="N25" s="570"/>
      <c r="O25" s="699">
        <v>44223</v>
      </c>
      <c r="P25" s="367"/>
      <c r="Q25" s="393"/>
      <c r="R25" s="393">
        <f>H25</f>
        <v>2352.6999999999998</v>
      </c>
      <c r="S25" s="358"/>
      <c r="T25" s="431">
        <f t="shared" si="0"/>
        <v>3155.03</v>
      </c>
    </row>
    <row r="26" spans="1:20" s="349" customFormat="1" x14ac:dyDescent="0.35">
      <c r="A26" s="485">
        <v>16</v>
      </c>
      <c r="B26" s="500">
        <v>5</v>
      </c>
      <c r="C26" s="501" t="s">
        <v>255</v>
      </c>
      <c r="D26" s="502">
        <v>44127</v>
      </c>
      <c r="E26" s="871" t="s">
        <v>262</v>
      </c>
      <c r="F26" s="872"/>
      <c r="G26" s="503"/>
      <c r="H26" s="504">
        <v>7686.1</v>
      </c>
      <c r="I26" s="631"/>
      <c r="J26" s="505" t="s">
        <v>260</v>
      </c>
      <c r="K26" s="667" t="s">
        <v>309</v>
      </c>
      <c r="L26" s="404"/>
      <c r="M26" s="688">
        <v>44160</v>
      </c>
      <c r="N26" s="572"/>
      <c r="O26" s="689">
        <v>44169</v>
      </c>
      <c r="P26" s="409"/>
      <c r="Q26" s="410"/>
      <c r="R26" s="420">
        <f>H26</f>
        <v>7686.1</v>
      </c>
      <c r="S26" s="411"/>
      <c r="T26" s="431">
        <f t="shared" si="0"/>
        <v>0</v>
      </c>
    </row>
    <row r="27" spans="1:20" s="349" customFormat="1" ht="15" customHeight="1" x14ac:dyDescent="0.35">
      <c r="A27" s="351"/>
      <c r="B27" s="506">
        <v>6</v>
      </c>
      <c r="C27" s="526" t="s">
        <v>263</v>
      </c>
      <c r="D27" s="444"/>
      <c r="E27" s="859"/>
      <c r="F27" s="860"/>
      <c r="G27" s="474"/>
      <c r="H27" s="357"/>
      <c r="I27" s="632"/>
      <c r="J27" s="380"/>
      <c r="K27" s="669"/>
      <c r="L27" s="370" t="str">
        <f>IF((P27+Q27+R27+S27)=0,"",(P27+Q27+R27+S27))</f>
        <v/>
      </c>
      <c r="M27" s="598"/>
      <c r="N27" s="573"/>
      <c r="O27" s="606"/>
      <c r="P27" s="361"/>
      <c r="Q27" s="352"/>
      <c r="R27" s="352"/>
      <c r="S27" s="368">
        <f>H27</f>
        <v>0</v>
      </c>
      <c r="T27" s="431">
        <f t="shared" si="0"/>
        <v>0</v>
      </c>
    </row>
    <row r="28" spans="1:20" s="349" customFormat="1" ht="12.75" customHeight="1" x14ac:dyDescent="0.35">
      <c r="A28" s="484">
        <v>6</v>
      </c>
      <c r="B28" s="406"/>
      <c r="C28" s="501" t="s">
        <v>264</v>
      </c>
      <c r="D28" s="502">
        <v>44139</v>
      </c>
      <c r="E28" s="871" t="s">
        <v>265</v>
      </c>
      <c r="F28" s="872"/>
      <c r="G28" s="473"/>
      <c r="H28" s="504">
        <v>3078</v>
      </c>
      <c r="I28" s="633"/>
      <c r="J28" s="451"/>
      <c r="K28" s="670" t="s">
        <v>267</v>
      </c>
      <c r="L28" s="404"/>
      <c r="M28" s="688">
        <v>44165</v>
      </c>
      <c r="N28" s="572"/>
      <c r="O28" s="689">
        <v>44169</v>
      </c>
      <c r="P28" s="409"/>
      <c r="Q28" s="420">
        <f>H28</f>
        <v>3078</v>
      </c>
      <c r="R28" s="410"/>
      <c r="S28" s="411"/>
      <c r="T28" s="431">
        <f t="shared" si="0"/>
        <v>0</v>
      </c>
    </row>
    <row r="29" spans="1:20" s="349" customFormat="1" x14ac:dyDescent="0.35">
      <c r="A29" s="491">
        <v>5</v>
      </c>
      <c r="B29" s="506"/>
      <c r="C29" s="507" t="s">
        <v>266</v>
      </c>
      <c r="D29" s="508">
        <v>44099</v>
      </c>
      <c r="E29" s="869" t="s">
        <v>268</v>
      </c>
      <c r="F29" s="870"/>
      <c r="G29" s="509"/>
      <c r="H29" s="510">
        <v>4225</v>
      </c>
      <c r="I29" s="634"/>
      <c r="J29" s="511"/>
      <c r="K29" s="671" t="s">
        <v>267</v>
      </c>
      <c r="L29" s="370"/>
      <c r="M29" s="690">
        <v>44160</v>
      </c>
      <c r="N29" s="573"/>
      <c r="O29" s="691">
        <v>44169</v>
      </c>
      <c r="P29" s="361"/>
      <c r="Q29" s="369">
        <f>H29</f>
        <v>4225</v>
      </c>
      <c r="R29" s="369"/>
      <c r="S29" s="359"/>
      <c r="T29" s="431">
        <f t="shared" si="0"/>
        <v>0</v>
      </c>
    </row>
    <row r="30" spans="1:20" s="349" customFormat="1" ht="13.5" customHeight="1" x14ac:dyDescent="0.35">
      <c r="A30" s="399">
        <v>7</v>
      </c>
      <c r="B30" s="406"/>
      <c r="C30" s="407" t="s">
        <v>269</v>
      </c>
      <c r="D30" s="456">
        <v>44117</v>
      </c>
      <c r="E30" s="865" t="s">
        <v>270</v>
      </c>
      <c r="F30" s="866"/>
      <c r="G30" s="473"/>
      <c r="H30" s="408"/>
      <c r="I30" s="635"/>
      <c r="J30" s="453"/>
      <c r="K30" s="672"/>
      <c r="L30" s="609">
        <v>44176</v>
      </c>
      <c r="M30" s="597"/>
      <c r="N30" s="572"/>
      <c r="O30" s="605"/>
      <c r="P30" s="409"/>
      <c r="Q30" s="410"/>
      <c r="R30" s="410"/>
      <c r="S30" s="412"/>
      <c r="T30" s="431">
        <f t="shared" si="0"/>
        <v>44176</v>
      </c>
    </row>
    <row r="31" spans="1:20" s="349" customFormat="1" x14ac:dyDescent="0.35">
      <c r="A31" s="353"/>
      <c r="B31" s="353"/>
      <c r="C31" s="355"/>
      <c r="D31" s="444"/>
      <c r="E31" s="869" t="s">
        <v>271</v>
      </c>
      <c r="F31" s="870"/>
      <c r="G31" s="509"/>
      <c r="H31" s="533">
        <v>23000</v>
      </c>
      <c r="I31" s="636"/>
      <c r="J31" s="452"/>
      <c r="K31" s="676">
        <v>44176</v>
      </c>
      <c r="L31" s="370"/>
      <c r="M31" s="703">
        <v>44187</v>
      </c>
      <c r="N31" s="570"/>
      <c r="O31" s="699">
        <v>44187</v>
      </c>
      <c r="P31" s="367"/>
      <c r="Q31" s="369">
        <f>H31</f>
        <v>23000</v>
      </c>
      <c r="R31" s="352"/>
      <c r="S31" s="359"/>
      <c r="T31" s="431">
        <f t="shared" si="0"/>
        <v>44176</v>
      </c>
    </row>
    <row r="32" spans="1:20" s="349" customFormat="1" ht="15" customHeight="1" x14ac:dyDescent="0.35">
      <c r="A32" s="398"/>
      <c r="B32" s="500">
        <v>7</v>
      </c>
      <c r="C32" s="516" t="s">
        <v>272</v>
      </c>
      <c r="D32" s="419"/>
      <c r="E32" s="865"/>
      <c r="F32" s="866"/>
      <c r="G32" s="473"/>
      <c r="H32" s="408"/>
      <c r="I32" s="637"/>
      <c r="J32" s="453"/>
      <c r="K32" s="672"/>
      <c r="L32" s="404"/>
      <c r="M32" s="596"/>
      <c r="N32" s="571"/>
      <c r="O32" s="604"/>
      <c r="P32" s="405">
        <f t="shared" ref="P32:P37" si="1">H32</f>
        <v>0</v>
      </c>
      <c r="Q32" s="410"/>
      <c r="R32" s="410"/>
      <c r="S32" s="412"/>
      <c r="T32" s="431">
        <f t="shared" si="0"/>
        <v>0</v>
      </c>
    </row>
    <row r="33" spans="1:20" s="349" customFormat="1" ht="15" customHeight="1" x14ac:dyDescent="0.35">
      <c r="A33" s="491">
        <v>6</v>
      </c>
      <c r="B33" s="506"/>
      <c r="C33" s="493" t="s">
        <v>264</v>
      </c>
      <c r="D33" s="494">
        <v>44117</v>
      </c>
      <c r="E33" s="878" t="s">
        <v>273</v>
      </c>
      <c r="F33" s="879"/>
      <c r="G33" s="512"/>
      <c r="H33" s="510">
        <v>3543.4</v>
      </c>
      <c r="I33" s="634"/>
      <c r="J33" s="511"/>
      <c r="K33" s="671" t="s">
        <v>280</v>
      </c>
      <c r="L33" s="370"/>
      <c r="M33" s="690">
        <v>44160</v>
      </c>
      <c r="N33" s="573"/>
      <c r="O33" s="691">
        <v>44169</v>
      </c>
      <c r="P33" s="392">
        <f t="shared" si="1"/>
        <v>3543.4</v>
      </c>
      <c r="Q33" s="352"/>
      <c r="R33" s="352"/>
      <c r="S33" s="368"/>
      <c r="T33" s="431">
        <f t="shared" si="0"/>
        <v>0</v>
      </c>
    </row>
    <row r="34" spans="1:20" s="349" customFormat="1" x14ac:dyDescent="0.35">
      <c r="A34" s="484">
        <v>17</v>
      </c>
      <c r="B34" s="500"/>
      <c r="C34" s="486" t="s">
        <v>274</v>
      </c>
      <c r="D34" s="487">
        <v>44124</v>
      </c>
      <c r="E34" s="880" t="s">
        <v>275</v>
      </c>
      <c r="F34" s="881"/>
      <c r="G34" s="503"/>
      <c r="H34" s="504">
        <v>8125.04</v>
      </c>
      <c r="I34" s="628"/>
      <c r="J34" s="513"/>
      <c r="K34" s="671" t="s">
        <v>280</v>
      </c>
      <c r="L34" s="404"/>
      <c r="M34" s="688">
        <v>44160</v>
      </c>
      <c r="N34" s="572"/>
      <c r="O34" s="689">
        <v>44169</v>
      </c>
      <c r="P34" s="430">
        <f t="shared" si="1"/>
        <v>8125.04</v>
      </c>
      <c r="Q34" s="410"/>
      <c r="R34" s="410"/>
      <c r="S34" s="412"/>
      <c r="T34" s="431">
        <f t="shared" si="0"/>
        <v>0</v>
      </c>
    </row>
    <row r="35" spans="1:20" s="349" customFormat="1" ht="15" customHeight="1" x14ac:dyDescent="0.35">
      <c r="A35" s="491">
        <v>13</v>
      </c>
      <c r="B35" s="506"/>
      <c r="C35" s="507" t="s">
        <v>276</v>
      </c>
      <c r="D35" s="508">
        <v>44106</v>
      </c>
      <c r="E35" s="878" t="s">
        <v>277</v>
      </c>
      <c r="F35" s="879"/>
      <c r="G35" s="512"/>
      <c r="H35" s="510">
        <v>384.8</v>
      </c>
      <c r="I35" s="634"/>
      <c r="J35" s="511"/>
      <c r="K35" s="671" t="s">
        <v>280</v>
      </c>
      <c r="L35" s="370"/>
      <c r="M35" s="692" t="s">
        <v>346</v>
      </c>
      <c r="N35" s="570"/>
      <c r="O35" s="699">
        <v>44180</v>
      </c>
      <c r="P35" s="367">
        <f t="shared" si="1"/>
        <v>384.8</v>
      </c>
      <c r="Q35" s="369"/>
      <c r="R35" s="352"/>
      <c r="S35" s="359"/>
      <c r="T35" s="431">
        <f t="shared" si="0"/>
        <v>0</v>
      </c>
    </row>
    <row r="36" spans="1:20" s="349" customFormat="1" x14ac:dyDescent="0.35">
      <c r="A36" s="484">
        <v>8</v>
      </c>
      <c r="B36" s="500"/>
      <c r="C36" s="501" t="s">
        <v>278</v>
      </c>
      <c r="D36" s="502">
        <v>44109</v>
      </c>
      <c r="E36" s="880" t="s">
        <v>279</v>
      </c>
      <c r="F36" s="881"/>
      <c r="G36" s="503"/>
      <c r="H36" s="504">
        <v>1564.85</v>
      </c>
      <c r="I36" s="638"/>
      <c r="J36" s="513"/>
      <c r="K36" s="667" t="s">
        <v>309</v>
      </c>
      <c r="L36" s="404"/>
      <c r="M36" s="686">
        <v>44160</v>
      </c>
      <c r="N36" s="571"/>
      <c r="O36" s="687">
        <v>44169</v>
      </c>
      <c r="P36" s="405">
        <f t="shared" si="1"/>
        <v>1564.85</v>
      </c>
      <c r="Q36" s="410"/>
      <c r="R36" s="410"/>
      <c r="S36" s="412"/>
      <c r="T36" s="431">
        <f t="shared" si="0"/>
        <v>0</v>
      </c>
    </row>
    <row r="37" spans="1:20" s="349" customFormat="1" x14ac:dyDescent="0.35">
      <c r="A37" s="491">
        <v>7</v>
      </c>
      <c r="B37" s="506"/>
      <c r="C37" s="507" t="s">
        <v>269</v>
      </c>
      <c r="D37" s="508">
        <v>44138</v>
      </c>
      <c r="E37" s="514" t="s">
        <v>291</v>
      </c>
      <c r="F37" s="515"/>
      <c r="G37" s="509"/>
      <c r="H37" s="510">
        <v>1470</v>
      </c>
      <c r="I37" s="634"/>
      <c r="J37" s="511"/>
      <c r="K37" s="667" t="s">
        <v>309</v>
      </c>
      <c r="L37" s="370"/>
      <c r="M37" s="690">
        <v>44160</v>
      </c>
      <c r="N37" s="573"/>
      <c r="O37" s="691">
        <v>44169</v>
      </c>
      <c r="P37" s="392">
        <f t="shared" si="1"/>
        <v>1470</v>
      </c>
      <c r="Q37" s="352"/>
      <c r="R37" s="352"/>
      <c r="S37" s="359"/>
      <c r="T37" s="431"/>
    </row>
    <row r="38" spans="1:20" s="349" customFormat="1" x14ac:dyDescent="0.35">
      <c r="A38" s="398"/>
      <c r="B38" s="406"/>
      <c r="C38" s="407"/>
      <c r="D38" s="456"/>
      <c r="E38" s="433"/>
      <c r="F38" s="434"/>
      <c r="G38" s="473"/>
      <c r="H38" s="408"/>
      <c r="I38" s="637"/>
      <c r="J38" s="453"/>
      <c r="K38" s="672"/>
      <c r="L38" s="404"/>
      <c r="M38" s="597"/>
      <c r="N38" s="572"/>
      <c r="O38" s="605"/>
      <c r="P38" s="430"/>
      <c r="Q38" s="410"/>
      <c r="R38" s="410"/>
      <c r="S38" s="412"/>
      <c r="T38" s="431"/>
    </row>
    <row r="39" spans="1:20" s="349" customFormat="1" x14ac:dyDescent="0.35">
      <c r="A39" s="350"/>
      <c r="B39" s="353"/>
      <c r="C39" s="355"/>
      <c r="D39" s="444"/>
      <c r="E39" s="859"/>
      <c r="F39" s="860"/>
      <c r="G39" s="474"/>
      <c r="H39" s="357"/>
      <c r="I39" s="636"/>
      <c r="J39" s="452"/>
      <c r="K39" s="673">
        <f>H39</f>
        <v>0</v>
      </c>
      <c r="L39" s="370" t="str">
        <f>IF((P39+Q39+R39+S39)=0,"",(P39+Q39+R39+S39))</f>
        <v/>
      </c>
      <c r="M39" s="598"/>
      <c r="N39" s="573"/>
      <c r="O39" s="606"/>
      <c r="P39" s="361"/>
      <c r="Q39" s="352"/>
      <c r="R39" s="352"/>
      <c r="S39" s="359"/>
      <c r="T39" s="431">
        <f t="shared" si="0"/>
        <v>0</v>
      </c>
    </row>
    <row r="40" spans="1:20" s="349" customFormat="1" x14ac:dyDescent="0.35">
      <c r="A40" s="398"/>
      <c r="B40" s="500">
        <v>8</v>
      </c>
      <c r="C40" s="855" t="s">
        <v>340</v>
      </c>
      <c r="D40" s="856"/>
      <c r="E40" s="865"/>
      <c r="F40" s="866"/>
      <c r="G40" s="473"/>
      <c r="H40" s="408"/>
      <c r="I40" s="637"/>
      <c r="J40" s="453"/>
      <c r="K40" s="672"/>
      <c r="L40" s="404" t="str">
        <f>IF((P40+Q40+R40+S40)=0,"",(P40+Q40+R40+S40))</f>
        <v/>
      </c>
      <c r="M40" s="596"/>
      <c r="N40" s="571"/>
      <c r="O40" s="604"/>
      <c r="P40" s="405">
        <f>H40</f>
        <v>0</v>
      </c>
      <c r="Q40" s="410"/>
      <c r="R40" s="410"/>
      <c r="S40" s="412"/>
      <c r="T40" s="431">
        <f t="shared" si="0"/>
        <v>0</v>
      </c>
    </row>
    <row r="41" spans="1:20" s="349" customFormat="1" x14ac:dyDescent="0.35">
      <c r="A41" s="491">
        <v>12</v>
      </c>
      <c r="B41" s="506"/>
      <c r="C41" s="517" t="s">
        <v>264</v>
      </c>
      <c r="D41" s="518">
        <v>44139</v>
      </c>
      <c r="E41" s="869" t="s">
        <v>281</v>
      </c>
      <c r="F41" s="870"/>
      <c r="G41" s="509"/>
      <c r="H41" s="510">
        <v>3501</v>
      </c>
      <c r="I41" s="634"/>
      <c r="J41" s="511"/>
      <c r="K41" s="667" t="s">
        <v>309</v>
      </c>
      <c r="L41" s="370"/>
      <c r="M41" s="690">
        <v>44160</v>
      </c>
      <c r="N41" s="573"/>
      <c r="O41" s="691">
        <v>44169</v>
      </c>
      <c r="P41" s="361"/>
      <c r="Q41" s="369">
        <f>H41</f>
        <v>3501</v>
      </c>
      <c r="R41" s="352"/>
      <c r="S41" s="359"/>
      <c r="T41" s="431">
        <f t="shared" si="0"/>
        <v>0</v>
      </c>
    </row>
    <row r="42" spans="1:20" s="349" customFormat="1" x14ac:dyDescent="0.35">
      <c r="A42" s="406"/>
      <c r="B42" s="406"/>
      <c r="C42" s="407"/>
      <c r="D42" s="438"/>
      <c r="E42" s="880" t="s">
        <v>335</v>
      </c>
      <c r="F42" s="881"/>
      <c r="G42" s="503"/>
      <c r="H42" s="620">
        <v>-7487.35</v>
      </c>
      <c r="I42" s="637"/>
      <c r="J42" s="453"/>
      <c r="K42" s="673"/>
      <c r="L42" s="404"/>
      <c r="M42" s="688">
        <v>44176</v>
      </c>
      <c r="N42" s="572"/>
      <c r="O42" s="689">
        <v>44183</v>
      </c>
      <c r="P42" s="409"/>
      <c r="Q42" s="420">
        <v>-7487.35</v>
      </c>
      <c r="R42" s="410"/>
      <c r="S42" s="412"/>
      <c r="T42" s="431">
        <f t="shared" si="0"/>
        <v>0</v>
      </c>
    </row>
    <row r="43" spans="1:20" s="349" customFormat="1" x14ac:dyDescent="0.35">
      <c r="A43" s="353">
        <v>8</v>
      </c>
      <c r="B43" s="506" t="s">
        <v>385</v>
      </c>
      <c r="C43" s="507" t="s">
        <v>278</v>
      </c>
      <c r="D43" s="683"/>
      <c r="E43" s="754" t="s">
        <v>341</v>
      </c>
      <c r="F43" s="755"/>
      <c r="G43" s="509"/>
      <c r="H43" s="533">
        <v>2508.8000000000002</v>
      </c>
      <c r="I43" s="652">
        <v>2100</v>
      </c>
      <c r="J43" s="452"/>
      <c r="K43" s="673"/>
      <c r="L43" s="370"/>
      <c r="M43" s="690">
        <v>44237</v>
      </c>
      <c r="N43" s="573"/>
      <c r="O43" s="691">
        <v>44239</v>
      </c>
      <c r="P43" s="361"/>
      <c r="Q43" s="352"/>
      <c r="R43" s="352"/>
      <c r="S43" s="359"/>
      <c r="T43" s="431"/>
    </row>
    <row r="44" spans="1:20" s="349" customFormat="1" x14ac:dyDescent="0.35">
      <c r="A44" s="406">
        <v>15</v>
      </c>
      <c r="B44" s="500" t="s">
        <v>359</v>
      </c>
      <c r="C44" s="501" t="s">
        <v>255</v>
      </c>
      <c r="D44" s="502">
        <v>44182</v>
      </c>
      <c r="E44" s="708" t="s">
        <v>342</v>
      </c>
      <c r="F44" s="715"/>
      <c r="G44" s="503"/>
      <c r="H44" s="533">
        <v>1679.94</v>
      </c>
      <c r="I44" s="638">
        <v>2000</v>
      </c>
      <c r="J44" s="453"/>
      <c r="K44" s="716" t="s">
        <v>360</v>
      </c>
      <c r="L44" s="404"/>
      <c r="M44" s="688">
        <v>44203</v>
      </c>
      <c r="N44" s="572"/>
      <c r="O44" s="699">
        <v>44223</v>
      </c>
      <c r="P44" s="409"/>
      <c r="Q44" s="420">
        <f>H44</f>
        <v>1679.94</v>
      </c>
      <c r="R44" s="410"/>
      <c r="S44" s="412"/>
      <c r="T44" s="431"/>
    </row>
    <row r="45" spans="1:20" s="349" customFormat="1" x14ac:dyDescent="0.35">
      <c r="A45" s="353"/>
      <c r="B45" s="506" t="s">
        <v>361</v>
      </c>
      <c r="C45" s="501" t="s">
        <v>255</v>
      </c>
      <c r="D45" s="508">
        <v>44162</v>
      </c>
      <c r="E45" s="708" t="s">
        <v>353</v>
      </c>
      <c r="F45" s="709"/>
      <c r="G45" s="509"/>
      <c r="H45" s="533">
        <v>5628.6</v>
      </c>
      <c r="I45" s="652"/>
      <c r="J45" s="452"/>
      <c r="K45" s="673"/>
      <c r="L45" s="370"/>
      <c r="M45" s="690">
        <v>44203</v>
      </c>
      <c r="N45" s="573"/>
      <c r="O45" s="741" t="s">
        <v>368</v>
      </c>
      <c r="P45" s="361"/>
      <c r="Q45" s="352"/>
      <c r="R45" s="369">
        <f>H45</f>
        <v>5628.6</v>
      </c>
      <c r="S45" s="359"/>
      <c r="T45" s="431"/>
    </row>
    <row r="46" spans="1:20" s="349" customFormat="1" x14ac:dyDescent="0.35">
      <c r="A46" s="353">
        <v>8</v>
      </c>
      <c r="B46" s="506" t="s">
        <v>386</v>
      </c>
      <c r="C46" s="501" t="s">
        <v>278</v>
      </c>
      <c r="D46" s="508"/>
      <c r="E46" s="754" t="s">
        <v>376</v>
      </c>
      <c r="F46" s="755"/>
      <c r="G46" s="509"/>
      <c r="H46" s="533">
        <v>6735</v>
      </c>
      <c r="I46" s="652"/>
      <c r="J46" s="452"/>
      <c r="K46" s="673"/>
      <c r="L46" s="370"/>
      <c r="M46" s="690">
        <v>44237</v>
      </c>
      <c r="N46" s="573"/>
      <c r="O46" s="691">
        <v>44239</v>
      </c>
      <c r="P46" s="361"/>
      <c r="Q46" s="352"/>
      <c r="R46" s="369"/>
      <c r="S46" s="359"/>
      <c r="T46" s="431"/>
    </row>
    <row r="47" spans="1:20" s="349" customFormat="1" x14ac:dyDescent="0.35">
      <c r="A47" s="406">
        <v>12</v>
      </c>
      <c r="B47" s="500" t="s">
        <v>387</v>
      </c>
      <c r="C47" s="501" t="s">
        <v>264</v>
      </c>
      <c r="D47" s="739"/>
      <c r="E47" s="754" t="s">
        <v>377</v>
      </c>
      <c r="F47" s="715"/>
      <c r="G47" s="503"/>
      <c r="H47" s="533">
        <v>1582.13</v>
      </c>
      <c r="I47" s="653"/>
      <c r="J47" s="453"/>
      <c r="K47" s="673"/>
      <c r="L47" s="404"/>
      <c r="M47" s="688">
        <v>44237</v>
      </c>
      <c r="N47" s="572"/>
      <c r="O47" s="689">
        <v>44239</v>
      </c>
      <c r="P47" s="409"/>
      <c r="Q47" s="410"/>
      <c r="R47" s="410"/>
      <c r="S47" s="412"/>
      <c r="T47" s="431"/>
    </row>
    <row r="48" spans="1:20" s="349" customFormat="1" x14ac:dyDescent="0.35">
      <c r="A48" s="406"/>
      <c r="B48" s="500" t="s">
        <v>434</v>
      </c>
      <c r="C48" s="501" t="s">
        <v>264</v>
      </c>
      <c r="D48" s="739"/>
      <c r="E48" s="819" t="s">
        <v>435</v>
      </c>
      <c r="F48" s="715"/>
      <c r="G48" s="503"/>
      <c r="H48" s="533">
        <v>11417.5</v>
      </c>
      <c r="I48" s="638">
        <v>4100</v>
      </c>
      <c r="J48" s="453"/>
      <c r="K48" s="673"/>
      <c r="L48" s="404"/>
      <c r="M48" s="688">
        <v>44286</v>
      </c>
      <c r="N48" s="572"/>
      <c r="O48" s="689"/>
      <c r="P48" s="409"/>
      <c r="Q48" s="410"/>
      <c r="R48" s="410"/>
      <c r="S48" s="412"/>
      <c r="T48" s="431"/>
    </row>
    <row r="49" spans="1:20" s="349" customFormat="1" x14ac:dyDescent="0.35">
      <c r="A49" s="353"/>
      <c r="B49" s="353"/>
      <c r="C49" s="355"/>
      <c r="D49" s="444"/>
      <c r="E49" s="861"/>
      <c r="F49" s="862"/>
      <c r="G49" s="474"/>
      <c r="H49" s="357"/>
      <c r="I49" s="636"/>
      <c r="J49" s="452"/>
      <c r="K49" s="674">
        <f>H49</f>
        <v>0</v>
      </c>
      <c r="L49" s="370" t="str">
        <f>IF((P49+Q49+R49+S49)=0,"",(P49+Q49+R49+S49))</f>
        <v/>
      </c>
      <c r="M49" s="598"/>
      <c r="N49" s="573"/>
      <c r="O49" s="606"/>
      <c r="P49" s="361"/>
      <c r="Q49" s="352"/>
      <c r="R49" s="352"/>
      <c r="S49" s="359"/>
      <c r="T49" s="431">
        <f t="shared" si="0"/>
        <v>0</v>
      </c>
    </row>
    <row r="50" spans="1:20" s="349" customFormat="1" x14ac:dyDescent="0.35">
      <c r="A50" s="406"/>
      <c r="B50" s="406">
        <v>9</v>
      </c>
      <c r="C50" s="407" t="s">
        <v>282</v>
      </c>
      <c r="D50" s="438"/>
      <c r="E50" s="865"/>
      <c r="F50" s="866"/>
      <c r="G50" s="473"/>
      <c r="H50" s="408"/>
      <c r="I50" s="637"/>
      <c r="J50" s="453"/>
      <c r="K50" s="675">
        <f>H50</f>
        <v>0</v>
      </c>
      <c r="L50" s="404" t="str">
        <f>IF((P50+Q50+R50+S50)=0,"",(P50+Q50+R50+S50))</f>
        <v/>
      </c>
      <c r="M50" s="597"/>
      <c r="N50" s="572"/>
      <c r="O50" s="605"/>
      <c r="P50" s="409"/>
      <c r="Q50" s="410"/>
      <c r="R50" s="410"/>
      <c r="S50" s="412"/>
      <c r="T50" s="431">
        <f t="shared" si="0"/>
        <v>0</v>
      </c>
    </row>
    <row r="51" spans="1:20" s="349" customFormat="1" ht="12.75" customHeight="1" x14ac:dyDescent="0.35">
      <c r="A51" s="506">
        <v>6</v>
      </c>
      <c r="B51" s="506"/>
      <c r="C51" s="507" t="s">
        <v>264</v>
      </c>
      <c r="D51" s="683"/>
      <c r="E51" s="867" t="s">
        <v>345</v>
      </c>
      <c r="F51" s="868"/>
      <c r="G51" s="509"/>
      <c r="H51" s="533">
        <v>21983.85</v>
      </c>
      <c r="I51" s="636"/>
      <c r="J51" s="452"/>
      <c r="K51" s="669"/>
      <c r="L51" s="370">
        <f>IF((P51+Q51+R51+S51)=0,"",(P51+Q51+R51+S51))</f>
        <v>21983.85</v>
      </c>
      <c r="M51" s="690">
        <v>44176</v>
      </c>
      <c r="N51" s="573"/>
      <c r="O51" s="691">
        <v>44183</v>
      </c>
      <c r="P51" s="361"/>
      <c r="Q51" s="352"/>
      <c r="R51" s="369">
        <f>H51</f>
        <v>21983.85</v>
      </c>
      <c r="S51" s="359"/>
      <c r="T51" s="431">
        <f t="shared" si="0"/>
        <v>21983.85</v>
      </c>
    </row>
    <row r="52" spans="1:20" s="459" customFormat="1" ht="12.75" customHeight="1" x14ac:dyDescent="0.35">
      <c r="A52" s="413">
        <v>3</v>
      </c>
      <c r="B52" s="500" t="s">
        <v>366</v>
      </c>
      <c r="C52" s="718" t="s">
        <v>283</v>
      </c>
      <c r="D52" s="739"/>
      <c r="E52" s="720" t="s">
        <v>315</v>
      </c>
      <c r="F52" s="715"/>
      <c r="G52" s="503"/>
      <c r="H52" s="740">
        <v>3357.92</v>
      </c>
      <c r="I52" s="637">
        <v>5000</v>
      </c>
      <c r="J52" s="453"/>
      <c r="K52" s="672"/>
      <c r="L52" s="404"/>
      <c r="M52" s="688">
        <v>44210</v>
      </c>
      <c r="N52" s="572"/>
      <c r="O52" s="741" t="s">
        <v>368</v>
      </c>
      <c r="P52" s="409"/>
      <c r="Q52" s="410"/>
      <c r="R52" s="410"/>
      <c r="S52" s="412"/>
      <c r="T52" s="458"/>
    </row>
    <row r="53" spans="1:20" s="349" customFormat="1" ht="12.75" customHeight="1" x14ac:dyDescent="0.35">
      <c r="A53" s="353"/>
      <c r="B53" s="506" t="s">
        <v>436</v>
      </c>
      <c r="C53" s="507" t="s">
        <v>264</v>
      </c>
      <c r="D53" s="444"/>
      <c r="E53" s="819" t="s">
        <v>437</v>
      </c>
      <c r="F53" s="483"/>
      <c r="G53" s="474"/>
      <c r="H53" s="533">
        <v>6933.5</v>
      </c>
      <c r="I53" s="636">
        <v>9500</v>
      </c>
      <c r="J53" s="452"/>
      <c r="K53" s="669"/>
      <c r="L53" s="370"/>
      <c r="M53" s="690">
        <v>44286</v>
      </c>
      <c r="N53" s="573"/>
      <c r="O53" s="691">
        <v>44293</v>
      </c>
      <c r="P53" s="361"/>
      <c r="Q53" s="352"/>
      <c r="R53" s="352"/>
      <c r="S53" s="359"/>
      <c r="T53" s="431"/>
    </row>
    <row r="54" spans="1:20" s="349" customFormat="1" ht="12.75" customHeight="1" x14ac:dyDescent="0.35">
      <c r="A54" s="353"/>
      <c r="B54" s="506" t="s">
        <v>438</v>
      </c>
      <c r="C54" s="507" t="s">
        <v>264</v>
      </c>
      <c r="D54" s="444"/>
      <c r="E54" s="819" t="s">
        <v>439</v>
      </c>
      <c r="F54" s="818"/>
      <c r="G54" s="474"/>
      <c r="H54" s="533">
        <v>3310</v>
      </c>
      <c r="I54" s="636"/>
      <c r="J54" s="452"/>
      <c r="K54" s="669"/>
      <c r="L54" s="370"/>
      <c r="M54" s="690">
        <v>44286</v>
      </c>
      <c r="N54" s="573"/>
      <c r="O54" s="691">
        <v>44293</v>
      </c>
      <c r="P54" s="361"/>
      <c r="Q54" s="352"/>
      <c r="R54" s="352"/>
      <c r="S54" s="359"/>
      <c r="T54" s="431"/>
    </row>
    <row r="55" spans="1:20" s="349" customFormat="1" x14ac:dyDescent="0.35">
      <c r="A55" s="406"/>
      <c r="B55" s="406"/>
      <c r="C55" s="407"/>
      <c r="D55" s="438"/>
      <c r="E55" s="865"/>
      <c r="F55" s="866"/>
      <c r="G55" s="473"/>
      <c r="H55" s="408"/>
      <c r="I55" s="637"/>
      <c r="J55" s="453"/>
      <c r="K55" s="675"/>
      <c r="L55" s="404" t="str">
        <f>IF((P55+Q55+R55+S55)=0,"",(P55+Q55+R55+S55))</f>
        <v/>
      </c>
      <c r="M55" s="597"/>
      <c r="N55" s="572"/>
      <c r="O55" s="605"/>
      <c r="P55" s="409"/>
      <c r="Q55" s="410"/>
      <c r="R55" s="410"/>
      <c r="S55" s="412"/>
      <c r="T55" s="431">
        <f t="shared" si="0"/>
        <v>0</v>
      </c>
    </row>
    <row r="56" spans="1:20" s="349" customFormat="1" x14ac:dyDescent="0.35">
      <c r="A56" s="395"/>
      <c r="B56" s="353">
        <v>10</v>
      </c>
      <c r="C56" s="857" t="s">
        <v>372</v>
      </c>
      <c r="D56" s="858"/>
      <c r="E56" s="876"/>
      <c r="F56" s="877"/>
      <c r="G56" s="472"/>
      <c r="H56" s="465"/>
      <c r="I56" s="636"/>
      <c r="J56" s="452"/>
      <c r="K56" s="669"/>
      <c r="L56" s="370" t="str">
        <f>IF((P56+Q56+R56+S56)=0,"",(P56+Q56+R56+S56))</f>
        <v/>
      </c>
      <c r="M56" s="598"/>
      <c r="N56" s="573"/>
      <c r="O56" s="606"/>
      <c r="P56" s="361"/>
      <c r="Q56" s="352"/>
      <c r="R56" s="352"/>
      <c r="S56" s="359"/>
      <c r="T56" s="431">
        <f t="shared" si="0"/>
        <v>0</v>
      </c>
    </row>
    <row r="57" spans="1:20" s="349" customFormat="1" ht="12.75" customHeight="1" x14ac:dyDescent="0.35">
      <c r="A57" s="413">
        <v>3</v>
      </c>
      <c r="B57" s="406"/>
      <c r="C57" s="414" t="s">
        <v>283</v>
      </c>
      <c r="D57" s="447"/>
      <c r="E57" s="863" t="s">
        <v>284</v>
      </c>
      <c r="F57" s="864"/>
      <c r="G57" s="471"/>
      <c r="H57" s="466">
        <v>2500</v>
      </c>
      <c r="I57" s="637"/>
      <c r="J57" s="453"/>
      <c r="K57" s="672" t="s">
        <v>260</v>
      </c>
      <c r="L57" s="404"/>
      <c r="M57" s="597"/>
      <c r="N57" s="572"/>
      <c r="O57" s="605"/>
      <c r="P57" s="409"/>
      <c r="Q57" s="415">
        <f>H57</f>
        <v>2500</v>
      </c>
      <c r="R57" s="415"/>
      <c r="S57" s="412"/>
      <c r="T57" s="431">
        <f t="shared" si="0"/>
        <v>0</v>
      </c>
    </row>
    <row r="58" spans="1:20" s="349" customFormat="1" ht="13.5" customHeight="1" x14ac:dyDescent="0.35">
      <c r="A58" s="395"/>
      <c r="B58" s="353"/>
      <c r="C58" s="747" t="s">
        <v>288</v>
      </c>
      <c r="D58" s="446"/>
      <c r="E58" s="908" t="s">
        <v>373</v>
      </c>
      <c r="F58" s="909"/>
      <c r="G58" s="532"/>
      <c r="H58" s="706">
        <v>27155.360000000001</v>
      </c>
      <c r="I58" s="636"/>
      <c r="J58" s="452"/>
      <c r="K58" s="676">
        <v>44182</v>
      </c>
      <c r="L58" s="370"/>
      <c r="M58" s="690">
        <v>44181</v>
      </c>
      <c r="N58" s="573"/>
      <c r="O58" s="699">
        <v>44223</v>
      </c>
      <c r="P58" s="361"/>
      <c r="Q58" s="702">
        <f>H58</f>
        <v>27155.360000000001</v>
      </c>
      <c r="R58" s="352"/>
      <c r="S58" s="394"/>
      <c r="T58" s="431">
        <f t="shared" si="0"/>
        <v>44182</v>
      </c>
    </row>
    <row r="59" spans="1:20" s="349" customFormat="1" ht="13.5" customHeight="1" x14ac:dyDescent="0.35">
      <c r="A59" s="395"/>
      <c r="B59" s="353"/>
      <c r="C59" s="747" t="s">
        <v>274</v>
      </c>
      <c r="D59" s="808"/>
      <c r="E59" s="761" t="s">
        <v>374</v>
      </c>
      <c r="F59" s="762"/>
      <c r="G59" s="532"/>
      <c r="H59" s="706">
        <v>74867.199999999997</v>
      </c>
      <c r="I59" s="636"/>
      <c r="J59" s="452"/>
      <c r="K59" s="676"/>
      <c r="L59" s="370"/>
      <c r="M59" s="690"/>
      <c r="N59" s="573"/>
      <c r="O59" s="691"/>
      <c r="P59" s="361"/>
      <c r="Q59" s="702"/>
      <c r="R59" s="352"/>
      <c r="S59" s="394"/>
      <c r="T59" s="431"/>
    </row>
    <row r="60" spans="1:20" s="349" customFormat="1" ht="13.5" customHeight="1" x14ac:dyDescent="0.35">
      <c r="A60" s="395"/>
      <c r="B60" s="807" t="s">
        <v>424</v>
      </c>
      <c r="C60" s="748" t="s">
        <v>274</v>
      </c>
      <c r="D60" s="809">
        <v>44270</v>
      </c>
      <c r="E60" s="749" t="s">
        <v>425</v>
      </c>
      <c r="F60" s="750"/>
      <c r="G60" s="751"/>
      <c r="H60" s="752">
        <v>1970.28</v>
      </c>
      <c r="I60" s="652">
        <v>2000</v>
      </c>
      <c r="J60" s="452"/>
      <c r="K60" s="676"/>
      <c r="L60" s="370"/>
      <c r="M60" s="690">
        <v>44270</v>
      </c>
      <c r="N60" s="573"/>
      <c r="O60" s="691">
        <v>44271</v>
      </c>
      <c r="P60" s="361"/>
      <c r="Q60" s="702"/>
      <c r="R60" s="352"/>
      <c r="S60" s="394"/>
      <c r="T60" s="431"/>
    </row>
    <row r="61" spans="1:20" s="349" customFormat="1" ht="13.5" customHeight="1" x14ac:dyDescent="0.35">
      <c r="A61" s="395"/>
      <c r="B61" s="807" t="s">
        <v>431</v>
      </c>
      <c r="C61" s="747" t="s">
        <v>432</v>
      </c>
      <c r="D61" s="823"/>
      <c r="E61" s="815" t="s">
        <v>433</v>
      </c>
      <c r="F61" s="816"/>
      <c r="G61" s="532"/>
      <c r="H61" s="706">
        <v>5250.38</v>
      </c>
      <c r="I61" s="652"/>
      <c r="J61" s="452"/>
      <c r="K61" s="676"/>
      <c r="L61" s="370"/>
      <c r="M61" s="690">
        <v>44280</v>
      </c>
      <c r="N61" s="573"/>
      <c r="O61" s="691">
        <v>44285</v>
      </c>
      <c r="P61" s="361"/>
      <c r="Q61" s="702"/>
      <c r="R61" s="352"/>
      <c r="S61" s="394"/>
      <c r="T61" s="431"/>
    </row>
    <row r="62" spans="1:20" s="349" customFormat="1" ht="13.5" customHeight="1" x14ac:dyDescent="0.35">
      <c r="A62" s="395"/>
      <c r="B62" s="807" t="s">
        <v>456</v>
      </c>
      <c r="C62" s="747" t="s">
        <v>278</v>
      </c>
      <c r="D62" s="823"/>
      <c r="E62" s="844" t="s">
        <v>457</v>
      </c>
      <c r="F62" s="845"/>
      <c r="G62" s="532"/>
      <c r="H62" s="706">
        <v>14940</v>
      </c>
      <c r="I62" s="652"/>
      <c r="J62" s="452"/>
      <c r="K62" s="676"/>
      <c r="L62" s="370"/>
      <c r="M62" s="690">
        <v>44287</v>
      </c>
      <c r="N62" s="573"/>
      <c r="O62" s="691">
        <v>44293</v>
      </c>
      <c r="P62" s="361"/>
      <c r="Q62" s="702"/>
      <c r="R62" s="352"/>
      <c r="S62" s="394"/>
      <c r="T62" s="431"/>
    </row>
    <row r="63" spans="1:20" s="349" customFormat="1" ht="13.5" customHeight="1" x14ac:dyDescent="0.35">
      <c r="A63" s="395"/>
      <c r="B63" s="807" t="s">
        <v>458</v>
      </c>
      <c r="C63" s="747" t="s">
        <v>255</v>
      </c>
      <c r="D63" s="823"/>
      <c r="E63" s="844" t="s">
        <v>459</v>
      </c>
      <c r="F63" s="845"/>
      <c r="G63" s="532"/>
      <c r="H63" s="706">
        <v>5478.72</v>
      </c>
      <c r="I63" s="652"/>
      <c r="J63" s="452"/>
      <c r="K63" s="676"/>
      <c r="L63" s="370"/>
      <c r="M63" s="690">
        <v>44287</v>
      </c>
      <c r="N63" s="573"/>
      <c r="O63" s="691">
        <v>44293</v>
      </c>
      <c r="P63" s="361"/>
      <c r="Q63" s="702"/>
      <c r="R63" s="352"/>
      <c r="S63" s="394"/>
      <c r="T63" s="431"/>
    </row>
    <row r="64" spans="1:20" s="349" customFormat="1" ht="13.5" customHeight="1" x14ac:dyDescent="0.35">
      <c r="A64" s="395">
        <v>17</v>
      </c>
      <c r="B64" s="807" t="s">
        <v>471</v>
      </c>
      <c r="C64" s="747" t="s">
        <v>274</v>
      </c>
      <c r="D64" s="823"/>
      <c r="E64" s="846" t="s">
        <v>472</v>
      </c>
      <c r="F64" s="847"/>
      <c r="G64" s="532"/>
      <c r="H64" s="706">
        <v>21945</v>
      </c>
      <c r="I64" s="652"/>
      <c r="J64" s="452"/>
      <c r="K64" s="676">
        <v>44293</v>
      </c>
      <c r="L64" s="370"/>
      <c r="M64" s="690">
        <v>44295</v>
      </c>
      <c r="N64" s="573"/>
      <c r="O64" s="691">
        <v>44295</v>
      </c>
      <c r="P64" s="361"/>
      <c r="Q64" s="702"/>
      <c r="R64" s="352"/>
      <c r="S64" s="394"/>
      <c r="T64" s="431"/>
    </row>
    <row r="65" spans="1:20" s="349" customFormat="1" ht="14.25" customHeight="1" x14ac:dyDescent="0.35">
      <c r="A65" s="413"/>
      <c r="B65" s="406"/>
      <c r="C65" s="414"/>
      <c r="D65" s="447"/>
      <c r="E65" s="863"/>
      <c r="F65" s="864"/>
      <c r="G65" s="471"/>
      <c r="H65" s="467"/>
      <c r="I65" s="637"/>
      <c r="J65" s="453"/>
      <c r="K65" s="672"/>
      <c r="L65" s="404" t="str">
        <f>IF((P65+Q65+R65+S65)=0,"",(P65+Q65+R65+S65))</f>
        <v/>
      </c>
      <c r="M65" s="597"/>
      <c r="N65" s="572"/>
      <c r="O65" s="605"/>
      <c r="P65" s="409"/>
      <c r="Q65" s="410"/>
      <c r="R65" s="410"/>
      <c r="S65" s="416">
        <f t="shared" ref="S65:S68" si="2">H65</f>
        <v>0</v>
      </c>
      <c r="T65" s="431">
        <f t="shared" si="0"/>
        <v>0</v>
      </c>
    </row>
    <row r="66" spans="1:20" s="349" customFormat="1" ht="13.5" customHeight="1" x14ac:dyDescent="0.35">
      <c r="A66" s="353"/>
      <c r="B66" s="353">
        <v>11</v>
      </c>
      <c r="C66" s="361" t="s">
        <v>285</v>
      </c>
      <c r="D66" s="444"/>
      <c r="E66" s="421"/>
      <c r="F66" s="422"/>
      <c r="G66" s="475"/>
      <c r="H66" s="468"/>
      <c r="I66" s="636"/>
      <c r="J66" s="452"/>
      <c r="K66" s="669"/>
      <c r="L66" s="397" t="str">
        <f>IF((P66+Q66+R66+S66)=0,"",(P66+Q66+R66+S66))</f>
        <v/>
      </c>
      <c r="M66" s="598"/>
      <c r="N66" s="573"/>
      <c r="O66" s="606"/>
      <c r="P66" s="361"/>
      <c r="Q66" s="352"/>
      <c r="R66" s="352"/>
      <c r="S66" s="368">
        <f t="shared" si="2"/>
        <v>0</v>
      </c>
      <c r="T66" s="431">
        <f t="shared" si="0"/>
        <v>0</v>
      </c>
    </row>
    <row r="67" spans="1:20" s="349" customFormat="1" ht="13.5" customHeight="1" x14ac:dyDescent="0.35">
      <c r="A67" s="353"/>
      <c r="B67" s="542"/>
      <c r="C67" s="507" t="s">
        <v>264</v>
      </c>
      <c r="D67" s="508">
        <v>44165</v>
      </c>
      <c r="E67" s="654" t="s">
        <v>319</v>
      </c>
      <c r="F67" s="655"/>
      <c r="G67" s="693"/>
      <c r="H67" s="694">
        <v>5333.05</v>
      </c>
      <c r="I67" s="634"/>
      <c r="J67" s="511"/>
      <c r="K67" s="676">
        <v>44176</v>
      </c>
      <c r="L67" s="397"/>
      <c r="M67" s="690">
        <v>44176</v>
      </c>
      <c r="N67" s="573"/>
      <c r="O67" s="691">
        <v>44183</v>
      </c>
      <c r="P67" s="355"/>
      <c r="Q67" s="352"/>
      <c r="R67" s="369">
        <f>H67</f>
        <v>5333.05</v>
      </c>
      <c r="S67" s="368"/>
      <c r="T67" s="431"/>
    </row>
    <row r="68" spans="1:20" s="349" customFormat="1" ht="12" customHeight="1" x14ac:dyDescent="0.35">
      <c r="A68" s="413"/>
      <c r="B68" s="417"/>
      <c r="C68" s="438"/>
      <c r="D68" s="438"/>
      <c r="E68" s="464"/>
      <c r="F68" s="423"/>
      <c r="G68" s="476"/>
      <c r="H68" s="469"/>
      <c r="I68" s="637"/>
      <c r="J68" s="453"/>
      <c r="K68" s="672"/>
      <c r="L68" s="418" t="str">
        <f>IF((P68+Q68+R68+S68)=0,"",(P68+Q68+R68+S68))</f>
        <v/>
      </c>
      <c r="M68" s="597"/>
      <c r="N68" s="572"/>
      <c r="O68" s="605"/>
      <c r="P68" s="407"/>
      <c r="Q68" s="410"/>
      <c r="R68" s="410"/>
      <c r="S68" s="411">
        <f t="shared" si="2"/>
        <v>0</v>
      </c>
      <c r="T68" s="431">
        <f t="shared" si="0"/>
        <v>0</v>
      </c>
    </row>
    <row r="69" spans="1:20" s="349" customFormat="1" ht="11.25" customHeight="1" x14ac:dyDescent="0.35">
      <c r="A69" s="353"/>
      <c r="B69" s="353">
        <v>12</v>
      </c>
      <c r="C69" s="355" t="s">
        <v>286</v>
      </c>
      <c r="D69" s="444"/>
      <c r="E69" s="424"/>
      <c r="F69" s="425"/>
      <c r="G69" s="472"/>
      <c r="H69" s="356"/>
      <c r="I69" s="639"/>
      <c r="J69" s="454"/>
      <c r="K69" s="677"/>
      <c r="L69" s="397" t="str">
        <f t="shared" ref="L69:L75" si="3">IF((P69+Q69+R69+S69)=0,"",(P69+Q69+R69+S69))</f>
        <v/>
      </c>
      <c r="M69" s="598"/>
      <c r="N69" s="573"/>
      <c r="O69" s="606"/>
      <c r="P69" s="381">
        <f>H69</f>
        <v>0</v>
      </c>
      <c r="Q69" s="348"/>
      <c r="R69" s="348"/>
      <c r="S69" s="358"/>
      <c r="T69" s="431">
        <f t="shared" si="0"/>
        <v>0</v>
      </c>
    </row>
    <row r="70" spans="1:20" s="349" customFormat="1" ht="13.5" customHeight="1" x14ac:dyDescent="0.35">
      <c r="A70" s="413">
        <v>4</v>
      </c>
      <c r="B70" s="406"/>
      <c r="C70" s="400" t="s">
        <v>266</v>
      </c>
      <c r="D70" s="419"/>
      <c r="E70" s="586" t="s">
        <v>344</v>
      </c>
      <c r="F70" s="587"/>
      <c r="G70" s="488"/>
      <c r="H70" s="553">
        <v>1616.24</v>
      </c>
      <c r="I70" s="640"/>
      <c r="J70" s="449"/>
      <c r="K70" s="676">
        <v>44176</v>
      </c>
      <c r="L70" s="418"/>
      <c r="M70" s="688">
        <v>44176</v>
      </c>
      <c r="N70" s="572"/>
      <c r="O70" s="689">
        <v>44183</v>
      </c>
      <c r="P70" s="400"/>
      <c r="Q70" s="403"/>
      <c r="R70" s="415"/>
      <c r="S70" s="568">
        <f>H70</f>
        <v>1616.24</v>
      </c>
      <c r="T70" s="431">
        <f t="shared" si="0"/>
        <v>44176</v>
      </c>
    </row>
    <row r="71" spans="1:20" s="349" customFormat="1" ht="13.5" customHeight="1" x14ac:dyDescent="0.35">
      <c r="A71" s="413"/>
      <c r="B71" s="406" t="s">
        <v>460</v>
      </c>
      <c r="C71" s="407" t="s">
        <v>266</v>
      </c>
      <c r="D71" s="438"/>
      <c r="E71" s="842" t="s">
        <v>461</v>
      </c>
      <c r="F71" s="843"/>
      <c r="G71" s="488"/>
      <c r="H71" s="553">
        <v>1360</v>
      </c>
      <c r="I71" s="640"/>
      <c r="J71" s="449"/>
      <c r="K71" s="676"/>
      <c r="L71" s="418"/>
      <c r="M71" s="688">
        <v>44287</v>
      </c>
      <c r="N71" s="572"/>
      <c r="O71" s="689">
        <v>44293</v>
      </c>
      <c r="P71" s="400"/>
      <c r="Q71" s="403"/>
      <c r="R71" s="415"/>
      <c r="S71" s="568"/>
      <c r="T71" s="431"/>
    </row>
    <row r="72" spans="1:20" s="349" customFormat="1" ht="13.5" customHeight="1" x14ac:dyDescent="0.35">
      <c r="A72" s="413"/>
      <c r="B72" s="406" t="s">
        <v>475</v>
      </c>
      <c r="C72" s="407" t="s">
        <v>255</v>
      </c>
      <c r="D72" s="438"/>
      <c r="E72" s="848" t="s">
        <v>476</v>
      </c>
      <c r="F72" s="849"/>
      <c r="G72" s="488"/>
      <c r="H72" s="553">
        <v>3973</v>
      </c>
      <c r="I72" s="640"/>
      <c r="J72" s="449"/>
      <c r="K72" s="676"/>
      <c r="L72" s="418"/>
      <c r="M72" s="688">
        <v>44298</v>
      </c>
      <c r="N72" s="572"/>
      <c r="O72" s="689">
        <v>44298</v>
      </c>
      <c r="P72" s="400"/>
      <c r="Q72" s="403"/>
      <c r="R72" s="415"/>
      <c r="S72" s="568"/>
      <c r="T72" s="431"/>
    </row>
    <row r="73" spans="1:20" s="349" customFormat="1" ht="11.25" customHeight="1" x14ac:dyDescent="0.35">
      <c r="A73" s="353"/>
      <c r="B73" s="353"/>
      <c r="C73" s="355"/>
      <c r="D73" s="444"/>
      <c r="E73" s="859"/>
      <c r="F73" s="860"/>
      <c r="G73" s="472"/>
      <c r="H73" s="356"/>
      <c r="I73" s="639"/>
      <c r="J73" s="454"/>
      <c r="K73" s="677"/>
      <c r="L73" s="370"/>
      <c r="M73" s="595"/>
      <c r="N73" s="570"/>
      <c r="O73" s="603"/>
      <c r="P73" s="360"/>
      <c r="Q73" s="393"/>
      <c r="R73" s="348"/>
      <c r="S73" s="362"/>
      <c r="T73" s="431">
        <f t="shared" si="0"/>
        <v>0</v>
      </c>
    </row>
    <row r="74" spans="1:20" s="349" customFormat="1" ht="13.5" customHeight="1" x14ac:dyDescent="0.35">
      <c r="A74" s="406"/>
      <c r="B74" s="406">
        <v>13</v>
      </c>
      <c r="C74" s="461" t="s">
        <v>454</v>
      </c>
      <c r="D74" s="438"/>
      <c r="E74" s="426"/>
      <c r="F74" s="427"/>
      <c r="G74" s="473"/>
      <c r="H74" s="408"/>
      <c r="I74" s="637"/>
      <c r="J74" s="453"/>
      <c r="K74" s="675"/>
      <c r="L74" s="404" t="str">
        <f t="shared" si="3"/>
        <v/>
      </c>
      <c r="M74" s="597"/>
      <c r="N74" s="572"/>
      <c r="O74" s="605"/>
      <c r="P74" s="407"/>
      <c r="Q74" s="410"/>
      <c r="R74" s="410"/>
      <c r="S74" s="412"/>
      <c r="T74" s="431">
        <f t="shared" si="0"/>
        <v>0</v>
      </c>
    </row>
    <row r="75" spans="1:20" s="349" customFormat="1" x14ac:dyDescent="0.35">
      <c r="A75" s="350">
        <v>3</v>
      </c>
      <c r="B75" s="353"/>
      <c r="C75" s="371" t="s">
        <v>288</v>
      </c>
      <c r="D75" s="445"/>
      <c r="E75" s="428" t="s">
        <v>289</v>
      </c>
      <c r="F75" s="429"/>
      <c r="G75" s="474"/>
      <c r="H75" s="357"/>
      <c r="I75" s="636">
        <v>898.55</v>
      </c>
      <c r="J75" s="452"/>
      <c r="K75" s="673"/>
      <c r="L75" s="370" t="str">
        <f t="shared" si="3"/>
        <v/>
      </c>
      <c r="M75" s="598"/>
      <c r="N75" s="573"/>
      <c r="O75" s="606"/>
      <c r="P75" s="382">
        <f>H75</f>
        <v>0</v>
      </c>
      <c r="Q75" s="352"/>
      <c r="R75" s="352"/>
      <c r="S75" s="359"/>
      <c r="T75" s="431">
        <f t="shared" si="0"/>
        <v>898.55</v>
      </c>
    </row>
    <row r="76" spans="1:20" s="459" customFormat="1" ht="13.5" customHeight="1" x14ac:dyDescent="0.35">
      <c r="A76" s="484">
        <v>10</v>
      </c>
      <c r="B76" s="500"/>
      <c r="C76" s="552" t="s">
        <v>301</v>
      </c>
      <c r="D76" s="552"/>
      <c r="E76" s="880" t="s">
        <v>290</v>
      </c>
      <c r="F76" s="881"/>
      <c r="G76" s="488"/>
      <c r="H76" s="553">
        <v>42320</v>
      </c>
      <c r="I76" s="640"/>
      <c r="J76" s="449"/>
      <c r="K76" s="678" t="s">
        <v>330</v>
      </c>
      <c r="L76" s="404"/>
      <c r="M76" s="695" t="s">
        <v>348</v>
      </c>
      <c r="N76" s="571"/>
      <c r="O76" s="687">
        <v>44180</v>
      </c>
      <c r="P76" s="405"/>
      <c r="Q76" s="569">
        <f>H76</f>
        <v>42320</v>
      </c>
      <c r="R76" s="403"/>
      <c r="S76" s="401"/>
      <c r="T76" s="458">
        <f t="shared" si="0"/>
        <v>0</v>
      </c>
    </row>
    <row r="77" spans="1:20" s="349" customFormat="1" ht="13.5" customHeight="1" x14ac:dyDescent="0.35">
      <c r="A77" s="491">
        <v>10</v>
      </c>
      <c r="B77" s="506"/>
      <c r="C77" s="531" t="s">
        <v>301</v>
      </c>
      <c r="D77" s="531"/>
      <c r="E77" s="539" t="s">
        <v>311</v>
      </c>
      <c r="F77" s="482"/>
      <c r="G77" s="472"/>
      <c r="H77" s="541" t="s">
        <v>318</v>
      </c>
      <c r="I77" s="639"/>
      <c r="J77" s="454"/>
      <c r="K77" s="677"/>
      <c r="L77" s="370"/>
      <c r="M77" s="595"/>
      <c r="N77" s="570"/>
      <c r="O77" s="603"/>
      <c r="P77" s="367"/>
      <c r="Q77" s="348"/>
      <c r="R77" s="348"/>
      <c r="S77" s="358"/>
      <c r="T77" s="431"/>
    </row>
    <row r="78" spans="1:20" s="349" customFormat="1" ht="13.5" customHeight="1" x14ac:dyDescent="0.35">
      <c r="A78" s="491"/>
      <c r="B78" s="506" t="s">
        <v>440</v>
      </c>
      <c r="C78" s="531" t="s">
        <v>301</v>
      </c>
      <c r="D78" s="531"/>
      <c r="E78" s="820" t="s">
        <v>441</v>
      </c>
      <c r="F78" s="817"/>
      <c r="G78" s="472"/>
      <c r="H78" s="824">
        <v>10636.5</v>
      </c>
      <c r="I78" s="639"/>
      <c r="J78" s="454"/>
      <c r="K78" s="677"/>
      <c r="L78" s="370"/>
      <c r="M78" s="703">
        <v>44286</v>
      </c>
      <c r="N78" s="570"/>
      <c r="O78" s="603"/>
      <c r="P78" s="367"/>
      <c r="Q78" s="348"/>
      <c r="R78" s="348"/>
      <c r="S78" s="358"/>
      <c r="T78" s="431"/>
    </row>
    <row r="79" spans="1:20" s="459" customFormat="1" ht="13.5" customHeight="1" x14ac:dyDescent="0.35">
      <c r="A79" s="398"/>
      <c r="B79" s="500" t="s">
        <v>442</v>
      </c>
      <c r="C79" s="734" t="s">
        <v>301</v>
      </c>
      <c r="D79" s="734"/>
      <c r="E79" s="821" t="s">
        <v>443</v>
      </c>
      <c r="F79" s="480"/>
      <c r="G79" s="471"/>
      <c r="H79" s="553">
        <v>20402</v>
      </c>
      <c r="I79" s="640">
        <v>8900</v>
      </c>
      <c r="J79" s="449"/>
      <c r="K79" s="679"/>
      <c r="L79" s="404"/>
      <c r="M79" s="686">
        <v>44286</v>
      </c>
      <c r="N79" s="571"/>
      <c r="O79" s="604"/>
      <c r="P79" s="405"/>
      <c r="Q79" s="403"/>
      <c r="R79" s="403"/>
      <c r="S79" s="401"/>
      <c r="T79" s="458"/>
    </row>
    <row r="80" spans="1:20" s="349" customFormat="1" ht="12" customHeight="1" x14ac:dyDescent="0.35">
      <c r="A80" s="350"/>
      <c r="B80" s="353"/>
      <c r="C80" s="396"/>
      <c r="D80" s="396"/>
      <c r="E80" s="859"/>
      <c r="F80" s="860"/>
      <c r="G80" s="472"/>
      <c r="H80" s="432"/>
      <c r="I80" s="639"/>
      <c r="J80" s="454"/>
      <c r="K80" s="677">
        <f>H80</f>
        <v>0</v>
      </c>
      <c r="L80" s="370" t="str">
        <f t="shared" ref="L80:L100" si="4">IF((P80+Q80+R80+S80)=0,"",(P80+Q80+R80+S80))</f>
        <v/>
      </c>
      <c r="M80" s="595"/>
      <c r="N80" s="570"/>
      <c r="O80" s="603"/>
      <c r="P80" s="360"/>
      <c r="Q80" s="348"/>
      <c r="R80" s="348"/>
      <c r="S80" s="358"/>
      <c r="T80" s="431">
        <f t="shared" si="0"/>
        <v>0</v>
      </c>
    </row>
    <row r="81" spans="1:20" s="459" customFormat="1" ht="12" customHeight="1" x14ac:dyDescent="0.35">
      <c r="A81" s="398"/>
      <c r="B81" s="406">
        <v>14</v>
      </c>
      <c r="C81" s="400" t="s">
        <v>292</v>
      </c>
      <c r="D81" s="419"/>
      <c r="E81" s="433"/>
      <c r="F81" s="434"/>
      <c r="G81" s="473"/>
      <c r="H81" s="460"/>
      <c r="I81" s="640"/>
      <c r="J81" s="449"/>
      <c r="K81" s="679"/>
      <c r="L81" s="404"/>
      <c r="M81" s="597"/>
      <c r="N81" s="572"/>
      <c r="O81" s="605"/>
      <c r="P81" s="409"/>
      <c r="Q81" s="410"/>
      <c r="R81" s="410"/>
      <c r="S81" s="412"/>
      <c r="T81" s="458"/>
    </row>
    <row r="82" spans="1:20" s="349" customFormat="1" ht="12" customHeight="1" x14ac:dyDescent="0.35">
      <c r="A82" s="491">
        <v>17</v>
      </c>
      <c r="B82" s="506"/>
      <c r="C82" s="493" t="s">
        <v>274</v>
      </c>
      <c r="D82" s="494">
        <v>44092</v>
      </c>
      <c r="E82" s="711" t="s">
        <v>293</v>
      </c>
      <c r="F82" s="712"/>
      <c r="G82" s="509"/>
      <c r="H82" s="510">
        <v>11659.32</v>
      </c>
      <c r="I82" s="641"/>
      <c r="J82" s="534" t="s">
        <v>260</v>
      </c>
      <c r="K82" s="666"/>
      <c r="L82" s="370"/>
      <c r="M82" s="690">
        <v>44208</v>
      </c>
      <c r="N82" s="573"/>
      <c r="O82" s="699">
        <v>44223</v>
      </c>
      <c r="P82" s="361"/>
      <c r="Q82" s="352"/>
      <c r="R82" s="352"/>
      <c r="S82" s="368">
        <f>H82</f>
        <v>11659.32</v>
      </c>
      <c r="T82" s="431"/>
    </row>
    <row r="83" spans="1:20" s="349" customFormat="1" ht="12" customHeight="1" x14ac:dyDescent="0.35">
      <c r="A83" s="491"/>
      <c r="B83" s="800" t="s">
        <v>422</v>
      </c>
      <c r="C83" s="801" t="s">
        <v>274</v>
      </c>
      <c r="D83" s="802">
        <v>44270</v>
      </c>
      <c r="E83" s="803" t="s">
        <v>423</v>
      </c>
      <c r="F83" s="549"/>
      <c r="G83" s="804"/>
      <c r="H83" s="805">
        <v>2806.28</v>
      </c>
      <c r="I83" s="806">
        <v>2800</v>
      </c>
      <c r="J83" s="534"/>
      <c r="K83" s="666"/>
      <c r="L83" s="370"/>
      <c r="M83" s="690">
        <v>44270</v>
      </c>
      <c r="N83" s="573"/>
      <c r="O83" s="691">
        <v>44271</v>
      </c>
      <c r="P83" s="361"/>
      <c r="Q83" s="352"/>
      <c r="R83" s="352"/>
      <c r="S83" s="368"/>
      <c r="T83" s="431"/>
    </row>
    <row r="84" spans="1:20" s="459" customFormat="1" ht="12" customHeight="1" x14ac:dyDescent="0.35">
      <c r="A84" s="398"/>
      <c r="B84" s="406"/>
      <c r="C84" s="400"/>
      <c r="D84" s="419"/>
      <c r="E84" s="433"/>
      <c r="F84" s="434"/>
      <c r="G84" s="473"/>
      <c r="H84" s="460"/>
      <c r="I84" s="640"/>
      <c r="J84" s="449"/>
      <c r="K84" s="679"/>
      <c r="L84" s="404"/>
      <c r="M84" s="597"/>
      <c r="N84" s="572"/>
      <c r="O84" s="605"/>
      <c r="P84" s="409"/>
      <c r="Q84" s="410"/>
      <c r="R84" s="410"/>
      <c r="S84" s="412"/>
      <c r="T84" s="458"/>
    </row>
    <row r="85" spans="1:20" s="349" customFormat="1" ht="12" customHeight="1" x14ac:dyDescent="0.35">
      <c r="A85" s="350"/>
      <c r="B85" s="353">
        <v>15</v>
      </c>
      <c r="C85" s="354" t="s">
        <v>295</v>
      </c>
      <c r="D85" s="396"/>
      <c r="E85" s="435"/>
      <c r="F85" s="436"/>
      <c r="G85" s="474"/>
      <c r="H85" s="457"/>
      <c r="I85" s="639"/>
      <c r="J85" s="454"/>
      <c r="K85" s="677"/>
      <c r="L85" s="370"/>
      <c r="M85" s="598"/>
      <c r="N85" s="573"/>
      <c r="O85" s="606"/>
      <c r="P85" s="361"/>
      <c r="Q85" s="352"/>
      <c r="R85" s="352"/>
      <c r="S85" s="359"/>
      <c r="T85" s="431"/>
    </row>
    <row r="86" spans="1:20" s="459" customFormat="1" ht="12" customHeight="1" x14ac:dyDescent="0.35">
      <c r="A86" s="398">
        <v>2</v>
      </c>
      <c r="B86" s="406"/>
      <c r="C86" s="400" t="s">
        <v>296</v>
      </c>
      <c r="D86" s="419"/>
      <c r="E86" s="433" t="s">
        <v>316</v>
      </c>
      <c r="F86" s="434"/>
      <c r="G86" s="473"/>
      <c r="H86" s="610">
        <v>18445.05</v>
      </c>
      <c r="I86" s="640"/>
      <c r="J86" s="449"/>
      <c r="K86" s="679"/>
      <c r="L86" s="609">
        <v>44175</v>
      </c>
      <c r="M86" s="597"/>
      <c r="N86" s="572"/>
      <c r="O86" s="605"/>
      <c r="P86" s="409"/>
      <c r="Q86" s="410"/>
      <c r="R86" s="410"/>
      <c r="S86" s="412"/>
      <c r="T86" s="458"/>
    </row>
    <row r="87" spans="1:20" s="349" customFormat="1" ht="12" customHeight="1" x14ac:dyDescent="0.35">
      <c r="A87" s="350"/>
      <c r="B87" s="353"/>
      <c r="C87" s="493" t="s">
        <v>296</v>
      </c>
      <c r="D87" s="531"/>
      <c r="E87" s="527" t="s">
        <v>310</v>
      </c>
      <c r="F87" s="528"/>
      <c r="G87" s="532"/>
      <c r="H87" s="533">
        <v>42191.03</v>
      </c>
      <c r="I87" s="641"/>
      <c r="J87" s="534"/>
      <c r="K87" s="680" t="s">
        <v>331</v>
      </c>
      <c r="L87" s="370"/>
      <c r="M87" s="698" t="s">
        <v>347</v>
      </c>
      <c r="N87" s="573"/>
      <c r="O87" s="691">
        <v>44180</v>
      </c>
      <c r="P87" s="525"/>
      <c r="Q87" s="369">
        <f>H87</f>
        <v>42191.03</v>
      </c>
      <c r="R87" s="352"/>
      <c r="S87" s="359"/>
      <c r="T87" s="431"/>
    </row>
    <row r="88" spans="1:20" s="349" customFormat="1" ht="12" customHeight="1" x14ac:dyDescent="0.35">
      <c r="A88" s="350"/>
      <c r="B88" s="506" t="s">
        <v>371</v>
      </c>
      <c r="C88" s="493" t="s">
        <v>296</v>
      </c>
      <c r="D88" s="531"/>
      <c r="E88" s="742" t="s">
        <v>369</v>
      </c>
      <c r="F88" s="743"/>
      <c r="G88" s="509"/>
      <c r="H88" s="533">
        <v>17000</v>
      </c>
      <c r="I88" s="641"/>
      <c r="J88" s="534"/>
      <c r="K88" s="680" t="s">
        <v>370</v>
      </c>
      <c r="L88" s="370"/>
      <c r="M88" s="746">
        <v>44225</v>
      </c>
      <c r="N88" s="573"/>
      <c r="O88" s="691">
        <v>44236</v>
      </c>
      <c r="P88" s="525"/>
      <c r="Q88" s="369"/>
      <c r="R88" s="352"/>
      <c r="S88" s="359"/>
      <c r="T88" s="431"/>
    </row>
    <row r="89" spans="1:20" s="349" customFormat="1" ht="12" customHeight="1" x14ac:dyDescent="0.35">
      <c r="A89" s="350"/>
      <c r="B89" s="506" t="s">
        <v>389</v>
      </c>
      <c r="C89" s="493" t="s">
        <v>296</v>
      </c>
      <c r="D89" s="531"/>
      <c r="E89" s="756" t="s">
        <v>388</v>
      </c>
      <c r="F89" s="757"/>
      <c r="G89" s="509"/>
      <c r="H89" s="658">
        <v>-2932</v>
      </c>
      <c r="I89" s="644"/>
      <c r="J89" s="534"/>
      <c r="K89" s="680"/>
      <c r="L89" s="370"/>
      <c r="M89" s="746"/>
      <c r="N89" s="573"/>
      <c r="O89" s="691">
        <v>44246</v>
      </c>
      <c r="P89" s="525"/>
      <c r="Q89" s="369"/>
      <c r="R89" s="352"/>
      <c r="S89" s="359"/>
      <c r="T89" s="431"/>
    </row>
    <row r="90" spans="1:20" s="349" customFormat="1" ht="12" customHeight="1" x14ac:dyDescent="0.35">
      <c r="A90" s="350"/>
      <c r="B90" s="506" t="s">
        <v>390</v>
      </c>
      <c r="C90" s="493" t="s">
        <v>269</v>
      </c>
      <c r="D90" s="531"/>
      <c r="E90" s="756" t="s">
        <v>291</v>
      </c>
      <c r="F90" s="757"/>
      <c r="G90" s="509"/>
      <c r="H90" s="759">
        <v>4369</v>
      </c>
      <c r="I90" s="644"/>
      <c r="J90" s="534"/>
      <c r="K90" s="680"/>
      <c r="L90" s="370"/>
      <c r="M90" s="746">
        <v>44237</v>
      </c>
      <c r="N90" s="573"/>
      <c r="O90" s="691">
        <v>44246</v>
      </c>
      <c r="P90" s="525"/>
      <c r="Q90" s="369"/>
      <c r="R90" s="352"/>
      <c r="S90" s="359"/>
      <c r="T90" s="431"/>
    </row>
    <row r="91" spans="1:20" s="349" customFormat="1" ht="12" customHeight="1" x14ac:dyDescent="0.35">
      <c r="A91" s="350"/>
      <c r="B91" s="353"/>
      <c r="C91" s="354"/>
      <c r="D91" s="396"/>
      <c r="E91" s="481"/>
      <c r="F91" s="482"/>
      <c r="G91" s="474"/>
      <c r="H91" s="523"/>
      <c r="I91" s="642"/>
      <c r="J91" s="454"/>
      <c r="K91" s="677"/>
      <c r="L91" s="370"/>
      <c r="M91" s="598"/>
      <c r="N91" s="573"/>
      <c r="O91" s="606"/>
      <c r="P91" s="361"/>
      <c r="Q91" s="352"/>
      <c r="R91" s="352"/>
      <c r="S91" s="359"/>
      <c r="T91" s="431"/>
    </row>
    <row r="92" spans="1:20" s="349" customFormat="1" ht="12" customHeight="1" x14ac:dyDescent="0.35">
      <c r="A92" s="398"/>
      <c r="B92" s="406">
        <v>16</v>
      </c>
      <c r="C92" s="400" t="s">
        <v>375</v>
      </c>
      <c r="D92" s="419"/>
      <c r="E92" s="479"/>
      <c r="F92" s="480"/>
      <c r="G92" s="473"/>
      <c r="H92" s="524"/>
      <c r="I92" s="643"/>
      <c r="J92" s="449"/>
      <c r="K92" s="679"/>
      <c r="L92" s="404"/>
      <c r="M92" s="597"/>
      <c r="N92" s="572"/>
      <c r="O92" s="605"/>
      <c r="P92" s="409"/>
      <c r="Q92" s="410"/>
      <c r="R92" s="410"/>
      <c r="S92" s="412"/>
      <c r="T92" s="431"/>
    </row>
    <row r="93" spans="1:20" s="349" customFormat="1" ht="12" customHeight="1" x14ac:dyDescent="0.35">
      <c r="A93" s="543">
        <v>4</v>
      </c>
      <c r="B93" s="506"/>
      <c r="C93" s="493" t="s">
        <v>266</v>
      </c>
      <c r="D93" s="494">
        <v>44152</v>
      </c>
      <c r="E93" s="527" t="s">
        <v>314</v>
      </c>
      <c r="F93" s="528"/>
      <c r="G93" s="532"/>
      <c r="H93" s="536">
        <v>5060</v>
      </c>
      <c r="I93" s="644"/>
      <c r="J93" s="534"/>
      <c r="K93" s="680" t="s">
        <v>332</v>
      </c>
      <c r="L93" s="370"/>
      <c r="M93" s="690">
        <v>44160</v>
      </c>
      <c r="N93" s="573"/>
      <c r="O93" s="691">
        <v>44169</v>
      </c>
      <c r="P93" s="361"/>
      <c r="Q93" s="369">
        <f>H93</f>
        <v>5060</v>
      </c>
      <c r="R93" s="352"/>
      <c r="S93" s="359"/>
      <c r="T93" s="431"/>
    </row>
    <row r="94" spans="1:20" s="349" customFormat="1" ht="12" customHeight="1" x14ac:dyDescent="0.35">
      <c r="A94" s="543"/>
      <c r="B94" s="506"/>
      <c r="C94" s="493"/>
      <c r="D94" s="494"/>
      <c r="E94" s="539"/>
      <c r="F94" s="540"/>
      <c r="G94" s="544"/>
      <c r="H94" s="545"/>
      <c r="I94" s="644"/>
      <c r="J94" s="534"/>
      <c r="K94" s="680"/>
      <c r="L94" s="370"/>
      <c r="M94" s="598"/>
      <c r="N94" s="573"/>
      <c r="O94" s="606"/>
      <c r="P94" s="361"/>
      <c r="Q94" s="352"/>
      <c r="R94" s="352"/>
      <c r="S94" s="359"/>
      <c r="T94" s="431"/>
    </row>
    <row r="95" spans="1:20" s="459" customFormat="1" ht="12" customHeight="1" x14ac:dyDescent="0.35">
      <c r="A95" s="535"/>
      <c r="B95" s="555">
        <v>17</v>
      </c>
      <c r="C95" s="556" t="s">
        <v>320</v>
      </c>
      <c r="D95" s="557"/>
      <c r="E95" s="558"/>
      <c r="F95" s="546"/>
      <c r="G95" s="547"/>
      <c r="H95" s="548"/>
      <c r="I95" s="645"/>
      <c r="J95" s="490"/>
      <c r="K95" s="678"/>
      <c r="L95" s="404"/>
      <c r="M95" s="597"/>
      <c r="N95" s="572"/>
      <c r="O95" s="605"/>
      <c r="P95" s="409"/>
      <c r="Q95" s="410"/>
      <c r="R95" s="410"/>
      <c r="S95" s="412"/>
      <c r="T95" s="458"/>
    </row>
    <row r="96" spans="1:20" s="349" customFormat="1" ht="12" customHeight="1" x14ac:dyDescent="0.35">
      <c r="A96" s="543">
        <v>17</v>
      </c>
      <c r="B96" s="559"/>
      <c r="C96" s="560" t="s">
        <v>274</v>
      </c>
      <c r="D96" s="561"/>
      <c r="E96" s="562" t="s">
        <v>321</v>
      </c>
      <c r="F96" s="549"/>
      <c r="G96" s="550"/>
      <c r="H96" s="551"/>
      <c r="I96" s="646"/>
      <c r="J96" s="534"/>
      <c r="K96" s="680"/>
      <c r="L96" s="554">
        <v>44168</v>
      </c>
      <c r="M96" s="599"/>
      <c r="N96" s="574"/>
      <c r="O96" s="607"/>
      <c r="P96" s="361"/>
      <c r="Q96" s="352"/>
      <c r="R96" s="352"/>
      <c r="S96" s="359"/>
      <c r="T96" s="431"/>
    </row>
    <row r="97" spans="1:20" s="349" customFormat="1" ht="12" customHeight="1" x14ac:dyDescent="0.35">
      <c r="A97" s="543"/>
      <c r="B97" s="559"/>
      <c r="C97" s="560"/>
      <c r="D97" s="561"/>
      <c r="E97" s="562"/>
      <c r="F97" s="549"/>
      <c r="G97" s="550"/>
      <c r="H97" s="551"/>
      <c r="I97" s="646"/>
      <c r="J97" s="534"/>
      <c r="K97" s="680"/>
      <c r="L97" s="554"/>
      <c r="M97" s="599"/>
      <c r="N97" s="574"/>
      <c r="O97" s="607"/>
      <c r="P97" s="361"/>
      <c r="Q97" s="352"/>
      <c r="R97" s="352"/>
      <c r="S97" s="359"/>
      <c r="T97" s="431"/>
    </row>
    <row r="98" spans="1:20" s="459" customFormat="1" ht="12" customHeight="1" x14ac:dyDescent="0.35">
      <c r="A98" s="535"/>
      <c r="B98" s="555">
        <v>18</v>
      </c>
      <c r="C98" s="556" t="s">
        <v>327</v>
      </c>
      <c r="D98" s="557"/>
      <c r="E98" s="558"/>
      <c r="F98" s="546"/>
      <c r="G98" s="547"/>
      <c r="H98" s="548"/>
      <c r="I98" s="645"/>
      <c r="J98" s="490"/>
      <c r="K98" s="678"/>
      <c r="L98" s="576"/>
      <c r="M98" s="600"/>
      <c r="N98" s="577"/>
      <c r="O98" s="608"/>
      <c r="P98" s="409"/>
      <c r="Q98" s="410"/>
      <c r="R98" s="410"/>
      <c r="S98" s="412"/>
      <c r="T98" s="458"/>
    </row>
    <row r="99" spans="1:20" s="349" customFormat="1" ht="12" customHeight="1" x14ac:dyDescent="0.35">
      <c r="A99" s="578">
        <v>9</v>
      </c>
      <c r="B99" s="559"/>
      <c r="C99" s="493" t="s">
        <v>328</v>
      </c>
      <c r="D99" s="494">
        <v>44136</v>
      </c>
      <c r="E99" s="588" t="s">
        <v>329</v>
      </c>
      <c r="F99" s="589"/>
      <c r="G99" s="544"/>
      <c r="H99" s="656">
        <v>15255</v>
      </c>
      <c r="I99" s="646"/>
      <c r="J99" s="534"/>
      <c r="K99" s="676">
        <v>44176</v>
      </c>
      <c r="L99" s="554"/>
      <c r="M99" s="697">
        <v>44176</v>
      </c>
      <c r="N99" s="574"/>
      <c r="O99" s="701">
        <v>44183</v>
      </c>
      <c r="P99" s="361"/>
      <c r="Q99" s="369">
        <f>H99</f>
        <v>15255</v>
      </c>
      <c r="R99" s="352"/>
      <c r="S99" s="359"/>
      <c r="T99" s="431"/>
    </row>
    <row r="100" spans="1:20" s="349" customFormat="1" ht="12.75" customHeight="1" x14ac:dyDescent="0.35">
      <c r="A100" s="398"/>
      <c r="B100" s="406"/>
      <c r="C100" s="414"/>
      <c r="D100" s="447"/>
      <c r="E100" s="914" t="s">
        <v>339</v>
      </c>
      <c r="F100" s="915"/>
      <c r="G100" s="426"/>
      <c r="H100" s="522"/>
      <c r="I100" s="647"/>
      <c r="J100" s="455"/>
      <c r="K100" s="681"/>
      <c r="L100" s="568" t="str">
        <f t="shared" si="4"/>
        <v/>
      </c>
      <c r="M100" s="661"/>
      <c r="N100" s="662"/>
      <c r="O100" s="430"/>
      <c r="P100" s="430">
        <f>H100</f>
        <v>0</v>
      </c>
      <c r="Q100" s="420"/>
      <c r="R100" s="410"/>
      <c r="S100" s="412"/>
      <c r="T100" s="431">
        <f t="shared" si="0"/>
        <v>0</v>
      </c>
    </row>
    <row r="101" spans="1:20" s="349" customFormat="1" ht="12.75" customHeight="1" x14ac:dyDescent="0.35">
      <c r="A101" s="413">
        <v>17</v>
      </c>
      <c r="B101" s="500" t="s">
        <v>362</v>
      </c>
      <c r="C101" s="718" t="s">
        <v>274</v>
      </c>
      <c r="D101" s="719">
        <v>44182</v>
      </c>
      <c r="E101" s="720" t="s">
        <v>363</v>
      </c>
      <c r="F101" s="715"/>
      <c r="G101" s="720"/>
      <c r="H101" s="721">
        <v>1844.28</v>
      </c>
      <c r="I101" s="722"/>
      <c r="J101" s="723"/>
      <c r="K101" s="724">
        <v>44182</v>
      </c>
      <c r="L101" s="411"/>
      <c r="M101" s="710">
        <v>44203</v>
      </c>
      <c r="N101" s="662"/>
      <c r="O101" s="699">
        <v>44223</v>
      </c>
      <c r="P101" s="430"/>
      <c r="Q101" s="420"/>
      <c r="R101" s="420">
        <f>H101</f>
        <v>1844.28</v>
      </c>
      <c r="S101" s="412"/>
      <c r="T101" s="431"/>
    </row>
    <row r="102" spans="1:20" s="349" customFormat="1" ht="12.75" customHeight="1" x14ac:dyDescent="0.35">
      <c r="A102" s="413"/>
      <c r="B102" s="500" t="s">
        <v>444</v>
      </c>
      <c r="C102" s="725" t="s">
        <v>278</v>
      </c>
      <c r="D102" s="719"/>
      <c r="E102" s="720" t="s">
        <v>445</v>
      </c>
      <c r="F102" s="715"/>
      <c r="G102" s="720"/>
      <c r="H102" s="721">
        <v>2250</v>
      </c>
      <c r="I102" s="798">
        <v>2300</v>
      </c>
      <c r="J102" s="723"/>
      <c r="K102" s="724"/>
      <c r="L102" s="411"/>
      <c r="M102" s="710">
        <v>44286</v>
      </c>
      <c r="N102" s="662"/>
      <c r="O102" s="691"/>
      <c r="P102" s="430"/>
      <c r="Q102" s="420"/>
      <c r="R102" s="420"/>
      <c r="S102" s="412"/>
      <c r="T102" s="431"/>
    </row>
    <row r="103" spans="1:20" s="349" customFormat="1" ht="12.75" customHeight="1" x14ac:dyDescent="0.35">
      <c r="A103" s="395"/>
      <c r="B103" s="353"/>
      <c r="C103" s="615"/>
      <c r="D103" s="445"/>
      <c r="E103" s="550"/>
      <c r="F103" s="616"/>
      <c r="G103" s="590"/>
      <c r="H103" s="617"/>
      <c r="I103" s="648"/>
      <c r="J103" s="618"/>
      <c r="K103" s="669"/>
      <c r="L103" s="368"/>
      <c r="M103" s="601"/>
      <c r="N103" s="382"/>
      <c r="O103" s="392"/>
      <c r="P103" s="369"/>
      <c r="Q103" s="369"/>
      <c r="R103" s="352"/>
      <c r="S103" s="359"/>
      <c r="T103" s="431"/>
    </row>
    <row r="104" spans="1:20" s="349" customFormat="1" ht="12.75" customHeight="1" x14ac:dyDescent="0.35">
      <c r="A104" s="413"/>
      <c r="B104" s="406">
        <v>19</v>
      </c>
      <c r="C104" s="611" t="s">
        <v>336</v>
      </c>
      <c r="D104" s="612"/>
      <c r="E104" s="547"/>
      <c r="F104" s="613"/>
      <c r="G104" s="426"/>
      <c r="H104" s="522"/>
      <c r="I104" s="649"/>
      <c r="J104" s="614"/>
      <c r="K104" s="672"/>
      <c r="L104" s="411"/>
      <c r="M104" s="661"/>
      <c r="N104" s="662"/>
      <c r="O104" s="430"/>
      <c r="P104" s="420"/>
      <c r="Q104" s="420"/>
      <c r="R104" s="410"/>
      <c r="S104" s="412"/>
      <c r="T104" s="431"/>
    </row>
    <row r="105" spans="1:20" s="349" customFormat="1" ht="12.75" customHeight="1" x14ac:dyDescent="0.35">
      <c r="A105" s="395">
        <v>8</v>
      </c>
      <c r="B105" s="353"/>
      <c r="C105" s="517" t="s">
        <v>337</v>
      </c>
      <c r="D105" s="518">
        <v>44173</v>
      </c>
      <c r="E105" s="544" t="s">
        <v>338</v>
      </c>
      <c r="F105" s="657"/>
      <c r="G105" s="544"/>
      <c r="H105" s="658">
        <v>2296</v>
      </c>
      <c r="I105" s="659"/>
      <c r="J105" s="660"/>
      <c r="K105" s="676">
        <v>44176</v>
      </c>
      <c r="L105" s="368"/>
      <c r="M105" s="696">
        <v>44176</v>
      </c>
      <c r="N105" s="382"/>
      <c r="O105" s="700">
        <v>44183</v>
      </c>
      <c r="P105" s="369"/>
      <c r="Q105" s="369"/>
      <c r="R105" s="352"/>
      <c r="S105" s="368">
        <f>H105</f>
        <v>2296</v>
      </c>
      <c r="T105" s="431"/>
    </row>
    <row r="106" spans="1:20" s="349" customFormat="1" ht="12.75" customHeight="1" x14ac:dyDescent="0.35">
      <c r="A106" s="395"/>
      <c r="B106" s="353"/>
      <c r="C106" s="517" t="s">
        <v>356</v>
      </c>
      <c r="D106" s="518"/>
      <c r="E106" s="704" t="s">
        <v>357</v>
      </c>
      <c r="F106" s="705"/>
      <c r="G106" s="704"/>
      <c r="H106" s="753">
        <v>-3865.89</v>
      </c>
      <c r="I106" s="659"/>
      <c r="J106" s="660"/>
      <c r="K106" s="676"/>
      <c r="L106" s="368"/>
      <c r="M106" s="696"/>
      <c r="N106" s="382"/>
      <c r="O106" s="699">
        <v>44223</v>
      </c>
      <c r="P106" s="369"/>
      <c r="Q106" s="369"/>
      <c r="R106" s="352"/>
      <c r="S106" s="368">
        <f>I106</f>
        <v>0</v>
      </c>
      <c r="T106" s="431"/>
    </row>
    <row r="107" spans="1:20" s="349" customFormat="1" ht="12.75" customHeight="1" x14ac:dyDescent="0.35">
      <c r="A107" s="395"/>
      <c r="B107" s="353"/>
      <c r="C107" s="517" t="s">
        <v>378</v>
      </c>
      <c r="D107" s="518"/>
      <c r="E107" s="744" t="s">
        <v>381</v>
      </c>
      <c r="F107" s="745"/>
      <c r="G107" s="744"/>
      <c r="H107" s="658">
        <v>3773.09</v>
      </c>
      <c r="I107" s="659"/>
      <c r="J107" s="660"/>
      <c r="K107" s="676"/>
      <c r="L107" s="368"/>
      <c r="M107" s="696"/>
      <c r="N107" s="382"/>
      <c r="O107" s="691"/>
      <c r="P107" s="369"/>
      <c r="Q107" s="369"/>
      <c r="R107" s="352"/>
      <c r="S107" s="368"/>
      <c r="T107" s="431"/>
    </row>
    <row r="108" spans="1:20" s="349" customFormat="1" ht="12.75" customHeight="1" x14ac:dyDescent="0.35">
      <c r="A108" s="395">
        <v>15</v>
      </c>
      <c r="B108" s="807" t="s">
        <v>427</v>
      </c>
      <c r="C108" s="811" t="s">
        <v>351</v>
      </c>
      <c r="D108" s="812">
        <v>44270</v>
      </c>
      <c r="E108" s="550" t="s">
        <v>426</v>
      </c>
      <c r="F108" s="616"/>
      <c r="G108" s="550"/>
      <c r="H108" s="813">
        <v>926.88</v>
      </c>
      <c r="I108" s="814">
        <v>1000</v>
      </c>
      <c r="J108" s="660"/>
      <c r="K108" s="676"/>
      <c r="L108" s="368"/>
      <c r="M108" s="696">
        <v>44270</v>
      </c>
      <c r="N108" s="382"/>
      <c r="O108" s="691">
        <v>44271</v>
      </c>
      <c r="P108" s="369"/>
      <c r="Q108" s="369"/>
      <c r="R108" s="352"/>
      <c r="S108" s="368"/>
      <c r="T108" s="431"/>
    </row>
    <row r="109" spans="1:20" s="349" customFormat="1" ht="12.75" customHeight="1" x14ac:dyDescent="0.35">
      <c r="A109" s="413"/>
      <c r="B109" s="406"/>
      <c r="C109" s="611"/>
      <c r="D109" s="612"/>
      <c r="E109" s="547"/>
      <c r="F109" s="613"/>
      <c r="G109" s="426"/>
      <c r="H109" s="619"/>
      <c r="I109" s="649"/>
      <c r="J109" s="614"/>
      <c r="K109" s="672"/>
      <c r="L109" s="411"/>
      <c r="M109" s="661"/>
      <c r="N109" s="662"/>
      <c r="O109" s="430"/>
      <c r="P109" s="420"/>
      <c r="Q109" s="420"/>
      <c r="R109" s="410"/>
      <c r="S109" s="412"/>
      <c r="T109" s="431"/>
    </row>
    <row r="110" spans="1:20" s="349" customFormat="1" ht="12.75" customHeight="1" x14ac:dyDescent="0.35">
      <c r="A110" s="395">
        <v>15</v>
      </c>
      <c r="B110" s="353">
        <v>20</v>
      </c>
      <c r="C110" s="517" t="s">
        <v>350</v>
      </c>
      <c r="D110" s="738"/>
      <c r="E110" s="735"/>
      <c r="F110" s="736"/>
      <c r="G110" s="735"/>
      <c r="H110" s="658"/>
      <c r="I110" s="648"/>
      <c r="J110" s="618"/>
      <c r="K110" s="669"/>
      <c r="L110" s="368"/>
      <c r="M110" s="601"/>
      <c r="N110" s="382"/>
      <c r="O110" s="392"/>
      <c r="P110" s="369"/>
      <c r="Q110" s="369"/>
      <c r="R110" s="352"/>
      <c r="S110" s="359"/>
      <c r="T110" s="431"/>
    </row>
    <row r="111" spans="1:20" s="349" customFormat="1" ht="12.75" customHeight="1" x14ac:dyDescent="0.35">
      <c r="A111" s="413"/>
      <c r="B111" s="406"/>
      <c r="C111" s="725" t="s">
        <v>351</v>
      </c>
      <c r="D111" s="719">
        <v>44156</v>
      </c>
      <c r="E111" s="720" t="s">
        <v>352</v>
      </c>
      <c r="F111" s="715"/>
      <c r="G111" s="720"/>
      <c r="H111" s="721">
        <v>14603.36</v>
      </c>
      <c r="I111" s="649"/>
      <c r="J111" s="614"/>
      <c r="K111" s="672"/>
      <c r="L111" s="411"/>
      <c r="M111" s="710">
        <v>44210</v>
      </c>
      <c r="N111" s="662"/>
      <c r="O111" s="699">
        <v>44223</v>
      </c>
      <c r="P111" s="420"/>
      <c r="Q111" s="420"/>
      <c r="R111" s="410"/>
      <c r="S111" s="412"/>
      <c r="T111" s="431"/>
    </row>
    <row r="112" spans="1:20" s="349" customFormat="1" ht="12.75" customHeight="1" x14ac:dyDescent="0.35">
      <c r="A112" s="395"/>
      <c r="B112" s="353"/>
      <c r="C112" s="615"/>
      <c r="D112" s="445"/>
      <c r="E112" s="550"/>
      <c r="F112" s="616"/>
      <c r="G112" s="590"/>
      <c r="H112" s="617"/>
      <c r="I112" s="648"/>
      <c r="J112" s="618"/>
      <c r="K112" s="669"/>
      <c r="L112" s="368"/>
      <c r="M112" s="601"/>
      <c r="N112" s="382"/>
      <c r="O112" s="392"/>
      <c r="P112" s="369"/>
      <c r="Q112" s="369"/>
      <c r="R112" s="352"/>
      <c r="S112" s="359"/>
      <c r="T112" s="431"/>
    </row>
    <row r="113" spans="1:20" s="459" customFormat="1" ht="12.75" customHeight="1" x14ac:dyDescent="0.35">
      <c r="A113" s="413">
        <v>15</v>
      </c>
      <c r="B113" s="406">
        <v>21</v>
      </c>
      <c r="C113" s="850" t="s">
        <v>354</v>
      </c>
      <c r="D113" s="851"/>
      <c r="E113" s="852"/>
      <c r="F113" s="613"/>
      <c r="G113" s="426"/>
      <c r="H113" s="522"/>
      <c r="I113" s="649"/>
      <c r="J113" s="614"/>
      <c r="K113" s="672"/>
      <c r="L113" s="411"/>
      <c r="M113" s="661"/>
      <c r="N113" s="662"/>
      <c r="O113" s="430"/>
      <c r="P113" s="420"/>
      <c r="Q113" s="420"/>
      <c r="R113" s="410"/>
      <c r="S113" s="412"/>
      <c r="T113" s="458"/>
    </row>
    <row r="114" spans="1:20" s="349" customFormat="1" ht="12.75" customHeight="1" x14ac:dyDescent="0.35">
      <c r="A114" s="395"/>
      <c r="B114" s="353"/>
      <c r="C114" s="517" t="s">
        <v>351</v>
      </c>
      <c r="D114" s="518">
        <v>44162</v>
      </c>
      <c r="E114" s="708" t="s">
        <v>355</v>
      </c>
      <c r="F114" s="709"/>
      <c r="G114" s="708"/>
      <c r="H114" s="658">
        <v>5199.6499999999996</v>
      </c>
      <c r="I114" s="659"/>
      <c r="J114" s="660"/>
      <c r="K114" s="676">
        <v>44182</v>
      </c>
      <c r="L114" s="368"/>
      <c r="M114" s="696">
        <v>44203</v>
      </c>
      <c r="N114" s="382"/>
      <c r="O114" s="699">
        <v>44223</v>
      </c>
      <c r="P114" s="369"/>
      <c r="Q114" s="369"/>
      <c r="R114" s="369">
        <f>H114</f>
        <v>5199.6499999999996</v>
      </c>
      <c r="S114" s="359"/>
      <c r="T114" s="431"/>
    </row>
    <row r="115" spans="1:20" s="459" customFormat="1" ht="12.75" customHeight="1" x14ac:dyDescent="0.35">
      <c r="A115" s="413"/>
      <c r="B115" s="406"/>
      <c r="C115" s="725"/>
      <c r="D115" s="719"/>
      <c r="E115" s="720"/>
      <c r="F115" s="715"/>
      <c r="G115" s="720"/>
      <c r="H115" s="721"/>
      <c r="I115" s="722"/>
      <c r="J115" s="723"/>
      <c r="K115" s="724"/>
      <c r="L115" s="411"/>
      <c r="M115" s="710"/>
      <c r="N115" s="662"/>
      <c r="O115" s="430"/>
      <c r="P115" s="420"/>
      <c r="Q115" s="420"/>
      <c r="R115" s="410"/>
      <c r="S115" s="412"/>
      <c r="T115" s="458"/>
    </row>
    <row r="116" spans="1:20" s="349" customFormat="1" ht="12.75" customHeight="1" x14ac:dyDescent="0.35">
      <c r="A116" s="395"/>
      <c r="B116" s="353"/>
      <c r="C116" s="517" t="s">
        <v>364</v>
      </c>
      <c r="D116" s="518"/>
      <c r="E116" s="713"/>
      <c r="F116" s="714"/>
      <c r="G116" s="713"/>
      <c r="H116" s="658"/>
      <c r="I116" s="659"/>
      <c r="J116" s="660"/>
      <c r="K116" s="676"/>
      <c r="L116" s="368"/>
      <c r="M116" s="696"/>
      <c r="N116" s="382"/>
      <c r="O116" s="392"/>
      <c r="P116" s="369"/>
      <c r="Q116" s="369"/>
      <c r="R116" s="352"/>
      <c r="S116" s="359"/>
      <c r="T116" s="431"/>
    </row>
    <row r="117" spans="1:20" s="731" customFormat="1" ht="12.75" customHeight="1" x14ac:dyDescent="0.35">
      <c r="A117" s="535">
        <v>7</v>
      </c>
      <c r="B117" s="500">
        <v>22</v>
      </c>
      <c r="C117" s="734" t="s">
        <v>367</v>
      </c>
      <c r="D117" s="737"/>
      <c r="E117" s="734" t="s">
        <v>365</v>
      </c>
      <c r="F117" s="715"/>
      <c r="G117" s="720"/>
      <c r="H117" s="721">
        <v>4227.9799999999996</v>
      </c>
      <c r="I117" s="722"/>
      <c r="J117" s="723"/>
      <c r="K117" s="724">
        <v>44200</v>
      </c>
      <c r="L117" s="726"/>
      <c r="M117" s="733">
        <v>44208</v>
      </c>
      <c r="N117" s="727"/>
      <c r="O117" s="699">
        <v>44223</v>
      </c>
      <c r="P117" s="728"/>
      <c r="Q117" s="728"/>
      <c r="R117" s="729"/>
      <c r="S117" s="732">
        <f>H117</f>
        <v>4227.9799999999996</v>
      </c>
      <c r="T117" s="730"/>
    </row>
    <row r="118" spans="1:20" s="731" customFormat="1" ht="12.75" customHeight="1" x14ac:dyDescent="0.35">
      <c r="A118" s="535">
        <v>7</v>
      </c>
      <c r="B118" s="500" t="s">
        <v>382</v>
      </c>
      <c r="C118" s="501" t="s">
        <v>367</v>
      </c>
      <c r="D118" s="758"/>
      <c r="E118" s="739" t="s">
        <v>391</v>
      </c>
      <c r="F118" s="715"/>
      <c r="G118" s="720"/>
      <c r="H118" s="721">
        <v>1537.57</v>
      </c>
      <c r="I118" s="722"/>
      <c r="J118" s="723"/>
      <c r="K118" s="724"/>
      <c r="L118" s="726"/>
      <c r="M118" s="733">
        <v>44237</v>
      </c>
      <c r="N118" s="727"/>
      <c r="O118" s="691">
        <v>44246</v>
      </c>
      <c r="P118" s="728"/>
      <c r="Q118" s="728"/>
      <c r="R118" s="729"/>
      <c r="S118" s="732"/>
      <c r="T118" s="730"/>
    </row>
    <row r="119" spans="1:20" s="731" customFormat="1" ht="12.75" customHeight="1" x14ac:dyDescent="0.35">
      <c r="A119" s="535">
        <v>7</v>
      </c>
      <c r="B119" s="500" t="s">
        <v>383</v>
      </c>
      <c r="C119" s="501" t="s">
        <v>367</v>
      </c>
      <c r="D119" s="758"/>
      <c r="E119" s="739" t="s">
        <v>379</v>
      </c>
      <c r="F119" s="715"/>
      <c r="G119" s="720"/>
      <c r="H119" s="721">
        <v>982.2</v>
      </c>
      <c r="I119" s="722"/>
      <c r="J119" s="723"/>
      <c r="K119" s="724"/>
      <c r="L119" s="726"/>
      <c r="M119" s="733">
        <v>44237</v>
      </c>
      <c r="N119" s="727"/>
      <c r="O119" s="691">
        <v>44246</v>
      </c>
      <c r="P119" s="728"/>
      <c r="Q119" s="728"/>
      <c r="R119" s="729"/>
      <c r="S119" s="732"/>
      <c r="T119" s="730"/>
    </row>
    <row r="120" spans="1:20" s="731" customFormat="1" ht="12.75" customHeight="1" x14ac:dyDescent="0.35">
      <c r="A120" s="535">
        <v>7</v>
      </c>
      <c r="B120" s="500" t="s">
        <v>384</v>
      </c>
      <c r="C120" s="501" t="s">
        <v>367</v>
      </c>
      <c r="D120" s="758"/>
      <c r="E120" s="739" t="s">
        <v>380</v>
      </c>
      <c r="F120" s="715"/>
      <c r="G120" s="720"/>
      <c r="H120" s="721">
        <v>1254.76</v>
      </c>
      <c r="I120" s="722"/>
      <c r="J120" s="723"/>
      <c r="K120" s="724"/>
      <c r="L120" s="726"/>
      <c r="M120" s="733">
        <v>44237</v>
      </c>
      <c r="N120" s="727"/>
      <c r="O120" s="691">
        <v>44246</v>
      </c>
      <c r="P120" s="728"/>
      <c r="Q120" s="728"/>
      <c r="R120" s="729"/>
      <c r="S120" s="732"/>
      <c r="T120" s="730"/>
    </row>
    <row r="121" spans="1:20" s="731" customFormat="1" ht="12.75" customHeight="1" x14ac:dyDescent="0.35">
      <c r="A121" s="535"/>
      <c r="B121" s="500"/>
      <c r="C121" s="501"/>
      <c r="D121" s="758"/>
      <c r="E121" s="739"/>
      <c r="F121" s="715"/>
      <c r="G121" s="720"/>
      <c r="H121" s="721"/>
      <c r="I121" s="722"/>
      <c r="J121" s="723"/>
      <c r="K121" s="724"/>
      <c r="L121" s="726"/>
      <c r="M121" s="733"/>
      <c r="N121" s="727"/>
      <c r="O121" s="691"/>
      <c r="P121" s="728"/>
      <c r="Q121" s="728"/>
      <c r="R121" s="729"/>
      <c r="S121" s="732"/>
      <c r="T121" s="730"/>
    </row>
    <row r="122" spans="1:20" s="731" customFormat="1" ht="12.75" customHeight="1" x14ac:dyDescent="0.35">
      <c r="A122" s="535"/>
      <c r="B122" s="500"/>
      <c r="C122" s="760" t="s">
        <v>394</v>
      </c>
      <c r="D122" s="758"/>
      <c r="E122" s="739"/>
      <c r="F122" s="715"/>
      <c r="G122" s="720"/>
      <c r="H122" s="721"/>
      <c r="I122" s="722"/>
      <c r="J122" s="723"/>
      <c r="K122" s="724"/>
      <c r="L122" s="726"/>
      <c r="M122" s="733"/>
      <c r="N122" s="727"/>
      <c r="O122" s="691"/>
      <c r="P122" s="728"/>
      <c r="Q122" s="728"/>
      <c r="R122" s="729"/>
      <c r="S122" s="732"/>
      <c r="T122" s="730"/>
    </row>
    <row r="123" spans="1:20" s="731" customFormat="1" ht="12" customHeight="1" x14ac:dyDescent="0.35">
      <c r="A123" s="535"/>
      <c r="B123" s="500"/>
      <c r="C123" s="760"/>
      <c r="D123" s="758"/>
      <c r="E123" s="739"/>
      <c r="F123" s="715"/>
      <c r="G123" s="720"/>
      <c r="H123" s="721"/>
      <c r="I123" s="722"/>
      <c r="J123" s="723"/>
      <c r="K123" s="724"/>
      <c r="L123" s="726"/>
      <c r="M123" s="733"/>
      <c r="N123" s="727"/>
      <c r="O123" s="691"/>
      <c r="P123" s="728"/>
      <c r="Q123" s="728"/>
      <c r="R123" s="729"/>
      <c r="S123" s="732"/>
      <c r="T123" s="730"/>
    </row>
    <row r="124" spans="1:20" s="349" customFormat="1" x14ac:dyDescent="0.35">
      <c r="A124" s="492">
        <v>7</v>
      </c>
      <c r="B124" s="492">
        <v>23</v>
      </c>
      <c r="C124" s="825" t="s">
        <v>274</v>
      </c>
      <c r="D124" s="808"/>
      <c r="E124" s="869" t="s">
        <v>393</v>
      </c>
      <c r="F124" s="870"/>
      <c r="G124" s="820"/>
      <c r="H124" s="759">
        <v>23059.4</v>
      </c>
      <c r="I124" s="826"/>
      <c r="J124" s="827"/>
      <c r="K124" s="666"/>
      <c r="L124" s="828" t="str">
        <f>IF((P124+Q124+R124+S124)=0,"",(P124+Q124+R124+S124))</f>
        <v/>
      </c>
      <c r="M124" s="829">
        <v>44251</v>
      </c>
      <c r="N124" s="570"/>
      <c r="O124" s="603"/>
      <c r="P124" s="393"/>
      <c r="Q124" s="393"/>
      <c r="R124" s="348"/>
      <c r="S124" s="358"/>
      <c r="T124" s="431">
        <f>SUM(I124:L124)</f>
        <v>0</v>
      </c>
    </row>
    <row r="125" spans="1:20" s="731" customFormat="1" ht="12.75" customHeight="1" x14ac:dyDescent="0.35">
      <c r="A125" s="484"/>
      <c r="B125" s="485"/>
      <c r="C125" s="556"/>
      <c r="D125" s="830"/>
      <c r="E125" s="734"/>
      <c r="F125" s="822"/>
      <c r="G125" s="821"/>
      <c r="H125" s="831"/>
      <c r="I125" s="832"/>
      <c r="J125" s="833"/>
      <c r="K125" s="678"/>
      <c r="L125" s="834"/>
      <c r="M125" s="835"/>
      <c r="N125" s="836"/>
      <c r="O125" s="699"/>
      <c r="P125" s="837"/>
      <c r="Q125" s="837"/>
      <c r="R125" s="838"/>
      <c r="S125" s="839"/>
      <c r="T125" s="730"/>
    </row>
    <row r="126" spans="1:20" s="731" customFormat="1" ht="12.75" customHeight="1" x14ac:dyDescent="0.35">
      <c r="A126" s="484"/>
      <c r="B126" s="840"/>
      <c r="C126" s="556" t="s">
        <v>446</v>
      </c>
      <c r="D126" s="830"/>
      <c r="E126" s="734"/>
      <c r="F126" s="822"/>
      <c r="G126" s="821"/>
      <c r="H126" s="831"/>
      <c r="I126" s="832"/>
      <c r="J126" s="833"/>
      <c r="K126" s="678"/>
      <c r="L126" s="834"/>
      <c r="M126" s="835"/>
      <c r="N126" s="836"/>
      <c r="O126" s="699"/>
      <c r="P126" s="837"/>
      <c r="Q126" s="837"/>
      <c r="R126" s="838"/>
      <c r="S126" s="839"/>
      <c r="T126" s="730"/>
    </row>
    <row r="127" spans="1:20" s="731" customFormat="1" ht="12.75" customHeight="1" x14ac:dyDescent="0.35">
      <c r="A127" s="484">
        <v>11</v>
      </c>
      <c r="B127" s="485">
        <v>24</v>
      </c>
      <c r="C127" s="486" t="s">
        <v>447</v>
      </c>
      <c r="D127" s="830"/>
      <c r="E127" s="734" t="s">
        <v>448</v>
      </c>
      <c r="F127" s="822"/>
      <c r="G127" s="821"/>
      <c r="H127" s="831">
        <v>2305.4</v>
      </c>
      <c r="I127" s="832">
        <v>2300</v>
      </c>
      <c r="J127" s="833"/>
      <c r="K127" s="678"/>
      <c r="L127" s="834"/>
      <c r="M127" s="835">
        <v>44286</v>
      </c>
      <c r="N127" s="836"/>
      <c r="O127" s="699">
        <v>44293</v>
      </c>
      <c r="P127" s="837"/>
      <c r="Q127" s="837"/>
      <c r="R127" s="838"/>
      <c r="S127" s="839"/>
      <c r="T127" s="730"/>
    </row>
    <row r="128" spans="1:20" s="731" customFormat="1" ht="12.75" customHeight="1" x14ac:dyDescent="0.35">
      <c r="A128" s="484"/>
      <c r="B128" s="840"/>
      <c r="C128" s="486"/>
      <c r="D128" s="830"/>
      <c r="E128" s="734"/>
      <c r="F128" s="822"/>
      <c r="G128" s="821"/>
      <c r="H128" s="831"/>
      <c r="I128" s="832"/>
      <c r="J128" s="833"/>
      <c r="K128" s="678"/>
      <c r="L128" s="834"/>
      <c r="M128" s="835"/>
      <c r="N128" s="836"/>
      <c r="O128" s="699"/>
      <c r="P128" s="837"/>
      <c r="Q128" s="837"/>
      <c r="R128" s="838"/>
      <c r="S128" s="839"/>
      <c r="T128" s="730"/>
    </row>
    <row r="129" spans="1:20" s="731" customFormat="1" ht="12.75" customHeight="1" x14ac:dyDescent="0.35">
      <c r="A129" s="763"/>
      <c r="B129" s="841">
        <v>25</v>
      </c>
      <c r="C129" s="764" t="s">
        <v>449</v>
      </c>
      <c r="D129" s="765"/>
      <c r="E129" s="766"/>
      <c r="F129" s="767"/>
      <c r="G129" s="768"/>
      <c r="H129" s="769"/>
      <c r="I129" s="770"/>
      <c r="J129" s="771"/>
      <c r="K129" s="772"/>
      <c r="L129" s="773"/>
      <c r="M129" s="774"/>
      <c r="N129" s="775"/>
      <c r="O129" s="776"/>
      <c r="P129" s="777"/>
      <c r="Q129" s="777"/>
      <c r="R129" s="778"/>
      <c r="S129" s="779"/>
      <c r="T129" s="730"/>
    </row>
    <row r="130" spans="1:20" s="731" customFormat="1" ht="12.75" customHeight="1" x14ac:dyDescent="0.35">
      <c r="A130" s="484">
        <v>13</v>
      </c>
      <c r="B130" s="485" t="s">
        <v>450</v>
      </c>
      <c r="C130" s="486" t="s">
        <v>301</v>
      </c>
      <c r="D130" s="830"/>
      <c r="E130" s="734" t="s">
        <v>451</v>
      </c>
      <c r="F130" s="822"/>
      <c r="G130" s="821"/>
      <c r="H130" s="831">
        <v>11490</v>
      </c>
      <c r="I130" s="832">
        <v>6300</v>
      </c>
      <c r="J130" s="833"/>
      <c r="K130" s="678"/>
      <c r="L130" s="834"/>
      <c r="M130" s="835">
        <v>44286</v>
      </c>
      <c r="N130" s="836"/>
      <c r="O130" s="699"/>
      <c r="P130" s="837"/>
      <c r="Q130" s="837"/>
      <c r="R130" s="838"/>
      <c r="S130" s="839"/>
      <c r="T130" s="730"/>
    </row>
    <row r="131" spans="1:20" s="731" customFormat="1" ht="12.75" customHeight="1" x14ac:dyDescent="0.35">
      <c r="A131" s="535"/>
      <c r="B131" s="500" t="s">
        <v>462</v>
      </c>
      <c r="C131" s="501" t="s">
        <v>301</v>
      </c>
      <c r="D131" s="758"/>
      <c r="E131" s="739" t="s">
        <v>463</v>
      </c>
      <c r="F131" s="715"/>
      <c r="G131" s="720"/>
      <c r="H131" s="721">
        <v>1520</v>
      </c>
      <c r="I131" s="722"/>
      <c r="J131" s="723"/>
      <c r="K131" s="724"/>
      <c r="L131" s="726"/>
      <c r="M131" s="733">
        <v>44287</v>
      </c>
      <c r="N131" s="727"/>
      <c r="O131" s="691">
        <v>44293</v>
      </c>
      <c r="P131" s="728"/>
      <c r="Q131" s="728"/>
      <c r="R131" s="729"/>
      <c r="S131" s="732"/>
      <c r="T131" s="730"/>
    </row>
    <row r="132" spans="1:20" s="731" customFormat="1" ht="12.75" customHeight="1" x14ac:dyDescent="0.35">
      <c r="A132" s="535"/>
      <c r="B132" s="500"/>
      <c r="C132" s="501"/>
      <c r="D132" s="758"/>
      <c r="E132" s="739"/>
      <c r="F132" s="715"/>
      <c r="G132" s="720"/>
      <c r="H132" s="721"/>
      <c r="I132" s="722"/>
      <c r="J132" s="723"/>
      <c r="K132" s="724"/>
      <c r="L132" s="726"/>
      <c r="M132" s="733"/>
      <c r="N132" s="727"/>
      <c r="O132" s="691"/>
      <c r="P132" s="728"/>
      <c r="Q132" s="728"/>
      <c r="R132" s="729"/>
      <c r="S132" s="732"/>
      <c r="T132" s="730"/>
    </row>
    <row r="133" spans="1:20" s="731" customFormat="1" ht="12.75" customHeight="1" x14ac:dyDescent="0.35">
      <c r="A133" s="535">
        <v>8</v>
      </c>
      <c r="B133" s="500">
        <v>26</v>
      </c>
      <c r="C133" s="501" t="s">
        <v>473</v>
      </c>
      <c r="D133" s="758"/>
      <c r="E133" s="739" t="s">
        <v>474</v>
      </c>
      <c r="F133" s="715"/>
      <c r="G133" s="720"/>
      <c r="H133" s="721">
        <v>1140</v>
      </c>
      <c r="I133" s="722"/>
      <c r="J133" s="723"/>
      <c r="K133" s="724">
        <v>44293</v>
      </c>
      <c r="L133" s="726"/>
      <c r="M133" s="733">
        <v>44295</v>
      </c>
      <c r="N133" s="727"/>
      <c r="O133" s="691">
        <v>44295</v>
      </c>
      <c r="P133" s="728"/>
      <c r="Q133" s="728"/>
      <c r="R133" s="729"/>
      <c r="S133" s="732"/>
      <c r="T133" s="730"/>
    </row>
    <row r="134" spans="1:20" s="731" customFormat="1" ht="12.75" customHeight="1" x14ac:dyDescent="0.35">
      <c r="A134" s="535"/>
      <c r="B134" s="500"/>
      <c r="C134" s="501"/>
      <c r="D134" s="758"/>
      <c r="E134" s="739"/>
      <c r="F134" s="715"/>
      <c r="G134" s="720"/>
      <c r="H134" s="721"/>
      <c r="I134" s="722"/>
      <c r="J134" s="723"/>
      <c r="K134" s="724"/>
      <c r="L134" s="726"/>
      <c r="M134" s="733"/>
      <c r="N134" s="727"/>
      <c r="O134" s="691" t="s">
        <v>477</v>
      </c>
      <c r="P134" s="728"/>
      <c r="Q134" s="728"/>
      <c r="R134" s="729"/>
      <c r="S134" s="732"/>
      <c r="T134" s="730"/>
    </row>
    <row r="135" spans="1:20" s="731" customFormat="1" ht="12.75" customHeight="1" x14ac:dyDescent="0.35">
      <c r="A135" s="535"/>
      <c r="B135" s="500"/>
      <c r="C135" s="760"/>
      <c r="D135" s="758"/>
      <c r="E135" s="739"/>
      <c r="F135" s="715"/>
      <c r="G135" s="720"/>
      <c r="H135" s="721"/>
      <c r="I135" s="722"/>
      <c r="J135" s="723"/>
      <c r="K135" s="724"/>
      <c r="L135" s="726"/>
      <c r="M135" s="733"/>
      <c r="N135" s="727"/>
      <c r="O135" s="691"/>
      <c r="P135" s="728"/>
      <c r="Q135" s="728"/>
      <c r="R135" s="729"/>
      <c r="S135" s="732"/>
      <c r="T135" s="730"/>
    </row>
    <row r="136" spans="1:20" s="731" customFormat="1" ht="12" customHeight="1" x14ac:dyDescent="0.35">
      <c r="A136" s="535"/>
      <c r="B136" s="500"/>
      <c r="C136" s="760" t="s">
        <v>395</v>
      </c>
      <c r="D136" s="758"/>
      <c r="E136" s="739"/>
      <c r="F136" s="715"/>
      <c r="G136" s="720"/>
      <c r="H136" s="721"/>
      <c r="I136" s="722"/>
      <c r="J136" s="723"/>
      <c r="K136" s="724"/>
      <c r="L136" s="726"/>
      <c r="M136" s="733"/>
      <c r="N136" s="727"/>
      <c r="O136" s="691"/>
      <c r="P136" s="728"/>
      <c r="Q136" s="728"/>
      <c r="R136" s="729"/>
      <c r="S136" s="732"/>
      <c r="T136" s="730"/>
    </row>
    <row r="137" spans="1:20" s="731" customFormat="1" ht="12.75" customHeight="1" x14ac:dyDescent="0.35">
      <c r="A137" s="535"/>
      <c r="B137" s="500"/>
      <c r="C137" s="760"/>
      <c r="D137" s="758"/>
      <c r="E137" s="739"/>
      <c r="F137" s="715"/>
      <c r="G137" s="720"/>
      <c r="H137" s="721"/>
      <c r="I137" s="722"/>
      <c r="J137" s="723"/>
      <c r="K137" s="724"/>
      <c r="L137" s="726"/>
      <c r="M137" s="733"/>
      <c r="N137" s="727"/>
      <c r="O137" s="691"/>
      <c r="P137" s="728"/>
      <c r="Q137" s="728"/>
      <c r="R137" s="729"/>
      <c r="S137" s="732"/>
      <c r="T137" s="730"/>
    </row>
    <row r="138" spans="1:20" s="731" customFormat="1" ht="12.75" customHeight="1" x14ac:dyDescent="0.35">
      <c r="A138" s="535"/>
      <c r="B138" s="500"/>
      <c r="C138" s="799" t="s">
        <v>356</v>
      </c>
      <c r="D138" s="758"/>
      <c r="E138" s="739"/>
      <c r="F138" s="715"/>
      <c r="G138" s="720"/>
      <c r="H138" s="721"/>
      <c r="I138" s="722"/>
      <c r="J138" s="723"/>
      <c r="K138" s="724"/>
      <c r="L138" s="726"/>
      <c r="M138" s="733"/>
      <c r="N138" s="727"/>
      <c r="O138" s="691"/>
      <c r="P138" s="728"/>
      <c r="Q138" s="728"/>
      <c r="R138" s="729"/>
      <c r="S138" s="732"/>
      <c r="T138" s="730"/>
    </row>
    <row r="139" spans="1:20" s="731" customFormat="1" ht="12.75" customHeight="1" x14ac:dyDescent="0.35">
      <c r="A139" s="535"/>
      <c r="B139" s="500"/>
      <c r="C139" s="760" t="s">
        <v>396</v>
      </c>
      <c r="D139" s="758"/>
      <c r="E139" s="739"/>
      <c r="F139" s="715"/>
      <c r="G139" s="720"/>
      <c r="H139" s="721"/>
      <c r="I139" s="798">
        <v>900</v>
      </c>
      <c r="J139" s="723"/>
      <c r="K139" s="724"/>
      <c r="L139" s="726"/>
      <c r="M139" s="733"/>
      <c r="N139" s="727"/>
      <c r="O139" s="691"/>
      <c r="P139" s="728"/>
      <c r="Q139" s="728"/>
      <c r="R139" s="729"/>
      <c r="S139" s="732"/>
      <c r="T139" s="730"/>
    </row>
    <row r="140" spans="1:20" s="731" customFormat="1" ht="12.75" customHeight="1" x14ac:dyDescent="0.35">
      <c r="A140" s="535"/>
      <c r="B140" s="500"/>
      <c r="C140" s="760" t="s">
        <v>397</v>
      </c>
      <c r="D140" s="758"/>
      <c r="E140" s="739"/>
      <c r="F140" s="715"/>
      <c r="G140" s="720"/>
      <c r="H140" s="721"/>
      <c r="I140" s="798">
        <v>5000</v>
      </c>
      <c r="J140" s="723"/>
      <c r="K140" s="724"/>
      <c r="L140" s="726"/>
      <c r="M140" s="733"/>
      <c r="N140" s="727"/>
      <c r="O140" s="691"/>
      <c r="P140" s="728"/>
      <c r="Q140" s="728"/>
      <c r="R140" s="729"/>
      <c r="S140" s="732"/>
      <c r="T140" s="730"/>
    </row>
    <row r="141" spans="1:20" s="731" customFormat="1" ht="12.75" customHeight="1" x14ac:dyDescent="0.35">
      <c r="A141" s="535"/>
      <c r="B141" s="500"/>
      <c r="C141" s="760" t="s">
        <v>470</v>
      </c>
      <c r="D141" s="758"/>
      <c r="E141" s="739"/>
      <c r="F141" s="715"/>
      <c r="G141" s="720"/>
      <c r="H141" s="721"/>
      <c r="I141" s="798">
        <v>-4000</v>
      </c>
      <c r="J141" s="723"/>
      <c r="K141" s="724"/>
      <c r="L141" s="726"/>
      <c r="M141" s="733"/>
      <c r="N141" s="727"/>
      <c r="O141" s="691"/>
      <c r="P141" s="728"/>
      <c r="Q141" s="728"/>
      <c r="R141" s="729"/>
      <c r="S141" s="732"/>
      <c r="T141" s="730"/>
    </row>
    <row r="142" spans="1:20" s="731" customFormat="1" ht="12.75" customHeight="1" x14ac:dyDescent="0.35">
      <c r="A142" s="535"/>
      <c r="B142" s="500"/>
      <c r="C142" s="760"/>
      <c r="D142" s="758"/>
      <c r="E142" s="739"/>
      <c r="F142" s="715"/>
      <c r="G142" s="720"/>
      <c r="H142" s="721"/>
      <c r="I142" s="722"/>
      <c r="J142" s="723"/>
      <c r="K142" s="724"/>
      <c r="L142" s="726"/>
      <c r="M142" s="733"/>
      <c r="N142" s="727"/>
      <c r="O142" s="691"/>
      <c r="P142" s="728"/>
      <c r="Q142" s="728"/>
      <c r="R142" s="729"/>
      <c r="S142" s="732"/>
      <c r="T142" s="730"/>
    </row>
    <row r="143" spans="1:20" s="731" customFormat="1" ht="12.75" customHeight="1" x14ac:dyDescent="0.35">
      <c r="A143" s="535"/>
      <c r="B143" s="500"/>
      <c r="C143" s="799" t="s">
        <v>296</v>
      </c>
      <c r="D143" s="758"/>
      <c r="E143" s="739"/>
      <c r="F143" s="715"/>
      <c r="G143" s="720"/>
      <c r="H143" s="721"/>
      <c r="I143" s="722"/>
      <c r="J143" s="723"/>
      <c r="K143" s="724"/>
      <c r="L143" s="726"/>
      <c r="M143" s="733"/>
      <c r="N143" s="727"/>
      <c r="O143" s="691"/>
      <c r="P143" s="728"/>
      <c r="Q143" s="728"/>
      <c r="R143" s="729"/>
      <c r="S143" s="732"/>
      <c r="T143" s="730"/>
    </row>
    <row r="144" spans="1:20" s="731" customFormat="1" ht="12.75" customHeight="1" x14ac:dyDescent="0.35">
      <c r="A144" s="535"/>
      <c r="B144" s="500"/>
      <c r="C144" s="760" t="s">
        <v>399</v>
      </c>
      <c r="D144" s="758"/>
      <c r="E144" s="739"/>
      <c r="F144" s="715"/>
      <c r="G144" s="720"/>
      <c r="H144" s="721"/>
      <c r="I144" s="798">
        <v>20100</v>
      </c>
      <c r="J144" s="723"/>
      <c r="K144" s="724"/>
      <c r="L144" s="726"/>
      <c r="M144" s="733"/>
      <c r="N144" s="727"/>
      <c r="O144" s="691"/>
      <c r="P144" s="728"/>
      <c r="Q144" s="728"/>
      <c r="R144" s="729"/>
      <c r="S144" s="732"/>
      <c r="T144" s="730"/>
    </row>
    <row r="145" spans="1:20" s="731" customFormat="1" ht="12.75" customHeight="1" x14ac:dyDescent="0.35">
      <c r="A145" s="535"/>
      <c r="B145" s="500"/>
      <c r="C145" s="760" t="s">
        <v>398</v>
      </c>
      <c r="D145" s="758"/>
      <c r="E145" s="739"/>
      <c r="F145" s="715"/>
      <c r="G145" s="720"/>
      <c r="H145" s="721"/>
      <c r="I145" s="798">
        <v>4000</v>
      </c>
      <c r="J145" s="723"/>
      <c r="K145" s="724"/>
      <c r="L145" s="726"/>
      <c r="M145" s="733"/>
      <c r="N145" s="727"/>
      <c r="O145" s="691"/>
      <c r="P145" s="728"/>
      <c r="Q145" s="728"/>
      <c r="R145" s="729"/>
      <c r="S145" s="732"/>
      <c r="T145" s="730"/>
    </row>
    <row r="146" spans="1:20" s="731" customFormat="1" ht="12.75" customHeight="1" x14ac:dyDescent="0.35">
      <c r="A146" s="535"/>
      <c r="B146" s="500"/>
      <c r="C146" s="760"/>
      <c r="D146" s="758"/>
      <c r="E146" s="739"/>
      <c r="F146" s="715"/>
      <c r="G146" s="720"/>
      <c r="H146" s="721"/>
      <c r="I146" s="722"/>
      <c r="J146" s="723"/>
      <c r="K146" s="724"/>
      <c r="L146" s="726"/>
      <c r="M146" s="733"/>
      <c r="N146" s="727"/>
      <c r="O146" s="691"/>
      <c r="P146" s="728"/>
      <c r="Q146" s="728"/>
      <c r="R146" s="729"/>
      <c r="S146" s="732"/>
      <c r="T146" s="730"/>
    </row>
    <row r="147" spans="1:20" s="731" customFormat="1" ht="12.75" customHeight="1" x14ac:dyDescent="0.35">
      <c r="A147" s="535"/>
      <c r="B147" s="500"/>
      <c r="C147" s="799" t="s">
        <v>400</v>
      </c>
      <c r="D147" s="758"/>
      <c r="E147" s="739"/>
      <c r="F147" s="715"/>
      <c r="G147" s="720"/>
      <c r="H147" s="721"/>
      <c r="I147" s="722"/>
      <c r="J147" s="723"/>
      <c r="K147" s="724"/>
      <c r="L147" s="726"/>
      <c r="M147" s="733"/>
      <c r="N147" s="727"/>
      <c r="O147" s="691"/>
      <c r="P147" s="728"/>
      <c r="Q147" s="728"/>
      <c r="R147" s="729"/>
      <c r="S147" s="732"/>
      <c r="T147" s="730"/>
    </row>
    <row r="148" spans="1:20" s="731" customFormat="1" ht="12.75" customHeight="1" x14ac:dyDescent="0.35">
      <c r="A148" s="535"/>
      <c r="B148" s="500"/>
      <c r="C148" s="760" t="s">
        <v>401</v>
      </c>
      <c r="D148" s="758"/>
      <c r="E148" s="739"/>
      <c r="F148" s="715"/>
      <c r="G148" s="720"/>
      <c r="H148" s="721"/>
      <c r="I148" s="722"/>
      <c r="J148" s="723"/>
      <c r="K148" s="724"/>
      <c r="L148" s="726"/>
      <c r="M148" s="733"/>
      <c r="N148" s="727"/>
      <c r="O148" s="691"/>
      <c r="P148" s="728"/>
      <c r="Q148" s="728"/>
      <c r="R148" s="729"/>
      <c r="S148" s="732"/>
      <c r="T148" s="730"/>
    </row>
    <row r="149" spans="1:20" s="731" customFormat="1" ht="12.75" customHeight="1" x14ac:dyDescent="0.35">
      <c r="A149" s="535"/>
      <c r="B149" s="500"/>
      <c r="C149" s="760"/>
      <c r="D149" s="758"/>
      <c r="E149" s="739"/>
      <c r="F149" s="715"/>
      <c r="G149" s="720"/>
      <c r="H149" s="721"/>
      <c r="I149" s="722"/>
      <c r="J149" s="723"/>
      <c r="K149" s="724"/>
      <c r="L149" s="726"/>
      <c r="M149" s="733"/>
      <c r="N149" s="727"/>
      <c r="O149" s="691"/>
      <c r="P149" s="728"/>
      <c r="Q149" s="728"/>
      <c r="R149" s="729"/>
      <c r="S149" s="732"/>
      <c r="T149" s="730"/>
    </row>
    <row r="150" spans="1:20" s="731" customFormat="1" ht="12" customHeight="1" x14ac:dyDescent="0.35">
      <c r="A150" s="535"/>
      <c r="B150" s="500"/>
      <c r="C150" s="799" t="s">
        <v>367</v>
      </c>
      <c r="D150" s="758"/>
      <c r="E150" s="739"/>
      <c r="F150" s="715"/>
      <c r="G150" s="720"/>
      <c r="H150" s="721"/>
      <c r="I150" s="722"/>
      <c r="J150" s="723"/>
      <c r="K150" s="724"/>
      <c r="L150" s="726"/>
      <c r="M150" s="733"/>
      <c r="N150" s="727"/>
      <c r="O150" s="691"/>
      <c r="P150" s="728"/>
      <c r="Q150" s="728"/>
      <c r="R150" s="729"/>
      <c r="S150" s="732"/>
      <c r="T150" s="730"/>
    </row>
    <row r="151" spans="1:20" s="731" customFormat="1" ht="12" customHeight="1" x14ac:dyDescent="0.35">
      <c r="A151" s="535"/>
      <c r="B151" s="500"/>
      <c r="C151" s="760" t="s">
        <v>402</v>
      </c>
      <c r="D151" s="758"/>
      <c r="E151" s="739"/>
      <c r="F151" s="715"/>
      <c r="G151" s="720"/>
      <c r="H151" s="721"/>
      <c r="I151" s="798">
        <v>-3000</v>
      </c>
      <c r="J151" s="723"/>
      <c r="K151" s="724"/>
      <c r="L151" s="726"/>
      <c r="M151" s="733"/>
      <c r="N151" s="727"/>
      <c r="O151" s="691"/>
      <c r="P151" s="728"/>
      <c r="Q151" s="728"/>
      <c r="R151" s="729"/>
      <c r="S151" s="732"/>
      <c r="T151" s="730"/>
    </row>
    <row r="152" spans="1:20" s="731" customFormat="1" ht="12" customHeight="1" x14ac:dyDescent="0.35">
      <c r="A152" s="535"/>
      <c r="B152" s="500"/>
      <c r="C152" s="760" t="s">
        <v>403</v>
      </c>
      <c r="D152" s="758"/>
      <c r="E152" s="739"/>
      <c r="F152" s="715"/>
      <c r="G152" s="720"/>
      <c r="H152" s="721"/>
      <c r="I152" s="798">
        <v>3900</v>
      </c>
      <c r="J152" s="723"/>
      <c r="K152" s="724"/>
      <c r="L152" s="726"/>
      <c r="M152" s="733"/>
      <c r="N152" s="727"/>
      <c r="O152" s="691"/>
      <c r="P152" s="728"/>
      <c r="Q152" s="728"/>
      <c r="R152" s="729"/>
      <c r="S152" s="732"/>
      <c r="T152" s="730"/>
    </row>
    <row r="153" spans="1:20" s="731" customFormat="1" ht="12" customHeight="1" x14ac:dyDescent="0.35">
      <c r="A153" s="535"/>
      <c r="B153" s="500"/>
      <c r="C153" s="760" t="s">
        <v>404</v>
      </c>
      <c r="D153" s="758"/>
      <c r="E153" s="739"/>
      <c r="F153" s="715"/>
      <c r="G153" s="720"/>
      <c r="H153" s="721"/>
      <c r="I153" s="798">
        <v>-2000</v>
      </c>
      <c r="J153" s="723"/>
      <c r="K153" s="724"/>
      <c r="L153" s="726"/>
      <c r="M153" s="733"/>
      <c r="N153" s="727"/>
      <c r="O153" s="691"/>
      <c r="P153" s="728"/>
      <c r="Q153" s="728"/>
      <c r="R153" s="729"/>
      <c r="S153" s="732"/>
      <c r="T153" s="730"/>
    </row>
    <row r="154" spans="1:20" s="731" customFormat="1" ht="12" customHeight="1" x14ac:dyDescent="0.35">
      <c r="A154" s="535"/>
      <c r="B154" s="500"/>
      <c r="C154" s="760" t="s">
        <v>430</v>
      </c>
      <c r="D154" s="758"/>
      <c r="E154" s="739"/>
      <c r="F154" s="715"/>
      <c r="G154" s="720"/>
      <c r="H154" s="721"/>
      <c r="I154" s="798">
        <v>3000</v>
      </c>
      <c r="J154" s="723"/>
      <c r="K154" s="724"/>
      <c r="L154" s="726"/>
      <c r="M154" s="733"/>
      <c r="N154" s="727"/>
      <c r="O154" s="691"/>
      <c r="P154" s="728"/>
      <c r="Q154" s="728"/>
      <c r="R154" s="729"/>
      <c r="S154" s="732"/>
      <c r="T154" s="730"/>
    </row>
    <row r="155" spans="1:20" s="731" customFormat="1" ht="12.75" customHeight="1" x14ac:dyDescent="0.35">
      <c r="A155" s="535"/>
      <c r="B155" s="500"/>
      <c r="C155" s="760"/>
      <c r="D155" s="758"/>
      <c r="E155" s="739"/>
      <c r="F155" s="715"/>
      <c r="G155" s="720"/>
      <c r="H155" s="721"/>
      <c r="I155" s="722"/>
      <c r="J155" s="723"/>
      <c r="K155" s="724"/>
      <c r="L155" s="726"/>
      <c r="M155" s="733"/>
      <c r="N155" s="727"/>
      <c r="O155" s="691"/>
      <c r="P155" s="728"/>
      <c r="Q155" s="728"/>
      <c r="R155" s="729"/>
      <c r="S155" s="732"/>
      <c r="T155" s="730"/>
    </row>
    <row r="156" spans="1:20" s="731" customFormat="1" ht="12.75" customHeight="1" x14ac:dyDescent="0.35">
      <c r="A156" s="535"/>
      <c r="B156" s="500"/>
      <c r="C156" s="799" t="s">
        <v>337</v>
      </c>
      <c r="D156" s="758"/>
      <c r="E156" s="739"/>
      <c r="F156" s="715"/>
      <c r="G156" s="720"/>
      <c r="H156" s="721"/>
      <c r="I156" s="722"/>
      <c r="J156" s="723"/>
      <c r="K156" s="724"/>
      <c r="L156" s="726"/>
      <c r="M156" s="733"/>
      <c r="N156" s="727"/>
      <c r="O156" s="691"/>
      <c r="P156" s="728"/>
      <c r="Q156" s="728"/>
      <c r="R156" s="729"/>
      <c r="S156" s="732"/>
      <c r="T156" s="730"/>
    </row>
    <row r="157" spans="1:20" s="731" customFormat="1" ht="12.75" customHeight="1" x14ac:dyDescent="0.35">
      <c r="A157" s="535"/>
      <c r="B157" s="500"/>
      <c r="C157" s="760" t="s">
        <v>405</v>
      </c>
      <c r="D157" s="758"/>
      <c r="E157" s="739"/>
      <c r="F157" s="715"/>
      <c r="G157" s="720"/>
      <c r="H157" s="721"/>
      <c r="I157" s="798">
        <v>4000</v>
      </c>
      <c r="J157" s="723"/>
      <c r="K157" s="724"/>
      <c r="L157" s="726"/>
      <c r="M157" s="733"/>
      <c r="N157" s="727"/>
      <c r="O157" s="691"/>
      <c r="P157" s="728"/>
      <c r="Q157" s="728"/>
      <c r="R157" s="729"/>
      <c r="S157" s="732"/>
      <c r="T157" s="730"/>
    </row>
    <row r="158" spans="1:20" s="731" customFormat="1" ht="12.75" customHeight="1" x14ac:dyDescent="0.35">
      <c r="A158" s="535"/>
      <c r="B158" s="500"/>
      <c r="C158" s="760" t="s">
        <v>406</v>
      </c>
      <c r="D158" s="758"/>
      <c r="E158" s="739"/>
      <c r="F158" s="715"/>
      <c r="G158" s="720"/>
      <c r="H158" s="721"/>
      <c r="I158" s="798">
        <v>-1000</v>
      </c>
      <c r="J158" s="723"/>
      <c r="K158" s="724"/>
      <c r="L158" s="726"/>
      <c r="M158" s="733"/>
      <c r="N158" s="727"/>
      <c r="O158" s="691"/>
      <c r="P158" s="728"/>
      <c r="Q158" s="728"/>
      <c r="R158" s="729"/>
      <c r="S158" s="732"/>
      <c r="T158" s="730"/>
    </row>
    <row r="159" spans="1:20" s="731" customFormat="1" ht="12.75" customHeight="1" x14ac:dyDescent="0.35">
      <c r="A159" s="535"/>
      <c r="B159" s="500"/>
      <c r="C159" s="760" t="s">
        <v>407</v>
      </c>
      <c r="D159" s="758"/>
      <c r="E159" s="739"/>
      <c r="F159" s="715"/>
      <c r="G159" s="720"/>
      <c r="H159" s="721"/>
      <c r="I159" s="798">
        <v>-2000</v>
      </c>
      <c r="J159" s="723"/>
      <c r="K159" s="724"/>
      <c r="L159" s="726"/>
      <c r="M159" s="733"/>
      <c r="N159" s="727"/>
      <c r="O159" s="691"/>
      <c r="P159" s="728"/>
      <c r="Q159" s="728"/>
      <c r="R159" s="729"/>
      <c r="S159" s="732"/>
      <c r="T159" s="730"/>
    </row>
    <row r="160" spans="1:20" s="731" customFormat="1" ht="12.75" customHeight="1" x14ac:dyDescent="0.35">
      <c r="A160" s="535"/>
      <c r="B160" s="500"/>
      <c r="C160" s="760" t="s">
        <v>408</v>
      </c>
      <c r="D160" s="758"/>
      <c r="E160" s="739"/>
      <c r="F160" s="715"/>
      <c r="G160" s="720"/>
      <c r="H160" s="721"/>
      <c r="I160" s="798">
        <v>-2800</v>
      </c>
      <c r="J160" s="723"/>
      <c r="K160" s="724"/>
      <c r="L160" s="726"/>
      <c r="M160" s="733"/>
      <c r="N160" s="727"/>
      <c r="O160" s="691"/>
      <c r="P160" s="728"/>
      <c r="Q160" s="728"/>
      <c r="R160" s="729"/>
      <c r="S160" s="732"/>
      <c r="T160" s="730"/>
    </row>
    <row r="161" spans="1:20" s="731" customFormat="1" ht="12.75" customHeight="1" x14ac:dyDescent="0.35">
      <c r="A161" s="535"/>
      <c r="B161" s="500"/>
      <c r="C161" s="760" t="s">
        <v>428</v>
      </c>
      <c r="D161" s="758"/>
      <c r="E161" s="739"/>
      <c r="F161" s="715"/>
      <c r="G161" s="720"/>
      <c r="H161" s="721"/>
      <c r="I161" s="798">
        <v>-900</v>
      </c>
      <c r="J161" s="723"/>
      <c r="K161" s="724"/>
      <c r="L161" s="726"/>
      <c r="M161" s="733"/>
      <c r="N161" s="727"/>
      <c r="O161" s="691"/>
      <c r="P161" s="728"/>
      <c r="Q161" s="728"/>
      <c r="R161" s="729"/>
      <c r="S161" s="732"/>
      <c r="T161" s="730"/>
    </row>
    <row r="162" spans="1:20" s="731" customFormat="1" ht="12.75" customHeight="1" x14ac:dyDescent="0.35">
      <c r="A162" s="535"/>
      <c r="B162" s="500"/>
      <c r="C162" s="760" t="s">
        <v>409</v>
      </c>
      <c r="D162" s="758"/>
      <c r="E162" s="739"/>
      <c r="F162" s="715"/>
      <c r="G162" s="720"/>
      <c r="H162" s="721"/>
      <c r="I162" s="798">
        <v>-3600</v>
      </c>
      <c r="J162" s="723"/>
      <c r="K162" s="724"/>
      <c r="L162" s="726"/>
      <c r="M162" s="733"/>
      <c r="N162" s="727"/>
      <c r="O162" s="691"/>
      <c r="P162" s="728"/>
      <c r="Q162" s="728"/>
      <c r="R162" s="729"/>
      <c r="S162" s="732"/>
      <c r="T162" s="730"/>
    </row>
    <row r="163" spans="1:20" s="731" customFormat="1" ht="12.75" customHeight="1" x14ac:dyDescent="0.35">
      <c r="A163" s="535"/>
      <c r="B163" s="500"/>
      <c r="C163" s="760" t="s">
        <v>410</v>
      </c>
      <c r="D163" s="758"/>
      <c r="E163" s="739"/>
      <c r="F163" s="715"/>
      <c r="G163" s="720"/>
      <c r="H163" s="721"/>
      <c r="I163" s="798">
        <v>-2500</v>
      </c>
      <c r="J163" s="723"/>
      <c r="K163" s="724"/>
      <c r="L163" s="726"/>
      <c r="M163" s="733"/>
      <c r="N163" s="727"/>
      <c r="O163" s="691"/>
      <c r="P163" s="728"/>
      <c r="Q163" s="728"/>
      <c r="R163" s="729"/>
      <c r="S163" s="732"/>
      <c r="T163" s="730"/>
    </row>
    <row r="164" spans="1:20" s="731" customFormat="1" ht="12.75" customHeight="1" x14ac:dyDescent="0.35">
      <c r="A164" s="535"/>
      <c r="B164" s="500"/>
      <c r="C164" s="760" t="s">
        <v>404</v>
      </c>
      <c r="D164" s="758"/>
      <c r="E164" s="739"/>
      <c r="F164" s="715"/>
      <c r="G164" s="720"/>
      <c r="H164" s="721"/>
      <c r="I164" s="810">
        <v>3000</v>
      </c>
      <c r="J164" s="723"/>
      <c r="K164" s="724"/>
      <c r="L164" s="726"/>
      <c r="M164" s="733"/>
      <c r="N164" s="727"/>
      <c r="O164" s="691"/>
      <c r="P164" s="728"/>
      <c r="Q164" s="728"/>
      <c r="R164" s="729"/>
      <c r="S164" s="732"/>
      <c r="T164" s="730"/>
    </row>
    <row r="165" spans="1:20" s="731" customFormat="1" ht="12.75" customHeight="1" x14ac:dyDescent="0.35">
      <c r="A165" s="535"/>
      <c r="B165" s="500"/>
      <c r="C165" s="760"/>
      <c r="D165" s="758"/>
      <c r="E165" s="739"/>
      <c r="F165" s="715"/>
      <c r="G165" s="720"/>
      <c r="H165" s="721"/>
      <c r="I165" s="722"/>
      <c r="J165" s="723"/>
      <c r="K165" s="724"/>
      <c r="L165" s="726"/>
      <c r="M165" s="733"/>
      <c r="N165" s="727"/>
      <c r="O165" s="691"/>
      <c r="P165" s="728"/>
      <c r="Q165" s="728"/>
      <c r="R165" s="729"/>
      <c r="S165" s="732"/>
      <c r="T165" s="730"/>
    </row>
    <row r="166" spans="1:20" s="731" customFormat="1" ht="12.75" customHeight="1" x14ac:dyDescent="0.35">
      <c r="A166" s="535"/>
      <c r="B166" s="500"/>
      <c r="C166" s="760"/>
      <c r="D166" s="758"/>
      <c r="E166" s="739"/>
      <c r="F166" s="715"/>
      <c r="G166" s="720"/>
      <c r="H166" s="721"/>
      <c r="I166" s="722"/>
      <c r="J166" s="723"/>
      <c r="K166" s="724"/>
      <c r="L166" s="726"/>
      <c r="M166" s="733"/>
      <c r="N166" s="727"/>
      <c r="O166" s="691"/>
      <c r="P166" s="728"/>
      <c r="Q166" s="728"/>
      <c r="R166" s="729"/>
      <c r="S166" s="732"/>
      <c r="T166" s="730"/>
    </row>
    <row r="167" spans="1:20" s="731" customFormat="1" ht="12.75" customHeight="1" x14ac:dyDescent="0.35">
      <c r="A167" s="535"/>
      <c r="B167" s="500"/>
      <c r="C167" s="799" t="s">
        <v>411</v>
      </c>
      <c r="D167" s="758"/>
      <c r="E167" s="739"/>
      <c r="F167" s="715"/>
      <c r="G167" s="720"/>
      <c r="H167" s="721"/>
      <c r="I167" s="722"/>
      <c r="J167" s="723"/>
      <c r="K167" s="724"/>
      <c r="L167" s="726"/>
      <c r="M167" s="733"/>
      <c r="N167" s="727"/>
      <c r="O167" s="691"/>
      <c r="P167" s="728"/>
      <c r="Q167" s="728"/>
      <c r="R167" s="729"/>
      <c r="S167" s="732"/>
      <c r="T167" s="730"/>
    </row>
    <row r="168" spans="1:20" s="731" customFormat="1" ht="12.75" customHeight="1" x14ac:dyDescent="0.35">
      <c r="A168" s="535"/>
      <c r="B168" s="500"/>
      <c r="C168" s="760" t="s">
        <v>412</v>
      </c>
      <c r="D168" s="758"/>
      <c r="E168" s="739"/>
      <c r="F168" s="715"/>
      <c r="G168" s="720"/>
      <c r="H168" s="721"/>
      <c r="I168" s="798">
        <v>-2500</v>
      </c>
      <c r="J168" s="723"/>
      <c r="K168" s="724"/>
      <c r="L168" s="726"/>
      <c r="M168" s="733"/>
      <c r="N168" s="727"/>
      <c r="O168" s="691"/>
      <c r="P168" s="728"/>
      <c r="Q168" s="728"/>
      <c r="R168" s="729"/>
      <c r="S168" s="732"/>
      <c r="T168" s="730"/>
    </row>
    <row r="169" spans="1:20" s="731" customFormat="1" ht="12.75" customHeight="1" x14ac:dyDescent="0.35">
      <c r="A169" s="535"/>
      <c r="B169" s="500"/>
      <c r="C169" s="760" t="s">
        <v>413</v>
      </c>
      <c r="D169" s="758"/>
      <c r="E169" s="739"/>
      <c r="F169" s="715"/>
      <c r="G169" s="720"/>
      <c r="H169" s="721"/>
      <c r="I169" s="798">
        <v>-900</v>
      </c>
      <c r="J169" s="723"/>
      <c r="K169" s="724"/>
      <c r="L169" s="726"/>
      <c r="M169" s="733"/>
      <c r="N169" s="727"/>
      <c r="O169" s="691"/>
      <c r="P169" s="728"/>
      <c r="Q169" s="728"/>
      <c r="R169" s="729"/>
      <c r="S169" s="732"/>
      <c r="T169" s="730"/>
    </row>
    <row r="170" spans="1:20" s="731" customFormat="1" ht="12.75" customHeight="1" x14ac:dyDescent="0.35">
      <c r="A170" s="535"/>
      <c r="B170" s="500"/>
      <c r="C170" s="760" t="s">
        <v>414</v>
      </c>
      <c r="D170" s="758"/>
      <c r="E170" s="739"/>
      <c r="F170" s="715"/>
      <c r="G170" s="720"/>
      <c r="H170" s="721"/>
      <c r="I170" s="798">
        <v>-2000</v>
      </c>
      <c r="J170" s="723"/>
      <c r="K170" s="724"/>
      <c r="L170" s="726"/>
      <c r="M170" s="733"/>
      <c r="N170" s="727"/>
      <c r="O170" s="691"/>
      <c r="P170" s="728"/>
      <c r="Q170" s="728"/>
      <c r="R170" s="729"/>
      <c r="S170" s="732"/>
      <c r="T170" s="730"/>
    </row>
    <row r="171" spans="1:20" s="731" customFormat="1" ht="12.75" customHeight="1" x14ac:dyDescent="0.35">
      <c r="A171" s="535"/>
      <c r="B171" s="500"/>
      <c r="C171" s="760" t="s">
        <v>415</v>
      </c>
      <c r="D171" s="758"/>
      <c r="E171" s="739"/>
      <c r="F171" s="715"/>
      <c r="G171" s="720"/>
      <c r="H171" s="721"/>
      <c r="I171" s="798">
        <v>-3600</v>
      </c>
      <c r="J171" s="723"/>
      <c r="K171" s="724"/>
      <c r="L171" s="726"/>
      <c r="M171" s="733"/>
      <c r="N171" s="727"/>
      <c r="O171" s="691"/>
      <c r="P171" s="728"/>
      <c r="Q171" s="728"/>
      <c r="R171" s="729"/>
      <c r="S171" s="732"/>
      <c r="T171" s="730"/>
    </row>
    <row r="172" spans="1:20" s="731" customFormat="1" ht="12.75" customHeight="1" x14ac:dyDescent="0.35">
      <c r="A172" s="535"/>
      <c r="B172" s="500"/>
      <c r="C172" s="760" t="s">
        <v>453</v>
      </c>
      <c r="D172" s="758"/>
      <c r="E172" s="739"/>
      <c r="F172" s="715"/>
      <c r="G172" s="720"/>
      <c r="H172" s="721"/>
      <c r="I172" s="798">
        <v>-1000</v>
      </c>
      <c r="J172" s="723"/>
      <c r="K172" s="724"/>
      <c r="L172" s="726"/>
      <c r="M172" s="733"/>
      <c r="N172" s="727"/>
      <c r="O172" s="691"/>
      <c r="P172" s="728"/>
      <c r="Q172" s="728"/>
      <c r="R172" s="729"/>
      <c r="S172" s="732"/>
      <c r="T172" s="730"/>
    </row>
    <row r="173" spans="1:20" s="731" customFormat="1" ht="12" customHeight="1" x14ac:dyDescent="0.35">
      <c r="A173" s="535"/>
      <c r="B173" s="500"/>
      <c r="C173" s="760"/>
      <c r="D173" s="758"/>
      <c r="E173" s="739"/>
      <c r="F173" s="715"/>
      <c r="G173" s="720"/>
      <c r="H173" s="721"/>
      <c r="I173" s="798"/>
      <c r="J173" s="723"/>
      <c r="K173" s="724"/>
      <c r="L173" s="726"/>
      <c r="M173" s="733"/>
      <c r="N173" s="727"/>
      <c r="O173" s="691"/>
      <c r="P173" s="728"/>
      <c r="Q173" s="728"/>
      <c r="R173" s="729"/>
      <c r="S173" s="732"/>
      <c r="T173" s="730"/>
    </row>
    <row r="174" spans="1:20" s="731" customFormat="1" ht="12" customHeight="1" x14ac:dyDescent="0.35">
      <c r="A174" s="535"/>
      <c r="B174" s="500"/>
      <c r="C174" s="799" t="s">
        <v>416</v>
      </c>
      <c r="D174" s="758"/>
      <c r="E174" s="739"/>
      <c r="F174" s="715"/>
      <c r="G174" s="720"/>
      <c r="H174" s="721"/>
      <c r="I174" s="798"/>
      <c r="J174" s="723"/>
      <c r="K174" s="724"/>
      <c r="L174" s="726"/>
      <c r="M174" s="733"/>
      <c r="N174" s="727"/>
      <c r="O174" s="691"/>
      <c r="P174" s="728"/>
      <c r="Q174" s="728"/>
      <c r="R174" s="729"/>
      <c r="S174" s="732"/>
      <c r="T174" s="730"/>
    </row>
    <row r="175" spans="1:20" s="731" customFormat="1" ht="12" customHeight="1" x14ac:dyDescent="0.35">
      <c r="A175" s="535"/>
      <c r="B175" s="500"/>
      <c r="C175" s="760" t="s">
        <v>417</v>
      </c>
      <c r="D175" s="758"/>
      <c r="E175" s="739"/>
      <c r="F175" s="715"/>
      <c r="G175" s="720"/>
      <c r="H175" s="721"/>
      <c r="I175" s="798">
        <v>30000</v>
      </c>
      <c r="J175" s="723"/>
      <c r="K175" s="724"/>
      <c r="L175" s="726"/>
      <c r="M175" s="733"/>
      <c r="N175" s="727"/>
      <c r="O175" s="691"/>
      <c r="P175" s="728"/>
      <c r="Q175" s="728"/>
      <c r="R175" s="729"/>
      <c r="S175" s="732"/>
      <c r="T175" s="730"/>
    </row>
    <row r="176" spans="1:20" s="731" customFormat="1" ht="12" customHeight="1" x14ac:dyDescent="0.35">
      <c r="A176" s="535"/>
      <c r="B176" s="500"/>
      <c r="C176" s="760" t="s">
        <v>467</v>
      </c>
      <c r="D176" s="758"/>
      <c r="E176" s="739"/>
      <c r="F176" s="715"/>
      <c r="G176" s="720"/>
      <c r="H176" s="721"/>
      <c r="I176" s="798">
        <v>4500</v>
      </c>
      <c r="J176" s="723"/>
      <c r="K176" s="724"/>
      <c r="L176" s="726"/>
      <c r="M176" s="733"/>
      <c r="N176" s="727"/>
      <c r="O176" s="691"/>
      <c r="P176" s="728"/>
      <c r="Q176" s="728"/>
      <c r="R176" s="729"/>
      <c r="S176" s="732"/>
      <c r="T176" s="730"/>
    </row>
    <row r="177" spans="1:20" s="731" customFormat="1" ht="12" customHeight="1" x14ac:dyDescent="0.35">
      <c r="A177" s="535"/>
      <c r="B177" s="500"/>
      <c r="C177" s="760" t="s">
        <v>467</v>
      </c>
      <c r="D177" s="758"/>
      <c r="E177" s="739"/>
      <c r="F177" s="715"/>
      <c r="G177" s="720"/>
      <c r="H177" s="721"/>
      <c r="I177" s="722">
        <v>-4500</v>
      </c>
      <c r="J177" s="723"/>
      <c r="K177" s="724"/>
      <c r="L177" s="726"/>
      <c r="M177" s="733"/>
      <c r="N177" s="727"/>
      <c r="O177" s="691"/>
      <c r="P177" s="728"/>
      <c r="Q177" s="728"/>
      <c r="R177" s="729"/>
      <c r="S177" s="732"/>
      <c r="T177" s="730"/>
    </row>
    <row r="178" spans="1:20" s="731" customFormat="1" ht="13.5" customHeight="1" x14ac:dyDescent="0.35">
      <c r="A178" s="535"/>
      <c r="B178" s="500"/>
      <c r="C178" s="760"/>
      <c r="D178" s="758"/>
      <c r="E178" s="739"/>
      <c r="F178" s="715"/>
      <c r="G178" s="720"/>
      <c r="H178" s="721"/>
      <c r="I178" s="722"/>
      <c r="J178" s="723"/>
      <c r="K178" s="724"/>
      <c r="L178" s="726"/>
      <c r="M178" s="733"/>
      <c r="N178" s="727"/>
      <c r="O178" s="691"/>
      <c r="P178" s="728"/>
      <c r="Q178" s="728"/>
      <c r="R178" s="729"/>
      <c r="S178" s="732"/>
      <c r="T178" s="730"/>
    </row>
    <row r="179" spans="1:20" s="731" customFormat="1" ht="12.75" customHeight="1" x14ac:dyDescent="0.35">
      <c r="A179" s="535"/>
      <c r="B179" s="500"/>
      <c r="C179" s="799" t="s">
        <v>418</v>
      </c>
      <c r="D179" s="758"/>
      <c r="E179" s="739"/>
      <c r="F179" s="715"/>
      <c r="G179" s="720"/>
      <c r="H179" s="721"/>
      <c r="I179" s="722"/>
      <c r="J179" s="723"/>
      <c r="K179" s="724"/>
      <c r="L179" s="726"/>
      <c r="M179" s="733"/>
      <c r="N179" s="727"/>
      <c r="O179" s="691"/>
      <c r="P179" s="728"/>
      <c r="Q179" s="728"/>
      <c r="R179" s="729"/>
      <c r="S179" s="732"/>
      <c r="T179" s="730"/>
    </row>
    <row r="180" spans="1:20" s="731" customFormat="1" ht="12.75" customHeight="1" x14ac:dyDescent="0.35">
      <c r="A180" s="535"/>
      <c r="B180" s="500"/>
      <c r="C180" s="760" t="s">
        <v>452</v>
      </c>
      <c r="D180" s="758"/>
      <c r="E180" s="739"/>
      <c r="F180" s="715"/>
      <c r="G180" s="720"/>
      <c r="H180" s="721"/>
      <c r="I180" s="798">
        <v>-750</v>
      </c>
      <c r="J180" s="723"/>
      <c r="K180" s="724"/>
      <c r="L180" s="726"/>
      <c r="M180" s="733"/>
      <c r="N180" s="727"/>
      <c r="O180" s="691"/>
      <c r="P180" s="728"/>
      <c r="Q180" s="728"/>
      <c r="R180" s="729"/>
      <c r="S180" s="732"/>
      <c r="T180" s="730"/>
    </row>
    <row r="181" spans="1:20" s="731" customFormat="1" ht="12.75" customHeight="1" x14ac:dyDescent="0.35">
      <c r="A181" s="535"/>
      <c r="B181" s="500"/>
      <c r="C181" s="760" t="s">
        <v>464</v>
      </c>
      <c r="D181" s="758"/>
      <c r="E181" s="739"/>
      <c r="F181" s="715"/>
      <c r="G181" s="720"/>
      <c r="H181" s="721"/>
      <c r="I181" s="798">
        <v>3000</v>
      </c>
      <c r="J181" s="723"/>
      <c r="K181" s="724"/>
      <c r="L181" s="726"/>
      <c r="M181" s="733"/>
      <c r="N181" s="727"/>
      <c r="O181" s="691"/>
      <c r="P181" s="728"/>
      <c r="Q181" s="728"/>
      <c r="R181" s="729"/>
      <c r="S181" s="732"/>
      <c r="T181" s="730"/>
    </row>
    <row r="182" spans="1:20" s="731" customFormat="1" ht="12.75" customHeight="1" x14ac:dyDescent="0.35">
      <c r="A182" s="535"/>
      <c r="B182" s="500"/>
      <c r="C182" s="760" t="s">
        <v>419</v>
      </c>
      <c r="D182" s="758"/>
      <c r="E182" s="739"/>
      <c r="F182" s="715"/>
      <c r="G182" s="720"/>
      <c r="H182" s="721"/>
      <c r="I182" s="798">
        <v>-500</v>
      </c>
      <c r="J182" s="723"/>
      <c r="K182" s="724"/>
      <c r="L182" s="726"/>
      <c r="M182" s="733"/>
      <c r="N182" s="727"/>
      <c r="O182" s="691"/>
      <c r="P182" s="728"/>
      <c r="Q182" s="728"/>
      <c r="R182" s="729"/>
      <c r="S182" s="732"/>
      <c r="T182" s="730"/>
    </row>
    <row r="183" spans="1:20" s="731" customFormat="1" ht="12.75" customHeight="1" x14ac:dyDescent="0.35">
      <c r="A183" s="535"/>
      <c r="B183" s="500"/>
      <c r="C183" s="760" t="s">
        <v>420</v>
      </c>
      <c r="D183" s="758"/>
      <c r="E183" s="739"/>
      <c r="F183" s="715"/>
      <c r="G183" s="720"/>
      <c r="H183" s="721"/>
      <c r="I183" s="798">
        <v>-3400</v>
      </c>
      <c r="J183" s="723"/>
      <c r="K183" s="724"/>
      <c r="L183" s="726"/>
      <c r="M183" s="733"/>
      <c r="N183" s="727"/>
      <c r="O183" s="691"/>
      <c r="P183" s="728"/>
      <c r="Q183" s="728"/>
      <c r="R183" s="729"/>
      <c r="S183" s="732"/>
      <c r="T183" s="730"/>
    </row>
    <row r="184" spans="1:20" s="731" customFormat="1" ht="12.75" customHeight="1" x14ac:dyDescent="0.35">
      <c r="A184" s="535"/>
      <c r="B184" s="500"/>
      <c r="C184" s="760"/>
      <c r="D184" s="758"/>
      <c r="E184" s="739"/>
      <c r="F184" s="715"/>
      <c r="G184" s="720"/>
      <c r="H184" s="721"/>
      <c r="I184" s="798"/>
      <c r="J184" s="723"/>
      <c r="K184" s="724"/>
      <c r="L184" s="726"/>
      <c r="M184" s="733"/>
      <c r="N184" s="727"/>
      <c r="O184" s="691"/>
      <c r="P184" s="728"/>
      <c r="Q184" s="728"/>
      <c r="R184" s="729"/>
      <c r="S184" s="732"/>
      <c r="T184" s="730"/>
    </row>
    <row r="185" spans="1:20" s="731" customFormat="1" ht="12.75" customHeight="1" x14ac:dyDescent="0.35">
      <c r="A185" s="535"/>
      <c r="B185" s="500"/>
      <c r="C185" s="799" t="s">
        <v>328</v>
      </c>
      <c r="D185" s="758"/>
      <c r="E185" s="739"/>
      <c r="F185" s="715"/>
      <c r="G185" s="720"/>
      <c r="H185" s="721"/>
      <c r="I185" s="798"/>
      <c r="J185" s="723"/>
      <c r="K185" s="724"/>
      <c r="L185" s="726"/>
      <c r="M185" s="733"/>
      <c r="N185" s="727"/>
      <c r="O185" s="691"/>
      <c r="P185" s="728"/>
      <c r="Q185" s="728"/>
      <c r="R185" s="729"/>
      <c r="S185" s="732"/>
      <c r="T185" s="730"/>
    </row>
    <row r="186" spans="1:20" s="731" customFormat="1" ht="12.75" customHeight="1" x14ac:dyDescent="0.35">
      <c r="A186" s="535"/>
      <c r="B186" s="500"/>
      <c r="C186" s="760" t="s">
        <v>468</v>
      </c>
      <c r="D186" s="758"/>
      <c r="E186" s="739"/>
      <c r="F186" s="715"/>
      <c r="G186" s="720"/>
      <c r="H186" s="721"/>
      <c r="I186" s="798">
        <v>8000</v>
      </c>
      <c r="J186" s="723"/>
      <c r="K186" s="724"/>
      <c r="L186" s="726"/>
      <c r="M186" s="733"/>
      <c r="N186" s="727"/>
      <c r="O186" s="691"/>
      <c r="P186" s="728"/>
      <c r="Q186" s="728"/>
      <c r="R186" s="729"/>
      <c r="S186" s="732"/>
      <c r="T186" s="730"/>
    </row>
    <row r="187" spans="1:20" s="731" customFormat="1" ht="12.75" customHeight="1" x14ac:dyDescent="0.35">
      <c r="A187" s="535"/>
      <c r="B187" s="500"/>
      <c r="C187" s="760" t="s">
        <v>465</v>
      </c>
      <c r="D187" s="758"/>
      <c r="E187" s="739"/>
      <c r="F187" s="715"/>
      <c r="G187" s="720"/>
      <c r="H187" s="721"/>
      <c r="I187" s="798">
        <v>-1000</v>
      </c>
      <c r="J187" s="723"/>
      <c r="K187" s="724"/>
      <c r="L187" s="726"/>
      <c r="M187" s="733"/>
      <c r="N187" s="727"/>
      <c r="O187" s="691"/>
      <c r="P187" s="728"/>
      <c r="Q187" s="728"/>
      <c r="R187" s="729"/>
      <c r="S187" s="732"/>
      <c r="T187" s="730"/>
    </row>
    <row r="188" spans="1:20" s="731" customFormat="1" ht="12.75" customHeight="1" x14ac:dyDescent="0.35">
      <c r="A188" s="535"/>
      <c r="B188" s="500"/>
      <c r="C188" s="760"/>
      <c r="D188" s="758"/>
      <c r="E188" s="739"/>
      <c r="F188" s="715"/>
      <c r="G188" s="720"/>
      <c r="H188" s="721"/>
      <c r="I188" s="722"/>
      <c r="J188" s="723"/>
      <c r="K188" s="724"/>
      <c r="L188" s="726"/>
      <c r="M188" s="733"/>
      <c r="N188" s="727"/>
      <c r="O188" s="691"/>
      <c r="P188" s="728"/>
      <c r="Q188" s="728"/>
      <c r="R188" s="729"/>
      <c r="S188" s="732"/>
      <c r="T188" s="730"/>
    </row>
    <row r="189" spans="1:20" s="731" customFormat="1" ht="12.75" customHeight="1" x14ac:dyDescent="0.35">
      <c r="A189" s="535"/>
      <c r="B189" s="500"/>
      <c r="C189" s="799" t="s">
        <v>421</v>
      </c>
      <c r="D189" s="758"/>
      <c r="E189" s="739"/>
      <c r="F189" s="715"/>
      <c r="G189" s="720"/>
      <c r="H189" s="721"/>
      <c r="I189" s="722"/>
      <c r="J189" s="723"/>
      <c r="K189" s="724"/>
      <c r="L189" s="726"/>
      <c r="M189" s="733"/>
      <c r="N189" s="727"/>
      <c r="O189" s="691"/>
      <c r="P189" s="728"/>
      <c r="Q189" s="728"/>
      <c r="R189" s="729"/>
      <c r="S189" s="732"/>
      <c r="T189" s="730"/>
    </row>
    <row r="190" spans="1:20" s="731" customFormat="1" ht="12.75" customHeight="1" x14ac:dyDescent="0.35">
      <c r="A190" s="535"/>
      <c r="B190" s="500"/>
      <c r="C190" s="760" t="s">
        <v>469</v>
      </c>
      <c r="D190" s="758"/>
      <c r="E190" s="739"/>
      <c r="F190" s="715"/>
      <c r="G190" s="720"/>
      <c r="H190" s="721"/>
      <c r="I190" s="798">
        <v>0</v>
      </c>
      <c r="J190" s="723"/>
      <c r="K190" s="724"/>
      <c r="L190" s="726"/>
      <c r="M190" s="733"/>
      <c r="N190" s="727"/>
      <c r="O190" s="691"/>
      <c r="P190" s="728"/>
      <c r="Q190" s="728"/>
      <c r="R190" s="729"/>
      <c r="S190" s="732"/>
      <c r="T190" s="730"/>
    </row>
    <row r="191" spans="1:20" s="731" customFormat="1" ht="12.75" customHeight="1" x14ac:dyDescent="0.35">
      <c r="A191" s="535"/>
      <c r="B191" s="500"/>
      <c r="C191" s="760"/>
      <c r="D191" s="758"/>
      <c r="E191" s="739"/>
      <c r="F191" s="715"/>
      <c r="G191" s="720"/>
      <c r="H191" s="721"/>
      <c r="I191" s="798"/>
      <c r="J191" s="723"/>
      <c r="K191" s="724"/>
      <c r="L191" s="726"/>
      <c r="M191" s="733"/>
      <c r="N191" s="727"/>
      <c r="O191" s="691"/>
      <c r="P191" s="728"/>
      <c r="Q191" s="728"/>
      <c r="R191" s="729"/>
      <c r="S191" s="732"/>
      <c r="T191" s="730"/>
    </row>
    <row r="192" spans="1:20" s="731" customFormat="1" ht="12.75" customHeight="1" x14ac:dyDescent="0.35">
      <c r="A192" s="535"/>
      <c r="B192" s="500"/>
      <c r="C192" s="799" t="s">
        <v>274</v>
      </c>
      <c r="D192" s="758"/>
      <c r="E192" s="739"/>
      <c r="F192" s="715"/>
      <c r="G192" s="720"/>
      <c r="H192" s="721"/>
      <c r="I192" s="798"/>
      <c r="J192" s="723"/>
      <c r="K192" s="724"/>
      <c r="L192" s="726"/>
      <c r="M192" s="733"/>
      <c r="N192" s="727"/>
      <c r="O192" s="691"/>
      <c r="P192" s="728"/>
      <c r="Q192" s="728"/>
      <c r="R192" s="729"/>
      <c r="S192" s="732"/>
      <c r="T192" s="730"/>
    </row>
    <row r="193" spans="1:20" s="731" customFormat="1" ht="12.75" customHeight="1" x14ac:dyDescent="0.35">
      <c r="A193" s="535"/>
      <c r="B193" s="500"/>
      <c r="C193" s="760" t="s">
        <v>466</v>
      </c>
      <c r="D193" s="758"/>
      <c r="E193" s="739"/>
      <c r="F193" s="715"/>
      <c r="G193" s="720"/>
      <c r="H193" s="721"/>
      <c r="I193" s="798">
        <v>20000</v>
      </c>
      <c r="J193" s="723"/>
      <c r="K193" s="724"/>
      <c r="L193" s="726"/>
      <c r="M193" s="733"/>
      <c r="N193" s="727"/>
      <c r="O193" s="691"/>
      <c r="P193" s="728"/>
      <c r="Q193" s="728"/>
      <c r="R193" s="729"/>
      <c r="S193" s="732"/>
      <c r="T193" s="730"/>
    </row>
    <row r="194" spans="1:20" s="731" customFormat="1" ht="12.75" customHeight="1" x14ac:dyDescent="0.35">
      <c r="A194" s="535"/>
      <c r="B194" s="500"/>
      <c r="C194" s="760" t="s">
        <v>374</v>
      </c>
      <c r="D194" s="758"/>
      <c r="E194" s="739"/>
      <c r="F194" s="715"/>
      <c r="G194" s="720"/>
      <c r="H194" s="721"/>
      <c r="I194" s="798">
        <v>55000</v>
      </c>
      <c r="J194" s="723"/>
      <c r="K194" s="724"/>
      <c r="L194" s="726"/>
      <c r="M194" s="733"/>
      <c r="N194" s="727"/>
      <c r="O194" s="691"/>
      <c r="P194" s="728"/>
      <c r="Q194" s="728"/>
      <c r="R194" s="729"/>
      <c r="S194" s="732"/>
      <c r="T194" s="730"/>
    </row>
    <row r="195" spans="1:20" s="731" customFormat="1" ht="12.75" customHeight="1" x14ac:dyDescent="0.35">
      <c r="A195" s="535"/>
      <c r="B195" s="500"/>
      <c r="C195" s="760"/>
      <c r="D195" s="758"/>
      <c r="E195" s="739"/>
      <c r="F195" s="715"/>
      <c r="G195" s="720"/>
      <c r="H195" s="721"/>
      <c r="I195" s="798"/>
      <c r="J195" s="723"/>
      <c r="K195" s="724"/>
      <c r="L195" s="726"/>
      <c r="M195" s="733"/>
      <c r="N195" s="727"/>
      <c r="O195" s="691"/>
      <c r="P195" s="728"/>
      <c r="Q195" s="728"/>
      <c r="R195" s="729"/>
      <c r="S195" s="732"/>
      <c r="T195" s="730"/>
    </row>
    <row r="196" spans="1:20" s="731" customFormat="1" ht="12.75" customHeight="1" x14ac:dyDescent="0.35">
      <c r="A196" s="535"/>
      <c r="B196" s="500"/>
      <c r="C196" s="799" t="s">
        <v>255</v>
      </c>
      <c r="D196" s="758"/>
      <c r="E196" s="739"/>
      <c r="F196" s="715"/>
      <c r="G196" s="720"/>
      <c r="H196" s="721"/>
      <c r="I196" s="798"/>
      <c r="J196" s="723"/>
      <c r="K196" s="724"/>
      <c r="L196" s="726"/>
      <c r="M196" s="733"/>
      <c r="N196" s="727"/>
      <c r="O196" s="691"/>
      <c r="P196" s="728"/>
      <c r="Q196" s="728"/>
      <c r="R196" s="729"/>
      <c r="S196" s="732"/>
      <c r="T196" s="730"/>
    </row>
    <row r="197" spans="1:20" s="731" customFormat="1" ht="12.75" customHeight="1" x14ac:dyDescent="0.35">
      <c r="A197" s="535"/>
      <c r="B197" s="500"/>
      <c r="C197" s="760" t="s">
        <v>429</v>
      </c>
      <c r="D197" s="758"/>
      <c r="E197" s="739"/>
      <c r="F197" s="715"/>
      <c r="G197" s="720"/>
      <c r="H197" s="721"/>
      <c r="I197" s="798">
        <v>30000</v>
      </c>
      <c r="J197" s="723"/>
      <c r="K197" s="724"/>
      <c r="L197" s="726"/>
      <c r="M197" s="733"/>
      <c r="N197" s="727"/>
      <c r="O197" s="691"/>
      <c r="P197" s="728"/>
      <c r="Q197" s="728"/>
      <c r="R197" s="729"/>
      <c r="S197" s="732"/>
      <c r="T197" s="730"/>
    </row>
    <row r="198" spans="1:20" s="731" customFormat="1" ht="12.75" customHeight="1" x14ac:dyDescent="0.35">
      <c r="A198" s="535"/>
      <c r="B198" s="500"/>
      <c r="C198" s="760"/>
      <c r="D198" s="758"/>
      <c r="E198" s="739"/>
      <c r="F198" s="715"/>
      <c r="G198" s="720"/>
      <c r="H198" s="721"/>
      <c r="I198" s="798"/>
      <c r="J198" s="723"/>
      <c r="K198" s="724"/>
      <c r="L198" s="726"/>
      <c r="M198" s="733"/>
      <c r="N198" s="727"/>
      <c r="O198" s="691"/>
      <c r="P198" s="728"/>
      <c r="Q198" s="728"/>
      <c r="R198" s="729"/>
      <c r="S198" s="732"/>
      <c r="T198" s="730"/>
    </row>
    <row r="199" spans="1:20" s="731" customFormat="1" ht="12.75" customHeight="1" x14ac:dyDescent="0.35">
      <c r="A199" s="535"/>
      <c r="B199" s="500"/>
      <c r="C199" s="760"/>
      <c r="D199" s="758"/>
      <c r="E199" s="739"/>
      <c r="F199" s="715"/>
      <c r="G199" s="720"/>
      <c r="H199" s="721"/>
      <c r="I199" s="798"/>
      <c r="J199" s="723"/>
      <c r="K199" s="724"/>
      <c r="L199" s="726"/>
      <c r="M199" s="733"/>
      <c r="N199" s="727"/>
      <c r="O199" s="691"/>
      <c r="P199" s="728"/>
      <c r="Q199" s="728"/>
      <c r="R199" s="729"/>
      <c r="S199" s="732"/>
      <c r="T199" s="730"/>
    </row>
    <row r="200" spans="1:20" s="731" customFormat="1" ht="12.75" customHeight="1" x14ac:dyDescent="0.35">
      <c r="A200" s="535"/>
      <c r="B200" s="500"/>
      <c r="C200" s="760"/>
      <c r="D200" s="758"/>
      <c r="E200" s="739"/>
      <c r="F200" s="715"/>
      <c r="G200" s="720"/>
      <c r="H200" s="721"/>
      <c r="I200" s="722"/>
      <c r="J200" s="723"/>
      <c r="K200" s="724"/>
      <c r="L200" s="726"/>
      <c r="M200" s="733"/>
      <c r="N200" s="727"/>
      <c r="O200" s="691"/>
      <c r="P200" s="728"/>
      <c r="Q200" s="728"/>
      <c r="R200" s="729"/>
      <c r="S200" s="732"/>
      <c r="T200" s="730"/>
    </row>
    <row r="201" spans="1:20" s="731" customFormat="1" ht="12.75" customHeight="1" x14ac:dyDescent="0.35">
      <c r="A201" s="780"/>
      <c r="B201" s="781"/>
      <c r="C201" s="782"/>
      <c r="D201" s="783"/>
      <c r="E201" s="784"/>
      <c r="F201" s="785"/>
      <c r="G201" s="786"/>
      <c r="H201" s="787"/>
      <c r="I201" s="788"/>
      <c r="J201" s="789"/>
      <c r="K201" s="790"/>
      <c r="L201" s="791"/>
      <c r="M201" s="792"/>
      <c r="N201" s="793"/>
      <c r="O201" s="794"/>
      <c r="P201" s="795"/>
      <c r="Q201" s="795"/>
      <c r="R201" s="796"/>
      <c r="S201" s="797"/>
      <c r="T201" s="730"/>
    </row>
    <row r="203" spans="1:20" x14ac:dyDescent="0.35">
      <c r="D203" s="463"/>
      <c r="F203" s="3" t="s">
        <v>41</v>
      </c>
      <c r="H203" s="365">
        <f>SUM(H16:H201)-H86</f>
        <v>569271.15</v>
      </c>
      <c r="I203" s="575">
        <f>SUM(I16:I201)-(I21+I25+I43+I44+I52)</f>
        <v>192548.55000000002</v>
      </c>
      <c r="P203" s="575">
        <f>SUM(P16:P201)</f>
        <v>15088.09</v>
      </c>
      <c r="Q203" s="575">
        <f>SUM(Q16:Q201)</f>
        <v>162477.97999999998</v>
      </c>
      <c r="R203" s="575">
        <f>SUM(R16:R201)</f>
        <v>89017.559999999983</v>
      </c>
      <c r="S203" s="575">
        <f>SUM(S16:S201)</f>
        <v>23799.539999999997</v>
      </c>
    </row>
    <row r="204" spans="1:20" x14ac:dyDescent="0.35">
      <c r="D204" s="366"/>
      <c r="F204" s="3" t="s">
        <v>287</v>
      </c>
      <c r="K204" s="682">
        <f>+H29+H33+H34+H35+H57+H16+H24+H26+H36+H37+H41+H93+H87+H76+H28+H20+H67+H70+H99+H105+H51+H31+H58+H42+H21+H25+H44+H82+H114+H117+H101</f>
        <v>284754.57</v>
      </c>
      <c r="P204" s="575">
        <f>SUM(P203:S203)</f>
        <v>290383.16999999993</v>
      </c>
    </row>
    <row r="205" spans="1:20" x14ac:dyDescent="0.35">
      <c r="D205" s="366"/>
      <c r="R205" s="365"/>
    </row>
    <row r="206" spans="1:20" x14ac:dyDescent="0.35">
      <c r="A206" s="519" t="s">
        <v>312</v>
      </c>
      <c r="B206" s="520"/>
      <c r="C206" s="519" t="s">
        <v>313</v>
      </c>
      <c r="D206" s="521"/>
      <c r="F206" s="3" t="s">
        <v>294</v>
      </c>
      <c r="I206" s="575">
        <f>+H203+I203</f>
        <v>761819.70000000007</v>
      </c>
      <c r="Q206" s="365"/>
    </row>
    <row r="207" spans="1:20" s="530" customFormat="1" x14ac:dyDescent="0.35">
      <c r="A207" s="519"/>
      <c r="B207" s="520"/>
      <c r="C207" s="537" t="s">
        <v>317</v>
      </c>
      <c r="D207" s="538"/>
      <c r="I207" s="575"/>
      <c r="J207" s="529"/>
      <c r="K207" s="664"/>
      <c r="M207" s="566"/>
      <c r="N207" s="582"/>
      <c r="O207" s="582"/>
    </row>
    <row r="208" spans="1:20" x14ac:dyDescent="0.35">
      <c r="D208" s="366"/>
    </row>
    <row r="209" spans="4:17" x14ac:dyDescent="0.35">
      <c r="D209" s="366"/>
    </row>
    <row r="210" spans="4:17" x14ac:dyDescent="0.35">
      <c r="D210" s="366"/>
    </row>
    <row r="211" spans="4:17" x14ac:dyDescent="0.35">
      <c r="D211" s="366"/>
      <c r="Q211" s="365">
        <f>P204-K204</f>
        <v>5628.5999999999185</v>
      </c>
    </row>
    <row r="212" spans="4:17" x14ac:dyDescent="0.35">
      <c r="D212" s="366"/>
    </row>
    <row r="213" spans="4:17" x14ac:dyDescent="0.35">
      <c r="D213" s="366"/>
    </row>
    <row r="214" spans="4:17" x14ac:dyDescent="0.35">
      <c r="D214" s="366"/>
    </row>
    <row r="215" spans="4:17" x14ac:dyDescent="0.35">
      <c r="D215" s="366"/>
    </row>
    <row r="216" spans="4:17" x14ac:dyDescent="0.35">
      <c r="D216" s="366"/>
    </row>
    <row r="217" spans="4:17" x14ac:dyDescent="0.35">
      <c r="D217" s="366"/>
    </row>
    <row r="218" spans="4:17" x14ac:dyDescent="0.35">
      <c r="D218" s="366"/>
    </row>
    <row r="219" spans="4:17" x14ac:dyDescent="0.35">
      <c r="D219" s="366"/>
    </row>
    <row r="220" spans="4:17" x14ac:dyDescent="0.35">
      <c r="D220" s="366"/>
    </row>
    <row r="221" spans="4:17" x14ac:dyDescent="0.35">
      <c r="D221" s="366"/>
    </row>
    <row r="222" spans="4:17" x14ac:dyDescent="0.35">
      <c r="D222" s="366"/>
    </row>
    <row r="223" spans="4:17" x14ac:dyDescent="0.35">
      <c r="D223" s="366"/>
    </row>
    <row r="224" spans="4:17" x14ac:dyDescent="0.35">
      <c r="D224" s="366"/>
    </row>
    <row r="225" spans="4:4" x14ac:dyDescent="0.35">
      <c r="D225" s="366"/>
    </row>
    <row r="226" spans="4:4" x14ac:dyDescent="0.35">
      <c r="D226" s="366"/>
    </row>
    <row r="227" spans="4:4" x14ac:dyDescent="0.35">
      <c r="D227" s="366"/>
    </row>
    <row r="228" spans="4:4" x14ac:dyDescent="0.35">
      <c r="D228" s="366"/>
    </row>
    <row r="229" spans="4:4" x14ac:dyDescent="0.35">
      <c r="D229" s="366"/>
    </row>
    <row r="230" spans="4:4" x14ac:dyDescent="0.35">
      <c r="D230" s="366"/>
    </row>
    <row r="231" spans="4:4" x14ac:dyDescent="0.35">
      <c r="D231" s="366"/>
    </row>
    <row r="232" spans="4:4" x14ac:dyDescent="0.35">
      <c r="D232" s="366"/>
    </row>
    <row r="233" spans="4:4" x14ac:dyDescent="0.35">
      <c r="D233" s="366"/>
    </row>
    <row r="234" spans="4:4" x14ac:dyDescent="0.35">
      <c r="D234" s="366"/>
    </row>
    <row r="235" spans="4:4" x14ac:dyDescent="0.35">
      <c r="D235" s="366"/>
    </row>
    <row r="236" spans="4:4" x14ac:dyDescent="0.35">
      <c r="D236" s="366"/>
    </row>
    <row r="237" spans="4:4" x14ac:dyDescent="0.35">
      <c r="D237" s="366"/>
    </row>
    <row r="238" spans="4:4" x14ac:dyDescent="0.35">
      <c r="D238" s="366"/>
    </row>
    <row r="239" spans="4:4" x14ac:dyDescent="0.35">
      <c r="D239" s="366"/>
    </row>
    <row r="240" spans="4:4" x14ac:dyDescent="0.35">
      <c r="D240" s="366"/>
    </row>
    <row r="241" spans="4:4" x14ac:dyDescent="0.35">
      <c r="D241" s="366"/>
    </row>
    <row r="242" spans="4:4" x14ac:dyDescent="0.35">
      <c r="D242" s="366"/>
    </row>
    <row r="243" spans="4:4" x14ac:dyDescent="0.35">
      <c r="D243" s="366"/>
    </row>
    <row r="244" spans="4:4" x14ac:dyDescent="0.35">
      <c r="D244" s="366"/>
    </row>
    <row r="245" spans="4:4" x14ac:dyDescent="0.35">
      <c r="D245" s="366"/>
    </row>
    <row r="246" spans="4:4" x14ac:dyDescent="0.35">
      <c r="D246" s="366"/>
    </row>
  </sheetData>
  <mergeCells count="57">
    <mergeCell ref="E124:F124"/>
    <mergeCell ref="E55:F55"/>
    <mergeCell ref="E58:F58"/>
    <mergeCell ref="B13:B14"/>
    <mergeCell ref="C13:C14"/>
    <mergeCell ref="E16:F16"/>
    <mergeCell ref="E19:F19"/>
    <mergeCell ref="E24:F24"/>
    <mergeCell ref="E100:F100"/>
    <mergeCell ref="E80:F80"/>
    <mergeCell ref="E31:F31"/>
    <mergeCell ref="E28:F28"/>
    <mergeCell ref="E29:F29"/>
    <mergeCell ref="E15:F15"/>
    <mergeCell ref="E57:F57"/>
    <mergeCell ref="E76:F76"/>
    <mergeCell ref="H3:L3"/>
    <mergeCell ref="H1:L1"/>
    <mergeCell ref="E13:F14"/>
    <mergeCell ref="H13:H14"/>
    <mergeCell ref="I13:I14"/>
    <mergeCell ref="K13:K14"/>
    <mergeCell ref="L13:L14"/>
    <mergeCell ref="A11:S11"/>
    <mergeCell ref="P13:S13"/>
    <mergeCell ref="A13:A14"/>
    <mergeCell ref="G13:G14"/>
    <mergeCell ref="M13:M14"/>
    <mergeCell ref="O13:O14"/>
    <mergeCell ref="J13:J14"/>
    <mergeCell ref="D13:D14"/>
    <mergeCell ref="H2:L2"/>
    <mergeCell ref="H4:L5"/>
    <mergeCell ref="E27:F27"/>
    <mergeCell ref="E30:F30"/>
    <mergeCell ref="E7:M7"/>
    <mergeCell ref="E56:F56"/>
    <mergeCell ref="E33:F33"/>
    <mergeCell ref="E34:F34"/>
    <mergeCell ref="E32:F32"/>
    <mergeCell ref="E35:F35"/>
    <mergeCell ref="E36:F36"/>
    <mergeCell ref="E39:F39"/>
    <mergeCell ref="E40:F40"/>
    <mergeCell ref="E41:F41"/>
    <mergeCell ref="E42:F42"/>
    <mergeCell ref="C113:E113"/>
    <mergeCell ref="E20:F20"/>
    <mergeCell ref="C40:D40"/>
    <mergeCell ref="C56:D56"/>
    <mergeCell ref="E73:F73"/>
    <mergeCell ref="E49:F49"/>
    <mergeCell ref="E65:F65"/>
    <mergeCell ref="E50:F50"/>
    <mergeCell ref="E51:F51"/>
    <mergeCell ref="E25:F25"/>
    <mergeCell ref="E26:F26"/>
  </mergeCells>
  <conditionalFormatting sqref="P12:S12 K12:O13 P4:R10 K6:O6 K8:O10 N7:O7 S3:S10 R2 K15:S19 K203:S1048576 H56:H105 H107:H201 K22:S201">
    <cfRule type="cellIs" dxfId="31" priority="106" operator="lessThan">
      <formula>-1</formula>
    </cfRule>
    <cfRule type="cellIs" dxfId="30" priority="107" operator="lessThan">
      <formula>-1</formula>
    </cfRule>
    <cfRule type="cellIs" dxfId="29" priority="108" operator="lessThan">
      <formula>-15000</formula>
    </cfRule>
  </conditionalFormatting>
  <conditionalFormatting sqref="H41:H49 L1:O2 L6:O6 P1:S1 P3:S19 P2:R2 L15:O19 L14 L8:O13 N7:O7 L203:S1048576 H69:H105 H107:H201 L22:S201">
    <cfRule type="cellIs" dxfId="28" priority="101" operator="lessThan">
      <formula>0</formula>
    </cfRule>
  </conditionalFormatting>
  <conditionalFormatting sqref="H80:H105 H107:H201">
    <cfRule type="cellIs" dxfId="27" priority="91" operator="lessThan">
      <formula>0</formula>
    </cfRule>
    <cfRule type="cellIs" dxfId="26" priority="92" operator="lessThan">
      <formula>-29965.47</formula>
    </cfRule>
  </conditionalFormatting>
  <conditionalFormatting sqref="K42:K49">
    <cfRule type="cellIs" dxfId="25" priority="87" operator="lessThan">
      <formula>-18071.55</formula>
    </cfRule>
  </conditionalFormatting>
  <conditionalFormatting sqref="K49">
    <cfRule type="colorScale" priority="11">
      <colorScale>
        <cfvo type="min"/>
        <cfvo type="max"/>
        <color theme="0"/>
        <color theme="0"/>
      </colorScale>
    </cfRule>
    <cfRule type="colorScale" priority="12">
      <colorScale>
        <cfvo type="min"/>
        <cfvo type="max"/>
        <color theme="0"/>
        <color rgb="FFFFEF9C"/>
      </colorScale>
    </cfRule>
    <cfRule type="cellIs" dxfId="24" priority="82" operator="greaterThan">
      <formula>-14826.93</formula>
    </cfRule>
    <cfRule type="cellIs" dxfId="23" priority="84" operator="lessThan">
      <formula>-14826.93</formula>
    </cfRule>
    <cfRule type="cellIs" dxfId="22" priority="85" operator="lessThan">
      <formula>-14826.93</formula>
    </cfRule>
    <cfRule type="cellIs" dxfId="21" priority="86" operator="lessThan">
      <formula>-14826.93</formula>
    </cfRule>
  </conditionalFormatting>
  <conditionalFormatting sqref="K42:K48">
    <cfRule type="cellIs" dxfId="20" priority="83" operator="lessThan">
      <formula>-21316.16</formula>
    </cfRule>
  </conditionalFormatting>
  <conditionalFormatting sqref="K6 H49 K8:K19 K203:K1048576 H80:H105 L100:P201 H107:H201 K22:K201">
    <cfRule type="cellIs" dxfId="19" priority="81" operator="lessThan">
      <formula>0</formula>
    </cfRule>
  </conditionalFormatting>
  <conditionalFormatting sqref="H41">
    <cfRule type="cellIs" dxfId="18" priority="34" operator="lessThan">
      <formula>-29965.47</formula>
    </cfRule>
  </conditionalFormatting>
  <conditionalFormatting sqref="H42:H48">
    <cfRule type="cellIs" dxfId="17" priority="32" operator="lessThan">
      <formula>0</formula>
    </cfRule>
    <cfRule type="cellIs" dxfId="16" priority="33" operator="lessThan">
      <formula>-21316.16</formula>
    </cfRule>
  </conditionalFormatting>
  <conditionalFormatting sqref="K20:S21">
    <cfRule type="cellIs" dxfId="15" priority="3" operator="lessThan">
      <formula>-1</formula>
    </cfRule>
    <cfRule type="cellIs" dxfId="14" priority="4" operator="lessThan">
      <formula>-1</formula>
    </cfRule>
    <cfRule type="cellIs" dxfId="13" priority="5" operator="lessThan">
      <formula>-15000</formula>
    </cfRule>
  </conditionalFormatting>
  <conditionalFormatting sqref="L20:S21">
    <cfRule type="cellIs" dxfId="12" priority="2" operator="lessThan">
      <formula>0</formula>
    </cfRule>
  </conditionalFormatting>
  <conditionalFormatting sqref="K20:K21">
    <cfRule type="cellIs" dxfId="11" priority="1" operator="lessThan">
      <formula>0</formula>
    </cfRule>
  </conditionalFormatting>
  <pageMargins left="0.31496062992125984" right="0.31496062992125984" top="0.15748031496062992" bottom="0.15748031496062992" header="0.11811023622047245" footer="0.11811023622047245"/>
  <pageSetup paperSize="8" scale="72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view="pageBreakPreview" topLeftCell="A31" zoomScale="85" zoomScaleNormal="100" zoomScaleSheetLayoutView="85" workbookViewId="0">
      <selection activeCell="D90" sqref="D90:E90"/>
    </sheetView>
  </sheetViews>
  <sheetFormatPr baseColWidth="10" defaultColWidth="11.453125" defaultRowHeight="12.5" x14ac:dyDescent="0.25"/>
  <cols>
    <col min="1" max="1" width="11.54296875" style="27" bestFit="1" customWidth="1"/>
    <col min="2" max="2" width="63" style="27" bestFit="1" customWidth="1"/>
    <col min="3" max="3" width="21.54296875" style="27" bestFit="1" customWidth="1"/>
    <col min="4" max="4" width="36.26953125" style="27" bestFit="1" customWidth="1"/>
    <col min="5" max="5" width="10.1796875" style="27" bestFit="1" customWidth="1"/>
    <col min="6" max="6" width="15.26953125" style="27" bestFit="1" customWidth="1"/>
    <col min="7" max="7" width="8" style="27" bestFit="1" customWidth="1"/>
    <col min="8" max="8" width="9.453125" style="27" bestFit="1" customWidth="1"/>
    <col min="9" max="9" width="17.26953125" style="27" bestFit="1" customWidth="1"/>
    <col min="10" max="10" width="11.81640625" style="27" bestFit="1" customWidth="1"/>
    <col min="11" max="11" width="13.453125" style="27" customWidth="1"/>
    <col min="12" max="12" width="11.81640625" style="27" bestFit="1" customWidth="1"/>
    <col min="13" max="16384" width="11.453125" style="27"/>
  </cols>
  <sheetData>
    <row r="1" spans="1:12" s="19" customFormat="1" ht="18" x14ac:dyDescent="0.4">
      <c r="A1" s="97"/>
      <c r="B1" s="98"/>
      <c r="C1" s="98"/>
      <c r="D1" s="98"/>
      <c r="E1" s="98"/>
      <c r="F1" s="98"/>
      <c r="G1" s="98"/>
      <c r="H1" s="98"/>
      <c r="I1" s="98"/>
      <c r="J1" s="98"/>
      <c r="K1" s="98"/>
      <c r="L1" s="170"/>
    </row>
    <row r="2" spans="1:12" s="19" customFormat="1" ht="18" x14ac:dyDescent="0.4">
      <c r="A2" s="936" t="s">
        <v>23</v>
      </c>
      <c r="B2" s="937"/>
      <c r="C2" s="937"/>
      <c r="D2" s="937"/>
      <c r="E2" s="937"/>
      <c r="F2" s="937"/>
      <c r="G2" s="937"/>
      <c r="H2" s="937"/>
      <c r="I2" s="937"/>
      <c r="J2" s="937"/>
      <c r="K2" s="937"/>
      <c r="L2" s="938"/>
    </row>
    <row r="3" spans="1:12" s="21" customFormat="1" ht="15.5" x14ac:dyDescent="0.35">
      <c r="A3" s="939" t="s">
        <v>24</v>
      </c>
      <c r="B3" s="937"/>
      <c r="C3" s="937"/>
      <c r="D3" s="937"/>
      <c r="E3" s="937"/>
      <c r="F3" s="937"/>
      <c r="G3" s="937"/>
      <c r="H3" s="937"/>
      <c r="I3" s="937"/>
      <c r="J3" s="937"/>
      <c r="K3" s="937"/>
      <c r="L3" s="938"/>
    </row>
    <row r="4" spans="1:12" s="21" customFormat="1" ht="15.5" x14ac:dyDescent="0.35">
      <c r="A4" s="939" t="s">
        <v>25</v>
      </c>
      <c r="B4" s="937"/>
      <c r="C4" s="937"/>
      <c r="D4" s="937"/>
      <c r="E4" s="937"/>
      <c r="F4" s="937"/>
      <c r="G4" s="937"/>
      <c r="H4" s="937"/>
      <c r="I4" s="937"/>
      <c r="J4" s="937"/>
      <c r="K4" s="937"/>
      <c r="L4" s="938"/>
    </row>
    <row r="5" spans="1:12" s="21" customFormat="1" ht="15.5" x14ac:dyDescent="0.35">
      <c r="A5" s="99"/>
      <c r="B5" s="22"/>
      <c r="C5" s="22"/>
      <c r="D5" s="22"/>
      <c r="E5" s="22"/>
      <c r="F5" s="150"/>
      <c r="G5" s="22"/>
      <c r="H5" s="150"/>
      <c r="I5" s="22"/>
      <c r="J5" s="150"/>
      <c r="K5" s="22"/>
      <c r="L5" s="171"/>
    </row>
    <row r="6" spans="1:12" s="21" customFormat="1" ht="15.5" x14ac:dyDescent="0.35">
      <c r="A6" s="940" t="s">
        <v>243</v>
      </c>
      <c r="B6" s="941"/>
      <c r="C6" s="941"/>
      <c r="D6" s="941"/>
      <c r="E6" s="941"/>
      <c r="F6" s="941"/>
      <c r="G6" s="941"/>
      <c r="H6" s="941"/>
      <c r="I6" s="941"/>
      <c r="J6" s="941"/>
      <c r="K6" s="941"/>
      <c r="L6" s="942"/>
    </row>
    <row r="7" spans="1:12" s="21" customFormat="1" ht="15.5" x14ac:dyDescent="0.35">
      <c r="A7" s="99"/>
      <c r="B7" s="22"/>
      <c r="C7" s="22"/>
      <c r="D7" s="22"/>
      <c r="E7" s="22"/>
      <c r="F7" s="150"/>
      <c r="G7" s="22"/>
      <c r="H7" s="150"/>
      <c r="I7" s="22"/>
      <c r="J7" s="150"/>
      <c r="K7" s="22"/>
      <c r="L7" s="171"/>
    </row>
    <row r="8" spans="1:12" ht="15.5" x14ac:dyDescent="0.35">
      <c r="A8" s="100" t="s">
        <v>26</v>
      </c>
      <c r="B8" s="23"/>
      <c r="C8" s="23"/>
      <c r="D8" s="101"/>
      <c r="E8" s="23"/>
      <c r="F8" s="23"/>
      <c r="G8" s="102"/>
      <c r="H8" s="23"/>
      <c r="I8" s="23"/>
      <c r="J8" s="23"/>
      <c r="K8" s="102" t="s">
        <v>27</v>
      </c>
      <c r="L8" s="172"/>
    </row>
    <row r="9" spans="1:12" ht="15.5" x14ac:dyDescent="0.35">
      <c r="A9" s="103" t="s">
        <v>28</v>
      </c>
      <c r="B9" s="23"/>
      <c r="C9" s="23"/>
      <c r="D9" s="23"/>
      <c r="E9" s="23"/>
      <c r="F9" s="23"/>
      <c r="G9" s="104"/>
      <c r="H9" s="105"/>
      <c r="I9" s="23"/>
      <c r="J9" s="105"/>
      <c r="K9" s="104" t="s">
        <v>29</v>
      </c>
      <c r="L9" s="173"/>
    </row>
    <row r="10" spans="1:12" ht="15.5" x14ac:dyDescent="0.35">
      <c r="A10" s="106" t="s">
        <v>30</v>
      </c>
      <c r="B10" s="23"/>
      <c r="C10" s="23"/>
      <c r="D10" s="107"/>
      <c r="E10" s="23"/>
      <c r="F10" s="23"/>
      <c r="G10" s="108"/>
      <c r="H10" s="23"/>
      <c r="I10" s="23"/>
      <c r="J10" s="23"/>
      <c r="K10" s="108" t="s">
        <v>31</v>
      </c>
      <c r="L10" s="172"/>
    </row>
    <row r="11" spans="1:12" ht="15.5" x14ac:dyDescent="0.35">
      <c r="A11" s="106" t="s">
        <v>32</v>
      </c>
      <c r="B11" s="23"/>
      <c r="C11" s="23"/>
      <c r="D11" s="23"/>
      <c r="E11" s="23"/>
      <c r="F11" s="22"/>
      <c r="G11" s="108"/>
      <c r="H11" s="22"/>
      <c r="I11" s="23"/>
      <c r="J11" s="22"/>
      <c r="K11" s="108" t="s">
        <v>33</v>
      </c>
      <c r="L11" s="174"/>
    </row>
    <row r="12" spans="1:12" ht="13" thickBot="1" x14ac:dyDescent="0.3">
      <c r="A12" s="109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172"/>
    </row>
    <row r="13" spans="1:12" s="23" customFormat="1" x14ac:dyDescent="0.25">
      <c r="A13" s="943" t="s">
        <v>125</v>
      </c>
      <c r="B13" s="945" t="s">
        <v>126</v>
      </c>
      <c r="C13" s="945" t="s">
        <v>127</v>
      </c>
      <c r="D13" s="945" t="s">
        <v>128</v>
      </c>
      <c r="E13" s="931" t="s">
        <v>129</v>
      </c>
      <c r="F13" s="932"/>
      <c r="G13" s="931" t="s">
        <v>130</v>
      </c>
      <c r="H13" s="932"/>
      <c r="I13" s="931" t="s">
        <v>226</v>
      </c>
      <c r="J13" s="932"/>
      <c r="K13" s="931" t="s">
        <v>130</v>
      </c>
      <c r="L13" s="933"/>
    </row>
    <row r="14" spans="1:12" s="112" customFormat="1" x14ac:dyDescent="0.25">
      <c r="A14" s="944"/>
      <c r="B14" s="946"/>
      <c r="C14" s="946"/>
      <c r="D14" s="947"/>
      <c r="E14" s="110" t="s">
        <v>131</v>
      </c>
      <c r="F14" s="111" t="s">
        <v>132</v>
      </c>
      <c r="G14" s="110" t="s">
        <v>131</v>
      </c>
      <c r="H14" s="111" t="s">
        <v>132</v>
      </c>
      <c r="I14" s="110" t="s">
        <v>131</v>
      </c>
      <c r="J14" s="111" t="s">
        <v>132</v>
      </c>
      <c r="K14" s="110" t="s">
        <v>131</v>
      </c>
      <c r="L14" s="175" t="s">
        <v>132</v>
      </c>
    </row>
    <row r="15" spans="1:12" x14ac:dyDescent="0.25">
      <c r="A15" s="113"/>
      <c r="B15" s="114"/>
      <c r="C15" s="115"/>
      <c r="D15" s="116"/>
      <c r="E15" s="117"/>
      <c r="F15" s="118"/>
      <c r="G15" s="117"/>
      <c r="H15" s="162"/>
      <c r="I15" s="117"/>
      <c r="J15" s="118"/>
      <c r="K15" s="117"/>
      <c r="L15" s="176"/>
    </row>
    <row r="16" spans="1:12" ht="13" x14ac:dyDescent="0.3">
      <c r="A16" s="119">
        <v>1</v>
      </c>
      <c r="B16" s="120" t="s">
        <v>133</v>
      </c>
      <c r="C16" s="121" t="s">
        <v>134</v>
      </c>
      <c r="D16" s="122">
        <v>237000</v>
      </c>
      <c r="E16" s="123"/>
      <c r="F16" s="124"/>
      <c r="G16" s="123"/>
      <c r="H16" s="163"/>
      <c r="I16" s="123"/>
      <c r="J16" s="124"/>
      <c r="K16" s="123"/>
      <c r="L16" s="177"/>
    </row>
    <row r="17" spans="1:12" ht="13" x14ac:dyDescent="0.3">
      <c r="A17" s="119"/>
      <c r="B17" s="120"/>
      <c r="C17" s="121"/>
      <c r="D17" s="122"/>
      <c r="E17" s="123"/>
      <c r="F17" s="124"/>
      <c r="G17" s="123"/>
      <c r="H17" s="163"/>
      <c r="I17" s="123"/>
      <c r="J17" s="124"/>
      <c r="K17" s="123"/>
      <c r="L17" s="177"/>
    </row>
    <row r="18" spans="1:12" ht="13" x14ac:dyDescent="0.3">
      <c r="A18" s="119">
        <v>2</v>
      </c>
      <c r="B18" s="120" t="s">
        <v>135</v>
      </c>
      <c r="C18" s="121"/>
      <c r="D18" s="122"/>
      <c r="E18" s="123"/>
      <c r="F18" s="124"/>
      <c r="G18" s="123"/>
      <c r="H18" s="163"/>
      <c r="I18" s="123"/>
      <c r="J18" s="124"/>
      <c r="K18" s="123"/>
      <c r="L18" s="177"/>
    </row>
    <row r="19" spans="1:12" ht="13" x14ac:dyDescent="0.3">
      <c r="A19" s="119"/>
      <c r="B19" s="125" t="s">
        <v>136</v>
      </c>
      <c r="C19" s="126" t="s">
        <v>10</v>
      </c>
      <c r="D19" s="127">
        <v>7336519</v>
      </c>
      <c r="E19" s="128">
        <f>+'02 SOCOTRAP'!D18</f>
        <v>24156.06</v>
      </c>
      <c r="F19" s="129">
        <f>+'02 SOCOTRAP'!E18</f>
        <v>3000</v>
      </c>
      <c r="G19" s="147">
        <f>+E19/(D19+D20+D21)</f>
        <v>2.8233677869215841E-3</v>
      </c>
      <c r="H19" s="164">
        <f>+F19/(D19+D20+D21)</f>
        <v>3.506409307132352E-4</v>
      </c>
      <c r="I19" s="128">
        <f>'02 SOCOTRAP'!F18</f>
        <v>96513.32</v>
      </c>
      <c r="J19" s="129">
        <f>'02 SOCOTRAP'!G18</f>
        <v>31960.489999999998</v>
      </c>
      <c r="K19" s="147">
        <f>+I19/(D19+D20+D21)</f>
        <v>1.1280506783674767E-2</v>
      </c>
      <c r="L19" s="178">
        <f>+J19/(D19+D20+D21)</f>
        <v>3.7355519865503485E-3</v>
      </c>
    </row>
    <row r="20" spans="1:12" ht="13" x14ac:dyDescent="0.3">
      <c r="A20" s="119"/>
      <c r="B20" s="130" t="s">
        <v>137</v>
      </c>
      <c r="C20" s="121" t="s">
        <v>138</v>
      </c>
      <c r="D20" s="122">
        <v>1077242</v>
      </c>
      <c r="E20" s="123"/>
      <c r="F20" s="124"/>
      <c r="G20" s="123"/>
      <c r="H20" s="163"/>
      <c r="I20" s="123"/>
      <c r="J20" s="124"/>
      <c r="K20" s="123"/>
      <c r="L20" s="177"/>
    </row>
    <row r="21" spans="1:12" ht="13" x14ac:dyDescent="0.3">
      <c r="A21" s="119"/>
      <c r="B21" s="130" t="s">
        <v>139</v>
      </c>
      <c r="C21" s="121" t="s">
        <v>140</v>
      </c>
      <c r="D21" s="122">
        <v>142000</v>
      </c>
      <c r="E21" s="123"/>
      <c r="F21" s="124"/>
      <c r="G21" s="123"/>
      <c r="H21" s="163"/>
      <c r="I21" s="123"/>
      <c r="J21" s="124"/>
      <c r="K21" s="123"/>
      <c r="L21" s="177"/>
    </row>
    <row r="22" spans="1:12" s="23" customFormat="1" ht="13" x14ac:dyDescent="0.3">
      <c r="A22" s="119"/>
      <c r="B22" s="120"/>
      <c r="C22" s="121"/>
      <c r="D22" s="122"/>
      <c r="E22" s="123"/>
      <c r="F22" s="124"/>
      <c r="G22" s="123"/>
      <c r="H22" s="163"/>
      <c r="I22" s="123"/>
      <c r="J22" s="124"/>
      <c r="K22" s="123"/>
      <c r="L22" s="177"/>
    </row>
    <row r="23" spans="1:12" ht="13" x14ac:dyDescent="0.3">
      <c r="A23" s="119">
        <v>3</v>
      </c>
      <c r="B23" s="120" t="s">
        <v>141</v>
      </c>
      <c r="C23" s="121" t="s">
        <v>142</v>
      </c>
      <c r="D23" s="122">
        <v>295000</v>
      </c>
      <c r="E23" s="128">
        <f>+'03 GFM'!D18</f>
        <v>0</v>
      </c>
      <c r="F23" s="129">
        <f>+'03 GFM'!E18</f>
        <v>44000</v>
      </c>
      <c r="G23" s="147">
        <f>+E23/(D23+D24+D25)</f>
        <v>0</v>
      </c>
      <c r="H23" s="164">
        <f>+F23/D23</f>
        <v>0.14915254237288136</v>
      </c>
      <c r="I23" s="128">
        <f>+'03 GFM'!F18</f>
        <v>0</v>
      </c>
      <c r="J23" s="129">
        <f>+'03 GFM'!G18</f>
        <v>0</v>
      </c>
      <c r="K23" s="147"/>
      <c r="L23" s="178">
        <f>+J23/D23</f>
        <v>0</v>
      </c>
    </row>
    <row r="24" spans="1:12" ht="13" x14ac:dyDescent="0.3">
      <c r="A24" s="119"/>
      <c r="B24" s="120"/>
      <c r="C24" s="121"/>
      <c r="D24" s="122"/>
      <c r="E24" s="123"/>
      <c r="F24" s="124"/>
      <c r="G24" s="123"/>
      <c r="H24" s="163"/>
      <c r="I24" s="123"/>
      <c r="J24" s="124"/>
      <c r="K24" s="123"/>
      <c r="L24" s="177"/>
    </row>
    <row r="25" spans="1:12" ht="13" x14ac:dyDescent="0.3">
      <c r="A25" s="119">
        <v>4</v>
      </c>
      <c r="B25" s="120" t="s">
        <v>143</v>
      </c>
      <c r="C25" s="121" t="s">
        <v>144</v>
      </c>
      <c r="D25" s="122">
        <v>550000</v>
      </c>
      <c r="E25" s="123">
        <f>'04 MBE'!D18</f>
        <v>0</v>
      </c>
      <c r="F25" s="124">
        <f>'04 MBE'!E18</f>
        <v>0</v>
      </c>
      <c r="G25" s="147">
        <f>+E25/(D25+D26+D27)</f>
        <v>0</v>
      </c>
      <c r="H25" s="164">
        <f>+F25/D25</f>
        <v>0</v>
      </c>
      <c r="I25" s="123">
        <f>'04 MBE'!F18</f>
        <v>6307.76</v>
      </c>
      <c r="J25" s="124">
        <f>'04 MBE'!G18</f>
        <v>10180.369999999999</v>
      </c>
      <c r="K25" s="147">
        <f>+I25/D25</f>
        <v>1.1468654545454546E-2</v>
      </c>
      <c r="L25" s="178">
        <f>+J25/D25</f>
        <v>1.8509763636363634E-2</v>
      </c>
    </row>
    <row r="26" spans="1:12" ht="13" x14ac:dyDescent="0.3">
      <c r="A26" s="119"/>
      <c r="B26" s="120"/>
      <c r="C26" s="121"/>
      <c r="D26" s="122"/>
      <c r="E26" s="131"/>
      <c r="F26" s="124"/>
      <c r="G26" s="131"/>
      <c r="H26" s="163"/>
      <c r="I26" s="131"/>
      <c r="J26" s="124"/>
      <c r="K26" s="131"/>
      <c r="L26" s="177"/>
    </row>
    <row r="27" spans="1:12" ht="13" x14ac:dyDescent="0.3">
      <c r="A27" s="119">
        <v>5</v>
      </c>
      <c r="B27" s="120" t="s">
        <v>145</v>
      </c>
      <c r="C27" s="132"/>
      <c r="D27" s="122"/>
      <c r="E27" s="123"/>
      <c r="F27" s="124"/>
      <c r="G27" s="123"/>
      <c r="H27" s="163"/>
      <c r="I27" s="123"/>
      <c r="J27" s="124"/>
      <c r="K27" s="123"/>
      <c r="L27" s="177"/>
    </row>
    <row r="28" spans="1:12" ht="13" x14ac:dyDescent="0.3">
      <c r="A28" s="119"/>
      <c r="B28" s="130" t="s">
        <v>136</v>
      </c>
      <c r="C28" s="121" t="s">
        <v>146</v>
      </c>
      <c r="D28" s="122">
        <v>1470000</v>
      </c>
      <c r="E28" s="128">
        <f>+' 05 RIVIERE CHARPENTE'!D18</f>
        <v>0</v>
      </c>
      <c r="F28" s="129">
        <f>+' 05 RIVIERE CHARPENTE'!E18</f>
        <v>13000</v>
      </c>
      <c r="G28" s="147">
        <f>+E28/(D28+D29+D30)</f>
        <v>0</v>
      </c>
      <c r="H28" s="164">
        <f>+F28/D28</f>
        <v>8.8435374149659872E-3</v>
      </c>
      <c r="I28" s="123">
        <f>+' 05 RIVIERE CHARPENTE'!F18</f>
        <v>72941</v>
      </c>
      <c r="J28" s="124">
        <f>+' 05 RIVIERE CHARPENTE'!G18</f>
        <v>50954.41</v>
      </c>
      <c r="K28" s="147">
        <f>+I28/D28</f>
        <v>4.9619727891156463E-2</v>
      </c>
      <c r="L28" s="178">
        <f>+J28/D28</f>
        <v>3.4662863945578236E-2</v>
      </c>
    </row>
    <row r="29" spans="1:12" ht="13" x14ac:dyDescent="0.3">
      <c r="A29" s="119"/>
      <c r="B29" s="130" t="s">
        <v>147</v>
      </c>
      <c r="C29" s="121" t="s">
        <v>148</v>
      </c>
      <c r="D29" s="122">
        <v>926000</v>
      </c>
      <c r="E29" s="128">
        <f>+'05 PO'!D18</f>
        <v>0</v>
      </c>
      <c r="F29" s="129">
        <f>+'05 PO'!E18</f>
        <v>2600</v>
      </c>
      <c r="G29" s="147">
        <f>+E29/(D29+D30+D31)</f>
        <v>0</v>
      </c>
      <c r="H29" s="164">
        <f>+F29/D29</f>
        <v>2.8077753779697625E-3</v>
      </c>
      <c r="I29" s="128">
        <f>+'05 PO'!F18</f>
        <v>0</v>
      </c>
      <c r="J29" s="129">
        <f>+'05 PO'!G18</f>
        <v>19149</v>
      </c>
      <c r="K29" s="147">
        <f>+I29/D29</f>
        <v>0</v>
      </c>
      <c r="L29" s="178">
        <f>+J29/D29</f>
        <v>2.0679265658747299E-2</v>
      </c>
    </row>
    <row r="30" spans="1:12" ht="13" x14ac:dyDescent="0.3">
      <c r="A30" s="119"/>
      <c r="B30" s="130" t="s">
        <v>149</v>
      </c>
      <c r="C30" s="121" t="s">
        <v>150</v>
      </c>
      <c r="D30" s="122">
        <v>380000</v>
      </c>
      <c r="E30" s="128"/>
      <c r="F30" s="129"/>
      <c r="G30" s="147"/>
      <c r="H30" s="164"/>
      <c r="I30" s="128"/>
      <c r="J30" s="129"/>
      <c r="K30" s="147"/>
      <c r="L30" s="178"/>
    </row>
    <row r="31" spans="1:12" ht="13" x14ac:dyDescent="0.3">
      <c r="A31" s="133"/>
      <c r="B31" s="130" t="s">
        <v>151</v>
      </c>
      <c r="C31" s="121" t="s">
        <v>152</v>
      </c>
      <c r="D31" s="122">
        <v>1005651.61</v>
      </c>
      <c r="E31" s="128">
        <f>+'05 OXARIS'!D18</f>
        <v>0</v>
      </c>
      <c r="F31" s="129">
        <f>+'05 OXARIS'!E18</f>
        <v>0</v>
      </c>
      <c r="G31" s="147">
        <f>+E31/(D31+D32+D33)</f>
        <v>0</v>
      </c>
      <c r="H31" s="164">
        <f>+F31/D31</f>
        <v>0</v>
      </c>
      <c r="I31" s="128">
        <f>+'05 OXARIS'!F18</f>
        <v>99460.56</v>
      </c>
      <c r="J31" s="129">
        <f>+'05 OXARIS'!G18</f>
        <v>0</v>
      </c>
      <c r="K31" s="147">
        <f>+I31/D31</f>
        <v>9.890160669061128E-2</v>
      </c>
      <c r="L31" s="178">
        <f>+J31/D31</f>
        <v>0</v>
      </c>
    </row>
    <row r="32" spans="1:12" ht="13" x14ac:dyDescent="0.3">
      <c r="A32" s="119"/>
      <c r="B32" s="120"/>
      <c r="C32" s="121"/>
      <c r="D32" s="122"/>
      <c r="E32" s="123"/>
      <c r="F32" s="124"/>
      <c r="G32" s="123"/>
      <c r="H32" s="163"/>
      <c r="I32" s="123"/>
      <c r="J32" s="124"/>
      <c r="K32" s="123"/>
      <c r="L32" s="177"/>
    </row>
    <row r="33" spans="1:12" ht="13" x14ac:dyDescent="0.3">
      <c r="A33" s="119">
        <v>6</v>
      </c>
      <c r="B33" s="120" t="s">
        <v>153</v>
      </c>
      <c r="C33" s="121" t="s">
        <v>55</v>
      </c>
      <c r="D33" s="122">
        <v>429000</v>
      </c>
      <c r="E33" s="128">
        <f>+'06 CARRE'!D18</f>
        <v>0</v>
      </c>
      <c r="F33" s="129">
        <f>+'06 CARRE'!E18</f>
        <v>0</v>
      </c>
      <c r="G33" s="147">
        <f>+E33/(D33+D34+D35)</f>
        <v>0</v>
      </c>
      <c r="H33" s="164">
        <f>+F33/D33</f>
        <v>0</v>
      </c>
      <c r="I33" s="128">
        <f>+'06 CARRE'!F18</f>
        <v>0</v>
      </c>
      <c r="J33" s="129">
        <f>+'06 CARRE'!G18</f>
        <v>16112.4</v>
      </c>
      <c r="K33" s="147">
        <f>+I33/D33</f>
        <v>0</v>
      </c>
      <c r="L33" s="178">
        <f>+J33/D33</f>
        <v>3.7558041958041959E-2</v>
      </c>
    </row>
    <row r="34" spans="1:12" ht="13" x14ac:dyDescent="0.3">
      <c r="A34" s="119"/>
      <c r="B34" s="120"/>
      <c r="C34" s="121"/>
      <c r="D34" s="122"/>
      <c r="E34" s="123"/>
      <c r="F34" s="124"/>
      <c r="G34" s="123"/>
      <c r="H34" s="163"/>
      <c r="I34" s="123"/>
      <c r="J34" s="124"/>
      <c r="K34" s="123"/>
      <c r="L34" s="177"/>
    </row>
    <row r="35" spans="1:12" ht="13" x14ac:dyDescent="0.3">
      <c r="A35" s="119">
        <v>7</v>
      </c>
      <c r="B35" s="120" t="s">
        <v>154</v>
      </c>
      <c r="C35" s="121" t="s">
        <v>59</v>
      </c>
      <c r="D35" s="122">
        <v>435000</v>
      </c>
      <c r="E35" s="128">
        <f>+'07 DEL TEDESCO'!D18</f>
        <v>0</v>
      </c>
      <c r="F35" s="129">
        <f>+'07 DEL TEDESCO'!E18</f>
        <v>0</v>
      </c>
      <c r="G35" s="147">
        <f>+E35/(D35+D36+D37)</f>
        <v>0</v>
      </c>
      <c r="H35" s="164">
        <f>+F35/D35</f>
        <v>0</v>
      </c>
      <c r="I35" s="128">
        <f>+'07 DEL TEDESCO'!F18</f>
        <v>0</v>
      </c>
      <c r="J35" s="129">
        <f>+'07 DEL TEDESCO'!G18</f>
        <v>9751.84</v>
      </c>
      <c r="K35" s="147">
        <f>+I35/D35</f>
        <v>0</v>
      </c>
      <c r="L35" s="178">
        <f>+J35/D35</f>
        <v>2.2418022988505749E-2</v>
      </c>
    </row>
    <row r="36" spans="1:12" ht="13" x14ac:dyDescent="0.3">
      <c r="A36" s="119"/>
      <c r="B36" s="120"/>
      <c r="C36" s="121"/>
      <c r="D36" s="122"/>
      <c r="E36" s="123"/>
      <c r="F36" s="124"/>
      <c r="G36" s="123"/>
      <c r="H36" s="163"/>
      <c r="I36" s="123"/>
      <c r="J36" s="124"/>
      <c r="K36" s="123"/>
      <c r="L36" s="177"/>
    </row>
    <row r="37" spans="1:12" ht="13" x14ac:dyDescent="0.3">
      <c r="A37" s="119">
        <v>8</v>
      </c>
      <c r="B37" s="120" t="s">
        <v>155</v>
      </c>
      <c r="C37" s="121" t="s">
        <v>20</v>
      </c>
      <c r="D37" s="122">
        <v>272000</v>
      </c>
      <c r="E37" s="128">
        <f>+'08 MASSOUTIER'!D18</f>
        <v>0</v>
      </c>
      <c r="F37" s="129">
        <f>+'08 MASSOUTIER'!E18</f>
        <v>0</v>
      </c>
      <c r="G37" s="147">
        <f>+E37/(D37+D38+D39)</f>
        <v>0</v>
      </c>
      <c r="H37" s="164">
        <f>+F37/D37</f>
        <v>0</v>
      </c>
      <c r="I37" s="128">
        <f>+'08 MASSOUTIER'!F18</f>
        <v>0</v>
      </c>
      <c r="J37" s="129">
        <f>+'08 MASSOUTIER'!G18</f>
        <v>6584.57</v>
      </c>
      <c r="K37" s="147">
        <f>+I37/D37</f>
        <v>0</v>
      </c>
      <c r="L37" s="178">
        <f>+J37/D37</f>
        <v>2.4207977941176469E-2</v>
      </c>
    </row>
    <row r="38" spans="1:12" ht="13" x14ac:dyDescent="0.3">
      <c r="A38" s="119"/>
      <c r="B38" s="120"/>
      <c r="C38" s="121"/>
      <c r="D38" s="122"/>
      <c r="E38" s="123"/>
      <c r="F38" s="124"/>
      <c r="G38" s="123"/>
      <c r="H38" s="163"/>
      <c r="I38" s="123"/>
      <c r="J38" s="124"/>
      <c r="K38" s="123"/>
      <c r="L38" s="177"/>
    </row>
    <row r="39" spans="1:12" ht="13" x14ac:dyDescent="0.3">
      <c r="A39" s="119">
        <v>9</v>
      </c>
      <c r="B39" s="120" t="s">
        <v>156</v>
      </c>
      <c r="C39" s="121" t="s">
        <v>157</v>
      </c>
      <c r="D39" s="122">
        <v>183200</v>
      </c>
      <c r="E39" s="128"/>
      <c r="F39" s="129"/>
      <c r="G39" s="147"/>
      <c r="H39" s="164"/>
      <c r="I39" s="128"/>
      <c r="J39" s="128"/>
      <c r="K39" s="147"/>
      <c r="L39" s="178"/>
    </row>
    <row r="40" spans="1:12" ht="13" x14ac:dyDescent="0.3">
      <c r="A40" s="119"/>
      <c r="B40" s="120"/>
      <c r="C40" s="121"/>
      <c r="D40" s="122"/>
      <c r="E40" s="123"/>
      <c r="F40" s="124"/>
      <c r="G40" s="123"/>
      <c r="H40" s="163"/>
      <c r="I40" s="123"/>
      <c r="J40" s="124"/>
      <c r="K40" s="123"/>
      <c r="L40" s="177"/>
    </row>
    <row r="41" spans="1:12" ht="13" x14ac:dyDescent="0.3">
      <c r="A41" s="119">
        <v>10</v>
      </c>
      <c r="B41" s="120" t="s">
        <v>158</v>
      </c>
      <c r="C41" s="121" t="s">
        <v>159</v>
      </c>
      <c r="D41" s="122">
        <v>117200</v>
      </c>
      <c r="E41" s="128"/>
      <c r="F41" s="129"/>
      <c r="G41" s="147"/>
      <c r="H41" s="164"/>
      <c r="I41" s="128"/>
      <c r="J41" s="129"/>
      <c r="K41" s="147"/>
      <c r="L41" s="178"/>
    </row>
    <row r="42" spans="1:12" ht="13" x14ac:dyDescent="0.3">
      <c r="A42" s="119"/>
      <c r="B42" s="120"/>
      <c r="C42" s="121"/>
      <c r="D42" s="122"/>
      <c r="E42" s="123"/>
      <c r="F42" s="124"/>
      <c r="G42" s="123"/>
      <c r="H42" s="163"/>
      <c r="I42" s="123"/>
      <c r="J42" s="124"/>
      <c r="K42" s="123"/>
      <c r="L42" s="177"/>
    </row>
    <row r="43" spans="1:12" ht="13" x14ac:dyDescent="0.3">
      <c r="A43" s="134" t="s">
        <v>160</v>
      </c>
      <c r="B43" s="120" t="s">
        <v>161</v>
      </c>
      <c r="C43" s="121" t="s">
        <v>68</v>
      </c>
      <c r="D43" s="122">
        <v>735000</v>
      </c>
      <c r="E43" s="128">
        <f>+'11 COMEY'!D18</f>
        <v>0</v>
      </c>
      <c r="F43" s="129">
        <f>+'11 COMEY'!E18</f>
        <v>0</v>
      </c>
      <c r="G43" s="147">
        <f>+E43/(D43+D44+D45)</f>
        <v>0</v>
      </c>
      <c r="H43" s="164">
        <f>+F43/D43</f>
        <v>0</v>
      </c>
      <c r="I43" s="128">
        <f>+'11 COMEY'!F18</f>
        <v>0</v>
      </c>
      <c r="J43" s="129">
        <f>+'11 COMEY'!G18</f>
        <v>36494.25</v>
      </c>
      <c r="K43" s="147">
        <f>+I43/D43</f>
        <v>0</v>
      </c>
      <c r="L43" s="178">
        <f>+J43/D43</f>
        <v>4.9652040816326529E-2</v>
      </c>
    </row>
    <row r="44" spans="1:12" ht="13" x14ac:dyDescent="0.3">
      <c r="A44" s="119"/>
      <c r="B44" s="120"/>
      <c r="C44" s="121"/>
      <c r="D44" s="122"/>
      <c r="E44" s="123"/>
      <c r="F44" s="124"/>
      <c r="G44" s="123"/>
      <c r="H44" s="163"/>
      <c r="I44" s="123"/>
      <c r="J44" s="124"/>
      <c r="K44" s="123"/>
      <c r="L44" s="177"/>
    </row>
    <row r="45" spans="1:12" ht="13" x14ac:dyDescent="0.3">
      <c r="A45" s="119">
        <v>12</v>
      </c>
      <c r="B45" s="120" t="s">
        <v>162</v>
      </c>
      <c r="C45" s="121" t="s">
        <v>223</v>
      </c>
      <c r="D45" s="122">
        <v>162300</v>
      </c>
      <c r="E45" s="128">
        <f>+'12 CARRELAGE'!D18</f>
        <v>0</v>
      </c>
      <c r="F45" s="129">
        <f>+'12 CARRELAGE'!E18</f>
        <v>0</v>
      </c>
      <c r="G45" s="147">
        <f>+E45/(D45+D46+D47)</f>
        <v>0</v>
      </c>
      <c r="H45" s="164">
        <f>+F45/D45</f>
        <v>0</v>
      </c>
      <c r="I45" s="128">
        <f>+'12 CARRELAGE'!F18</f>
        <v>0</v>
      </c>
      <c r="J45" s="128">
        <f>+'12 CARRELAGE'!G18</f>
        <v>29492</v>
      </c>
      <c r="K45" s="147">
        <f>+I45/D45</f>
        <v>0</v>
      </c>
      <c r="L45" s="178">
        <f>+J45/D45</f>
        <v>0.1817128773875539</v>
      </c>
    </row>
    <row r="46" spans="1:12" ht="13" x14ac:dyDescent="0.3">
      <c r="A46" s="135"/>
      <c r="B46" s="136"/>
      <c r="C46" s="121"/>
      <c r="D46" s="122"/>
      <c r="E46" s="123"/>
      <c r="F46" s="124"/>
      <c r="G46" s="123"/>
      <c r="H46" s="163"/>
      <c r="I46" s="123"/>
      <c r="J46" s="124"/>
      <c r="K46" s="123"/>
      <c r="L46" s="177"/>
    </row>
    <row r="47" spans="1:12" ht="13" x14ac:dyDescent="0.3">
      <c r="A47" s="119">
        <v>14</v>
      </c>
      <c r="B47" s="120" t="s">
        <v>163</v>
      </c>
      <c r="C47" s="121" t="s">
        <v>164</v>
      </c>
      <c r="D47" s="122">
        <v>293200</v>
      </c>
      <c r="E47" s="123"/>
      <c r="F47" s="124"/>
      <c r="G47" s="123"/>
      <c r="H47" s="163"/>
      <c r="I47" s="123"/>
      <c r="J47" s="124"/>
      <c r="K47" s="123"/>
      <c r="L47" s="177"/>
    </row>
    <row r="48" spans="1:12" ht="13" x14ac:dyDescent="0.3">
      <c r="A48" s="119"/>
      <c r="B48" s="120"/>
      <c r="C48" s="121"/>
      <c r="D48" s="122"/>
      <c r="E48" s="123"/>
      <c r="F48" s="124"/>
      <c r="G48" s="123"/>
      <c r="H48" s="163"/>
      <c r="I48" s="123"/>
      <c r="J48" s="124"/>
      <c r="K48" s="123"/>
      <c r="L48" s="177"/>
    </row>
    <row r="49" spans="1:12" ht="13" x14ac:dyDescent="0.3">
      <c r="A49" s="119">
        <v>15</v>
      </c>
      <c r="B49" s="120" t="s">
        <v>165</v>
      </c>
      <c r="C49" s="121" t="s">
        <v>4</v>
      </c>
      <c r="D49" s="122">
        <v>343900</v>
      </c>
      <c r="E49" s="128">
        <f>+'15 KONE'!D18</f>
        <v>2390</v>
      </c>
      <c r="F49" s="129">
        <f>+'15 KONE'!E18</f>
        <v>0</v>
      </c>
      <c r="G49" s="147">
        <f>+E49/(D49+D50+D51)</f>
        <v>4.7430986921748793E-4</v>
      </c>
      <c r="H49" s="164">
        <f>+F49/D49</f>
        <v>0</v>
      </c>
      <c r="I49" s="128">
        <f>+'15 KONE'!F18</f>
        <v>645</v>
      </c>
      <c r="J49" s="128">
        <f>+'15 KONE'!G18</f>
        <v>6592</v>
      </c>
      <c r="K49" s="147">
        <f>+I49/D49</f>
        <v>1.8755452166327421E-3</v>
      </c>
      <c r="L49" s="178">
        <f>+J49/D49</f>
        <v>1.9168362896190755E-2</v>
      </c>
    </row>
    <row r="50" spans="1:12" ht="13" x14ac:dyDescent="0.3">
      <c r="A50" s="119"/>
      <c r="B50" s="120"/>
      <c r="C50" s="121"/>
      <c r="D50" s="122"/>
      <c r="E50" s="123"/>
      <c r="F50" s="124"/>
      <c r="G50" s="123"/>
      <c r="H50" s="163"/>
      <c r="I50" s="123"/>
      <c r="J50" s="124"/>
      <c r="K50" s="123"/>
      <c r="L50" s="177"/>
    </row>
    <row r="51" spans="1:12" ht="13" x14ac:dyDescent="0.3">
      <c r="A51" s="119" t="s">
        <v>91</v>
      </c>
      <c r="B51" s="120" t="s">
        <v>166</v>
      </c>
      <c r="C51" s="121" t="s">
        <v>14</v>
      </c>
      <c r="D51" s="122">
        <v>4695000</v>
      </c>
      <c r="E51" s="128">
        <f>+'16 -17 CEGELEC '!D18</f>
        <v>11990</v>
      </c>
      <c r="F51" s="129">
        <f>+'16 -17 CEGELEC '!E18</f>
        <v>59940</v>
      </c>
      <c r="G51" s="147">
        <f>+E51/(D51+D52+D53)</f>
        <v>2.0963921641616689E-3</v>
      </c>
      <c r="H51" s="164">
        <f>+F51/D51</f>
        <v>1.2766773162939298E-2</v>
      </c>
      <c r="I51" s="128">
        <f>+'16 -17 CEGELEC '!F18</f>
        <v>-21316.16</v>
      </c>
      <c r="J51" s="129">
        <f>+'16 -17 CEGELEC '!G18</f>
        <v>60000</v>
      </c>
      <c r="K51" s="147">
        <f>+I51/D51</f>
        <v>-4.5401831735889242E-3</v>
      </c>
      <c r="L51" s="178">
        <f>+J51/D51</f>
        <v>1.2779552715654952E-2</v>
      </c>
    </row>
    <row r="52" spans="1:12" ht="13" x14ac:dyDescent="0.3">
      <c r="A52" s="119"/>
      <c r="B52" s="120"/>
      <c r="C52" s="121"/>
      <c r="D52" s="122"/>
      <c r="E52" s="123"/>
      <c r="F52" s="124"/>
      <c r="G52" s="123"/>
      <c r="H52" s="163"/>
      <c r="I52" s="123"/>
      <c r="J52" s="124"/>
      <c r="K52" s="123"/>
      <c r="L52" s="177"/>
    </row>
    <row r="53" spans="1:12" ht="13" x14ac:dyDescent="0.3">
      <c r="A53" s="119">
        <v>18</v>
      </c>
      <c r="B53" s="120" t="s">
        <v>167</v>
      </c>
      <c r="C53" s="121" t="s">
        <v>16</v>
      </c>
      <c r="D53" s="122">
        <v>1024349.75</v>
      </c>
      <c r="E53" s="128">
        <f>'18 FONTANIE'!D18</f>
        <v>0</v>
      </c>
      <c r="F53" s="129">
        <f>'18 FONTANIE'!E18</f>
        <v>18000</v>
      </c>
      <c r="G53" s="147">
        <f>+E53/(D53+D54+D55)</f>
        <v>0</v>
      </c>
      <c r="H53" s="164">
        <f>+F53/D53</f>
        <v>1.7572123193274562E-2</v>
      </c>
      <c r="I53" s="128">
        <f>'18 FONTANIE'!F18</f>
        <v>54781.94</v>
      </c>
      <c r="J53" s="129">
        <f>'18 FONTANIE'!G18</f>
        <v>31289.3</v>
      </c>
      <c r="K53" s="147">
        <f>+I53/D53</f>
        <v>5.3479722135920865E-2</v>
      </c>
      <c r="L53" s="178">
        <f>+J53/D53</f>
        <v>3.0545524123962543E-2</v>
      </c>
    </row>
    <row r="54" spans="1:12" ht="13" x14ac:dyDescent="0.3">
      <c r="A54" s="119"/>
      <c r="B54" s="120"/>
      <c r="C54" s="121"/>
      <c r="D54" s="122"/>
      <c r="E54" s="123"/>
      <c r="F54" s="124"/>
      <c r="G54" s="123"/>
      <c r="H54" s="163"/>
      <c r="I54" s="123"/>
      <c r="J54" s="124"/>
      <c r="K54" s="123"/>
      <c r="L54" s="177"/>
    </row>
    <row r="55" spans="1:12" ht="13" x14ac:dyDescent="0.3">
      <c r="A55" s="119">
        <v>19</v>
      </c>
      <c r="B55" s="120" t="s">
        <v>168</v>
      </c>
      <c r="C55" s="121" t="s">
        <v>169</v>
      </c>
      <c r="D55" s="122">
        <v>29000</v>
      </c>
      <c r="E55" s="128"/>
      <c r="F55" s="129"/>
      <c r="G55" s="147"/>
      <c r="H55" s="164"/>
      <c r="I55" s="128"/>
      <c r="J55" s="129"/>
      <c r="K55" s="147"/>
      <c r="L55" s="178"/>
    </row>
    <row r="56" spans="1:12" ht="13" x14ac:dyDescent="0.3">
      <c r="A56" s="135"/>
      <c r="B56" s="120"/>
      <c r="C56" s="121"/>
      <c r="D56" s="122"/>
      <c r="E56" s="123"/>
      <c r="F56" s="124"/>
      <c r="G56" s="123"/>
      <c r="H56" s="163"/>
      <c r="I56" s="123"/>
      <c r="J56" s="124"/>
      <c r="K56" s="123"/>
      <c r="L56" s="177"/>
    </row>
    <row r="57" spans="1:12" ht="13" x14ac:dyDescent="0.3">
      <c r="A57" s="119"/>
      <c r="B57" s="120"/>
      <c r="C57" s="137"/>
      <c r="D57" s="138"/>
      <c r="E57" s="123"/>
      <c r="F57" s="124"/>
      <c r="G57" s="160"/>
      <c r="H57" s="165"/>
      <c r="I57" s="160"/>
      <c r="J57" s="161"/>
      <c r="K57" s="160"/>
      <c r="L57" s="179"/>
    </row>
    <row r="58" spans="1:12" ht="13.5" thickBot="1" x14ac:dyDescent="0.35">
      <c r="A58" s="139"/>
      <c r="B58" s="140" t="s">
        <v>170</v>
      </c>
      <c r="C58" s="141"/>
      <c r="D58" s="142">
        <f>SUM(D15:D57)</f>
        <v>22138562.359999999</v>
      </c>
      <c r="E58" s="143">
        <f>SUM(E15:E57)</f>
        <v>38536.06</v>
      </c>
      <c r="F58" s="144">
        <f>SUM(F15:F57)</f>
        <v>140540</v>
      </c>
      <c r="G58" s="180">
        <f t="shared" ref="G58:L58" si="0">SUM(G18:G57)</f>
        <v>5.394069820300741E-3</v>
      </c>
      <c r="H58" s="181">
        <f t="shared" si="0"/>
        <v>0.19149339245274422</v>
      </c>
      <c r="I58" s="143">
        <f>SUM(I18:I57)</f>
        <v>309333.42000000004</v>
      </c>
      <c r="J58" s="144">
        <f t="shared" si="0"/>
        <v>308560.63</v>
      </c>
      <c r="K58" s="180">
        <f t="shared" si="0"/>
        <v>0.22208558008986173</v>
      </c>
      <c r="L58" s="182">
        <f t="shared" si="0"/>
        <v>0.4556298460546524</v>
      </c>
    </row>
    <row r="59" spans="1:12" x14ac:dyDescent="0.25">
      <c r="E59" s="934"/>
      <c r="F59" s="935"/>
      <c r="I59" s="934"/>
      <c r="J59" s="935"/>
    </row>
    <row r="60" spans="1:12" x14ac:dyDescent="0.25">
      <c r="E60" s="193"/>
      <c r="F60" s="194"/>
      <c r="I60" s="193"/>
      <c r="J60" s="194"/>
    </row>
    <row r="61" spans="1:12" ht="15.5" x14ac:dyDescent="0.35">
      <c r="B61" s="247" t="s">
        <v>232</v>
      </c>
      <c r="C61" s="248"/>
      <c r="D61" s="248"/>
      <c r="E61" s="249"/>
      <c r="F61" s="250"/>
      <c r="I61" s="193"/>
      <c r="J61" s="194"/>
    </row>
    <row r="62" spans="1:12" ht="15.5" x14ac:dyDescent="0.35">
      <c r="B62" s="248" t="s">
        <v>234</v>
      </c>
      <c r="C62" s="251">
        <f>D87</f>
        <v>796970.1100000001</v>
      </c>
      <c r="D62" s="248" t="s">
        <v>233</v>
      </c>
      <c r="E62" s="249"/>
      <c r="F62" s="252">
        <f>C62/D58</f>
        <v>3.5999180842924444E-2</v>
      </c>
      <c r="I62" s="193"/>
      <c r="J62" s="194"/>
    </row>
    <row r="63" spans="1:12" ht="15.5" x14ac:dyDescent="0.35">
      <c r="B63" s="248"/>
      <c r="C63" s="248"/>
      <c r="D63" s="248"/>
      <c r="E63" s="249"/>
      <c r="F63" s="250"/>
      <c r="I63" s="193"/>
      <c r="J63" s="194"/>
    </row>
    <row r="64" spans="1:12" ht="15.5" x14ac:dyDescent="0.35">
      <c r="B64" s="248" t="s">
        <v>235</v>
      </c>
      <c r="C64" s="251">
        <f>F87</f>
        <v>572927.46</v>
      </c>
      <c r="D64" s="248" t="s">
        <v>233</v>
      </c>
      <c r="E64" s="249"/>
      <c r="F64" s="252">
        <f>C64/D58</f>
        <v>2.5879162823832069E-2</v>
      </c>
      <c r="I64" s="193"/>
      <c r="J64" s="194"/>
    </row>
    <row r="65" spans="2:12" x14ac:dyDescent="0.25">
      <c r="E65" s="193"/>
      <c r="F65" s="194"/>
      <c r="I65" s="193"/>
      <c r="J65" s="194"/>
    </row>
    <row r="66" spans="2:12" x14ac:dyDescent="0.25">
      <c r="E66" s="193"/>
      <c r="F66" s="194"/>
      <c r="I66" s="193"/>
      <c r="J66" s="194"/>
    </row>
    <row r="68" spans="2:12" x14ac:dyDescent="0.25">
      <c r="H68" s="192"/>
    </row>
    <row r="69" spans="2:12" x14ac:dyDescent="0.25">
      <c r="F69" s="183"/>
    </row>
    <row r="70" spans="2:12" s="184" customFormat="1" ht="15.5" x14ac:dyDescent="0.35">
      <c r="B70" s="185" t="s">
        <v>227</v>
      </c>
      <c r="F70" s="189"/>
    </row>
    <row r="71" spans="2:12" s="184" customFormat="1" ht="15.5" x14ac:dyDescent="0.35">
      <c r="F71" s="189"/>
    </row>
    <row r="72" spans="2:12" s="184" customFormat="1" ht="15.5" x14ac:dyDescent="0.35">
      <c r="B72" s="197"/>
      <c r="C72" s="199"/>
      <c r="D72" s="919" t="s">
        <v>228</v>
      </c>
      <c r="E72" s="920"/>
      <c r="F72" s="919" t="s">
        <v>231</v>
      </c>
      <c r="G72" s="921"/>
      <c r="H72" s="920"/>
      <c r="I72" s="205"/>
    </row>
    <row r="73" spans="2:12" s="184" customFormat="1" ht="15.5" x14ac:dyDescent="0.35">
      <c r="B73" s="922" t="s">
        <v>42</v>
      </c>
      <c r="C73" s="923"/>
      <c r="D73" s="197"/>
      <c r="E73" s="221"/>
      <c r="F73" s="215"/>
      <c r="G73" s="198"/>
      <c r="H73" s="221"/>
      <c r="I73" s="205"/>
    </row>
    <row r="74" spans="2:12" s="184" customFormat="1" ht="15.5" x14ac:dyDescent="0.35">
      <c r="B74" s="209"/>
      <c r="C74" s="211"/>
      <c r="D74" s="222" t="s">
        <v>229</v>
      </c>
      <c r="E74" s="223" t="s">
        <v>230</v>
      </c>
      <c r="F74" s="929" t="s">
        <v>229</v>
      </c>
      <c r="G74" s="930"/>
      <c r="H74" s="223" t="s">
        <v>230</v>
      </c>
      <c r="I74" s="205"/>
      <c r="J74" s="196"/>
    </row>
    <row r="75" spans="2:12" s="184" customFormat="1" ht="15.5" x14ac:dyDescent="0.35">
      <c r="B75" s="200"/>
      <c r="C75" s="202"/>
      <c r="D75" s="204"/>
      <c r="E75" s="218"/>
      <c r="F75" s="205"/>
      <c r="G75" s="201"/>
      <c r="H75" s="217"/>
      <c r="I75" s="203"/>
      <c r="J75" s="186"/>
      <c r="L75" s="186"/>
    </row>
    <row r="76" spans="2:12" s="184" customFormat="1" ht="15.75" customHeight="1" x14ac:dyDescent="0.35">
      <c r="B76" s="205" t="s">
        <v>236</v>
      </c>
      <c r="C76" s="202"/>
      <c r="D76" s="311">
        <f>E58+I58</f>
        <v>347869.48000000004</v>
      </c>
      <c r="E76" s="219">
        <f>D76/D58</f>
        <v>1.5713282296439056E-2</v>
      </c>
      <c r="F76" s="924">
        <f>E58+I58-(14826.93+29965.47)</f>
        <v>303077.08</v>
      </c>
      <c r="G76" s="925"/>
      <c r="H76" s="219">
        <f>F76/D58</f>
        <v>1.3690007285549866E-2</v>
      </c>
      <c r="I76" s="205"/>
      <c r="K76" s="190"/>
    </row>
    <row r="77" spans="2:12" s="184" customFormat="1" ht="15.75" customHeight="1" x14ac:dyDescent="0.35">
      <c r="B77" s="205"/>
      <c r="C77" s="202"/>
      <c r="D77" s="206"/>
      <c r="E77" s="219"/>
      <c r="F77" s="205"/>
      <c r="G77" s="108"/>
      <c r="H77" s="219"/>
      <c r="I77" s="205"/>
      <c r="J77" s="187"/>
      <c r="K77" s="187"/>
    </row>
    <row r="78" spans="2:12" s="184" customFormat="1" ht="15.5" x14ac:dyDescent="0.35">
      <c r="B78" s="205" t="s">
        <v>237</v>
      </c>
      <c r="C78" s="202"/>
      <c r="D78" s="225">
        <f>'02 SOCOTRAP'!E5+' 05 RIVIERE CHARPENTE'!E4+'16 -17 CEGELEC '!E6+'02 SOCOTRAP'!G8+'02 SOCOTRAP'!G9+'02 SOCOTRAP'!G10+'07 DEL TEDESCO'!G5+' 05 RIVIERE CHARPENTE'!G5+' 05 RIVIERE CHARPENTE'!G6+'07 DEL TEDESCO'!G4+'12 CARRELAGE'!G4+'12 CARRELAGE'!G5+'15 KONE'!G6+'18 FONTANIE'!G9+'18 FONTANIE'!G10</f>
        <v>100420.14</v>
      </c>
      <c r="E78" s="219">
        <f>D78/D58</f>
        <v>4.5359828866502784E-3</v>
      </c>
      <c r="F78" s="924">
        <f>'02 SOCOTRAP'!E5+' 05 RIVIERE CHARPENTE'!E4+'16 -17 CEGELEC '!E6+'02 SOCOTRAP'!G8+'02 SOCOTRAP'!G9+'02 SOCOTRAP'!G10+'07 DEL TEDESCO'!G5+' 05 RIVIERE CHARPENTE'!G5+' 05 RIVIERE CHARPENTE'!G6+'07 DEL TEDESCO'!G4+'12 CARRELAGE'!G4+'12 CARRELAGE'!G5+'15 KONE'!G6+'18 FONTANIE'!G9+'18 FONTANIE'!G10</f>
        <v>100420.14</v>
      </c>
      <c r="G78" s="926"/>
      <c r="H78" s="219">
        <f>F78/D58</f>
        <v>4.5359828866502784E-3</v>
      </c>
      <c r="I78" s="205"/>
      <c r="K78" s="190"/>
    </row>
    <row r="79" spans="2:12" s="184" customFormat="1" ht="15.5" x14ac:dyDescent="0.35">
      <c r="B79" s="200"/>
      <c r="C79" s="202"/>
      <c r="D79" s="206"/>
      <c r="E79" s="219"/>
      <c r="F79" s="205"/>
      <c r="G79" s="201"/>
      <c r="H79" s="219"/>
      <c r="I79" s="205"/>
      <c r="J79" s="187"/>
      <c r="K79" s="187"/>
    </row>
    <row r="80" spans="2:12" s="184" customFormat="1" ht="15.75" customHeight="1" x14ac:dyDescent="0.35">
      <c r="B80" s="205" t="s">
        <v>240</v>
      </c>
      <c r="C80" s="202"/>
      <c r="D80" s="231">
        <f>'05 PO'!E4+'04 MBE'!G4+'11 COMEY'!G4</f>
        <v>41936.01</v>
      </c>
      <c r="E80" s="219">
        <f>D80/(D58-(D19+D20+D21+D23+D28+D29+D30+D31+D51+D53))</f>
        <v>1.1074260589415866E-2</v>
      </c>
      <c r="F80" s="927">
        <f>'05 PO'!E4+'04 MBE'!G4+'11 COMEY'!G4-(19440+11986.29)</f>
        <v>10509.720000000001</v>
      </c>
      <c r="G80" s="928"/>
      <c r="H80" s="219">
        <f>F80/(D58-(D19+D20+D21+D23+D28+D29+D30+D31+D51+D53))</f>
        <v>2.7753565015316366E-3</v>
      </c>
      <c r="I80" s="205"/>
      <c r="K80" s="191"/>
    </row>
    <row r="81" spans="2:12" s="184" customFormat="1" ht="15.75" customHeight="1" x14ac:dyDescent="0.35">
      <c r="B81" s="205"/>
      <c r="C81" s="202"/>
      <c r="D81" s="207"/>
      <c r="E81" s="219"/>
      <c r="F81" s="216"/>
      <c r="G81" s="108"/>
      <c r="H81" s="219"/>
      <c r="I81" s="205"/>
      <c r="K81" s="188"/>
    </row>
    <row r="82" spans="2:12" s="184" customFormat="1" ht="15.75" customHeight="1" x14ac:dyDescent="0.35">
      <c r="B82" s="205" t="s">
        <v>239</v>
      </c>
      <c r="C82" s="202"/>
      <c r="D82" s="235">
        <f>'03 GFM'!E5+'05 PO'!G5+'02 SOCOTRAP'!G11+' 05 RIVIERE CHARPENTE'!G7+' 05 RIVIERE CHARPENTE'!G9+'06 CARRE'!G4</f>
        <v>116873.29999999999</v>
      </c>
      <c r="E82" s="219">
        <f>D82/(D19+D20+D21+D28+D29+D30+D31+D23)</f>
        <v>9.2518589764461461E-3</v>
      </c>
      <c r="F82" s="927">
        <f>'03 GFM'!E5+'05 PO'!G5+'02 SOCOTRAP'!G11+' 05 RIVIERE CHARPENTE'!G7+' 05 RIVIERE CHARPENTE'!G9+'06 CARRE'!G4-(14190.34+3675.18)</f>
        <v>99007.779999999984</v>
      </c>
      <c r="G82" s="928"/>
      <c r="H82" s="219">
        <f>F82/(D19+D20+D21+D28+D29+D30+D31+D23)</f>
        <v>7.8375986485450921E-3</v>
      </c>
      <c r="I82" s="205"/>
      <c r="K82" s="191"/>
    </row>
    <row r="83" spans="2:12" s="184" customFormat="1" ht="15.75" customHeight="1" x14ac:dyDescent="0.35">
      <c r="B83" s="205"/>
      <c r="C83" s="202"/>
      <c r="D83" s="207"/>
      <c r="E83" s="219"/>
      <c r="F83" s="216"/>
      <c r="G83" s="108"/>
      <c r="H83" s="219"/>
      <c r="I83" s="205"/>
      <c r="K83" s="188"/>
    </row>
    <row r="84" spans="2:12" s="184" customFormat="1" ht="15.75" customHeight="1" x14ac:dyDescent="0.35">
      <c r="B84" s="205" t="s">
        <v>238</v>
      </c>
      <c r="C84" s="202"/>
      <c r="D84" s="241">
        <f>'16 -17 CEGELEC '!E4+'18 FONTANIE'!E4+'03 GFM'!E4+'02 SOCOTRAP'!G7+'04 MBE'!G5+'16 -17 CEGELEC '!G7+'18 FONTANIE'!G8+'08 MASSOUTIER'!G4+'08 MASSOUTIER'!G5</f>
        <v>189871.18</v>
      </c>
      <c r="E84" s="219">
        <f>D84/(D51+D53)</f>
        <v>3.3198036192838176E-2</v>
      </c>
      <c r="F84" s="927">
        <f>'16 -17 CEGELEC '!E4+'18 FONTANIE'!E4+'03 GFM'!E4+'02 SOCOTRAP'!G7+'04 MBE'!G5+'16 -17 CEGELEC '!G7+'18 FONTANIE'!G8+'08 MASSOUTIER'!G4+'08 MASSOUTIER'!G5 -(95000+34958.44)</f>
        <v>59912.739999999991</v>
      </c>
      <c r="G84" s="928"/>
      <c r="H84" s="219">
        <f>F84/(D51+D53)</f>
        <v>1.0475446094199781E-2</v>
      </c>
      <c r="I84" s="205"/>
      <c r="K84" s="191"/>
    </row>
    <row r="85" spans="2:12" s="184" customFormat="1" ht="15.5" x14ac:dyDescent="0.35">
      <c r="B85" s="208"/>
      <c r="C85" s="211"/>
      <c r="D85" s="210"/>
      <c r="E85" s="220"/>
      <c r="F85" s="208"/>
      <c r="G85" s="209"/>
      <c r="H85" s="220"/>
      <c r="I85" s="205"/>
    </row>
    <row r="86" spans="2:12" s="184" customFormat="1" ht="15.75" customHeight="1" x14ac:dyDescent="0.35">
      <c r="K86" s="195"/>
    </row>
    <row r="87" spans="2:12" ht="15.5" x14ac:dyDescent="0.35">
      <c r="B87" s="919" t="s">
        <v>41</v>
      </c>
      <c r="C87" s="921"/>
      <c r="D87" s="212">
        <f>SUM(D76:D85)</f>
        <v>796970.1100000001</v>
      </c>
      <c r="E87" s="213">
        <f>SUM(E76:E85)</f>
        <v>7.3773420941789528E-2</v>
      </c>
      <c r="F87" s="918">
        <f>SUM(F76:G84)</f>
        <v>572927.46</v>
      </c>
      <c r="G87" s="918"/>
      <c r="H87" s="214">
        <f>SUM(H76:H85)</f>
        <v>3.9314391416476649E-2</v>
      </c>
    </row>
    <row r="90" spans="2:12" ht="13" x14ac:dyDescent="0.3">
      <c r="E90" s="145"/>
      <c r="F90" s="145"/>
      <c r="G90" s="145"/>
      <c r="H90" s="145"/>
      <c r="I90" s="145"/>
      <c r="J90" s="145"/>
      <c r="K90" s="145"/>
      <c r="L90" s="145"/>
    </row>
  </sheetData>
  <mergeCells count="25">
    <mergeCell ref="I13:J13"/>
    <mergeCell ref="K13:L13"/>
    <mergeCell ref="E59:F59"/>
    <mergeCell ref="I59:J59"/>
    <mergeCell ref="A2:L2"/>
    <mergeCell ref="A3:L3"/>
    <mergeCell ref="A4:L4"/>
    <mergeCell ref="A6:L6"/>
    <mergeCell ref="A13:A14"/>
    <mergeCell ref="B13:B14"/>
    <mergeCell ref="C13:C14"/>
    <mergeCell ref="D13:D14"/>
    <mergeCell ref="E13:F13"/>
    <mergeCell ref="G13:H13"/>
    <mergeCell ref="F87:G87"/>
    <mergeCell ref="D72:E72"/>
    <mergeCell ref="F72:H72"/>
    <mergeCell ref="B73:C73"/>
    <mergeCell ref="F76:G76"/>
    <mergeCell ref="F78:G78"/>
    <mergeCell ref="F80:G80"/>
    <mergeCell ref="F82:G82"/>
    <mergeCell ref="F84:G84"/>
    <mergeCell ref="F74:G74"/>
    <mergeCell ref="B87:C87"/>
  </mergeCells>
  <conditionalFormatting sqref="K8:K11 G8:G11">
    <cfRule type="cellIs" dxfId="10" priority="4" operator="lessThan">
      <formula>-1</formula>
    </cfRule>
    <cfRule type="cellIs" dxfId="9" priority="5" operator="lessThan">
      <formula>-1</formula>
    </cfRule>
    <cfRule type="cellIs" dxfId="8" priority="6" operator="lessThan">
      <formula>-15000</formula>
    </cfRule>
  </conditionalFormatting>
  <pageMargins left="0.31496062992125984" right="0.31496062992125984" top="0.15748031496062992" bottom="0.15748031496062992" header="0.11811023622047245" footer="0.11811023622047245"/>
  <pageSetup paperSize="8" scale="75" fitToHeight="0" orientation="landscape" horizontalDpi="300" verticalDpi="300" r:id="rId1"/>
  <rowBreaks count="1" manualBreakCount="1">
    <brk id="67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3"/>
  <sheetViews>
    <sheetView topLeftCell="A13" zoomScaleNormal="100" workbookViewId="0">
      <selection activeCell="D90" sqref="D90:E90"/>
    </sheetView>
  </sheetViews>
  <sheetFormatPr baseColWidth="10" defaultRowHeight="14.5" x14ac:dyDescent="0.35"/>
  <cols>
    <col min="1" max="1" width="7.54296875" customWidth="1"/>
    <col min="2" max="2" width="6.453125" style="68" customWidth="1"/>
    <col min="3" max="3" width="19.7265625" bestFit="1" customWidth="1"/>
    <col min="4" max="4" width="33.1796875" customWidth="1"/>
    <col min="5" max="5" width="12.81640625" bestFit="1" customWidth="1"/>
    <col min="6" max="9" width="18.7265625" customWidth="1"/>
  </cols>
  <sheetData>
    <row r="1" spans="1:24" s="19" customFormat="1" ht="18" x14ac:dyDescent="0.4">
      <c r="A1" s="986" t="s">
        <v>23</v>
      </c>
      <c r="B1" s="986"/>
      <c r="C1" s="986"/>
      <c r="D1" s="986"/>
      <c r="E1" s="986"/>
      <c r="F1" s="986"/>
      <c r="G1" s="986"/>
      <c r="H1" s="986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8"/>
    </row>
    <row r="2" spans="1:24" s="21" customFormat="1" ht="15.5" x14ac:dyDescent="0.35">
      <c r="A2" s="987" t="s">
        <v>24</v>
      </c>
      <c r="B2" s="987"/>
      <c r="C2" s="987"/>
      <c r="D2" s="987"/>
      <c r="E2" s="987"/>
      <c r="F2" s="987"/>
      <c r="G2" s="987"/>
      <c r="H2" s="987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20"/>
    </row>
    <row r="3" spans="1:24" s="21" customFormat="1" ht="13.5" customHeight="1" x14ac:dyDescent="0.35">
      <c r="A3" s="987" t="s">
        <v>25</v>
      </c>
      <c r="B3" s="987"/>
      <c r="C3" s="987"/>
      <c r="D3" s="987"/>
      <c r="E3" s="987"/>
      <c r="F3" s="987"/>
      <c r="G3" s="987"/>
      <c r="H3" s="987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20"/>
    </row>
    <row r="4" spans="1:24" s="27" customFormat="1" ht="13" x14ac:dyDescent="0.3">
      <c r="A4" s="36" t="s">
        <v>26</v>
      </c>
      <c r="B4" s="150"/>
      <c r="C4" s="23"/>
      <c r="D4" s="23"/>
      <c r="E4" s="23"/>
      <c r="F4" s="23"/>
      <c r="G4" s="23"/>
      <c r="H4" s="25"/>
      <c r="I4" s="25" t="s">
        <v>27</v>
      </c>
      <c r="J4" s="23"/>
      <c r="K4" s="23"/>
      <c r="L4" s="23"/>
      <c r="M4" s="23"/>
      <c r="N4" s="23"/>
      <c r="O4" s="23"/>
      <c r="P4" s="23"/>
      <c r="Q4" s="23"/>
      <c r="R4" s="23"/>
      <c r="S4" s="37"/>
      <c r="T4" s="23"/>
      <c r="U4" s="24"/>
      <c r="V4" s="23"/>
      <c r="W4" s="35"/>
      <c r="X4" s="26"/>
    </row>
    <row r="5" spans="1:24" s="27" customFormat="1" ht="13" x14ac:dyDescent="0.3">
      <c r="A5" s="35" t="s">
        <v>28</v>
      </c>
      <c r="B5" s="150"/>
      <c r="C5" s="23"/>
      <c r="D5" s="23"/>
      <c r="E5" s="23"/>
      <c r="F5" s="23"/>
      <c r="G5" s="23"/>
      <c r="H5" s="29"/>
      <c r="I5" s="29" t="s">
        <v>29</v>
      </c>
      <c r="J5" s="33"/>
      <c r="K5" s="23"/>
      <c r="L5" s="33"/>
      <c r="M5" s="33"/>
      <c r="N5" s="23"/>
      <c r="O5" s="23"/>
      <c r="P5" s="23"/>
      <c r="Q5" s="23"/>
      <c r="R5" s="23"/>
      <c r="S5" s="37"/>
      <c r="T5" s="28"/>
      <c r="U5" s="23"/>
      <c r="V5" s="23"/>
      <c r="W5" s="35"/>
      <c r="X5" s="26"/>
    </row>
    <row r="6" spans="1:24" s="27" customFormat="1" ht="13" x14ac:dyDescent="0.3">
      <c r="A6" s="23" t="s">
        <v>30</v>
      </c>
      <c r="B6" s="150"/>
      <c r="C6" s="23"/>
      <c r="D6" s="23"/>
      <c r="E6" s="23"/>
      <c r="F6" s="23"/>
      <c r="G6" s="23"/>
      <c r="H6" s="23"/>
      <c r="I6" s="23" t="s">
        <v>31</v>
      </c>
      <c r="J6" s="23"/>
      <c r="K6" s="23"/>
      <c r="L6" s="23"/>
      <c r="M6" s="30"/>
      <c r="N6" s="31"/>
      <c r="O6" s="23"/>
      <c r="P6" s="23"/>
      <c r="Q6" s="23"/>
      <c r="R6" s="23"/>
      <c r="S6" s="37"/>
      <c r="T6" s="32"/>
      <c r="U6" s="23"/>
      <c r="V6" s="23"/>
      <c r="W6" s="35"/>
      <c r="X6" s="26"/>
    </row>
    <row r="7" spans="1:24" s="27" customFormat="1" ht="13" x14ac:dyDescent="0.3">
      <c r="A7" s="23" t="s">
        <v>32</v>
      </c>
      <c r="B7" s="150"/>
      <c r="C7" s="23"/>
      <c r="D7" s="23"/>
      <c r="E7" s="23"/>
      <c r="F7" s="23"/>
      <c r="G7" s="22"/>
      <c r="H7" s="23"/>
      <c r="I7" s="23" t="s">
        <v>33</v>
      </c>
      <c r="J7" s="23"/>
      <c r="K7" s="23"/>
      <c r="L7" s="23"/>
      <c r="M7" s="23"/>
      <c r="N7" s="23"/>
      <c r="O7" s="23"/>
      <c r="P7" s="23"/>
      <c r="Q7" s="23"/>
      <c r="R7" s="23"/>
      <c r="S7" s="37"/>
      <c r="T7" s="32"/>
      <c r="U7" s="23"/>
      <c r="V7" s="23"/>
      <c r="W7" s="35"/>
      <c r="X7" s="26"/>
    </row>
    <row r="8" spans="1:24" ht="6.75" customHeight="1" thickBot="1" x14ac:dyDescent="0.4"/>
    <row r="9" spans="1:24" ht="15.5" thickTop="1" thickBot="1" x14ac:dyDescent="0.4">
      <c r="A9" s="993" t="s">
        <v>88</v>
      </c>
      <c r="B9" s="994"/>
      <c r="C9" s="994"/>
      <c r="D9" s="994"/>
      <c r="E9" s="994"/>
      <c r="F9" s="994"/>
      <c r="G9" s="994"/>
      <c r="H9" s="994"/>
      <c r="I9" s="995"/>
    </row>
    <row r="10" spans="1:24" ht="4.5" customHeight="1" thickTop="1" x14ac:dyDescent="0.35"/>
    <row r="11" spans="1:24" s="2" customFormat="1" ht="30" customHeight="1" x14ac:dyDescent="0.35">
      <c r="A11" s="13" t="s">
        <v>90</v>
      </c>
      <c r="B11" s="13" t="s">
        <v>0</v>
      </c>
      <c r="C11" s="13" t="s">
        <v>1</v>
      </c>
      <c r="D11" s="899" t="s">
        <v>2</v>
      </c>
      <c r="E11" s="901"/>
      <c r="F11" s="14" t="s">
        <v>37</v>
      </c>
      <c r="G11" s="14" t="s">
        <v>3</v>
      </c>
      <c r="H11" s="14" t="s">
        <v>108</v>
      </c>
      <c r="I11" s="13" t="s">
        <v>89</v>
      </c>
    </row>
    <row r="12" spans="1:24" s="3" customFormat="1" ht="33" customHeight="1" x14ac:dyDescent="0.35">
      <c r="A12" s="62">
        <v>15</v>
      </c>
      <c r="B12" s="318">
        <v>1</v>
      </c>
      <c r="C12" s="319" t="s">
        <v>4</v>
      </c>
      <c r="D12" s="982" t="s">
        <v>5</v>
      </c>
      <c r="E12" s="982"/>
      <c r="F12" s="320">
        <v>2390</v>
      </c>
      <c r="G12" s="5"/>
      <c r="H12" s="6"/>
      <c r="I12" s="6"/>
    </row>
    <row r="13" spans="1:24" ht="31.5" customHeight="1" x14ac:dyDescent="0.35">
      <c r="A13" s="66" t="s">
        <v>92</v>
      </c>
      <c r="B13" s="318">
        <v>2</v>
      </c>
      <c r="C13" s="319" t="s">
        <v>10</v>
      </c>
      <c r="D13" s="982" t="s">
        <v>6</v>
      </c>
      <c r="E13" s="982"/>
      <c r="F13" s="320">
        <v>24156.06</v>
      </c>
      <c r="G13" s="7"/>
      <c r="H13" s="8"/>
      <c r="I13" s="8"/>
    </row>
    <row r="14" spans="1:24" ht="30.75" customHeight="1" x14ac:dyDescent="0.35">
      <c r="A14" s="66" t="s">
        <v>92</v>
      </c>
      <c r="B14" s="253">
        <v>3</v>
      </c>
      <c r="C14" s="254" t="s">
        <v>10</v>
      </c>
      <c r="D14" s="979" t="s">
        <v>7</v>
      </c>
      <c r="E14" s="979"/>
      <c r="F14" s="255">
        <v>3000</v>
      </c>
      <c r="G14" s="7"/>
      <c r="H14" s="8"/>
      <c r="I14" s="8"/>
    </row>
    <row r="15" spans="1:24" s="3" customFormat="1" ht="25" customHeight="1" x14ac:dyDescent="0.35">
      <c r="A15" s="66" t="s">
        <v>93</v>
      </c>
      <c r="B15" s="253">
        <v>4</v>
      </c>
      <c r="C15" s="254" t="s">
        <v>9</v>
      </c>
      <c r="D15" s="990" t="s">
        <v>8</v>
      </c>
      <c r="E15" s="991"/>
      <c r="F15" s="255">
        <v>13000</v>
      </c>
      <c r="G15" s="5"/>
      <c r="H15" s="6"/>
      <c r="I15" s="6"/>
    </row>
    <row r="16" spans="1:24" ht="33" customHeight="1" x14ac:dyDescent="0.35">
      <c r="A16" s="66" t="s">
        <v>93</v>
      </c>
      <c r="B16" s="280">
        <v>5</v>
      </c>
      <c r="C16" s="281" t="s">
        <v>11</v>
      </c>
      <c r="D16" s="989" t="s">
        <v>12</v>
      </c>
      <c r="E16" s="989"/>
      <c r="F16" s="282">
        <v>2600</v>
      </c>
      <c r="G16" s="7"/>
      <c r="H16" s="8"/>
      <c r="I16" s="8"/>
    </row>
    <row r="17" spans="1:9" ht="33" customHeight="1" x14ac:dyDescent="0.35">
      <c r="A17" s="63" t="s">
        <v>91</v>
      </c>
      <c r="B17" s="259">
        <v>6</v>
      </c>
      <c r="C17" s="267" t="s">
        <v>14</v>
      </c>
      <c r="D17" s="992" t="s">
        <v>38</v>
      </c>
      <c r="E17" s="992"/>
      <c r="F17" s="268">
        <v>57000</v>
      </c>
      <c r="G17" s="9"/>
      <c r="H17" s="10"/>
      <c r="I17" s="10"/>
    </row>
    <row r="18" spans="1:9" ht="33" customHeight="1" x14ac:dyDescent="0.35">
      <c r="A18" s="63">
        <v>18</v>
      </c>
      <c r="B18" s="259">
        <v>7</v>
      </c>
      <c r="C18" s="267" t="s">
        <v>16</v>
      </c>
      <c r="D18" s="992" t="s">
        <v>15</v>
      </c>
      <c r="E18" s="992"/>
      <c r="F18" s="268">
        <v>18000</v>
      </c>
      <c r="G18" s="9"/>
      <c r="H18" s="10"/>
      <c r="I18" s="10"/>
    </row>
    <row r="19" spans="1:9" ht="33" customHeight="1" x14ac:dyDescent="0.35">
      <c r="A19" s="66" t="s">
        <v>94</v>
      </c>
      <c r="B19" s="259">
        <v>8</v>
      </c>
      <c r="C19" s="267" t="s">
        <v>17</v>
      </c>
      <c r="D19" s="992" t="s">
        <v>18</v>
      </c>
      <c r="E19" s="992"/>
      <c r="F19" s="268">
        <v>10000</v>
      </c>
      <c r="G19" s="9"/>
      <c r="H19" s="10"/>
      <c r="I19" s="10"/>
    </row>
    <row r="20" spans="1:9" ht="25" customHeight="1" x14ac:dyDescent="0.35">
      <c r="A20" s="66" t="s">
        <v>94</v>
      </c>
      <c r="B20" s="262">
        <v>9</v>
      </c>
      <c r="C20" s="269" t="s">
        <v>17</v>
      </c>
      <c r="D20" s="959" t="s">
        <v>19</v>
      </c>
      <c r="E20" s="988"/>
      <c r="F20" s="270">
        <v>34000</v>
      </c>
      <c r="G20" s="40"/>
      <c r="H20" s="10"/>
      <c r="I20" s="10"/>
    </row>
    <row r="21" spans="1:9" ht="25" customHeight="1" x14ac:dyDescent="0.35">
      <c r="A21" s="63" t="s">
        <v>91</v>
      </c>
      <c r="B21" s="321">
        <v>10</v>
      </c>
      <c r="C21" s="329" t="s">
        <v>14</v>
      </c>
      <c r="D21" s="964" t="s">
        <v>45</v>
      </c>
      <c r="E21" s="971"/>
      <c r="F21" s="331">
        <v>11990</v>
      </c>
      <c r="G21" s="40"/>
      <c r="H21" s="10"/>
      <c r="I21" s="10"/>
    </row>
    <row r="22" spans="1:9" ht="33" customHeight="1" x14ac:dyDescent="0.35">
      <c r="A22" s="64" t="s">
        <v>91</v>
      </c>
      <c r="B22" s="256">
        <v>11</v>
      </c>
      <c r="C22" s="294" t="s">
        <v>14</v>
      </c>
      <c r="D22" s="996" t="s">
        <v>39</v>
      </c>
      <c r="E22" s="996"/>
      <c r="F22" s="295">
        <v>2940</v>
      </c>
      <c r="G22" s="40"/>
      <c r="H22" s="10"/>
      <c r="I22" s="10"/>
    </row>
    <row r="23" spans="1:9" x14ac:dyDescent="0.35">
      <c r="A23" s="86"/>
      <c r="B23" s="151"/>
      <c r="C23" s="11"/>
      <c r="D23" s="974" t="s">
        <v>13</v>
      </c>
      <c r="E23" s="975"/>
      <c r="F23" s="44">
        <f>SUM(F12:F22)</f>
        <v>179076.06</v>
      </c>
      <c r="G23" s="11"/>
      <c r="H23" s="12"/>
      <c r="I23" s="12"/>
    </row>
    <row r="24" spans="1:9" ht="33" customHeight="1" x14ac:dyDescent="0.35">
      <c r="A24" s="948" t="s">
        <v>106</v>
      </c>
      <c r="B24" s="321" t="s">
        <v>173</v>
      </c>
      <c r="C24" s="319" t="s">
        <v>10</v>
      </c>
      <c r="D24" s="997" t="s">
        <v>64</v>
      </c>
      <c r="E24" s="998"/>
      <c r="F24" s="322"/>
      <c r="G24" s="323">
        <v>46000</v>
      </c>
      <c r="H24" s="333">
        <v>10000</v>
      </c>
      <c r="I24" s="65" t="s">
        <v>124</v>
      </c>
    </row>
    <row r="25" spans="1:9" ht="30" customHeight="1" x14ac:dyDescent="0.35">
      <c r="A25" s="949"/>
      <c r="B25" s="259" t="s">
        <v>174</v>
      </c>
      <c r="C25" s="260" t="s">
        <v>10</v>
      </c>
      <c r="D25" s="966" t="s">
        <v>65</v>
      </c>
      <c r="E25" s="967"/>
      <c r="F25" s="1000"/>
      <c r="G25" s="261">
        <v>8000</v>
      </c>
      <c r="H25" s="38"/>
      <c r="I25" s="38"/>
    </row>
    <row r="26" spans="1:9" ht="23.25" customHeight="1" x14ac:dyDescent="0.35">
      <c r="A26" s="949"/>
      <c r="B26" s="256" t="s">
        <v>175</v>
      </c>
      <c r="C26" s="254" t="s">
        <v>10</v>
      </c>
      <c r="D26" s="968" t="s">
        <v>111</v>
      </c>
      <c r="E26" s="969"/>
      <c r="F26" s="970"/>
      <c r="G26" s="257">
        <v>3600</v>
      </c>
      <c r="H26" s="38"/>
      <c r="I26" s="38"/>
    </row>
    <row r="27" spans="1:9" ht="23.25" customHeight="1" x14ac:dyDescent="0.35">
      <c r="A27" s="949"/>
      <c r="B27" s="256" t="s">
        <v>176</v>
      </c>
      <c r="C27" s="254" t="s">
        <v>10</v>
      </c>
      <c r="D27" s="968" t="s">
        <v>112</v>
      </c>
      <c r="E27" s="969"/>
      <c r="F27" s="970"/>
      <c r="G27" s="257">
        <v>3600</v>
      </c>
      <c r="H27" s="38"/>
      <c r="I27" s="38"/>
    </row>
    <row r="28" spans="1:9" ht="23.25" customHeight="1" x14ac:dyDescent="0.35">
      <c r="A28" s="950"/>
      <c r="B28" s="256" t="s">
        <v>177</v>
      </c>
      <c r="C28" s="254" t="s">
        <v>10</v>
      </c>
      <c r="D28" s="968" t="s">
        <v>67</v>
      </c>
      <c r="E28" s="969"/>
      <c r="F28" s="258"/>
      <c r="G28" s="257">
        <v>2800</v>
      </c>
      <c r="H28" s="38"/>
      <c r="I28" s="38"/>
    </row>
    <row r="29" spans="1:9" ht="30" customHeight="1" x14ac:dyDescent="0.35">
      <c r="A29" s="66" t="s">
        <v>95</v>
      </c>
      <c r="B29" s="271" t="s">
        <v>178</v>
      </c>
      <c r="C29" s="272" t="s">
        <v>52</v>
      </c>
      <c r="D29" s="983" t="s">
        <v>66</v>
      </c>
      <c r="E29" s="984"/>
      <c r="F29" s="985"/>
      <c r="G29" s="273">
        <v>2841.76</v>
      </c>
      <c r="H29" s="38"/>
      <c r="I29" s="38"/>
    </row>
    <row r="30" spans="1:9" ht="23.25" customHeight="1" x14ac:dyDescent="0.35">
      <c r="A30" s="960" t="s">
        <v>93</v>
      </c>
      <c r="B30" s="262" t="s">
        <v>179</v>
      </c>
      <c r="C30" s="263" t="s">
        <v>222</v>
      </c>
      <c r="D30" s="958" t="s">
        <v>35</v>
      </c>
      <c r="E30" s="959"/>
      <c r="F30" s="283"/>
      <c r="G30" s="284">
        <v>19149</v>
      </c>
      <c r="H30" s="61"/>
      <c r="I30" s="61"/>
    </row>
    <row r="31" spans="1:9" ht="33" customHeight="1" x14ac:dyDescent="0.35">
      <c r="A31" s="961"/>
      <c r="B31" s="256" t="s">
        <v>180</v>
      </c>
      <c r="C31" s="275" t="s">
        <v>44</v>
      </c>
      <c r="D31" s="968" t="s">
        <v>61</v>
      </c>
      <c r="E31" s="969"/>
      <c r="F31" s="970"/>
      <c r="G31" s="257">
        <v>13000</v>
      </c>
      <c r="H31" s="38"/>
      <c r="I31" s="65" t="s">
        <v>113</v>
      </c>
    </row>
    <row r="32" spans="1:9" ht="23.25" customHeight="1" x14ac:dyDescent="0.35">
      <c r="A32" s="961"/>
      <c r="B32" s="321" t="s">
        <v>181</v>
      </c>
      <c r="C32" s="324" t="s">
        <v>152</v>
      </c>
      <c r="D32" s="982" t="s">
        <v>54</v>
      </c>
      <c r="E32" s="964"/>
      <c r="F32" s="328"/>
      <c r="G32" s="323">
        <v>99460.56</v>
      </c>
      <c r="H32" s="38"/>
      <c r="I32" s="38"/>
    </row>
    <row r="33" spans="1:9" ht="23.25" customHeight="1" x14ac:dyDescent="0.35">
      <c r="A33" s="66" t="s">
        <v>96</v>
      </c>
      <c r="B33" s="256" t="s">
        <v>182</v>
      </c>
      <c r="C33" s="285" t="s">
        <v>59</v>
      </c>
      <c r="D33" s="968" t="s">
        <v>60</v>
      </c>
      <c r="E33" s="969"/>
      <c r="F33" s="970"/>
      <c r="G33" s="257">
        <v>8308.7199999999993</v>
      </c>
      <c r="H33" s="38"/>
      <c r="I33" s="38"/>
    </row>
    <row r="34" spans="1:9" ht="23.25" customHeight="1" x14ac:dyDescent="0.35">
      <c r="A34" s="66" t="s">
        <v>97</v>
      </c>
      <c r="B34" s="16" t="s">
        <v>183</v>
      </c>
      <c r="C34" s="58" t="s">
        <v>62</v>
      </c>
      <c r="D34" s="981" t="s">
        <v>63</v>
      </c>
      <c r="E34" s="999"/>
      <c r="F34" s="60"/>
      <c r="G34" s="17">
        <v>-29965.47</v>
      </c>
      <c r="H34" s="333"/>
      <c r="I34" s="38"/>
    </row>
    <row r="35" spans="1:9" ht="23.25" customHeight="1" x14ac:dyDescent="0.35">
      <c r="A35" s="63">
        <v>15</v>
      </c>
      <c r="B35" s="321" t="s">
        <v>184</v>
      </c>
      <c r="C35" s="329" t="s">
        <v>4</v>
      </c>
      <c r="D35" s="964" t="s">
        <v>105</v>
      </c>
      <c r="E35" s="965"/>
      <c r="F35" s="330"/>
      <c r="G35" s="331">
        <v>645</v>
      </c>
      <c r="H35" s="61"/>
      <c r="I35" s="38"/>
    </row>
    <row r="36" spans="1:9" ht="23.25" customHeight="1" x14ac:dyDescent="0.35">
      <c r="A36" s="954" t="s">
        <v>91</v>
      </c>
      <c r="B36" s="321" t="s">
        <v>185</v>
      </c>
      <c r="C36" s="329" t="s">
        <v>14</v>
      </c>
      <c r="D36" s="977" t="s">
        <v>99</v>
      </c>
      <c r="E36" s="978"/>
      <c r="F36" s="330"/>
      <c r="G36" s="17">
        <v>-21316.16</v>
      </c>
      <c r="H36" s="61"/>
      <c r="I36" s="38"/>
    </row>
    <row r="37" spans="1:9" ht="23.25" customHeight="1" x14ac:dyDescent="0.35">
      <c r="A37" s="961"/>
      <c r="B37" s="16" t="s">
        <v>186</v>
      </c>
      <c r="C37" s="15" t="s">
        <v>14</v>
      </c>
      <c r="D37" s="962" t="s">
        <v>244</v>
      </c>
      <c r="E37" s="963"/>
      <c r="F37" s="74"/>
      <c r="G37" s="17">
        <v>-14826.93</v>
      </c>
      <c r="H37" s="336"/>
      <c r="I37" s="38"/>
    </row>
    <row r="38" spans="1:9" ht="23.25" customHeight="1" x14ac:dyDescent="0.35">
      <c r="A38" s="961">
        <v>18</v>
      </c>
      <c r="B38" s="321" t="s">
        <v>187</v>
      </c>
      <c r="C38" s="329" t="s">
        <v>16</v>
      </c>
      <c r="D38" s="964" t="s">
        <v>103</v>
      </c>
      <c r="E38" s="965"/>
      <c r="F38" s="971"/>
      <c r="G38" s="320">
        <v>37422</v>
      </c>
      <c r="H38" s="61"/>
      <c r="I38" s="38"/>
    </row>
    <row r="39" spans="1:9" ht="23.25" customHeight="1" x14ac:dyDescent="0.35">
      <c r="A39" s="961"/>
      <c r="B39" s="321" t="s">
        <v>188</v>
      </c>
      <c r="C39" s="329" t="s">
        <v>16</v>
      </c>
      <c r="D39" s="964" t="s">
        <v>114</v>
      </c>
      <c r="E39" s="965"/>
      <c r="F39" s="971"/>
      <c r="G39" s="320">
        <v>8359.94</v>
      </c>
      <c r="H39" s="61"/>
      <c r="I39" s="38"/>
    </row>
    <row r="40" spans="1:9" ht="23.25" customHeight="1" x14ac:dyDescent="0.35">
      <c r="A40" s="951"/>
      <c r="B40" s="318" t="s">
        <v>189</v>
      </c>
      <c r="C40" s="319" t="s">
        <v>16</v>
      </c>
      <c r="D40" s="964" t="s">
        <v>104</v>
      </c>
      <c r="E40" s="965"/>
      <c r="F40" s="332"/>
      <c r="G40" s="320">
        <v>9000</v>
      </c>
      <c r="H40" s="73"/>
      <c r="I40" s="71"/>
    </row>
    <row r="41" spans="1:9" x14ac:dyDescent="0.35">
      <c r="A41" s="86"/>
      <c r="B41" s="151"/>
      <c r="C41" s="11"/>
      <c r="D41" s="974" t="s">
        <v>22</v>
      </c>
      <c r="E41" s="975"/>
      <c r="F41" s="976"/>
      <c r="G41" s="45">
        <f>SUM(G12:G40)</f>
        <v>196078.42</v>
      </c>
      <c r="H41" s="39"/>
      <c r="I41" s="39"/>
    </row>
    <row r="42" spans="1:9" ht="23.25" customHeight="1" x14ac:dyDescent="0.35">
      <c r="A42" s="955" t="s">
        <v>106</v>
      </c>
      <c r="B42" s="16" t="s">
        <v>190</v>
      </c>
      <c r="C42" s="43" t="s">
        <v>10</v>
      </c>
      <c r="D42" s="956" t="s">
        <v>47</v>
      </c>
      <c r="E42" s="957"/>
      <c r="F42" s="75"/>
      <c r="G42" s="77"/>
      <c r="H42" s="17">
        <v>-14190.37</v>
      </c>
      <c r="I42" s="266"/>
    </row>
    <row r="43" spans="1:9" ht="23.25" customHeight="1" x14ac:dyDescent="0.35">
      <c r="A43" s="952"/>
      <c r="B43" s="262" t="s">
        <v>191</v>
      </c>
      <c r="C43" s="263" t="s">
        <v>10</v>
      </c>
      <c r="D43" s="958" t="s">
        <v>48</v>
      </c>
      <c r="E43" s="959"/>
      <c r="F43" s="264"/>
      <c r="G43" s="265"/>
      <c r="H43" s="266">
        <v>13960.49</v>
      </c>
      <c r="I43" s="42"/>
    </row>
    <row r="44" spans="1:9" ht="24" customHeight="1" x14ac:dyDescent="0.35">
      <c r="A44" s="952"/>
      <c r="B44" s="16" t="s">
        <v>192</v>
      </c>
      <c r="C44" s="43" t="s">
        <v>10</v>
      </c>
      <c r="D44" s="957" t="s">
        <v>49</v>
      </c>
      <c r="E44" s="972"/>
      <c r="F44" s="972"/>
      <c r="G44" s="973"/>
      <c r="H44" s="17">
        <v>-3675.18</v>
      </c>
      <c r="I44" s="266"/>
    </row>
    <row r="45" spans="1:9" ht="23.25" customHeight="1" x14ac:dyDescent="0.35">
      <c r="A45" s="952"/>
      <c r="B45" s="321" t="s">
        <v>193</v>
      </c>
      <c r="C45" s="324" t="s">
        <v>10</v>
      </c>
      <c r="D45" s="982" t="s">
        <v>50</v>
      </c>
      <c r="E45" s="964"/>
      <c r="F45" s="325"/>
      <c r="G45" s="326"/>
      <c r="H45" s="327">
        <v>40513.32</v>
      </c>
      <c r="I45" s="42"/>
    </row>
    <row r="46" spans="1:9" ht="23.25" customHeight="1" x14ac:dyDescent="0.35">
      <c r="A46" s="952"/>
      <c r="B46" s="16" t="s">
        <v>194</v>
      </c>
      <c r="C46" s="43" t="s">
        <v>10</v>
      </c>
      <c r="D46" s="956" t="s">
        <v>71</v>
      </c>
      <c r="E46" s="957"/>
      <c r="F46" s="75"/>
      <c r="G46" s="77"/>
      <c r="H46" s="42" t="s">
        <v>101</v>
      </c>
      <c r="I46" s="42"/>
    </row>
    <row r="47" spans="1:9" ht="23.25" customHeight="1" x14ac:dyDescent="0.35">
      <c r="A47" s="952"/>
      <c r="B47" s="16" t="s">
        <v>195</v>
      </c>
      <c r="C47" s="43" t="s">
        <v>10</v>
      </c>
      <c r="D47" s="956" t="s">
        <v>72</v>
      </c>
      <c r="E47" s="957"/>
      <c r="F47" s="75"/>
      <c r="G47" s="77"/>
      <c r="H47" s="42" t="s">
        <v>101</v>
      </c>
      <c r="I47" s="42"/>
    </row>
    <row r="48" spans="1:9" ht="23.25" customHeight="1" x14ac:dyDescent="0.35">
      <c r="A48" s="953" t="s">
        <v>95</v>
      </c>
      <c r="B48" s="259" t="s">
        <v>196</v>
      </c>
      <c r="C48" s="309" t="s">
        <v>52</v>
      </c>
      <c r="D48" s="966" t="s">
        <v>53</v>
      </c>
      <c r="E48" s="967"/>
      <c r="F48" s="967"/>
      <c r="G48" s="297"/>
      <c r="H48" s="310">
        <v>7338.61</v>
      </c>
      <c r="I48" s="42"/>
    </row>
    <row r="49" spans="1:9" ht="23.25" customHeight="1" x14ac:dyDescent="0.35">
      <c r="A49" s="954"/>
      <c r="B49" s="318" t="s">
        <v>197</v>
      </c>
      <c r="C49" s="324" t="s">
        <v>52</v>
      </c>
      <c r="D49" s="982" t="s">
        <v>87</v>
      </c>
      <c r="E49" s="964"/>
      <c r="F49" s="325"/>
      <c r="G49" s="326"/>
      <c r="H49" s="327">
        <v>6307.76</v>
      </c>
      <c r="I49" s="42"/>
    </row>
    <row r="50" spans="1:9" ht="23.25" customHeight="1" x14ac:dyDescent="0.35">
      <c r="A50" s="953" t="s">
        <v>93</v>
      </c>
      <c r="B50" s="253" t="s">
        <v>198</v>
      </c>
      <c r="C50" s="275" t="s">
        <v>44</v>
      </c>
      <c r="D50" s="979" t="s">
        <v>36</v>
      </c>
      <c r="E50" s="968"/>
      <c r="F50" s="276"/>
      <c r="G50" s="277"/>
      <c r="H50" s="278">
        <v>4303</v>
      </c>
      <c r="I50" s="42"/>
    </row>
    <row r="51" spans="1:9" ht="30" customHeight="1" x14ac:dyDescent="0.35">
      <c r="A51" s="952"/>
      <c r="B51" s="279" t="s">
        <v>199</v>
      </c>
      <c r="C51" s="263" t="s">
        <v>44</v>
      </c>
      <c r="D51" s="958" t="s">
        <v>73</v>
      </c>
      <c r="E51" s="959"/>
      <c r="F51" s="264"/>
      <c r="G51" s="265"/>
      <c r="H51" s="266">
        <v>15400.45</v>
      </c>
      <c r="I51" s="69" t="s">
        <v>115</v>
      </c>
    </row>
    <row r="52" spans="1:9" ht="30" customHeight="1" x14ac:dyDescent="0.35">
      <c r="A52" s="952"/>
      <c r="B52" s="318" t="s">
        <v>200</v>
      </c>
      <c r="C52" s="324" t="s">
        <v>44</v>
      </c>
      <c r="D52" s="982" t="s">
        <v>74</v>
      </c>
      <c r="E52" s="964"/>
      <c r="F52" s="325"/>
      <c r="G52" s="326"/>
      <c r="H52" s="327">
        <v>72941</v>
      </c>
      <c r="I52" s="69" t="s">
        <v>115</v>
      </c>
    </row>
    <row r="53" spans="1:9" ht="30" customHeight="1" x14ac:dyDescent="0.35">
      <c r="A53" s="954"/>
      <c r="B53" s="279" t="s">
        <v>201</v>
      </c>
      <c r="C53" s="263" t="s">
        <v>44</v>
      </c>
      <c r="D53" s="958" t="s">
        <v>75</v>
      </c>
      <c r="E53" s="959"/>
      <c r="F53" s="264"/>
      <c r="G53" s="265"/>
      <c r="H53" s="266">
        <v>18250.96</v>
      </c>
      <c r="I53" s="69" t="s">
        <v>116</v>
      </c>
    </row>
    <row r="54" spans="1:9" ht="30" customHeight="1" x14ac:dyDescent="0.35">
      <c r="A54" s="953" t="s">
        <v>107</v>
      </c>
      <c r="B54" s="262" t="s">
        <v>202</v>
      </c>
      <c r="C54" s="263" t="s">
        <v>55</v>
      </c>
      <c r="D54" s="958" t="s">
        <v>56</v>
      </c>
      <c r="E54" s="959"/>
      <c r="F54" s="264"/>
      <c r="G54" s="265"/>
      <c r="H54" s="266">
        <v>16112.4</v>
      </c>
      <c r="I54" s="69" t="s">
        <v>117</v>
      </c>
    </row>
    <row r="55" spans="1:9" ht="23.25" customHeight="1" x14ac:dyDescent="0.35">
      <c r="A55" s="952"/>
      <c r="B55" s="16" t="s">
        <v>203</v>
      </c>
      <c r="C55" s="43" t="s">
        <v>55</v>
      </c>
      <c r="D55" s="957" t="s">
        <v>57</v>
      </c>
      <c r="E55" s="972"/>
      <c r="F55" s="972"/>
      <c r="G55" s="973"/>
      <c r="H55" s="17">
        <v>-19440</v>
      </c>
      <c r="I55" s="274"/>
    </row>
    <row r="56" spans="1:9" ht="30" customHeight="1" x14ac:dyDescent="0.35">
      <c r="A56" s="954"/>
      <c r="B56" s="4" t="s">
        <v>204</v>
      </c>
      <c r="C56" s="43" t="s">
        <v>55</v>
      </c>
      <c r="D56" s="956" t="s">
        <v>83</v>
      </c>
      <c r="E56" s="957"/>
      <c r="F56" s="75"/>
      <c r="G56" s="77"/>
      <c r="H56" s="42"/>
      <c r="I56" s="69" t="s">
        <v>102</v>
      </c>
    </row>
    <row r="57" spans="1:9" ht="23.25" customHeight="1" x14ac:dyDescent="0.35">
      <c r="A57" s="953" t="s">
        <v>96</v>
      </c>
      <c r="B57" s="256" t="s">
        <v>205</v>
      </c>
      <c r="C57" s="285" t="s">
        <v>59</v>
      </c>
      <c r="D57" s="979" t="s">
        <v>84</v>
      </c>
      <c r="E57" s="968"/>
      <c r="F57" s="286"/>
      <c r="G57" s="287"/>
      <c r="H57" s="288">
        <v>1443.12</v>
      </c>
      <c r="I57" s="59"/>
    </row>
    <row r="58" spans="1:9" ht="30" customHeight="1" x14ac:dyDescent="0.35">
      <c r="A58" s="952"/>
      <c r="B58" s="16" t="s">
        <v>206</v>
      </c>
      <c r="C58" s="58" t="s">
        <v>59</v>
      </c>
      <c r="D58" s="956" t="s">
        <v>85</v>
      </c>
      <c r="E58" s="957"/>
      <c r="F58" s="76"/>
      <c r="G58" s="78"/>
      <c r="H58" s="59"/>
      <c r="I58" s="70" t="s">
        <v>118</v>
      </c>
    </row>
    <row r="59" spans="1:9" ht="23.25" customHeight="1" x14ac:dyDescent="0.35">
      <c r="A59" s="954"/>
      <c r="B59" s="16" t="s">
        <v>207</v>
      </c>
      <c r="C59" s="58" t="s">
        <v>59</v>
      </c>
      <c r="D59" s="956" t="s">
        <v>86</v>
      </c>
      <c r="E59" s="957"/>
      <c r="F59" s="76"/>
      <c r="G59" s="78"/>
      <c r="H59" s="346">
        <v>-11986.29</v>
      </c>
      <c r="I59" s="337"/>
    </row>
    <row r="60" spans="1:9" ht="33" customHeight="1" x14ac:dyDescent="0.35">
      <c r="A60" s="955" t="s">
        <v>98</v>
      </c>
      <c r="B60" s="259" t="s">
        <v>208</v>
      </c>
      <c r="C60" s="267" t="s">
        <v>20</v>
      </c>
      <c r="D60" s="966" t="s">
        <v>21</v>
      </c>
      <c r="E60" s="967"/>
      <c r="F60" s="967"/>
      <c r="G60" s="1000"/>
      <c r="H60" s="289">
        <v>2424.15</v>
      </c>
      <c r="I60" s="38"/>
    </row>
    <row r="61" spans="1:9" ht="23.25" customHeight="1" x14ac:dyDescent="0.35">
      <c r="A61" s="952"/>
      <c r="B61" s="259" t="s">
        <v>209</v>
      </c>
      <c r="C61" s="267" t="s">
        <v>20</v>
      </c>
      <c r="D61" s="966" t="s">
        <v>51</v>
      </c>
      <c r="E61" s="967"/>
      <c r="F61" s="967"/>
      <c r="G61" s="1000"/>
      <c r="H61" s="290">
        <v>4160.42</v>
      </c>
      <c r="I61" s="38"/>
    </row>
    <row r="62" spans="1:9" ht="43.5" x14ac:dyDescent="0.35">
      <c r="A62" s="954"/>
      <c r="B62" s="4" t="s">
        <v>210</v>
      </c>
      <c r="C62" s="5" t="s">
        <v>20</v>
      </c>
      <c r="D62" s="957" t="s">
        <v>70</v>
      </c>
      <c r="E62" s="972"/>
      <c r="F62" s="972"/>
      <c r="G62" s="973"/>
      <c r="H62" s="71"/>
      <c r="I62" s="72" t="s">
        <v>119</v>
      </c>
    </row>
    <row r="63" spans="1:9" ht="23.25" customHeight="1" x14ac:dyDescent="0.35">
      <c r="A63" s="951">
        <v>12</v>
      </c>
      <c r="B63" s="256" t="s">
        <v>211</v>
      </c>
      <c r="C63" s="285" t="s">
        <v>80</v>
      </c>
      <c r="D63" s="979" t="s">
        <v>81</v>
      </c>
      <c r="E63" s="968"/>
      <c r="F63" s="286"/>
      <c r="G63" s="287"/>
      <c r="H63" s="288">
        <v>24192</v>
      </c>
      <c r="I63" s="70"/>
    </row>
    <row r="64" spans="1:9" ht="23.25" customHeight="1" x14ac:dyDescent="0.35">
      <c r="A64" s="952"/>
      <c r="B64" s="256" t="s">
        <v>212</v>
      </c>
      <c r="C64" s="285" t="s">
        <v>80</v>
      </c>
      <c r="D64" s="979" t="s">
        <v>82</v>
      </c>
      <c r="E64" s="968"/>
      <c r="F64" s="286"/>
      <c r="G64" s="287"/>
      <c r="H64" s="288">
        <v>5300</v>
      </c>
      <c r="I64" s="59"/>
    </row>
    <row r="65" spans="1:9" ht="30" customHeight="1" x14ac:dyDescent="0.35">
      <c r="A65" s="63">
        <v>13</v>
      </c>
      <c r="B65" s="280" t="s">
        <v>213</v>
      </c>
      <c r="C65" s="281" t="s">
        <v>68</v>
      </c>
      <c r="D65" s="983" t="s">
        <v>69</v>
      </c>
      <c r="E65" s="984"/>
      <c r="F65" s="984"/>
      <c r="G65" s="985"/>
      <c r="H65" s="291">
        <v>36494.25</v>
      </c>
      <c r="I65" s="69" t="s">
        <v>120</v>
      </c>
    </row>
    <row r="66" spans="1:9" ht="30" customHeight="1" x14ac:dyDescent="0.35">
      <c r="A66" s="63">
        <v>15</v>
      </c>
      <c r="B66" s="253" t="s">
        <v>214</v>
      </c>
      <c r="C66" s="275" t="s">
        <v>4</v>
      </c>
      <c r="D66" s="292" t="s">
        <v>79</v>
      </c>
      <c r="E66" s="293"/>
      <c r="F66" s="276"/>
      <c r="G66" s="277"/>
      <c r="H66" s="278">
        <v>6592</v>
      </c>
      <c r="I66" s="69" t="s">
        <v>121</v>
      </c>
    </row>
    <row r="67" spans="1:9" ht="23.25" customHeight="1" x14ac:dyDescent="0.35">
      <c r="A67" s="952" t="s">
        <v>91</v>
      </c>
      <c r="B67" s="16" t="s">
        <v>215</v>
      </c>
      <c r="C67" s="15" t="s">
        <v>14</v>
      </c>
      <c r="D67" s="957" t="s">
        <v>46</v>
      </c>
      <c r="E67" s="972"/>
      <c r="F67" s="80"/>
      <c r="G67" s="77"/>
      <c r="H67" s="17">
        <v>-95000</v>
      </c>
      <c r="I67" s="298"/>
    </row>
    <row r="68" spans="1:9" ht="30" customHeight="1" x14ac:dyDescent="0.35">
      <c r="A68" s="952"/>
      <c r="B68" s="259" t="s">
        <v>216</v>
      </c>
      <c r="C68" s="267" t="s">
        <v>14</v>
      </c>
      <c r="D68" s="966" t="s">
        <v>100</v>
      </c>
      <c r="E68" s="967"/>
      <c r="F68" s="296"/>
      <c r="G68" s="297"/>
      <c r="H68" s="298">
        <v>60000</v>
      </c>
      <c r="I68" s="84" t="s">
        <v>122</v>
      </c>
    </row>
    <row r="69" spans="1:9" ht="23.25" customHeight="1" x14ac:dyDescent="0.35">
      <c r="A69" s="951">
        <v>18</v>
      </c>
      <c r="B69" s="259" t="s">
        <v>217</v>
      </c>
      <c r="C69" s="267" t="s">
        <v>16</v>
      </c>
      <c r="D69" s="966" t="s">
        <v>76</v>
      </c>
      <c r="E69" s="967"/>
      <c r="F69" s="299"/>
      <c r="G69" s="300"/>
      <c r="H69" s="289">
        <v>22948</v>
      </c>
      <c r="I69" s="38"/>
    </row>
    <row r="70" spans="1:9" ht="23.25" customHeight="1" x14ac:dyDescent="0.35">
      <c r="A70" s="952"/>
      <c r="B70" s="4" t="s">
        <v>218</v>
      </c>
      <c r="C70" s="15" t="s">
        <v>16</v>
      </c>
      <c r="D70" s="980" t="s">
        <v>58</v>
      </c>
      <c r="E70" s="981"/>
      <c r="F70" s="80"/>
      <c r="G70" s="77"/>
      <c r="H70" s="17">
        <v>-34958.44</v>
      </c>
      <c r="I70" s="298"/>
    </row>
    <row r="71" spans="1:9" ht="23.25" customHeight="1" x14ac:dyDescent="0.35">
      <c r="A71" s="952"/>
      <c r="B71" s="253" t="s">
        <v>219</v>
      </c>
      <c r="C71" s="294" t="s">
        <v>16</v>
      </c>
      <c r="D71" s="1001" t="s">
        <v>77</v>
      </c>
      <c r="E71" s="990"/>
      <c r="F71" s="301"/>
      <c r="G71" s="302"/>
      <c r="H71" s="303">
        <v>2385</v>
      </c>
      <c r="I71" s="41"/>
    </row>
    <row r="72" spans="1:9" ht="23.25" customHeight="1" x14ac:dyDescent="0.35">
      <c r="A72" s="952"/>
      <c r="B72" s="256" t="s">
        <v>220</v>
      </c>
      <c r="C72" s="294" t="s">
        <v>16</v>
      </c>
      <c r="D72" s="1002" t="s">
        <v>78</v>
      </c>
      <c r="E72" s="1003"/>
      <c r="F72" s="304"/>
      <c r="G72" s="305"/>
      <c r="H72" s="306">
        <v>5956.3</v>
      </c>
      <c r="I72" s="79"/>
    </row>
    <row r="73" spans="1:9" x14ac:dyDescent="0.35">
      <c r="A73" s="87"/>
      <c r="B73" s="151"/>
      <c r="C73" s="11"/>
      <c r="D73" s="974" t="s">
        <v>34</v>
      </c>
      <c r="E73" s="975"/>
      <c r="F73" s="975"/>
      <c r="G73" s="976"/>
      <c r="H73" s="39">
        <f>SUM(H12:H72)</f>
        <v>197772.94999999998</v>
      </c>
      <c r="I73" s="39"/>
    </row>
    <row r="74" spans="1:9" ht="6" customHeight="1" x14ac:dyDescent="0.35">
      <c r="B74" s="67"/>
      <c r="C74" s="85"/>
      <c r="D74" s="85"/>
      <c r="E74" s="85"/>
      <c r="F74" s="85"/>
      <c r="G74" s="85"/>
      <c r="H74" s="85"/>
      <c r="I74" s="85"/>
    </row>
    <row r="75" spans="1:9" ht="15.5" x14ac:dyDescent="0.35">
      <c r="C75" s="51" t="s">
        <v>40</v>
      </c>
    </row>
    <row r="76" spans="1:9" ht="15.5" x14ac:dyDescent="0.35">
      <c r="C76" s="46"/>
    </row>
    <row r="77" spans="1:9" ht="15.5" x14ac:dyDescent="0.35">
      <c r="C77" s="96" t="s">
        <v>123</v>
      </c>
      <c r="D77" s="93" t="s">
        <v>42</v>
      </c>
      <c r="E77" s="94"/>
      <c r="F77" s="95" t="s">
        <v>43</v>
      </c>
    </row>
    <row r="78" spans="1:9" ht="15.5" x14ac:dyDescent="0.35">
      <c r="C78" s="89"/>
      <c r="D78" s="90"/>
      <c r="E78" s="91"/>
      <c r="F78" s="92"/>
    </row>
    <row r="79" spans="1:9" ht="15.5" x14ac:dyDescent="0.35">
      <c r="C79" s="88" t="s">
        <v>13</v>
      </c>
      <c r="D79" s="49" t="s">
        <v>37</v>
      </c>
      <c r="E79" s="52"/>
      <c r="F79" s="54">
        <f>F23</f>
        <v>179076.06</v>
      </c>
    </row>
    <row r="80" spans="1:9" ht="15.5" x14ac:dyDescent="0.35">
      <c r="C80" s="88"/>
      <c r="D80" s="49"/>
      <c r="E80" s="53"/>
      <c r="F80" s="8"/>
    </row>
    <row r="81" spans="3:9" ht="15.5" x14ac:dyDescent="0.35">
      <c r="C81" s="88" t="s">
        <v>22</v>
      </c>
      <c r="D81" s="49" t="s">
        <v>3</v>
      </c>
      <c r="E81" s="52"/>
      <c r="F81" s="55">
        <f>G41</f>
        <v>196078.42</v>
      </c>
    </row>
    <row r="82" spans="3:9" ht="15.5" x14ac:dyDescent="0.35">
      <c r="C82" s="88"/>
      <c r="D82" s="49"/>
      <c r="E82" s="53"/>
      <c r="F82" s="8"/>
    </row>
    <row r="83" spans="3:9" ht="15.5" x14ac:dyDescent="0.35">
      <c r="C83" s="88" t="s">
        <v>34</v>
      </c>
      <c r="D83" s="49" t="s">
        <v>109</v>
      </c>
      <c r="E83" s="52"/>
      <c r="F83" s="54">
        <f>H73</f>
        <v>197772.94999999998</v>
      </c>
    </row>
    <row r="84" spans="3:9" ht="15.5" x14ac:dyDescent="0.35">
      <c r="C84" s="47"/>
      <c r="D84" s="49"/>
      <c r="E84" s="53"/>
      <c r="F84" s="8"/>
    </row>
    <row r="85" spans="3:9" ht="15.5" x14ac:dyDescent="0.35">
      <c r="C85" s="50" t="s">
        <v>41</v>
      </c>
      <c r="D85" s="48"/>
      <c r="E85" s="57"/>
      <c r="F85" s="56">
        <f>SUM(F79:F84)</f>
        <v>572927.42999999993</v>
      </c>
      <c r="G85" s="46" t="s">
        <v>110</v>
      </c>
      <c r="H85" s="82"/>
      <c r="I85" s="83">
        <f>F85/22138562</f>
        <v>2.5879161889557231E-2</v>
      </c>
    </row>
    <row r="88" spans="3:9" x14ac:dyDescent="0.35">
      <c r="F88" s="166"/>
    </row>
    <row r="89" spans="3:9" x14ac:dyDescent="0.35">
      <c r="F89" s="167"/>
    </row>
    <row r="90" spans="3:9" x14ac:dyDescent="0.35">
      <c r="F90" s="168"/>
      <c r="H90" s="2" t="s">
        <v>241</v>
      </c>
      <c r="I90" s="340" t="s">
        <v>242</v>
      </c>
    </row>
    <row r="91" spans="3:9" x14ac:dyDescent="0.35">
      <c r="F91" s="168"/>
      <c r="I91" s="341"/>
    </row>
    <row r="92" spans="3:9" ht="15.5" x14ac:dyDescent="0.35">
      <c r="C92" s="108" t="s">
        <v>236</v>
      </c>
      <c r="F92" s="168"/>
      <c r="G92" s="312"/>
      <c r="H92" s="338">
        <f>F12+F13+F21+G24+H45+H52+G32+G35+G36+G36+G38+G39+G40+H49+H24+21316.16</f>
        <v>347869.48</v>
      </c>
      <c r="I92" s="342">
        <f>H92+(G37+G34)</f>
        <v>303077.07999999996</v>
      </c>
    </row>
    <row r="93" spans="3:9" ht="15.5" x14ac:dyDescent="0.35">
      <c r="C93" s="108"/>
      <c r="H93" s="1"/>
      <c r="I93" s="343"/>
    </row>
    <row r="94" spans="3:9" ht="15.5" x14ac:dyDescent="0.35">
      <c r="C94" s="108" t="s">
        <v>237</v>
      </c>
      <c r="F94" s="169"/>
      <c r="G94" s="227"/>
      <c r="H94" s="339">
        <f>F14+F15+F22+G26+G27+G28+G31+G33+H50+H57+H63+H64+H66+H71+H72</f>
        <v>100420.14</v>
      </c>
      <c r="I94" s="344">
        <f>H94</f>
        <v>100420.14</v>
      </c>
    </row>
    <row r="95" spans="3:9" ht="15.5" x14ac:dyDescent="0.35">
      <c r="C95" s="201"/>
      <c r="G95" s="68"/>
      <c r="H95" s="1"/>
      <c r="I95" s="343"/>
    </row>
    <row r="96" spans="3:9" ht="15.5" x14ac:dyDescent="0.35">
      <c r="C96" s="108" t="s">
        <v>240</v>
      </c>
      <c r="G96" s="307"/>
      <c r="H96" s="339">
        <f>F16+G29+H65</f>
        <v>41936.01</v>
      </c>
      <c r="I96" s="344">
        <f>H96+(H55+H59)</f>
        <v>10509.720000000001</v>
      </c>
    </row>
    <row r="97" spans="3:9" ht="15.5" x14ac:dyDescent="0.35">
      <c r="C97" s="108"/>
      <c r="G97" s="68"/>
      <c r="H97" s="1"/>
      <c r="I97" s="343"/>
    </row>
    <row r="98" spans="3:9" ht="15.5" x14ac:dyDescent="0.35">
      <c r="C98" s="108" t="s">
        <v>239</v>
      </c>
      <c r="G98" s="237"/>
      <c r="H98" s="339">
        <f>F20+G30+H43+H51+H53+H54</f>
        <v>116873.29999999999</v>
      </c>
      <c r="I98" s="344">
        <f>H98+(H42+H44)</f>
        <v>99007.749999999985</v>
      </c>
    </row>
    <row r="99" spans="3:9" ht="15.5" x14ac:dyDescent="0.35">
      <c r="C99" s="108"/>
      <c r="G99" s="68"/>
      <c r="H99" s="1"/>
      <c r="I99" s="343"/>
    </row>
    <row r="100" spans="3:9" ht="15.5" x14ac:dyDescent="0.35">
      <c r="C100" s="108" t="s">
        <v>238</v>
      </c>
      <c r="G100" s="245"/>
      <c r="H100" s="338">
        <f>F17+F18+F19+G25+H60+H61+H68+H69+H48</f>
        <v>189871.18</v>
      </c>
      <c r="I100" s="342">
        <f>H100+(H67+H70)</f>
        <v>59912.739999999991</v>
      </c>
    </row>
    <row r="101" spans="3:9" ht="15.5" x14ac:dyDescent="0.35">
      <c r="C101" s="108"/>
      <c r="G101" s="334"/>
      <c r="H101" s="335"/>
      <c r="I101" s="345"/>
    </row>
    <row r="102" spans="3:9" ht="15.5" x14ac:dyDescent="0.35">
      <c r="C102" s="108"/>
      <c r="G102" s="334"/>
      <c r="H102" s="308">
        <f>SUM(H92:H100)</f>
        <v>796970.10999999987</v>
      </c>
      <c r="I102" s="308">
        <f>SUM(I92:I100)</f>
        <v>572927.42999999993</v>
      </c>
    </row>
    <row r="103" spans="3:9" x14ac:dyDescent="0.35">
      <c r="H103" s="167"/>
    </row>
  </sheetData>
  <mergeCells count="79">
    <mergeCell ref="D71:E71"/>
    <mergeCell ref="D72:E72"/>
    <mergeCell ref="D63:E63"/>
    <mergeCell ref="D49:E49"/>
    <mergeCell ref="D46:E46"/>
    <mergeCell ref="D47:E47"/>
    <mergeCell ref="D51:E51"/>
    <mergeCell ref="D68:E68"/>
    <mergeCell ref="D67:E67"/>
    <mergeCell ref="D60:G60"/>
    <mergeCell ref="D61:G61"/>
    <mergeCell ref="D62:G62"/>
    <mergeCell ref="D21:E21"/>
    <mergeCell ref="D22:E22"/>
    <mergeCell ref="D24:E24"/>
    <mergeCell ref="D34:E34"/>
    <mergeCell ref="D32:E32"/>
    <mergeCell ref="D29:F29"/>
    <mergeCell ref="D25:F25"/>
    <mergeCell ref="D30:E30"/>
    <mergeCell ref="D28:E28"/>
    <mergeCell ref="D23:E23"/>
    <mergeCell ref="D26:F26"/>
    <mergeCell ref="D27:F27"/>
    <mergeCell ref="A1:H1"/>
    <mergeCell ref="A2:H2"/>
    <mergeCell ref="A3:H3"/>
    <mergeCell ref="D20:E20"/>
    <mergeCell ref="D16:E16"/>
    <mergeCell ref="D15:E15"/>
    <mergeCell ref="D17:E17"/>
    <mergeCell ref="D18:E18"/>
    <mergeCell ref="D19:E19"/>
    <mergeCell ref="D12:E12"/>
    <mergeCell ref="D11:E11"/>
    <mergeCell ref="D13:E13"/>
    <mergeCell ref="D14:E14"/>
    <mergeCell ref="A9:I9"/>
    <mergeCell ref="D73:G73"/>
    <mergeCell ref="D36:E36"/>
    <mergeCell ref="D69:E69"/>
    <mergeCell ref="D35:E35"/>
    <mergeCell ref="D50:E50"/>
    <mergeCell ref="D70:E70"/>
    <mergeCell ref="D52:E52"/>
    <mergeCell ref="D53:E53"/>
    <mergeCell ref="D41:F41"/>
    <mergeCell ref="D64:E64"/>
    <mergeCell ref="D56:E56"/>
    <mergeCell ref="D57:E57"/>
    <mergeCell ref="D58:E58"/>
    <mergeCell ref="D59:E59"/>
    <mergeCell ref="D65:G65"/>
    <mergeCell ref="D45:E45"/>
    <mergeCell ref="D42:E42"/>
    <mergeCell ref="D43:E43"/>
    <mergeCell ref="A30:A32"/>
    <mergeCell ref="A60:A62"/>
    <mergeCell ref="D37:E37"/>
    <mergeCell ref="A36:A37"/>
    <mergeCell ref="D40:E40"/>
    <mergeCell ref="A38:A40"/>
    <mergeCell ref="D54:E54"/>
    <mergeCell ref="D48:F48"/>
    <mergeCell ref="D31:F31"/>
    <mergeCell ref="D33:F33"/>
    <mergeCell ref="D38:F38"/>
    <mergeCell ref="D39:F39"/>
    <mergeCell ref="D44:G44"/>
    <mergeCell ref="D55:G55"/>
    <mergeCell ref="A24:A28"/>
    <mergeCell ref="A69:A72"/>
    <mergeCell ref="A67:A68"/>
    <mergeCell ref="A50:A53"/>
    <mergeCell ref="A42:A47"/>
    <mergeCell ref="A48:A49"/>
    <mergeCell ref="A54:A56"/>
    <mergeCell ref="A57:A59"/>
    <mergeCell ref="A63:A64"/>
  </mergeCells>
  <conditionalFormatting sqref="G71:G72 G69 G30 H1:I8 H103:H1048576 I10:I1048576 G34:G40 H10:H93">
    <cfRule type="cellIs" dxfId="7" priority="36" operator="lessThan">
      <formula>-1</formula>
    </cfRule>
    <cfRule type="cellIs" dxfId="6" priority="41" operator="lessThan">
      <formula>-1</formula>
    </cfRule>
    <cfRule type="cellIs" dxfId="5" priority="42" operator="lessThan">
      <formula>-15000</formula>
    </cfRule>
  </conditionalFormatting>
  <conditionalFormatting sqref="G34">
    <cfRule type="cellIs" dxfId="4" priority="4" operator="lessThan">
      <formula>0</formula>
    </cfRule>
    <cfRule type="cellIs" dxfId="3" priority="5" operator="lessThan">
      <formula>-29965.47</formula>
    </cfRule>
  </conditionalFormatting>
  <conditionalFormatting sqref="G36:G37 H42 H44 H55 H59 H67 H70">
    <cfRule type="cellIs" dxfId="2" priority="2" operator="lessThan">
      <formula>0</formula>
    </cfRule>
    <cfRule type="cellIs" dxfId="1" priority="3" operator="lessThan">
      <formula>-29965.47</formula>
    </cfRule>
  </conditionalFormatting>
  <conditionalFormatting sqref="I96">
    <cfRule type="cellIs" dxfId="0" priority="1" operator="lessThan">
      <formula>0</formula>
    </cfRule>
  </conditionalFormatting>
  <pageMargins left="0.11811023622047245" right="0.11811023622047245" top="0.15748031496062992" bottom="0.23" header="0.11811023622047245" footer="0.16"/>
  <pageSetup paperSize="9" scale="97" fitToHeight="0" orientation="landscape" horizontalDpi="300" verticalDpi="300" r:id="rId1"/>
  <headerFooter>
    <oddFooter>&amp;R&amp;P/&amp;N</oddFooter>
  </headerFooter>
  <rowBreaks count="5" manualBreakCount="5">
    <brk id="23" max="8" man="1"/>
    <brk id="41" max="8" man="1"/>
    <brk id="53" max="8" man="1"/>
    <brk id="65" max="8" man="1"/>
    <brk id="74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68"/>
    <col min="4" max="4" width="11.81640625" style="148" bestFit="1" customWidth="1"/>
    <col min="5" max="5" width="11.54296875" style="148" bestFit="1" customWidth="1"/>
    <col min="6" max="6" width="12.81640625" style="148" bestFit="1" customWidth="1"/>
    <col min="7" max="7" width="12" style="148" bestFit="1" customWidth="1"/>
  </cols>
  <sheetData>
    <row r="2" spans="1:7" s="81" customFormat="1" x14ac:dyDescent="0.35">
      <c r="A2" s="152"/>
      <c r="B2" s="81" t="s">
        <v>10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15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314">
        <f>'Tableau des FTM'!B13</f>
        <v>2</v>
      </c>
      <c r="D4" s="313">
        <f>'Tableau des FTM'!F13</f>
        <v>24156.06</v>
      </c>
      <c r="E4" s="154"/>
    </row>
    <row r="5" spans="1:7" x14ac:dyDescent="0.35">
      <c r="A5" s="227">
        <f>'Tableau des FTM'!B14</f>
        <v>3</v>
      </c>
      <c r="D5" s="153"/>
      <c r="E5" s="224">
        <f>'Tableau des FTM'!F14</f>
        <v>3000</v>
      </c>
    </row>
    <row r="6" spans="1:7" x14ac:dyDescent="0.35">
      <c r="A6" s="314" t="str">
        <f>+'Tableau des FTM'!B24</f>
        <v>A</v>
      </c>
      <c r="D6" s="153"/>
      <c r="E6" s="154"/>
      <c r="F6" s="315">
        <f>+'Tableau des FTM'!G24+'Tableau des FTM'!H24</f>
        <v>56000</v>
      </c>
    </row>
    <row r="7" spans="1:7" x14ac:dyDescent="0.35">
      <c r="A7" s="245" t="str">
        <f>+'Tableau des FTM'!B25</f>
        <v>B</v>
      </c>
      <c r="D7" s="153"/>
      <c r="E7" s="154"/>
      <c r="G7" s="246">
        <f>+'Tableau des FTM'!G25</f>
        <v>8000</v>
      </c>
    </row>
    <row r="8" spans="1:7" x14ac:dyDescent="0.35">
      <c r="A8" s="227" t="str">
        <f>+'Tableau des FTM'!B26</f>
        <v>C</v>
      </c>
      <c r="D8" s="153"/>
      <c r="E8" s="154"/>
      <c r="G8" s="228">
        <f>+'Tableau des FTM'!G26</f>
        <v>3600</v>
      </c>
    </row>
    <row r="9" spans="1:7" x14ac:dyDescent="0.35">
      <c r="A9" s="227" t="str">
        <f>+'Tableau des FTM'!B27</f>
        <v>D</v>
      </c>
      <c r="D9" s="153"/>
      <c r="E9" s="154"/>
      <c r="G9" s="228">
        <f>+'Tableau des FTM'!G27</f>
        <v>3600</v>
      </c>
    </row>
    <row r="10" spans="1:7" x14ac:dyDescent="0.35">
      <c r="A10" s="227" t="str">
        <f>+'Tableau des FTM'!B28</f>
        <v>E</v>
      </c>
      <c r="D10" s="153"/>
      <c r="E10" s="154"/>
      <c r="G10" s="228">
        <f>+'Tableau des FTM'!G28</f>
        <v>2800</v>
      </c>
    </row>
    <row r="11" spans="1:7" x14ac:dyDescent="0.35">
      <c r="A11" s="237" t="str">
        <f>+'Tableau des FTM'!B43</f>
        <v>S</v>
      </c>
      <c r="D11" s="153"/>
      <c r="E11" s="154"/>
      <c r="G11" s="240">
        <f>+'Tableau des FTM'!H43</f>
        <v>13960.49</v>
      </c>
    </row>
    <row r="12" spans="1:7" x14ac:dyDescent="0.35">
      <c r="A12" s="314" t="str">
        <f>+'Tableau des FTM'!B45</f>
        <v>U</v>
      </c>
      <c r="D12" s="153"/>
      <c r="E12" s="154"/>
      <c r="F12" s="315">
        <f>+'Tableau des FTM'!H45</f>
        <v>40513.32</v>
      </c>
    </row>
    <row r="13" spans="1:7" x14ac:dyDescent="0.35">
      <c r="A13" s="68" t="str">
        <f>+'Tableau des FTM'!B46</f>
        <v>V</v>
      </c>
      <c r="B13" s="146" t="str">
        <f>+'Tableau des FTM'!H46</f>
        <v>En attente</v>
      </c>
      <c r="D13" s="153"/>
      <c r="E13" s="154"/>
    </row>
    <row r="14" spans="1:7" x14ac:dyDescent="0.35">
      <c r="A14" s="68" t="str">
        <f>+'Tableau des FTM'!B47</f>
        <v>W</v>
      </c>
      <c r="B14" s="146" t="str">
        <f>+'Tableau des FTM'!H47</f>
        <v>En attente</v>
      </c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24156.06</v>
      </c>
      <c r="E18" s="149">
        <f>SUM(E4:E17)</f>
        <v>3000</v>
      </c>
      <c r="F18" s="149">
        <f>SUM(F4:F17)</f>
        <v>96513.32</v>
      </c>
      <c r="G18" s="149">
        <f>SUM(G4:G17)</f>
        <v>31960.489999999998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68"/>
    <col min="4" max="5" width="11.81640625" style="148" bestFit="1" customWidth="1"/>
    <col min="6" max="7" width="11.54296875" style="148" bestFit="1" customWidth="1"/>
  </cols>
  <sheetData>
    <row r="2" spans="1:7" s="81" customFormat="1" x14ac:dyDescent="0.35">
      <c r="A2" s="152"/>
      <c r="B2" s="81" t="s">
        <v>17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15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45">
        <f>+'Tableau des FTM'!B19</f>
        <v>8</v>
      </c>
      <c r="E4" s="244">
        <f>+'Tableau des FTM'!F19</f>
        <v>10000</v>
      </c>
    </row>
    <row r="5" spans="1:7" x14ac:dyDescent="0.35">
      <c r="A5" s="237">
        <f>+'Tableau des FTM'!B20</f>
        <v>9</v>
      </c>
      <c r="D5" s="153"/>
      <c r="E5" s="236">
        <f>+'Tableau des FTM'!F20</f>
        <v>34000</v>
      </c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SUM(D4:D15)</f>
        <v>0</v>
      </c>
      <c r="E18" s="149">
        <f>SUM(E4:E17)</f>
        <v>44000</v>
      </c>
      <c r="F18" s="149">
        <f>SUM(F4:F15)</f>
        <v>0</v>
      </c>
      <c r="G18" s="149">
        <f>SUM(G4:G15)</f>
        <v>0</v>
      </c>
    </row>
    <row r="19" spans="4:7" x14ac:dyDescent="0.35">
      <c r="D19" s="153"/>
      <c r="E19" s="153"/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52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33" t="str">
        <f>+'Tableau des FTM'!B29</f>
        <v>F</v>
      </c>
      <c r="D4" s="153"/>
      <c r="E4" s="154"/>
      <c r="G4" s="234">
        <f>+'Tableau des FTM'!G29</f>
        <v>2841.76</v>
      </c>
    </row>
    <row r="5" spans="1:7" x14ac:dyDescent="0.35">
      <c r="A5" s="243" t="str">
        <f>+'Tableau des FTM'!B48</f>
        <v>X</v>
      </c>
      <c r="D5" s="153"/>
      <c r="E5" s="154"/>
      <c r="G5" s="246">
        <f>+'Tableau des FTM'!H48</f>
        <v>7338.61</v>
      </c>
    </row>
    <row r="6" spans="1:7" x14ac:dyDescent="0.35">
      <c r="A6" s="316" t="str">
        <f>+'Tableau des FTM'!B49</f>
        <v>Y</v>
      </c>
      <c r="D6" s="153"/>
      <c r="E6" s="154"/>
      <c r="F6" s="315">
        <f>+'Tableau des FTM'!H49</f>
        <v>6307.76</v>
      </c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6307.76</v>
      </c>
      <c r="G18" s="149">
        <f>SUM(G4:G17)</f>
        <v>10180.369999999999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4" width="11.453125" style="148"/>
    <col min="5" max="5" width="11.81640625" style="148" bestFit="1" customWidth="1"/>
    <col min="6" max="6" width="11.54296875" style="148" bestFit="1" customWidth="1"/>
    <col min="7" max="7" width="12.81640625" style="148" bestFit="1" customWidth="1"/>
  </cols>
  <sheetData>
    <row r="2" spans="1:7" s="81" customFormat="1" x14ac:dyDescent="0.35">
      <c r="A2" s="2"/>
      <c r="B2" s="81" t="s">
        <v>221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26" t="str">
        <f>+'Tableau des FTM'!A15</f>
        <v>05</v>
      </c>
      <c r="D4" s="153"/>
      <c r="E4" s="224">
        <f>+'Tableau des FTM'!F15</f>
        <v>13000</v>
      </c>
    </row>
    <row r="5" spans="1:7" x14ac:dyDescent="0.35">
      <c r="A5" s="226" t="str">
        <f>+'Tableau des FTM'!B31</f>
        <v>H</v>
      </c>
      <c r="D5" s="153"/>
      <c r="E5" s="154"/>
      <c r="G5" s="228">
        <f>+'Tableau des FTM'!G31</f>
        <v>13000</v>
      </c>
    </row>
    <row r="6" spans="1:7" x14ac:dyDescent="0.35">
      <c r="A6" s="226" t="str">
        <f>+'Tableau des FTM'!B50</f>
        <v>Z</v>
      </c>
      <c r="D6" s="153"/>
      <c r="E6" s="154"/>
      <c r="G6" s="228">
        <f>+'Tableau des FTM'!H50</f>
        <v>4303</v>
      </c>
    </row>
    <row r="7" spans="1:7" x14ac:dyDescent="0.35">
      <c r="A7" s="239" t="str">
        <f>+'Tableau des FTM'!B51</f>
        <v>AA</v>
      </c>
      <c r="D7" s="153"/>
      <c r="E7" s="154"/>
      <c r="G7" s="240">
        <f>+'Tableau des FTM'!H51</f>
        <v>15400.45</v>
      </c>
    </row>
    <row r="8" spans="1:7" x14ac:dyDescent="0.35">
      <c r="A8" s="316" t="str">
        <f>+'Tableau des FTM'!B52</f>
        <v>AB</v>
      </c>
      <c r="D8" s="153"/>
      <c r="E8" s="154"/>
      <c r="F8" s="315">
        <f>+'Tableau des FTM'!H52</f>
        <v>72941</v>
      </c>
      <c r="G8" s="229"/>
    </row>
    <row r="9" spans="1:7" x14ac:dyDescent="0.35">
      <c r="A9" s="239" t="str">
        <f>+'Tableau des FTM'!B53</f>
        <v>AC</v>
      </c>
      <c r="D9" s="153"/>
      <c r="E9" s="154"/>
      <c r="F9" s="229"/>
      <c r="G9" s="240">
        <f>+'Tableau des FTM'!H53</f>
        <v>18250.96</v>
      </c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13000</v>
      </c>
      <c r="F18" s="149">
        <f>SUM(F4:F17)</f>
        <v>72941</v>
      </c>
      <c r="G18" s="149">
        <f>SUM(G4:G17)</f>
        <v>50954.41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222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33">
        <f>+'Tableau des FTM'!B16</f>
        <v>5</v>
      </c>
      <c r="D4" s="153"/>
      <c r="E4" s="232">
        <f>+'Tableau des FTM'!F16</f>
        <v>2600</v>
      </c>
    </row>
    <row r="5" spans="1:7" x14ac:dyDescent="0.35">
      <c r="A5" s="239" t="str">
        <f>+'Tableau des FTM'!B30</f>
        <v>G</v>
      </c>
      <c r="D5" s="153"/>
      <c r="F5" s="158"/>
      <c r="G5" s="238">
        <f>+'Tableau des FTM'!G30</f>
        <v>19149</v>
      </c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2600</v>
      </c>
      <c r="F18" s="149">
        <f>SUM(F4:F17)</f>
        <v>0</v>
      </c>
      <c r="G18" s="149">
        <f>SUM(G4:G17)</f>
        <v>19149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222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316" t="str">
        <f>+'Tableau des FTM'!B32</f>
        <v>I</v>
      </c>
      <c r="D4" s="153"/>
      <c r="F4" s="317">
        <f>+'Tableau des FTM'!G32</f>
        <v>99460.56</v>
      </c>
    </row>
    <row r="5" spans="1:7" x14ac:dyDescent="0.35">
      <c r="D5" s="153"/>
      <c r="E5" s="154"/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99460.56</v>
      </c>
      <c r="G18" s="149">
        <f>SUM(G4:G17)</f>
        <v>0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55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39" t="str">
        <f>+'Tableau des FTM'!B54</f>
        <v>AD</v>
      </c>
      <c r="D4" s="153"/>
      <c r="E4" s="154"/>
      <c r="G4" s="240">
        <f>+'Tableau des FTM'!H54</f>
        <v>16112.4</v>
      </c>
    </row>
    <row r="5" spans="1:7" x14ac:dyDescent="0.35">
      <c r="D5" s="153"/>
      <c r="E5" s="154"/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16112.4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59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26" t="str">
        <f>+'Tableau des FTM'!B57</f>
        <v>AG</v>
      </c>
      <c r="D4" s="153"/>
      <c r="E4" s="154"/>
      <c r="G4" s="228">
        <f>+'Tableau des FTM'!H57</f>
        <v>1443.12</v>
      </c>
    </row>
    <row r="5" spans="1:7" x14ac:dyDescent="0.35">
      <c r="A5" s="226" t="str">
        <f>+'Tableau des FTM'!B33</f>
        <v>J</v>
      </c>
      <c r="D5" s="153"/>
      <c r="E5" s="154"/>
      <c r="G5" s="228">
        <f>+'Tableau des FTM'!G33</f>
        <v>8308.7199999999993</v>
      </c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9751.84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225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43" t="str">
        <f>+'Tableau des FTM'!B60</f>
        <v>AJ</v>
      </c>
      <c r="D4" s="153"/>
      <c r="E4" s="154"/>
      <c r="G4" s="246">
        <f>+'Tableau des FTM'!H60</f>
        <v>2424.15</v>
      </c>
    </row>
    <row r="5" spans="1:7" x14ac:dyDescent="0.35">
      <c r="A5" s="243" t="str">
        <f>+'Tableau des FTM'!B61</f>
        <v>AK</v>
      </c>
      <c r="D5" s="153"/>
      <c r="E5" s="154"/>
      <c r="G5" s="246">
        <f>+'Tableau des FTM'!H61</f>
        <v>4160.42</v>
      </c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6584.57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opLeftCell="A2"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224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D4" s="153"/>
      <c r="E4" s="154"/>
    </row>
    <row r="5" spans="1:7" x14ac:dyDescent="0.35">
      <c r="D5" s="153"/>
      <c r="E5" s="154"/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0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68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33" t="str">
        <f>+'Tableau des FTM'!B65</f>
        <v>AO</v>
      </c>
      <c r="D4" s="153"/>
      <c r="E4" s="154"/>
      <c r="G4" s="234">
        <f>+'Tableau des FTM'!H65</f>
        <v>36494.25</v>
      </c>
    </row>
    <row r="5" spans="1:7" x14ac:dyDescent="0.35">
      <c r="D5" s="153"/>
      <c r="E5" s="154"/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36494.25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223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x14ac:dyDescent="0.35">
      <c r="A4" s="226" t="str">
        <f>+'Tableau des FTM'!B63</f>
        <v>AM</v>
      </c>
      <c r="D4" s="153"/>
      <c r="E4" s="154"/>
      <c r="G4" s="228">
        <f>+'Tableau des FTM'!H63</f>
        <v>24192</v>
      </c>
    </row>
    <row r="5" spans="1:7" x14ac:dyDescent="0.35">
      <c r="A5" s="226" t="str">
        <f>+'Tableau des FTM'!B64</f>
        <v>AN</v>
      </c>
      <c r="D5" s="153"/>
      <c r="E5" s="154"/>
      <c r="G5" s="228">
        <f>+'Tableau des FTM'!H64</f>
        <v>5300</v>
      </c>
    </row>
    <row r="6" spans="1:7" x14ac:dyDescent="0.35">
      <c r="D6" s="153"/>
      <c r="E6" s="154"/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0</v>
      </c>
      <c r="F18" s="149">
        <f>SUM(F4:F17)</f>
        <v>0</v>
      </c>
      <c r="G18" s="149">
        <f>SUM(G4:G17)</f>
        <v>29492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4" width="11.81640625" style="148" bestFit="1" customWidth="1"/>
    <col min="5" max="5" width="11.453125" style="148"/>
    <col min="6" max="6" width="11.54296875" style="148" bestFit="1" customWidth="1"/>
    <col min="7" max="7" width="11.81640625" style="148" bestFit="1" customWidth="1"/>
  </cols>
  <sheetData>
    <row r="2" spans="1:7" s="81" customFormat="1" x14ac:dyDescent="0.35">
      <c r="A2" s="2"/>
      <c r="B2" s="81" t="s">
        <v>4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s="81" customFormat="1" x14ac:dyDescent="0.35">
      <c r="A4" s="316">
        <f>+'Tableau des FTM'!B12</f>
        <v>1</v>
      </c>
      <c r="B4"/>
      <c r="C4"/>
      <c r="D4" s="315">
        <f>+'Tableau des FTM'!F12</f>
        <v>2390</v>
      </c>
      <c r="E4" s="154"/>
      <c r="G4" s="148"/>
    </row>
    <row r="5" spans="1:7" s="81" customFormat="1" x14ac:dyDescent="0.35">
      <c r="A5" s="316" t="str">
        <f>+'Tableau des FTM'!B35</f>
        <v>L</v>
      </c>
      <c r="B5"/>
      <c r="C5"/>
      <c r="D5" s="153"/>
      <c r="E5" s="154"/>
      <c r="F5" s="315">
        <f>+'Tableau des FTM'!G35</f>
        <v>645</v>
      </c>
      <c r="G5" s="148"/>
    </row>
    <row r="6" spans="1:7" x14ac:dyDescent="0.35">
      <c r="A6" s="226" t="str">
        <f>+'Tableau des FTM'!B66</f>
        <v>AP</v>
      </c>
      <c r="D6" s="153"/>
      <c r="E6" s="154"/>
      <c r="G6" s="228">
        <f>+'Tableau des FTM'!H66</f>
        <v>6592</v>
      </c>
    </row>
    <row r="7" spans="1:7" x14ac:dyDescent="0.35">
      <c r="D7" s="153"/>
      <c r="E7" s="154"/>
    </row>
    <row r="8" spans="1:7" x14ac:dyDescent="0.35">
      <c r="D8" s="153"/>
      <c r="E8" s="154"/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2390</v>
      </c>
      <c r="E18" s="149">
        <f>SUM(E6:E17)</f>
        <v>0</v>
      </c>
      <c r="F18" s="149">
        <f>SUM(F4:F17)</f>
        <v>645</v>
      </c>
      <c r="G18" s="149">
        <f>SUM(G6:G17)</f>
        <v>6592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6" width="11.81640625" style="148" bestFit="1" customWidth="1"/>
    <col min="7" max="7" width="12.81640625" style="148" bestFit="1" customWidth="1"/>
  </cols>
  <sheetData>
    <row r="2" spans="1:7" s="81" customFormat="1" x14ac:dyDescent="0.35">
      <c r="A2" s="2"/>
      <c r="B2" s="81" t="s">
        <v>14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s="81" customFormat="1" x14ac:dyDescent="0.35">
      <c r="A4" s="243">
        <f>+'Tableau des FTM'!B17</f>
        <v>6</v>
      </c>
      <c r="B4"/>
      <c r="C4"/>
      <c r="D4" s="153"/>
      <c r="E4" s="242">
        <f>+'Tableau des FTM'!F17</f>
        <v>57000</v>
      </c>
    </row>
    <row r="5" spans="1:7" x14ac:dyDescent="0.35">
      <c r="A5" s="316">
        <f>+'Tableau des FTM'!B21</f>
        <v>10</v>
      </c>
      <c r="D5" s="315">
        <f>+'Tableau des FTM'!F21</f>
        <v>11990</v>
      </c>
      <c r="E5" s="154"/>
    </row>
    <row r="6" spans="1:7" x14ac:dyDescent="0.35">
      <c r="A6" s="226">
        <f>+'Tableau des FTM'!B22</f>
        <v>11</v>
      </c>
      <c r="D6" s="153"/>
      <c r="E6" s="224">
        <f>+'Tableau des FTM'!F22</f>
        <v>2940</v>
      </c>
    </row>
    <row r="7" spans="1:7" x14ac:dyDescent="0.35">
      <c r="A7" s="243" t="str">
        <f>+'Tableau des FTM'!B68</f>
        <v>AR</v>
      </c>
      <c r="D7" s="153"/>
      <c r="E7" s="154"/>
      <c r="G7" s="246">
        <f>+'Tableau des FTM'!H68</f>
        <v>60000</v>
      </c>
    </row>
    <row r="8" spans="1:7" x14ac:dyDescent="0.35">
      <c r="A8" s="1" t="str">
        <f>+'Tableau des FTM'!B36</f>
        <v>M</v>
      </c>
      <c r="D8" s="153"/>
      <c r="E8" s="154"/>
      <c r="F8" s="148">
        <f>+'Tableau des FTM'!G36</f>
        <v>-21316.16</v>
      </c>
    </row>
    <row r="9" spans="1:7" x14ac:dyDescent="0.35">
      <c r="D9" s="153"/>
      <c r="E9" s="154"/>
    </row>
    <row r="10" spans="1:7" x14ac:dyDescent="0.35">
      <c r="D10" s="153"/>
      <c r="E10" s="154"/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11990</v>
      </c>
      <c r="E18" s="149">
        <f>SUM(E4:E17)</f>
        <v>59940</v>
      </c>
      <c r="F18" s="149">
        <f>SUM(F4:F17)</f>
        <v>-21316.16</v>
      </c>
      <c r="G18" s="149">
        <f>SUM(G4:G17)</f>
        <v>60000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workbookViewId="0">
      <selection activeCell="D90" sqref="D90:E90"/>
    </sheetView>
  </sheetViews>
  <sheetFormatPr baseColWidth="10" defaultRowHeight="14.5" x14ac:dyDescent="0.35"/>
  <cols>
    <col min="1" max="1" width="11.453125" style="1"/>
    <col min="4" max="5" width="11.81640625" style="148" bestFit="1" customWidth="1"/>
    <col min="6" max="7" width="12.81640625" style="148" bestFit="1" customWidth="1"/>
  </cols>
  <sheetData>
    <row r="2" spans="1:7" s="81" customFormat="1" x14ac:dyDescent="0.35">
      <c r="A2" s="2"/>
      <c r="B2" s="81" t="s">
        <v>16</v>
      </c>
      <c r="D2" s="1004" t="s">
        <v>171</v>
      </c>
      <c r="E2" s="1005"/>
      <c r="F2" s="1006" t="s">
        <v>172</v>
      </c>
      <c r="G2" s="1006"/>
    </row>
    <row r="3" spans="1:7" s="81" customFormat="1" x14ac:dyDescent="0.35">
      <c r="A3" s="2" t="s">
        <v>0</v>
      </c>
      <c r="D3" s="155" t="s">
        <v>131</v>
      </c>
      <c r="E3" s="156" t="s">
        <v>132</v>
      </c>
      <c r="F3" s="157" t="s">
        <v>131</v>
      </c>
      <c r="G3" s="157" t="s">
        <v>132</v>
      </c>
    </row>
    <row r="4" spans="1:7" s="81" customFormat="1" x14ac:dyDescent="0.35">
      <c r="A4" s="243">
        <f>+'Tableau des FTM'!B18</f>
        <v>7</v>
      </c>
      <c r="B4"/>
      <c r="C4"/>
      <c r="D4" s="153"/>
      <c r="E4" s="242">
        <f>+'Tableau des FTM'!F18</f>
        <v>18000</v>
      </c>
    </row>
    <row r="5" spans="1:7" s="81" customFormat="1" x14ac:dyDescent="0.35">
      <c r="A5" s="316" t="str">
        <f>+'Tableau des FTM'!B38</f>
        <v>O</v>
      </c>
      <c r="B5"/>
      <c r="C5"/>
      <c r="D5" s="153"/>
      <c r="F5" s="317">
        <f>+'Tableau des FTM'!G38</f>
        <v>37422</v>
      </c>
    </row>
    <row r="6" spans="1:7" s="81" customFormat="1" x14ac:dyDescent="0.35">
      <c r="A6" s="316" t="str">
        <f>+'Tableau des FTM'!B39</f>
        <v>P</v>
      </c>
      <c r="B6"/>
      <c r="C6"/>
      <c r="D6" s="153"/>
      <c r="F6" s="317">
        <f>+'Tableau des FTM'!G39</f>
        <v>8359.94</v>
      </c>
    </row>
    <row r="7" spans="1:7" s="81" customFormat="1" x14ac:dyDescent="0.35">
      <c r="A7" s="316" t="str">
        <f>+'Tableau des FTM'!B40</f>
        <v>Q</v>
      </c>
      <c r="B7"/>
      <c r="C7"/>
      <c r="D7" s="153"/>
      <c r="F7" s="317">
        <f>+'Tableau des FTM'!G40</f>
        <v>9000</v>
      </c>
    </row>
    <row r="8" spans="1:7" s="81" customFormat="1" x14ac:dyDescent="0.35">
      <c r="A8" s="243" t="str">
        <f>+'Tableau des FTM'!B69</f>
        <v>AS</v>
      </c>
      <c r="B8"/>
      <c r="C8"/>
      <c r="D8" s="153"/>
      <c r="F8" s="159"/>
      <c r="G8" s="244">
        <f>+'Tableau des FTM'!H69</f>
        <v>22948</v>
      </c>
    </row>
    <row r="9" spans="1:7" s="81" customFormat="1" x14ac:dyDescent="0.35">
      <c r="A9" s="226" t="str">
        <f>+'Tableau des FTM'!B71</f>
        <v>AU</v>
      </c>
      <c r="B9"/>
      <c r="C9"/>
      <c r="D9" s="153"/>
      <c r="F9" s="159"/>
      <c r="G9" s="230">
        <f>+'Tableau des FTM'!H71</f>
        <v>2385</v>
      </c>
    </row>
    <row r="10" spans="1:7" s="81" customFormat="1" x14ac:dyDescent="0.35">
      <c r="A10" s="226" t="str">
        <f>+'Tableau des FTM'!B72</f>
        <v>AV</v>
      </c>
      <c r="B10"/>
      <c r="C10"/>
      <c r="D10" s="153"/>
      <c r="F10" s="159"/>
      <c r="G10" s="230">
        <f>+'Tableau des FTM'!H72</f>
        <v>5956.3</v>
      </c>
    </row>
    <row r="11" spans="1:7" x14ac:dyDescent="0.35">
      <c r="D11" s="153"/>
      <c r="E11" s="154"/>
    </row>
    <row r="12" spans="1:7" x14ac:dyDescent="0.35">
      <c r="D12" s="153"/>
      <c r="E12" s="154"/>
    </row>
    <row r="13" spans="1:7" x14ac:dyDescent="0.35">
      <c r="D13" s="153"/>
      <c r="E13" s="154"/>
    </row>
    <row r="14" spans="1:7" x14ac:dyDescent="0.35">
      <c r="D14" s="153"/>
      <c r="E14" s="154"/>
    </row>
    <row r="15" spans="1:7" x14ac:dyDescent="0.35">
      <c r="D15" s="153"/>
      <c r="E15" s="154"/>
    </row>
    <row r="16" spans="1:7" x14ac:dyDescent="0.35">
      <c r="D16" s="153"/>
      <c r="E16" s="154"/>
    </row>
    <row r="17" spans="4:7" x14ac:dyDescent="0.35">
      <c r="D17" s="153"/>
      <c r="E17" s="154"/>
    </row>
    <row r="18" spans="4:7" x14ac:dyDescent="0.35">
      <c r="D18" s="149">
        <f>SUM(D4:D17)</f>
        <v>0</v>
      </c>
      <c r="E18" s="149">
        <f>SUM(E4:E17)</f>
        <v>18000</v>
      </c>
      <c r="F18" s="149">
        <f>SUM(F4:F17)</f>
        <v>54781.94</v>
      </c>
      <c r="G18" s="149">
        <f>SUM(G4:G17)</f>
        <v>31289.3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6</vt:i4>
      </vt:variant>
    </vt:vector>
  </HeadingPairs>
  <TitlesOfParts>
    <vt:vector size="24" baseType="lpstr">
      <vt:lpstr>Récapitulatif des FTM</vt:lpstr>
      <vt:lpstr>Tableau récapitulatif</vt:lpstr>
      <vt:lpstr>Tableau des FTM</vt:lpstr>
      <vt:lpstr>02 SOCOTRAP</vt:lpstr>
      <vt:lpstr>03 GFM</vt:lpstr>
      <vt:lpstr>04 MBE</vt:lpstr>
      <vt:lpstr> 05 RIVIERE CHARPENTE</vt:lpstr>
      <vt:lpstr>05 PO</vt:lpstr>
      <vt:lpstr>05 OXARIS</vt:lpstr>
      <vt:lpstr>06 CARRE</vt:lpstr>
      <vt:lpstr>07 DEL TEDESCO</vt:lpstr>
      <vt:lpstr>08 MASSOUTIER</vt:lpstr>
      <vt:lpstr>09 BELET</vt:lpstr>
      <vt:lpstr>11 COMEY</vt:lpstr>
      <vt:lpstr>12 CARRELAGE</vt:lpstr>
      <vt:lpstr>15 KONE</vt:lpstr>
      <vt:lpstr>16 -17 CEGELEC </vt:lpstr>
      <vt:lpstr>18 FONTANIE</vt:lpstr>
      <vt:lpstr>'Récapitulatif des FTM'!Impression_des_titres</vt:lpstr>
      <vt:lpstr>'Tableau des FTM'!Impression_des_titres</vt:lpstr>
      <vt:lpstr>'Tableau récapitulatif'!Impression_des_titres</vt:lpstr>
      <vt:lpstr>'Récapitulatif des FTM'!Zone_d_impression</vt:lpstr>
      <vt:lpstr>'Tableau des FTM'!Zone_d_impression</vt:lpstr>
      <vt:lpstr>'Tableau récapitulatif'!Zone_d_impression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m.yakoubi</dc:creator>
  <cp:lastModifiedBy>DJEFEL Yahia (ANGERIS)</cp:lastModifiedBy>
  <cp:lastPrinted>2021-03-31T11:25:26Z</cp:lastPrinted>
  <dcterms:created xsi:type="dcterms:W3CDTF">2008-11-24T17:25:45Z</dcterms:created>
  <dcterms:modified xsi:type="dcterms:W3CDTF">2021-04-15T13:44:53Z</dcterms:modified>
</cp:coreProperties>
</file>