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lafontaine\Desktop\PAT\EPICURE\"/>
    </mc:Choice>
  </mc:AlternateContent>
  <xr:revisionPtr revIDLastSave="0" documentId="13_ncr:1_{0F732A97-41F5-49DA-BBD2-57B49648D29A}" xr6:coauthVersionLast="33" xr6:coauthVersionMax="33" xr10:uidLastSave="{00000000-0000-0000-0000-000000000000}"/>
  <bookViews>
    <workbookView xWindow="0" yWindow="0" windowWidth="28800" windowHeight="12810" xr2:uid="{977DDAD5-FA71-4CAC-A1C7-4ECCB1214C96}"/>
  </bookViews>
  <sheets>
    <sheet name="tableau" sheetId="1" r:id="rId1"/>
    <sheet name="tab list" sheetId="3" r:id="rId2"/>
  </sheets>
  <definedNames>
    <definedName name="LISTE">Tableau1[NOM]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3" i="1" l="1" a="1"/>
  <c r="AK3" i="1" s="1"/>
  <c r="AK4" i="1" a="1"/>
  <c r="AK4" i="1" s="1"/>
  <c r="AK5" i="1" a="1"/>
  <c r="AK5" i="1" s="1"/>
  <c r="AK6" i="1" a="1"/>
  <c r="AK6" i="1" s="1"/>
  <c r="AK7" i="1" a="1"/>
  <c r="AK7" i="1" s="1"/>
  <c r="AK8" i="1" a="1"/>
  <c r="AK8" i="1" s="1"/>
  <c r="AK9" i="1" a="1"/>
  <c r="AK9" i="1" s="1"/>
  <c r="AK10" i="1" a="1"/>
  <c r="AK10" i="1" s="1"/>
  <c r="AK11" i="1" a="1"/>
  <c r="AK11" i="1" s="1"/>
  <c r="AK12" i="1" a="1"/>
  <c r="AK12" i="1" s="1"/>
  <c r="AK13" i="1" a="1"/>
  <c r="AK13" i="1" s="1"/>
  <c r="AK14" i="1" a="1"/>
  <c r="AK14" i="1" s="1"/>
  <c r="AK16" i="1" a="1"/>
  <c r="AK16" i="1" s="1"/>
  <c r="AK17" i="1" a="1"/>
  <c r="AK17" i="1" s="1"/>
  <c r="AK18" i="1" a="1"/>
  <c r="AK18" i="1" s="1"/>
  <c r="AK19" i="1" a="1"/>
  <c r="AK19" i="1" s="1"/>
  <c r="AK20" i="1" a="1"/>
  <c r="AK20" i="1" s="1"/>
  <c r="AK21" i="1" a="1"/>
  <c r="AK21" i="1" s="1"/>
  <c r="AK22" i="1" a="1"/>
  <c r="AK22" i="1" s="1"/>
  <c r="AK23" i="1" a="1"/>
  <c r="AK23" i="1" s="1"/>
  <c r="AK24" i="1" a="1"/>
  <c r="AK24" i="1" s="1"/>
  <c r="AK25" i="1" a="1"/>
  <c r="AK25" i="1" s="1"/>
  <c r="AK26" i="1" a="1"/>
  <c r="AK26" i="1" s="1"/>
  <c r="AK27" i="1" a="1"/>
  <c r="AK27" i="1" s="1"/>
  <c r="AK28" i="1" a="1"/>
  <c r="AK28" i="1" s="1"/>
  <c r="AK29" i="1" a="1"/>
  <c r="AK29" i="1" s="1"/>
  <c r="AK30" i="1" a="1"/>
  <c r="AK30" i="1" s="1"/>
  <c r="AK31" i="1" a="1"/>
  <c r="AK31" i="1" s="1"/>
  <c r="AK32" i="1" a="1"/>
  <c r="AK32" i="1" s="1"/>
  <c r="AK33" i="1" a="1"/>
  <c r="AK33" i="1" s="1"/>
  <c r="AK35" i="1" a="1"/>
  <c r="AK35" i="1" s="1"/>
  <c r="AK36" i="1" a="1"/>
  <c r="AK36" i="1" s="1"/>
  <c r="AK37" i="1" a="1"/>
  <c r="AK37" i="1" s="1"/>
  <c r="AK38" i="1" a="1"/>
  <c r="AK38" i="1" s="1"/>
  <c r="AK39" i="1" a="1"/>
  <c r="AK39" i="1" s="1"/>
  <c r="AK41" i="1" a="1"/>
  <c r="AK41" i="1" s="1"/>
  <c r="AK42" i="1" a="1"/>
  <c r="AK42" i="1" s="1"/>
  <c r="AK43" i="1" a="1"/>
  <c r="AK43" i="1" s="1"/>
  <c r="AK44" i="1" a="1"/>
  <c r="AK44" i="1" s="1"/>
  <c r="AK45" i="1" a="1"/>
  <c r="AK45" i="1" s="1"/>
  <c r="AK46" i="1" a="1"/>
  <c r="AK46" i="1" s="1"/>
  <c r="AK47" i="1" a="1"/>
  <c r="AK47" i="1" s="1"/>
  <c r="AK48" i="1" a="1"/>
  <c r="AK48" i="1" s="1"/>
  <c r="AK49" i="1" a="1"/>
  <c r="AK49" i="1" s="1"/>
  <c r="AK50" i="1" a="1"/>
  <c r="AK50" i="1" s="1"/>
  <c r="AK51" i="1" a="1"/>
  <c r="AK51" i="1" s="1"/>
  <c r="AK52" i="1" a="1"/>
  <c r="AK52" i="1" s="1"/>
  <c r="AK53" i="1" a="1"/>
  <c r="AK53" i="1" s="1"/>
  <c r="AK54" i="1" a="1"/>
  <c r="AK54" i="1" s="1"/>
  <c r="AK55" i="1" a="1"/>
  <c r="AK55" i="1" s="1"/>
  <c r="AK56" i="1" a="1"/>
  <c r="AK56" i="1" s="1"/>
  <c r="AK59" i="1" a="1"/>
  <c r="AK59" i="1" s="1"/>
  <c r="AK60" i="1" a="1"/>
  <c r="AK60" i="1" s="1"/>
  <c r="AK61" i="1" a="1"/>
  <c r="AK61" i="1" s="1"/>
  <c r="AK62" i="1" a="1"/>
  <c r="AK62" i="1" s="1"/>
  <c r="AK63" i="1" a="1"/>
  <c r="AK63" i="1" s="1"/>
  <c r="AK64" i="1" a="1"/>
  <c r="AK64" i="1" s="1"/>
  <c r="AK65" i="1" a="1"/>
  <c r="AK65" i="1" s="1"/>
  <c r="AK66" i="1" a="1"/>
  <c r="AK66" i="1" s="1"/>
  <c r="AK67" i="1" a="1"/>
  <c r="AK67" i="1" s="1"/>
  <c r="AK68" i="1" a="1"/>
  <c r="AK68" i="1" s="1"/>
  <c r="AK69" i="1" a="1"/>
  <c r="AK69" i="1" s="1"/>
  <c r="AK70" i="1" a="1"/>
  <c r="AK70" i="1" s="1"/>
  <c r="AK71" i="1" a="1"/>
  <c r="AK71" i="1" s="1"/>
  <c r="AK72" i="1" a="1"/>
  <c r="AK72" i="1" s="1"/>
  <c r="AK73" i="1" a="1"/>
  <c r="AK73" i="1" s="1"/>
  <c r="AK74" i="1" a="1"/>
  <c r="AK74" i="1" s="1"/>
  <c r="AK75" i="1" a="1"/>
  <c r="AK75" i="1" s="1"/>
  <c r="AK76" i="1" a="1"/>
  <c r="AK76" i="1" s="1"/>
  <c r="AK77" i="1" a="1"/>
  <c r="AK77" i="1" s="1"/>
  <c r="AK78" i="1" a="1"/>
  <c r="AK78" i="1" s="1"/>
  <c r="AK79" i="1" a="1"/>
  <c r="AK79" i="1" s="1"/>
  <c r="C10" i="1" a="1"/>
  <c r="C10" i="1" s="1"/>
  <c r="D10" i="1" s="1" a="1"/>
  <c r="D10" i="1" s="1"/>
  <c r="AA10" i="1" a="1"/>
  <c r="AA10" i="1" s="1"/>
  <c r="AB10" i="1" a="1"/>
  <c r="AB10" i="1" s="1"/>
  <c r="AM10" i="1" a="1"/>
  <c r="AM10" i="1" s="1"/>
  <c r="BH10" i="1" s="1" a="1"/>
  <c r="BH10" i="1" s="1"/>
  <c r="BF10" i="1" a="1"/>
  <c r="BF10" i="1" s="1"/>
  <c r="BG10" i="1" a="1"/>
  <c r="BG10" i="1" s="1"/>
  <c r="C7" i="1" a="1"/>
  <c r="C7" i="1" s="1"/>
  <c r="D7" i="1" s="1" a="1"/>
  <c r="D7" i="1" s="1"/>
  <c r="AA7" i="1" a="1"/>
  <c r="AA7" i="1" s="1"/>
  <c r="AB7" i="1" a="1"/>
  <c r="AB7" i="1" s="1"/>
  <c r="C8" i="1" a="1"/>
  <c r="C8" i="1" s="1"/>
  <c r="D8" i="1" s="1" a="1"/>
  <c r="D8" i="1" s="1"/>
  <c r="AA8" i="1" a="1"/>
  <c r="AA8" i="1" s="1"/>
  <c r="AB8" i="1" a="1"/>
  <c r="AB8" i="1" s="1"/>
  <c r="C6" i="1" a="1"/>
  <c r="C6" i="1" s="1"/>
  <c r="D6" i="1" s="1" a="1"/>
  <c r="D6" i="1" s="1"/>
  <c r="AA6" i="1" a="1"/>
  <c r="AA6" i="1" s="1"/>
  <c r="AB6" i="1" a="1"/>
  <c r="AB6" i="1" s="1"/>
  <c r="AM6" i="1" a="1"/>
  <c r="AM6" i="1" s="1"/>
  <c r="BH6" i="1" s="1" a="1"/>
  <c r="BH6" i="1" s="1"/>
  <c r="BF6" i="1" a="1"/>
  <c r="BF6" i="1" s="1"/>
  <c r="BG6" i="1" a="1"/>
  <c r="BG6" i="1" s="1"/>
  <c r="C9" i="1" a="1"/>
  <c r="C9" i="1" s="1"/>
  <c r="D9" i="1" s="1" a="1"/>
  <c r="D9" i="1" s="1"/>
  <c r="AA9" i="1" a="1"/>
  <c r="AA9" i="1" s="1"/>
  <c r="AB9" i="1" a="1"/>
  <c r="AB9" i="1" s="1"/>
  <c r="AM9" i="1" a="1"/>
  <c r="AM9" i="1" s="1"/>
  <c r="BH9" i="1" s="1" a="1"/>
  <c r="BH9" i="1" s="1"/>
  <c r="BF9" i="1" a="1"/>
  <c r="BF9" i="1" s="1"/>
  <c r="BG9" i="1" a="1"/>
  <c r="BG9" i="1" s="1"/>
  <c r="BF7" i="1" l="1" a="1"/>
  <c r="BF7" i="1" s="1"/>
  <c r="E9" i="1" a="1"/>
  <c r="E9" i="1" s="1"/>
  <c r="F9" i="1" s="1" a="1"/>
  <c r="F9" i="1" s="1"/>
  <c r="G9" i="1" s="1" a="1"/>
  <c r="G9" i="1" s="1"/>
  <c r="H9" i="1" s="1" a="1"/>
  <c r="H9" i="1" s="1"/>
  <c r="I9" i="1" s="1" a="1"/>
  <c r="I9" i="1" s="1"/>
  <c r="J9" i="1" s="1" a="1"/>
  <c r="J9" i="1" s="1"/>
  <c r="K9" i="1" s="1" a="1"/>
  <c r="K9" i="1" s="1"/>
  <c r="L9" i="1" s="1" a="1"/>
  <c r="L9" i="1" s="1"/>
  <c r="M9" i="1" s="1" a="1"/>
  <c r="M9" i="1" s="1"/>
  <c r="N9" i="1" s="1" a="1"/>
  <c r="N9" i="1" s="1"/>
  <c r="O9" i="1" s="1" a="1"/>
  <c r="O9" i="1" s="1"/>
  <c r="P9" i="1" s="1" a="1"/>
  <c r="P9" i="1" s="1"/>
  <c r="Q9" i="1" s="1" a="1"/>
  <c r="Q9" i="1" s="1"/>
  <c r="R9" i="1" s="1" a="1"/>
  <c r="R9" i="1" s="1"/>
  <c r="S9" i="1" s="1" a="1"/>
  <c r="S9" i="1" s="1"/>
  <c r="T9" i="1" s="1" a="1"/>
  <c r="T9" i="1" s="1"/>
  <c r="U9" i="1" s="1" a="1"/>
  <c r="U9" i="1" s="1"/>
  <c r="E6" i="1" a="1"/>
  <c r="E6" i="1" s="1"/>
  <c r="F6" i="1" s="1" a="1"/>
  <c r="F6" i="1" s="1"/>
  <c r="G6" i="1" s="1" a="1"/>
  <c r="G6" i="1" s="1"/>
  <c r="H6" i="1" s="1" a="1"/>
  <c r="H6" i="1" s="1"/>
  <c r="I6" i="1" s="1" a="1"/>
  <c r="I6" i="1" s="1"/>
  <c r="J6" i="1" s="1" a="1"/>
  <c r="J6" i="1" s="1"/>
  <c r="K6" i="1" s="1" a="1"/>
  <c r="K6" i="1" s="1"/>
  <c r="L6" i="1" s="1" a="1"/>
  <c r="L6" i="1" s="1"/>
  <c r="M6" i="1" s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S6" i="1" s="1" a="1"/>
  <c r="S6" i="1" s="1"/>
  <c r="T6" i="1" s="1" a="1"/>
  <c r="T6" i="1" s="1"/>
  <c r="U6" i="1" s="1" a="1"/>
  <c r="U6" i="1" s="1"/>
  <c r="E8" i="1" a="1"/>
  <c r="E8" i="1" s="1"/>
  <c r="F8" i="1" s="1" a="1"/>
  <c r="F8" i="1" s="1"/>
  <c r="G8" i="1" s="1" a="1"/>
  <c r="G8" i="1" s="1"/>
  <c r="H8" i="1" s="1" a="1"/>
  <c r="H8" i="1" s="1"/>
  <c r="I8" i="1" s="1" a="1"/>
  <c r="I8" i="1" s="1"/>
  <c r="J8" i="1" s="1" a="1"/>
  <c r="J8" i="1" s="1"/>
  <c r="K8" i="1" s="1" a="1"/>
  <c r="K8" i="1" s="1"/>
  <c r="L8" i="1" s="1" a="1"/>
  <c r="L8" i="1" s="1"/>
  <c r="M8" i="1" s="1" a="1"/>
  <c r="M8" i="1" s="1"/>
  <c r="N8" i="1" s="1" a="1"/>
  <c r="N8" i="1" s="1"/>
  <c r="O8" i="1" s="1" a="1"/>
  <c r="O8" i="1" s="1"/>
  <c r="P8" i="1" s="1" a="1"/>
  <c r="P8" i="1" s="1"/>
  <c r="Q8" i="1" s="1" a="1"/>
  <c r="Q8" i="1" s="1"/>
  <c r="R8" i="1" s="1" a="1"/>
  <c r="R8" i="1" s="1"/>
  <c r="S8" i="1" s="1" a="1"/>
  <c r="S8" i="1" s="1"/>
  <c r="T8" i="1" s="1" a="1"/>
  <c r="T8" i="1" s="1"/>
  <c r="U8" i="1" s="1" a="1"/>
  <c r="U8" i="1" s="1"/>
  <c r="E10" i="1" a="1"/>
  <c r="E10" i="1" s="1"/>
  <c r="F10" i="1" s="1" a="1"/>
  <c r="F10" i="1" s="1"/>
  <c r="G10" i="1" s="1" a="1"/>
  <c r="G10" i="1" s="1"/>
  <c r="H10" i="1" s="1" a="1"/>
  <c r="H10" i="1" s="1"/>
  <c r="I10" i="1" s="1" a="1"/>
  <c r="I10" i="1" s="1"/>
  <c r="J10" i="1" s="1" a="1"/>
  <c r="J10" i="1" s="1"/>
  <c r="K10" i="1" s="1" a="1"/>
  <c r="K10" i="1" s="1"/>
  <c r="L10" i="1" s="1" a="1"/>
  <c r="L10" i="1" s="1"/>
  <c r="M10" i="1" s="1" a="1"/>
  <c r="M10" i="1" s="1"/>
  <c r="N10" i="1" s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E7" i="1" a="1"/>
  <c r="E7" i="1" s="1"/>
  <c r="F7" i="1" s="1" a="1"/>
  <c r="F7" i="1" s="1"/>
  <c r="G7" i="1" s="1" a="1"/>
  <c r="G7" i="1" s="1"/>
  <c r="H7" i="1" s="1" a="1"/>
  <c r="H7" i="1" s="1"/>
  <c r="I7" i="1" s="1" a="1"/>
  <c r="I7" i="1" s="1"/>
  <c r="J7" i="1" s="1" a="1"/>
  <c r="J7" i="1" s="1"/>
  <c r="K7" i="1" s="1" a="1"/>
  <c r="K7" i="1" s="1"/>
  <c r="L7" i="1" s="1" a="1"/>
  <c r="L7" i="1" s="1"/>
  <c r="M7" i="1" s="1" a="1"/>
  <c r="M7" i="1" s="1"/>
  <c r="N7" i="1" s="1" a="1"/>
  <c r="N7" i="1" s="1"/>
  <c r="O7" i="1" s="1" a="1"/>
  <c r="O7" i="1" s="1"/>
  <c r="P7" i="1" s="1" a="1"/>
  <c r="P7" i="1" s="1"/>
  <c r="Q7" i="1" s="1" a="1"/>
  <c r="Q7" i="1" s="1"/>
  <c r="R7" i="1" s="1" a="1"/>
  <c r="R7" i="1" s="1"/>
  <c r="S7" i="1" s="1" a="1"/>
  <c r="S7" i="1" s="1"/>
  <c r="T7" i="1" s="1" a="1"/>
  <c r="T7" i="1" s="1"/>
  <c r="U7" i="1" s="1" a="1"/>
  <c r="U7" i="1" s="1"/>
  <c r="BF8" i="1" a="1"/>
  <c r="BF8" i="1" s="1"/>
  <c r="BG8" i="1" a="1"/>
  <c r="BG8" i="1" s="1"/>
  <c r="AM8" i="1" a="1"/>
  <c r="AM8" i="1" s="1"/>
  <c r="AN10" i="1" a="1"/>
  <c r="AN10" i="1" s="1"/>
  <c r="AR10" i="1" a="1"/>
  <c r="AR10" i="1" s="1"/>
  <c r="AV10" i="1" a="1"/>
  <c r="AV10" i="1" s="1"/>
  <c r="AZ10" i="1" a="1"/>
  <c r="AZ10" i="1" s="1"/>
  <c r="BD10" i="1" a="1"/>
  <c r="BD10" i="1" s="1"/>
  <c r="X10" i="1" a="1"/>
  <c r="X10" i="1" s="1"/>
  <c r="AO10" i="1" a="1"/>
  <c r="AO10" i="1" s="1"/>
  <c r="AS10" i="1" a="1"/>
  <c r="AS10" i="1" s="1"/>
  <c r="AW10" i="1" a="1"/>
  <c r="AW10" i="1" s="1"/>
  <c r="BA10" i="1" a="1"/>
  <c r="BA10" i="1" s="1"/>
  <c r="BE10" i="1" a="1"/>
  <c r="BE10" i="1" s="1"/>
  <c r="AP10" i="1" a="1"/>
  <c r="AP10" i="1" s="1"/>
  <c r="AT10" i="1" a="1"/>
  <c r="AT10" i="1" s="1"/>
  <c r="AX10" i="1" a="1"/>
  <c r="AX10" i="1" s="1"/>
  <c r="BB10" i="1" a="1"/>
  <c r="BB10" i="1" s="1"/>
  <c r="AQ10" i="1" a="1"/>
  <c r="AQ10" i="1" s="1"/>
  <c r="AU10" i="1" a="1"/>
  <c r="AU10" i="1" s="1"/>
  <c r="AY10" i="1" a="1"/>
  <c r="AY10" i="1" s="1"/>
  <c r="BC10" i="1" a="1"/>
  <c r="BC10" i="1" s="1"/>
  <c r="BG7" i="1" a="1"/>
  <c r="BG7" i="1" s="1"/>
  <c r="X8" i="1" a="1"/>
  <c r="X8" i="1" s="1"/>
  <c r="AU8" i="1" a="1"/>
  <c r="AU8" i="1" s="1"/>
  <c r="BC8" i="1" a="1"/>
  <c r="BC8" i="1" s="1"/>
  <c r="BJ8" i="1" s="1" a="1"/>
  <c r="BJ8" i="1" s="1"/>
  <c r="AN8" i="1" a="1"/>
  <c r="AN8" i="1" s="1"/>
  <c r="AV8" i="1" a="1"/>
  <c r="AV8" i="1" s="1"/>
  <c r="BD8" i="1" a="1"/>
  <c r="BD8" i="1" s="1"/>
  <c r="AP8" i="1" a="1"/>
  <c r="AP8" i="1" s="1"/>
  <c r="AX8" i="1" a="1"/>
  <c r="AX8" i="1" s="1"/>
  <c r="AJ8" i="1" a="1"/>
  <c r="AJ8" i="1" s="1"/>
  <c r="AQ8" i="1" a="1"/>
  <c r="AQ8" i="1" s="1"/>
  <c r="AY8" i="1" a="1"/>
  <c r="AY8" i="1" s="1"/>
  <c r="AR8" i="1" a="1"/>
  <c r="AR8" i="1" s="1"/>
  <c r="AZ8" i="1" a="1"/>
  <c r="AZ8" i="1" s="1"/>
  <c r="AN7" i="1" a="1"/>
  <c r="AN7" i="1" s="1"/>
  <c r="AR7" i="1" a="1"/>
  <c r="AR7" i="1" s="1"/>
  <c r="AV7" i="1" a="1"/>
  <c r="AV7" i="1" s="1"/>
  <c r="AZ7" i="1" a="1"/>
  <c r="AZ7" i="1" s="1"/>
  <c r="BD7" i="1" a="1"/>
  <c r="BD7" i="1" s="1"/>
  <c r="X7" i="1" a="1"/>
  <c r="X7" i="1" s="1"/>
  <c r="AO7" i="1" a="1"/>
  <c r="AO7" i="1" s="1"/>
  <c r="AS7" i="1" a="1"/>
  <c r="AS7" i="1" s="1"/>
  <c r="AW7" i="1" a="1"/>
  <c r="AW7" i="1" s="1"/>
  <c r="BA7" i="1" a="1"/>
  <c r="BA7" i="1" s="1"/>
  <c r="BE7" i="1" a="1"/>
  <c r="BE7" i="1" s="1"/>
  <c r="AQ7" i="1" a="1"/>
  <c r="AQ7" i="1" s="1"/>
  <c r="AU7" i="1" a="1"/>
  <c r="AU7" i="1" s="1"/>
  <c r="AY7" i="1" a="1"/>
  <c r="AY7" i="1" s="1"/>
  <c r="BC7" i="1" a="1"/>
  <c r="BC7" i="1" s="1"/>
  <c r="AP7" i="1" a="1"/>
  <c r="AP7" i="1" s="1"/>
  <c r="AT7" i="1" a="1"/>
  <c r="AT7" i="1" s="1"/>
  <c r="AX7" i="1" a="1"/>
  <c r="AX7" i="1" s="1"/>
  <c r="BB7" i="1" a="1"/>
  <c r="BB7" i="1" s="1"/>
  <c r="BB8" i="1" a="1"/>
  <c r="BB8" i="1" s="1"/>
  <c r="AT8" i="1" a="1"/>
  <c r="AT8" i="1" s="1"/>
  <c r="BE8" i="1" a="1"/>
  <c r="BE8" i="1" s="1"/>
  <c r="BA8" i="1" a="1"/>
  <c r="BA8" i="1" s="1"/>
  <c r="AW8" i="1" a="1"/>
  <c r="AW8" i="1" s="1"/>
  <c r="AS8" i="1" a="1"/>
  <c r="AS8" i="1" s="1"/>
  <c r="AO8" i="1" a="1"/>
  <c r="AO8" i="1" s="1"/>
  <c r="AN6" i="1" a="1"/>
  <c r="AN6" i="1" s="1"/>
  <c r="AR6" i="1" a="1"/>
  <c r="AR6" i="1" s="1"/>
  <c r="AV6" i="1" a="1"/>
  <c r="AV6" i="1" s="1"/>
  <c r="AZ6" i="1" a="1"/>
  <c r="AZ6" i="1" s="1"/>
  <c r="BD6" i="1" a="1"/>
  <c r="BD6" i="1" s="1"/>
  <c r="X6" i="1" a="1"/>
  <c r="X6" i="1" s="1"/>
  <c r="AO6" i="1" a="1"/>
  <c r="AO6" i="1" s="1"/>
  <c r="AS6" i="1" a="1"/>
  <c r="AS6" i="1" s="1"/>
  <c r="AW6" i="1" a="1"/>
  <c r="AW6" i="1" s="1"/>
  <c r="BA6" i="1" a="1"/>
  <c r="BA6" i="1" s="1"/>
  <c r="BE6" i="1" a="1"/>
  <c r="BE6" i="1" s="1"/>
  <c r="AQ6" i="1" a="1"/>
  <c r="AQ6" i="1" s="1"/>
  <c r="AU6" i="1" a="1"/>
  <c r="AU6" i="1" s="1"/>
  <c r="AY6" i="1" a="1"/>
  <c r="AY6" i="1" s="1"/>
  <c r="BC6" i="1" a="1"/>
  <c r="BC6" i="1" s="1"/>
  <c r="AP6" i="1" a="1"/>
  <c r="AP6" i="1" s="1"/>
  <c r="AT6" i="1" a="1"/>
  <c r="AT6" i="1" s="1"/>
  <c r="AX6" i="1" a="1"/>
  <c r="AX6" i="1" s="1"/>
  <c r="BB6" i="1" a="1"/>
  <c r="BB6" i="1" s="1"/>
  <c r="AN9" i="1" a="1"/>
  <c r="AN9" i="1" s="1"/>
  <c r="AR9" i="1" a="1"/>
  <c r="AR9" i="1" s="1"/>
  <c r="AV9" i="1" a="1"/>
  <c r="AV9" i="1" s="1"/>
  <c r="AZ9" i="1" a="1"/>
  <c r="AZ9" i="1" s="1"/>
  <c r="BD9" i="1" a="1"/>
  <c r="BD9" i="1" s="1"/>
  <c r="AQ9" i="1" a="1"/>
  <c r="AQ9" i="1" s="1"/>
  <c r="AU9" i="1" a="1"/>
  <c r="AU9" i="1" s="1"/>
  <c r="AY9" i="1" a="1"/>
  <c r="AY9" i="1" s="1"/>
  <c r="BC9" i="1" a="1"/>
  <c r="BC9" i="1" s="1"/>
  <c r="X9" i="1" a="1"/>
  <c r="X9" i="1" s="1"/>
  <c r="AO9" i="1" a="1"/>
  <c r="AO9" i="1" s="1"/>
  <c r="AS9" i="1" a="1"/>
  <c r="AS9" i="1" s="1"/>
  <c r="AW9" i="1" a="1"/>
  <c r="AW9" i="1" s="1"/>
  <c r="BA9" i="1" a="1"/>
  <c r="BA9" i="1" s="1"/>
  <c r="BE9" i="1" a="1"/>
  <c r="BE9" i="1" s="1"/>
  <c r="AP9" i="1" a="1"/>
  <c r="AP9" i="1" s="1"/>
  <c r="AT9" i="1" a="1"/>
  <c r="AT9" i="1" s="1"/>
  <c r="AX9" i="1" a="1"/>
  <c r="AX9" i="1" s="1"/>
  <c r="BB9" i="1" a="1"/>
  <c r="BB9" i="1" s="1"/>
  <c r="BI8" i="1" l="1" a="1"/>
  <c r="BI8" i="1" s="1"/>
  <c r="BH8" i="1" a="1"/>
  <c r="BH8" i="1" s="1"/>
  <c r="AM7" i="1" a="1"/>
  <c r="AM7" i="1" s="1"/>
  <c r="BH7" i="1" s="1" a="1"/>
  <c r="BH7" i="1" s="1"/>
  <c r="BP8" i="1" a="1"/>
  <c r="BP8" i="1" s="1"/>
  <c r="BK8" i="1" a="1"/>
  <c r="BK8" i="1" s="1"/>
  <c r="BL10" i="1" a="1"/>
  <c r="BL10" i="1" s="1"/>
  <c r="BP10" i="1" a="1"/>
  <c r="BP10" i="1" s="1"/>
  <c r="BI10" i="1" a="1"/>
  <c r="BI10" i="1" s="1"/>
  <c r="BM10" i="1" a="1"/>
  <c r="BM10" i="1" s="1"/>
  <c r="BK10" i="1" a="1"/>
  <c r="BK10" i="1" s="1"/>
  <c r="BJ10" i="1" a="1"/>
  <c r="BJ10" i="1" s="1"/>
  <c r="BM8" i="1" a="1"/>
  <c r="BM8" i="1" s="1"/>
  <c r="BL8" i="1" a="1"/>
  <c r="BL8" i="1" s="1"/>
  <c r="BL7" i="1" a="1"/>
  <c r="BL7" i="1" s="1"/>
  <c r="BP7" i="1" a="1"/>
  <c r="BP7" i="1" s="1"/>
  <c r="BI7" i="1" a="1"/>
  <c r="BI7" i="1" s="1"/>
  <c r="BM7" i="1" a="1"/>
  <c r="BM7" i="1" s="1"/>
  <c r="BK7" i="1" a="1"/>
  <c r="BK7" i="1" s="1"/>
  <c r="BJ7" i="1" a="1"/>
  <c r="BJ7" i="1" s="1"/>
  <c r="BL6" i="1" a="1"/>
  <c r="BL6" i="1" s="1"/>
  <c r="BP6" i="1" a="1"/>
  <c r="BP6" i="1" s="1"/>
  <c r="BK6" i="1" a="1"/>
  <c r="BK6" i="1" s="1"/>
  <c r="BI6" i="1" a="1"/>
  <c r="BI6" i="1" s="1"/>
  <c r="BM6" i="1" a="1"/>
  <c r="BM6" i="1" s="1"/>
  <c r="BJ6" i="1" a="1"/>
  <c r="BJ6" i="1" s="1"/>
  <c r="BL9" i="1" a="1"/>
  <c r="BL9" i="1" s="1"/>
  <c r="BP9" i="1" a="1"/>
  <c r="BP9" i="1" s="1"/>
  <c r="BI9" i="1" a="1"/>
  <c r="BI9" i="1" s="1"/>
  <c r="BM9" i="1" a="1"/>
  <c r="BM9" i="1" s="1"/>
  <c r="BJ9" i="1" a="1"/>
  <c r="BJ9" i="1" s="1"/>
  <c r="BK9" i="1" a="1"/>
  <c r="BK9" i="1" s="1"/>
  <c r="BN10" i="1" l="1" a="1"/>
  <c r="BN10" i="1" s="1"/>
  <c r="BO10" i="1" s="1" a="1"/>
  <c r="BO10" i="1" s="1"/>
  <c r="BN8" i="1" a="1"/>
  <c r="BN8" i="1" s="1"/>
  <c r="BN7" i="1" a="1"/>
  <c r="BN7" i="1" s="1"/>
  <c r="BN6" i="1" a="1"/>
  <c r="BN6" i="1" s="1"/>
  <c r="BN9" i="1" a="1"/>
  <c r="BN9" i="1" s="1"/>
  <c r="BO6" i="1" l="1" a="1"/>
  <c r="BO6" i="1" s="1"/>
  <c r="BO9" i="1" a="1"/>
  <c r="BO9" i="1" s="1"/>
  <c r="C21" i="1" l="1" a="1"/>
  <c r="C21" i="1" s="1"/>
  <c r="D21" i="1" s="1" a="1"/>
  <c r="D21" i="1" s="1"/>
  <c r="AA21" i="1" a="1"/>
  <c r="AA21" i="1" s="1"/>
  <c r="AB21" i="1" a="1"/>
  <c r="AB21" i="1" s="1"/>
  <c r="AM21" i="1" a="1"/>
  <c r="AM21" i="1" s="1"/>
  <c r="BH21" i="1" s="1" a="1"/>
  <c r="BH21" i="1" s="1"/>
  <c r="BF21" i="1" a="1"/>
  <c r="BF21" i="1" s="1"/>
  <c r="BG21" i="1" a="1"/>
  <c r="BG21" i="1" s="1"/>
  <c r="C20" i="1" a="1"/>
  <c r="C20" i="1" s="1"/>
  <c r="D20" i="1" s="1" a="1"/>
  <c r="D20" i="1" s="1"/>
  <c r="AA20" i="1" a="1"/>
  <c r="AA20" i="1" s="1"/>
  <c r="AB20" i="1" a="1"/>
  <c r="AB20" i="1" s="1"/>
  <c r="AM20" i="1" a="1"/>
  <c r="AM20" i="1" s="1"/>
  <c r="BH20" i="1" s="1" a="1"/>
  <c r="BH20" i="1" s="1"/>
  <c r="BF20" i="1" a="1"/>
  <c r="BF20" i="1" s="1"/>
  <c r="BG20" i="1" a="1"/>
  <c r="BG20" i="1" s="1"/>
  <c r="C19" i="1" a="1"/>
  <c r="C19" i="1" s="1"/>
  <c r="D19" i="1" s="1" a="1"/>
  <c r="D19" i="1" s="1"/>
  <c r="AA19" i="1" a="1"/>
  <c r="AA19" i="1" s="1"/>
  <c r="AB19" i="1" a="1"/>
  <c r="AB19" i="1" s="1"/>
  <c r="BF19" i="1" a="1"/>
  <c r="BF19" i="1" s="1"/>
  <c r="BG19" i="1" a="1"/>
  <c r="BG19" i="1" s="1"/>
  <c r="E19" i="1" l="1" a="1"/>
  <c r="E19" i="1" s="1"/>
  <c r="F19" i="1" s="1" a="1"/>
  <c r="F19" i="1" s="1"/>
  <c r="G19" i="1" s="1" a="1"/>
  <c r="G19" i="1" s="1"/>
  <c r="H19" i="1" s="1" a="1"/>
  <c r="H19" i="1" s="1"/>
  <c r="I19" i="1" s="1" a="1"/>
  <c r="I19" i="1" s="1"/>
  <c r="J19" i="1" s="1" a="1"/>
  <c r="J19" i="1" s="1"/>
  <c r="K19" i="1" s="1" a="1"/>
  <c r="K19" i="1" s="1"/>
  <c r="L19" i="1" s="1" a="1"/>
  <c r="L19" i="1" s="1"/>
  <c r="M19" i="1" s="1" a="1"/>
  <c r="M19" i="1" s="1"/>
  <c r="N19" i="1" s="1" a="1"/>
  <c r="N19" i="1" s="1"/>
  <c r="O19" i="1" s="1" a="1"/>
  <c r="O19" i="1" s="1"/>
  <c r="P19" i="1" s="1" a="1"/>
  <c r="P19" i="1" s="1"/>
  <c r="Q19" i="1" s="1" a="1"/>
  <c r="Q19" i="1" s="1"/>
  <c r="R19" i="1" s="1" a="1"/>
  <c r="R19" i="1" s="1"/>
  <c r="S19" i="1" s="1" a="1"/>
  <c r="S19" i="1" s="1"/>
  <c r="T19" i="1" s="1" a="1"/>
  <c r="T19" i="1" s="1"/>
  <c r="U19" i="1" s="1" a="1"/>
  <c r="U19" i="1" s="1"/>
  <c r="E20" i="1" a="1"/>
  <c r="E20" i="1" s="1"/>
  <c r="F20" i="1" s="1" a="1"/>
  <c r="F20" i="1" s="1"/>
  <c r="G20" i="1" s="1" a="1"/>
  <c r="G20" i="1" s="1"/>
  <c r="H20" i="1" s="1" a="1"/>
  <c r="H20" i="1" s="1"/>
  <c r="I20" i="1" s="1" a="1"/>
  <c r="I20" i="1" s="1"/>
  <c r="J20" i="1" s="1" a="1"/>
  <c r="J20" i="1" s="1"/>
  <c r="K20" i="1" s="1" a="1"/>
  <c r="K20" i="1" s="1"/>
  <c r="L20" i="1" s="1" a="1"/>
  <c r="L20" i="1" s="1"/>
  <c r="M20" i="1" s="1" a="1"/>
  <c r="M20" i="1" s="1"/>
  <c r="N20" i="1" s="1" a="1"/>
  <c r="N20" i="1" s="1"/>
  <c r="O20" i="1" s="1" a="1"/>
  <c r="O20" i="1" s="1"/>
  <c r="P20" i="1" s="1" a="1"/>
  <c r="P20" i="1" s="1"/>
  <c r="Q20" i="1" s="1" a="1"/>
  <c r="Q20" i="1" s="1"/>
  <c r="R20" i="1" s="1" a="1"/>
  <c r="R20" i="1" s="1"/>
  <c r="S20" i="1" s="1" a="1"/>
  <c r="S20" i="1" s="1"/>
  <c r="T20" i="1" s="1" a="1"/>
  <c r="T20" i="1" s="1"/>
  <c r="U20" i="1" s="1" a="1"/>
  <c r="U20" i="1" s="1"/>
  <c r="E21" i="1" a="1"/>
  <c r="E21" i="1" s="1"/>
  <c r="F21" i="1" s="1" a="1"/>
  <c r="F21" i="1" s="1"/>
  <c r="G21" i="1" s="1" a="1"/>
  <c r="G21" i="1" s="1"/>
  <c r="H21" i="1" s="1" a="1"/>
  <c r="H21" i="1" s="1"/>
  <c r="I21" i="1" s="1" a="1"/>
  <c r="I21" i="1" s="1"/>
  <c r="J21" i="1" s="1" a="1"/>
  <c r="J21" i="1" s="1"/>
  <c r="K21" i="1" s="1" a="1"/>
  <c r="K21" i="1" s="1"/>
  <c r="L21" i="1" s="1" a="1"/>
  <c r="L21" i="1" s="1"/>
  <c r="M21" i="1" s="1" a="1"/>
  <c r="M21" i="1" s="1"/>
  <c r="N21" i="1" s="1" a="1"/>
  <c r="N21" i="1" s="1"/>
  <c r="O21" i="1" s="1" a="1"/>
  <c r="O21" i="1" s="1"/>
  <c r="P21" i="1" s="1" a="1"/>
  <c r="P21" i="1" s="1"/>
  <c r="Q21" i="1" s="1" a="1"/>
  <c r="Q21" i="1" s="1"/>
  <c r="R21" i="1" s="1" a="1"/>
  <c r="R21" i="1" s="1"/>
  <c r="S21" i="1" s="1" a="1"/>
  <c r="S21" i="1" s="1"/>
  <c r="T21" i="1" s="1" a="1"/>
  <c r="T21" i="1" s="1"/>
  <c r="U21" i="1" s="1" a="1"/>
  <c r="U21" i="1" s="1"/>
  <c r="AM19" i="1" a="1"/>
  <c r="AM19" i="1" s="1"/>
  <c r="BH19" i="1" s="1" a="1"/>
  <c r="BH19" i="1" s="1"/>
  <c r="X21" i="1" a="1"/>
  <c r="X21" i="1" s="1"/>
  <c r="AZ21" i="1" a="1"/>
  <c r="AZ21" i="1" s="1"/>
  <c r="AV21" i="1" a="1"/>
  <c r="AV21" i="1" s="1"/>
  <c r="AR21" i="1" a="1"/>
  <c r="AR21" i="1" s="1"/>
  <c r="AJ21" i="1" a="1"/>
  <c r="AJ21" i="1" s="1"/>
  <c r="BD21" i="1" a="1"/>
  <c r="BD21" i="1" s="1"/>
  <c r="AN21" i="1" a="1"/>
  <c r="AN21" i="1" s="1"/>
  <c r="BC21" i="1" a="1"/>
  <c r="BC21" i="1" s="1"/>
  <c r="AY21" i="1" a="1"/>
  <c r="AY21" i="1" s="1"/>
  <c r="AU21" i="1" a="1"/>
  <c r="AU21" i="1" s="1"/>
  <c r="AQ21" i="1" a="1"/>
  <c r="AQ21" i="1" s="1"/>
  <c r="BB21" i="1" a="1"/>
  <c r="BB21" i="1" s="1"/>
  <c r="AX21" i="1" a="1"/>
  <c r="AX21" i="1" s="1"/>
  <c r="AT21" i="1" a="1"/>
  <c r="AT21" i="1" s="1"/>
  <c r="AP21" i="1" a="1"/>
  <c r="AP21" i="1" s="1"/>
  <c r="BE21" i="1" a="1"/>
  <c r="BE21" i="1" s="1"/>
  <c r="BA21" i="1" a="1"/>
  <c r="BA21" i="1" s="1"/>
  <c r="AW21" i="1" a="1"/>
  <c r="AW21" i="1" s="1"/>
  <c r="AS21" i="1" a="1"/>
  <c r="AS21" i="1" s="1"/>
  <c r="AO21" i="1" a="1"/>
  <c r="AO21" i="1" s="1"/>
  <c r="AJ20" i="1" a="1"/>
  <c r="AJ20" i="1" s="1"/>
  <c r="AN20" i="1" a="1"/>
  <c r="AN20" i="1" s="1"/>
  <c r="AR20" i="1" a="1"/>
  <c r="AR20" i="1" s="1"/>
  <c r="AV20" i="1" a="1"/>
  <c r="AV20" i="1" s="1"/>
  <c r="AZ20" i="1" a="1"/>
  <c r="AZ20" i="1" s="1"/>
  <c r="BD20" i="1" a="1"/>
  <c r="BD20" i="1" s="1"/>
  <c r="X20" i="1" a="1"/>
  <c r="X20" i="1" s="1"/>
  <c r="AO20" i="1" a="1"/>
  <c r="AO20" i="1" s="1"/>
  <c r="AS20" i="1" a="1"/>
  <c r="AS20" i="1" s="1"/>
  <c r="AW20" i="1" a="1"/>
  <c r="AW20" i="1" s="1"/>
  <c r="BA20" i="1" a="1"/>
  <c r="BA20" i="1" s="1"/>
  <c r="BE20" i="1" a="1"/>
  <c r="BE20" i="1" s="1"/>
  <c r="AQ20" i="1" a="1"/>
  <c r="AQ20" i="1" s="1"/>
  <c r="AU20" i="1" a="1"/>
  <c r="AU20" i="1" s="1"/>
  <c r="AY20" i="1" a="1"/>
  <c r="AY20" i="1" s="1"/>
  <c r="BC20" i="1" a="1"/>
  <c r="BC20" i="1" s="1"/>
  <c r="AP20" i="1" a="1"/>
  <c r="AP20" i="1" s="1"/>
  <c r="AT20" i="1" a="1"/>
  <c r="AT20" i="1" s="1"/>
  <c r="AX20" i="1" a="1"/>
  <c r="AX20" i="1" s="1"/>
  <c r="BB20" i="1" a="1"/>
  <c r="BB20" i="1" s="1"/>
  <c r="X19" i="1" a="1"/>
  <c r="X19" i="1" s="1"/>
  <c r="BC19" i="1" a="1"/>
  <c r="BC19" i="1" s="1"/>
  <c r="BI19" i="1" s="1" a="1"/>
  <c r="BI19" i="1" s="1"/>
  <c r="BD19" i="1" a="1"/>
  <c r="BD19" i="1" s="1"/>
  <c r="AQ19" i="1" a="1"/>
  <c r="AQ19" i="1" s="1"/>
  <c r="AR19" i="1" a="1"/>
  <c r="AR19" i="1" s="1"/>
  <c r="AV19" i="1" a="1"/>
  <c r="AV19" i="1" s="1"/>
  <c r="AZ19" i="1" a="1"/>
  <c r="AZ19" i="1" s="1"/>
  <c r="AY19" i="1" a="1"/>
  <c r="AY19" i="1" s="1"/>
  <c r="AU19" i="1" a="1"/>
  <c r="AU19" i="1" s="1"/>
  <c r="BB19" i="1" a="1"/>
  <c r="BB19" i="1" s="1"/>
  <c r="AT19" i="1" a="1"/>
  <c r="AT19" i="1" s="1"/>
  <c r="AX19" i="1" a="1"/>
  <c r="AX19" i="1" s="1"/>
  <c r="AP19" i="1" a="1"/>
  <c r="AP19" i="1" s="1"/>
  <c r="AN19" i="1" a="1"/>
  <c r="AN19" i="1" s="1"/>
  <c r="BE19" i="1" a="1"/>
  <c r="BE19" i="1" s="1"/>
  <c r="BA19" i="1" a="1"/>
  <c r="BA19" i="1" s="1"/>
  <c r="AW19" i="1" a="1"/>
  <c r="AW19" i="1" s="1"/>
  <c r="AS19" i="1" a="1"/>
  <c r="AS19" i="1" s="1"/>
  <c r="AO19" i="1" a="1"/>
  <c r="AO19" i="1" s="1"/>
  <c r="DN12" i="1"/>
  <c r="DN11" i="1"/>
  <c r="DN5" i="1"/>
  <c r="C68" i="1" a="1"/>
  <c r="C68" i="1" s="1"/>
  <c r="D68" i="1" s="1" a="1"/>
  <c r="D68" i="1" s="1"/>
  <c r="AA68" i="1" a="1"/>
  <c r="AA68" i="1" s="1"/>
  <c r="AB68" i="1" a="1"/>
  <c r="AB68" i="1" s="1"/>
  <c r="AM68" i="1" a="1"/>
  <c r="AM68" i="1" s="1"/>
  <c r="BH68" i="1" s="1" a="1"/>
  <c r="BH68" i="1" s="1"/>
  <c r="BF68" i="1" a="1"/>
  <c r="BF68" i="1" s="1"/>
  <c r="BG68" i="1" a="1"/>
  <c r="BG68" i="1" s="1"/>
  <c r="C69" i="1" a="1"/>
  <c r="C69" i="1" s="1"/>
  <c r="D69" i="1" s="1" a="1"/>
  <c r="D69" i="1" s="1"/>
  <c r="AA69" i="1" a="1"/>
  <c r="AA69" i="1" s="1"/>
  <c r="AB69" i="1" a="1"/>
  <c r="AB69" i="1" s="1"/>
  <c r="AM69" i="1" a="1"/>
  <c r="AM69" i="1" s="1"/>
  <c r="BH69" i="1" s="1" a="1"/>
  <c r="BH69" i="1" s="1"/>
  <c r="BF69" i="1" a="1"/>
  <c r="BF69" i="1" s="1"/>
  <c r="BG69" i="1" a="1"/>
  <c r="BG69" i="1" s="1"/>
  <c r="C70" i="1" a="1"/>
  <c r="C70" i="1" s="1"/>
  <c r="D70" i="1" s="1" a="1"/>
  <c r="D70" i="1" s="1"/>
  <c r="AA70" i="1" a="1"/>
  <c r="AA70" i="1" s="1"/>
  <c r="AB70" i="1" a="1"/>
  <c r="AB70" i="1" s="1"/>
  <c r="AM70" i="1" a="1"/>
  <c r="AM70" i="1" s="1"/>
  <c r="BH70" i="1" s="1" a="1"/>
  <c r="BH70" i="1" s="1"/>
  <c r="BF70" i="1" a="1"/>
  <c r="BF70" i="1" s="1"/>
  <c r="BG70" i="1" a="1"/>
  <c r="BG70" i="1" s="1"/>
  <c r="C71" i="1" a="1"/>
  <c r="C71" i="1" s="1"/>
  <c r="D71" i="1" s="1" a="1"/>
  <c r="D71" i="1" s="1"/>
  <c r="AA71" i="1" a="1"/>
  <c r="AA71" i="1" s="1"/>
  <c r="AB71" i="1" a="1"/>
  <c r="AB71" i="1" s="1"/>
  <c r="AM71" i="1" a="1"/>
  <c r="AM71" i="1" s="1"/>
  <c r="BH71" i="1" s="1" a="1"/>
  <c r="BH71" i="1" s="1"/>
  <c r="BF71" i="1" a="1"/>
  <c r="BF71" i="1" s="1"/>
  <c r="BG71" i="1" a="1"/>
  <c r="BG71" i="1" s="1"/>
  <c r="C72" i="1" a="1"/>
  <c r="C72" i="1" s="1"/>
  <c r="D72" i="1" s="1" a="1"/>
  <c r="D72" i="1" s="1"/>
  <c r="AA72" i="1" a="1"/>
  <c r="AA72" i="1" s="1"/>
  <c r="AB72" i="1" a="1"/>
  <c r="AB72" i="1" s="1"/>
  <c r="AM72" i="1" a="1"/>
  <c r="AM72" i="1" s="1"/>
  <c r="BH72" i="1" s="1" a="1"/>
  <c r="BH72" i="1" s="1"/>
  <c r="BF72" i="1" a="1"/>
  <c r="BF72" i="1" s="1"/>
  <c r="BG72" i="1" a="1"/>
  <c r="BG72" i="1" s="1"/>
  <c r="C73" i="1" a="1"/>
  <c r="C73" i="1" s="1"/>
  <c r="D73" i="1" s="1" a="1"/>
  <c r="D73" i="1" s="1"/>
  <c r="AA73" i="1" a="1"/>
  <c r="AA73" i="1" s="1"/>
  <c r="AB73" i="1" a="1"/>
  <c r="AB73" i="1" s="1"/>
  <c r="AM73" i="1" a="1"/>
  <c r="AM73" i="1" s="1"/>
  <c r="BH73" i="1" s="1" a="1"/>
  <c r="BH73" i="1" s="1"/>
  <c r="BF73" i="1" a="1"/>
  <c r="BF73" i="1" s="1"/>
  <c r="BG73" i="1" a="1"/>
  <c r="BG73" i="1" s="1"/>
  <c r="C74" i="1" a="1"/>
  <c r="C74" i="1" s="1"/>
  <c r="D74" i="1" s="1" a="1"/>
  <c r="D74" i="1" s="1"/>
  <c r="AA74" i="1" a="1"/>
  <c r="AA74" i="1" s="1"/>
  <c r="AB74" i="1" a="1"/>
  <c r="AB74" i="1" s="1"/>
  <c r="AM74" i="1" a="1"/>
  <c r="AM74" i="1" s="1"/>
  <c r="BH74" i="1" s="1" a="1"/>
  <c r="BH74" i="1" s="1"/>
  <c r="BF74" i="1" a="1"/>
  <c r="BF74" i="1" s="1"/>
  <c r="BG74" i="1" a="1"/>
  <c r="BG74" i="1" s="1"/>
  <c r="C75" i="1" a="1"/>
  <c r="C75" i="1" s="1"/>
  <c r="D75" i="1" s="1" a="1"/>
  <c r="D75" i="1" s="1"/>
  <c r="AA75" i="1" a="1"/>
  <c r="AA75" i="1" s="1"/>
  <c r="AB75" i="1" a="1"/>
  <c r="AB75" i="1" s="1"/>
  <c r="AM75" i="1" a="1"/>
  <c r="AM75" i="1"/>
  <c r="BH75" i="1" s="1" a="1"/>
  <c r="BH75" i="1" s="1"/>
  <c r="BF75" i="1" a="1"/>
  <c r="BF75" i="1" s="1"/>
  <c r="BG75" i="1" a="1"/>
  <c r="BG75" i="1" s="1"/>
  <c r="C76" i="1" a="1"/>
  <c r="C76" i="1" s="1"/>
  <c r="D76" i="1" s="1" a="1"/>
  <c r="D76" i="1" s="1"/>
  <c r="AA76" i="1" a="1"/>
  <c r="AA76" i="1" s="1"/>
  <c r="AB76" i="1" a="1"/>
  <c r="AB76" i="1" s="1"/>
  <c r="AM76" i="1" a="1"/>
  <c r="AM76" i="1" s="1"/>
  <c r="BH76" i="1" s="1" a="1"/>
  <c r="BH76" i="1" s="1"/>
  <c r="BF76" i="1" a="1"/>
  <c r="BF76" i="1" s="1"/>
  <c r="BG76" i="1" a="1"/>
  <c r="BG76" i="1" s="1"/>
  <c r="C77" i="1" a="1"/>
  <c r="C77" i="1" s="1"/>
  <c r="D77" i="1" s="1" a="1"/>
  <c r="D77" i="1" s="1"/>
  <c r="AA77" i="1" a="1"/>
  <c r="AA77" i="1" s="1"/>
  <c r="AB77" i="1" a="1"/>
  <c r="AB77" i="1" s="1"/>
  <c r="AM77" i="1" a="1"/>
  <c r="AM77" i="1" s="1"/>
  <c r="BH77" i="1" s="1" a="1"/>
  <c r="BH77" i="1" s="1"/>
  <c r="BF77" i="1" a="1"/>
  <c r="BF77" i="1" s="1"/>
  <c r="BG77" i="1" a="1"/>
  <c r="BG77" i="1" s="1"/>
  <c r="C78" i="1" a="1"/>
  <c r="C78" i="1" s="1"/>
  <c r="D78" i="1" s="1" a="1"/>
  <c r="D78" i="1" s="1"/>
  <c r="AA78" i="1" a="1"/>
  <c r="AA78" i="1" s="1"/>
  <c r="AB78" i="1" a="1"/>
  <c r="AB78" i="1" s="1"/>
  <c r="AM78" i="1" a="1"/>
  <c r="AM78" i="1" s="1"/>
  <c r="BH78" i="1" s="1" a="1"/>
  <c r="BH78" i="1" s="1"/>
  <c r="BF78" i="1" a="1"/>
  <c r="BF78" i="1" s="1"/>
  <c r="BG78" i="1" a="1"/>
  <c r="BG78" i="1" s="1"/>
  <c r="C57" i="1" a="1"/>
  <c r="C57" i="1" s="1"/>
  <c r="D57" i="1" s="1" a="1"/>
  <c r="D57" i="1" s="1"/>
  <c r="AA57" i="1" a="1"/>
  <c r="AA57" i="1" s="1"/>
  <c r="AB57" i="1" a="1"/>
  <c r="AB57" i="1" s="1"/>
  <c r="C58" i="1" a="1"/>
  <c r="C58" i="1" s="1"/>
  <c r="D58" i="1" s="1" a="1"/>
  <c r="D58" i="1" s="1"/>
  <c r="AA58" i="1" a="1"/>
  <c r="AA58" i="1" s="1"/>
  <c r="AB58" i="1" a="1"/>
  <c r="AB58" i="1" s="1"/>
  <c r="C59" i="1" a="1"/>
  <c r="C59" i="1" s="1"/>
  <c r="D59" i="1" s="1" a="1"/>
  <c r="D59" i="1" s="1"/>
  <c r="AA59" i="1" a="1"/>
  <c r="AA59" i="1" s="1"/>
  <c r="AB59" i="1" a="1"/>
  <c r="AB59" i="1" s="1"/>
  <c r="C60" i="1" a="1"/>
  <c r="C60" i="1" s="1"/>
  <c r="D60" i="1" s="1" a="1"/>
  <c r="D60" i="1" s="1"/>
  <c r="AA60" i="1" a="1"/>
  <c r="AA60" i="1" s="1"/>
  <c r="AB60" i="1" a="1"/>
  <c r="AB60" i="1" s="1"/>
  <c r="AM60" i="1" a="1"/>
  <c r="AM60" i="1" s="1"/>
  <c r="BH60" i="1" s="1" a="1"/>
  <c r="BH60" i="1" s="1"/>
  <c r="BF60" i="1" a="1"/>
  <c r="BF60" i="1" s="1"/>
  <c r="BG60" i="1" a="1"/>
  <c r="BG60" i="1" s="1"/>
  <c r="C61" i="1" a="1"/>
  <c r="C61" i="1" s="1"/>
  <c r="D61" i="1" s="1" a="1"/>
  <c r="D61" i="1" s="1"/>
  <c r="AA61" i="1" a="1"/>
  <c r="AA61" i="1" s="1"/>
  <c r="AB61" i="1" a="1"/>
  <c r="AB61" i="1" s="1"/>
  <c r="AM61" i="1" a="1"/>
  <c r="AM61" i="1" s="1"/>
  <c r="BH61" i="1" s="1" a="1"/>
  <c r="BH61" i="1" s="1"/>
  <c r="BF61" i="1" a="1"/>
  <c r="BF61" i="1" s="1"/>
  <c r="BG61" i="1" a="1"/>
  <c r="BG61" i="1" s="1"/>
  <c r="C62" i="1" a="1"/>
  <c r="C62" i="1" s="1"/>
  <c r="D62" i="1" s="1" a="1"/>
  <c r="D62" i="1" s="1"/>
  <c r="AA62" i="1" a="1"/>
  <c r="AA62" i="1" s="1"/>
  <c r="AB62" i="1" a="1"/>
  <c r="AB62" i="1" s="1"/>
  <c r="AM62" i="1" a="1"/>
  <c r="AM62" i="1" s="1"/>
  <c r="BH62" i="1" s="1" a="1"/>
  <c r="BH62" i="1" s="1"/>
  <c r="BF62" i="1" a="1"/>
  <c r="BF62" i="1" s="1"/>
  <c r="BG62" i="1" a="1"/>
  <c r="BG62" i="1" s="1"/>
  <c r="C63" i="1" a="1"/>
  <c r="C63" i="1" s="1"/>
  <c r="D63" i="1" s="1" a="1"/>
  <c r="D63" i="1" s="1"/>
  <c r="AA63" i="1" a="1"/>
  <c r="AA63" i="1" s="1"/>
  <c r="AB63" i="1" a="1"/>
  <c r="AB63" i="1" s="1"/>
  <c r="AM63" i="1" a="1"/>
  <c r="AM63" i="1" s="1"/>
  <c r="BF63" i="1" a="1"/>
  <c r="BF63" i="1" s="1"/>
  <c r="BG63" i="1" a="1"/>
  <c r="BG63" i="1" s="1"/>
  <c r="C64" i="1" a="1"/>
  <c r="C64" i="1" s="1"/>
  <c r="D64" i="1" s="1" a="1"/>
  <c r="D64" i="1" s="1"/>
  <c r="AA64" i="1" a="1"/>
  <c r="AA64" i="1" s="1"/>
  <c r="AB64" i="1" a="1"/>
  <c r="AB64" i="1" s="1"/>
  <c r="AM64" i="1" a="1"/>
  <c r="AM64" i="1" s="1"/>
  <c r="BH64" i="1" s="1" a="1"/>
  <c r="BH64" i="1" s="1"/>
  <c r="BF64" i="1" a="1"/>
  <c r="BF64" i="1" s="1"/>
  <c r="BG64" i="1" a="1"/>
  <c r="BG64" i="1" s="1"/>
  <c r="C65" i="1" a="1"/>
  <c r="C65" i="1" s="1"/>
  <c r="D65" i="1" s="1" a="1"/>
  <c r="D65" i="1" s="1"/>
  <c r="AA65" i="1" a="1"/>
  <c r="AA65" i="1" s="1"/>
  <c r="AB65" i="1" a="1"/>
  <c r="AB65" i="1" s="1"/>
  <c r="AM65" i="1" a="1"/>
  <c r="AM65" i="1" s="1"/>
  <c r="BH65" i="1" s="1" a="1"/>
  <c r="BH65" i="1" s="1"/>
  <c r="BF65" i="1" a="1"/>
  <c r="BF65" i="1" s="1"/>
  <c r="BG65" i="1" a="1"/>
  <c r="BG65" i="1" s="1"/>
  <c r="C66" i="1" a="1"/>
  <c r="C66" i="1" s="1"/>
  <c r="D66" i="1" s="1" a="1"/>
  <c r="D66" i="1" s="1"/>
  <c r="AA66" i="1" a="1"/>
  <c r="AA66" i="1" s="1"/>
  <c r="AB66" i="1" a="1"/>
  <c r="AB66" i="1" s="1"/>
  <c r="AM66" i="1" a="1"/>
  <c r="AM66" i="1" s="1"/>
  <c r="BH66" i="1" s="1" a="1"/>
  <c r="BH66" i="1" s="1"/>
  <c r="BF66" i="1" a="1"/>
  <c r="BF66" i="1" s="1"/>
  <c r="BG66" i="1" a="1"/>
  <c r="BG66" i="1" s="1"/>
  <c r="C67" i="1" a="1"/>
  <c r="C67" i="1" s="1"/>
  <c r="D67" i="1" s="1" a="1"/>
  <c r="D67" i="1" s="1"/>
  <c r="AA67" i="1" a="1"/>
  <c r="AA67" i="1" s="1"/>
  <c r="AB67" i="1" a="1"/>
  <c r="AB67" i="1" s="1"/>
  <c r="AM67" i="1" a="1"/>
  <c r="AM67" i="1" s="1"/>
  <c r="BH67" i="1" s="1" a="1"/>
  <c r="BH67" i="1" s="1"/>
  <c r="BF67" i="1" a="1"/>
  <c r="BF67" i="1" s="1"/>
  <c r="BG67" i="1" a="1"/>
  <c r="BG67" i="1" s="1"/>
  <c r="C54" i="1" a="1"/>
  <c r="C54" i="1" s="1"/>
  <c r="D54" i="1" s="1" a="1"/>
  <c r="D54" i="1" s="1"/>
  <c r="AA54" i="1" a="1"/>
  <c r="AA54" i="1" s="1"/>
  <c r="AB54" i="1" a="1"/>
  <c r="AB54" i="1" s="1"/>
  <c r="AM54" i="1" a="1"/>
  <c r="AM54" i="1" s="1"/>
  <c r="BH54" i="1" s="1" a="1"/>
  <c r="BH54" i="1" s="1"/>
  <c r="BF54" i="1" a="1"/>
  <c r="BF54" i="1" s="1"/>
  <c r="BG54" i="1" a="1"/>
  <c r="BG54" i="1" s="1"/>
  <c r="C55" i="1" a="1"/>
  <c r="C55" i="1" s="1"/>
  <c r="D55" i="1" s="1" a="1"/>
  <c r="D55" i="1" s="1"/>
  <c r="AA55" i="1" a="1"/>
  <c r="AA55" i="1" s="1"/>
  <c r="AB55" i="1" a="1"/>
  <c r="AB55" i="1" s="1"/>
  <c r="AM55" i="1" a="1"/>
  <c r="AM55" i="1" s="1"/>
  <c r="BH55" i="1" s="1" a="1"/>
  <c r="BH55" i="1" s="1"/>
  <c r="BF55" i="1" a="1"/>
  <c r="BF55" i="1" s="1"/>
  <c r="BG55" i="1" a="1"/>
  <c r="BG55" i="1" s="1"/>
  <c r="C56" i="1" a="1"/>
  <c r="C56" i="1" s="1"/>
  <c r="D56" i="1" s="1" a="1"/>
  <c r="D56" i="1" s="1"/>
  <c r="AA56" i="1" a="1"/>
  <c r="AA56" i="1" s="1"/>
  <c r="AB56" i="1" a="1"/>
  <c r="AB56" i="1" s="1"/>
  <c r="AM56" i="1" a="1"/>
  <c r="AM56" i="1" s="1"/>
  <c r="BH56" i="1" s="1" a="1"/>
  <c r="BH56" i="1" s="1"/>
  <c r="BF56" i="1" a="1"/>
  <c r="BF56" i="1" s="1"/>
  <c r="BG56" i="1" a="1"/>
  <c r="BG56" i="1" s="1"/>
  <c r="C53" i="1" a="1"/>
  <c r="C53" i="1" s="1"/>
  <c r="D53" i="1" s="1" a="1"/>
  <c r="D53" i="1" s="1"/>
  <c r="AA53" i="1" a="1"/>
  <c r="AA53" i="1" s="1"/>
  <c r="AB53" i="1" a="1"/>
  <c r="AB53" i="1" s="1"/>
  <c r="AM53" i="1" a="1"/>
  <c r="AM53" i="1" s="1"/>
  <c r="BH53" i="1" s="1" a="1"/>
  <c r="BH53" i="1" s="1"/>
  <c r="BF53" i="1" a="1"/>
  <c r="BF53" i="1" s="1"/>
  <c r="BG53" i="1" a="1"/>
  <c r="BG53" i="1" s="1"/>
  <c r="V2" i="1" a="1"/>
  <c r="V2" i="1" s="1"/>
  <c r="E73" i="1" l="1" a="1"/>
  <c r="E73" i="1" s="1"/>
  <c r="F73" i="1" s="1" a="1"/>
  <c r="F73" i="1" s="1"/>
  <c r="G73" i="1" s="1" a="1"/>
  <c r="G73" i="1" s="1"/>
  <c r="H73" i="1" s="1" a="1"/>
  <c r="H73" i="1" s="1"/>
  <c r="I73" i="1" s="1" a="1"/>
  <c r="I73" i="1" s="1"/>
  <c r="J73" i="1" s="1" a="1"/>
  <c r="J73" i="1" s="1"/>
  <c r="K73" i="1" s="1" a="1"/>
  <c r="K73" i="1" s="1"/>
  <c r="L73" i="1" s="1" a="1"/>
  <c r="L73" i="1" s="1"/>
  <c r="M73" i="1" s="1" a="1"/>
  <c r="M73" i="1" s="1"/>
  <c r="N73" i="1" s="1" a="1"/>
  <c r="N73" i="1" s="1"/>
  <c r="O73" i="1" s="1" a="1"/>
  <c r="O73" i="1" s="1"/>
  <c r="P73" i="1" s="1" a="1"/>
  <c r="P73" i="1" s="1"/>
  <c r="Q73" i="1" s="1" a="1"/>
  <c r="Q73" i="1" s="1"/>
  <c r="R73" i="1" s="1" a="1"/>
  <c r="R73" i="1" s="1"/>
  <c r="S73" i="1" s="1" a="1"/>
  <c r="S73" i="1" s="1"/>
  <c r="T73" i="1" s="1" a="1"/>
  <c r="T73" i="1" s="1"/>
  <c r="U73" i="1" s="1" a="1"/>
  <c r="U73" i="1" s="1"/>
  <c r="E54" i="1" a="1"/>
  <c r="E54" i="1" s="1"/>
  <c r="F54" i="1" s="1" a="1"/>
  <c r="F54" i="1" s="1"/>
  <c r="G54" i="1" s="1" a="1"/>
  <c r="G54" i="1" s="1"/>
  <c r="H54" i="1" s="1" a="1"/>
  <c r="H54" i="1" s="1"/>
  <c r="I54" i="1" s="1" a="1"/>
  <c r="I54" i="1" s="1"/>
  <c r="J54" i="1" s="1" a="1"/>
  <c r="J54" i="1" s="1"/>
  <c r="K54" i="1" s="1" a="1"/>
  <c r="K54" i="1" s="1"/>
  <c r="L54" i="1" s="1" a="1"/>
  <c r="L54" i="1" s="1"/>
  <c r="M54" i="1" s="1" a="1"/>
  <c r="M54" i="1" s="1"/>
  <c r="N54" i="1" s="1" a="1"/>
  <c r="N54" i="1" s="1"/>
  <c r="O54" i="1" s="1" a="1"/>
  <c r="O54" i="1" s="1"/>
  <c r="P54" i="1" s="1" a="1"/>
  <c r="P54" i="1" s="1"/>
  <c r="Q54" i="1" s="1" a="1"/>
  <c r="Q54" i="1" s="1"/>
  <c r="R54" i="1" s="1" a="1"/>
  <c r="R54" i="1" s="1"/>
  <c r="S54" i="1" s="1" a="1"/>
  <c r="S54" i="1" s="1"/>
  <c r="T54" i="1" s="1" a="1"/>
  <c r="T54" i="1" s="1"/>
  <c r="U54" i="1" s="1" a="1"/>
  <c r="U54" i="1" s="1"/>
  <c r="E64" i="1" a="1"/>
  <c r="E64" i="1" s="1"/>
  <c r="F64" i="1" s="1" a="1"/>
  <c r="F64" i="1" s="1"/>
  <c r="G64" i="1" s="1" a="1"/>
  <c r="G64" i="1" s="1"/>
  <c r="H64" i="1" s="1" a="1"/>
  <c r="H64" i="1" s="1"/>
  <c r="I64" i="1" s="1" a="1"/>
  <c r="I64" i="1" s="1"/>
  <c r="J64" i="1" s="1" a="1"/>
  <c r="J64" i="1" s="1"/>
  <c r="K64" i="1" s="1" a="1"/>
  <c r="K64" i="1" s="1"/>
  <c r="L64" i="1" s="1" a="1"/>
  <c r="L64" i="1" s="1"/>
  <c r="M64" i="1" s="1" a="1"/>
  <c r="M64" i="1" s="1"/>
  <c r="N64" i="1" s="1" a="1"/>
  <c r="N64" i="1" s="1"/>
  <c r="O64" i="1" s="1" a="1"/>
  <c r="O64" i="1" s="1"/>
  <c r="P64" i="1" s="1" a="1"/>
  <c r="P64" i="1" s="1"/>
  <c r="Q64" i="1" s="1" a="1"/>
  <c r="Q64" i="1" s="1"/>
  <c r="R64" i="1" s="1" a="1"/>
  <c r="R64" i="1" s="1"/>
  <c r="S64" i="1" s="1" a="1"/>
  <c r="S64" i="1" s="1"/>
  <c r="T64" i="1" s="1" a="1"/>
  <c r="T64" i="1" s="1"/>
  <c r="U64" i="1" s="1" a="1"/>
  <c r="U64" i="1" s="1"/>
  <c r="E60" i="1" a="1"/>
  <c r="E60" i="1" s="1"/>
  <c r="F60" i="1" s="1" a="1"/>
  <c r="F60" i="1" s="1"/>
  <c r="G60" i="1" s="1" a="1"/>
  <c r="G60" i="1" s="1"/>
  <c r="H60" i="1" s="1" a="1"/>
  <c r="H60" i="1" s="1"/>
  <c r="I60" i="1" s="1" a="1"/>
  <c r="I60" i="1" s="1"/>
  <c r="J60" i="1" s="1" a="1"/>
  <c r="J60" i="1" s="1"/>
  <c r="K60" i="1" s="1" a="1"/>
  <c r="K60" i="1" s="1"/>
  <c r="L60" i="1" s="1" a="1"/>
  <c r="L60" i="1" s="1"/>
  <c r="M60" i="1" s="1" a="1"/>
  <c r="M60" i="1" s="1"/>
  <c r="N60" i="1" s="1" a="1"/>
  <c r="N60" i="1" s="1"/>
  <c r="O60" i="1" s="1" a="1"/>
  <c r="O60" i="1" s="1"/>
  <c r="P60" i="1" s="1" a="1"/>
  <c r="P60" i="1" s="1"/>
  <c r="Q60" i="1" s="1" a="1"/>
  <c r="Q60" i="1" s="1"/>
  <c r="R60" i="1" s="1" a="1"/>
  <c r="R60" i="1" s="1"/>
  <c r="S60" i="1" s="1" a="1"/>
  <c r="S60" i="1" s="1"/>
  <c r="T60" i="1" s="1" a="1"/>
  <c r="T60" i="1" s="1"/>
  <c r="U60" i="1" s="1" a="1"/>
  <c r="U60" i="1" s="1"/>
  <c r="E74" i="1" a="1"/>
  <c r="E74" i="1" s="1"/>
  <c r="F74" i="1" s="1" a="1"/>
  <c r="F74" i="1" s="1"/>
  <c r="G74" i="1" s="1" a="1"/>
  <c r="G74" i="1" s="1"/>
  <c r="H74" i="1" s="1" a="1"/>
  <c r="H74" i="1" s="1"/>
  <c r="I74" i="1" s="1" a="1"/>
  <c r="I74" i="1" s="1"/>
  <c r="J74" i="1" s="1" a="1"/>
  <c r="J74" i="1" s="1"/>
  <c r="K74" i="1" s="1" a="1"/>
  <c r="K74" i="1" s="1"/>
  <c r="L74" i="1" s="1" a="1"/>
  <c r="L74" i="1" s="1"/>
  <c r="M74" i="1" s="1" a="1"/>
  <c r="M74" i="1" s="1"/>
  <c r="N74" i="1" s="1" a="1"/>
  <c r="N74" i="1" s="1"/>
  <c r="O74" i="1" s="1" a="1"/>
  <c r="O74" i="1" s="1"/>
  <c r="P74" i="1" s="1" a="1"/>
  <c r="P74" i="1" s="1"/>
  <c r="Q74" i="1" s="1" a="1"/>
  <c r="Q74" i="1" s="1"/>
  <c r="R74" i="1" s="1" a="1"/>
  <c r="R74" i="1" s="1"/>
  <c r="S74" i="1" s="1" a="1"/>
  <c r="S74" i="1" s="1"/>
  <c r="T74" i="1" s="1" a="1"/>
  <c r="T74" i="1" s="1"/>
  <c r="U74" i="1" s="1" a="1"/>
  <c r="U74" i="1" s="1"/>
  <c r="E70" i="1" a="1"/>
  <c r="E70" i="1" s="1"/>
  <c r="F70" i="1" s="1" a="1"/>
  <c r="F70" i="1" s="1"/>
  <c r="G70" i="1" s="1" a="1"/>
  <c r="G70" i="1" s="1"/>
  <c r="H70" i="1" s="1" a="1"/>
  <c r="H70" i="1" s="1"/>
  <c r="I70" i="1" s="1" a="1"/>
  <c r="I70" i="1" s="1"/>
  <c r="J70" i="1" s="1" a="1"/>
  <c r="J70" i="1" s="1"/>
  <c r="K70" i="1" s="1" a="1"/>
  <c r="K70" i="1" s="1"/>
  <c r="L70" i="1" s="1" a="1"/>
  <c r="L70" i="1" s="1"/>
  <c r="M70" i="1" s="1" a="1"/>
  <c r="M70" i="1" s="1"/>
  <c r="N70" i="1" s="1" a="1"/>
  <c r="N70" i="1" s="1"/>
  <c r="O70" i="1" s="1" a="1"/>
  <c r="O70" i="1" s="1"/>
  <c r="P70" i="1" s="1" a="1"/>
  <c r="P70" i="1" s="1"/>
  <c r="Q70" i="1" s="1" a="1"/>
  <c r="Q70" i="1" s="1"/>
  <c r="R70" i="1" s="1" a="1"/>
  <c r="R70" i="1" s="1"/>
  <c r="S70" i="1" s="1" a="1"/>
  <c r="S70" i="1" s="1"/>
  <c r="T70" i="1" s="1" a="1"/>
  <c r="T70" i="1" s="1"/>
  <c r="U70" i="1" s="1" a="1"/>
  <c r="U70" i="1" s="1"/>
  <c r="E63" i="1" a="1"/>
  <c r="E63" i="1" s="1"/>
  <c r="F63" i="1" s="1" a="1"/>
  <c r="F63" i="1" s="1"/>
  <c r="G63" i="1" s="1" a="1"/>
  <c r="G63" i="1" s="1"/>
  <c r="H63" i="1" s="1" a="1"/>
  <c r="H63" i="1" s="1"/>
  <c r="I63" i="1" s="1" a="1"/>
  <c r="I63" i="1" s="1"/>
  <c r="J63" i="1" s="1" a="1"/>
  <c r="J63" i="1" s="1"/>
  <c r="K63" i="1" s="1" a="1"/>
  <c r="K63" i="1" s="1"/>
  <c r="L63" i="1" s="1" a="1"/>
  <c r="L63" i="1" s="1"/>
  <c r="M63" i="1" s="1" a="1"/>
  <c r="M63" i="1" s="1"/>
  <c r="N63" i="1" s="1" a="1"/>
  <c r="N63" i="1" s="1"/>
  <c r="O63" i="1" s="1" a="1"/>
  <c r="O63" i="1" s="1"/>
  <c r="P63" i="1" s="1" a="1"/>
  <c r="P63" i="1" s="1"/>
  <c r="Q63" i="1" s="1" a="1"/>
  <c r="Q63" i="1" s="1"/>
  <c r="R63" i="1" s="1" a="1"/>
  <c r="R63" i="1" s="1"/>
  <c r="S63" i="1" s="1" a="1"/>
  <c r="S63" i="1" s="1"/>
  <c r="T63" i="1" s="1" a="1"/>
  <c r="T63" i="1" s="1"/>
  <c r="U63" i="1" s="1" a="1"/>
  <c r="U63" i="1" s="1"/>
  <c r="E55" i="1" a="1"/>
  <c r="E55" i="1" s="1"/>
  <c r="F55" i="1" s="1" a="1"/>
  <c r="F55" i="1" s="1"/>
  <c r="G55" i="1" s="1" a="1"/>
  <c r="G55" i="1" s="1"/>
  <c r="H55" i="1" s="1" a="1"/>
  <c r="H55" i="1" s="1"/>
  <c r="I55" i="1" s="1" a="1"/>
  <c r="I55" i="1" s="1"/>
  <c r="J55" i="1" s="1" a="1"/>
  <c r="J55" i="1" s="1"/>
  <c r="K55" i="1" s="1" a="1"/>
  <c r="K55" i="1" s="1"/>
  <c r="L55" i="1" s="1" a="1"/>
  <c r="L55" i="1" s="1"/>
  <c r="M55" i="1" s="1" a="1"/>
  <c r="M55" i="1" s="1"/>
  <c r="N55" i="1" s="1" a="1"/>
  <c r="N55" i="1" s="1"/>
  <c r="O55" i="1" s="1" a="1"/>
  <c r="O55" i="1" s="1"/>
  <c r="P55" i="1" s="1" a="1"/>
  <c r="P55" i="1" s="1"/>
  <c r="Q55" i="1" s="1" a="1"/>
  <c r="Q55" i="1" s="1"/>
  <c r="R55" i="1" s="1" a="1"/>
  <c r="R55" i="1" s="1"/>
  <c r="S55" i="1" s="1" a="1"/>
  <c r="S55" i="1" s="1"/>
  <c r="T55" i="1" s="1" a="1"/>
  <c r="T55" i="1" s="1"/>
  <c r="U55" i="1" s="1" a="1"/>
  <c r="U55" i="1" s="1"/>
  <c r="E65" i="1" a="1"/>
  <c r="E65" i="1" s="1"/>
  <c r="F65" i="1" s="1" a="1"/>
  <c r="F65" i="1" s="1"/>
  <c r="G65" i="1" s="1" a="1"/>
  <c r="G65" i="1" s="1"/>
  <c r="H65" i="1" s="1" a="1"/>
  <c r="H65" i="1" s="1"/>
  <c r="I65" i="1" s="1" a="1"/>
  <c r="I65" i="1" s="1"/>
  <c r="J65" i="1" s="1" a="1"/>
  <c r="J65" i="1" s="1"/>
  <c r="K65" i="1" s="1" a="1"/>
  <c r="K65" i="1" s="1"/>
  <c r="L65" i="1" s="1" a="1"/>
  <c r="L65" i="1" s="1"/>
  <c r="M65" i="1" s="1" a="1"/>
  <c r="M65" i="1" s="1"/>
  <c r="N65" i="1" s="1" a="1"/>
  <c r="N65" i="1" s="1"/>
  <c r="O65" i="1" s="1" a="1"/>
  <c r="O65" i="1" s="1"/>
  <c r="P65" i="1" s="1" a="1"/>
  <c r="P65" i="1" s="1"/>
  <c r="Q65" i="1" s="1" a="1"/>
  <c r="Q65" i="1" s="1"/>
  <c r="R65" i="1" s="1" a="1"/>
  <c r="R65" i="1" s="1"/>
  <c r="S65" i="1" s="1" a="1"/>
  <c r="S65" i="1" s="1"/>
  <c r="T65" i="1" s="1" a="1"/>
  <c r="T65" i="1" s="1"/>
  <c r="U65" i="1" s="1" a="1"/>
  <c r="U65" i="1" s="1"/>
  <c r="E61" i="1" a="1"/>
  <c r="E61" i="1" s="1"/>
  <c r="F61" i="1" s="1" a="1"/>
  <c r="F61" i="1" s="1"/>
  <c r="G61" i="1" s="1" a="1"/>
  <c r="G61" i="1" s="1"/>
  <c r="H61" i="1" s="1" a="1"/>
  <c r="H61" i="1" s="1"/>
  <c r="I61" i="1" s="1" a="1"/>
  <c r="I61" i="1" s="1"/>
  <c r="J61" i="1" s="1" a="1"/>
  <c r="J61" i="1" s="1"/>
  <c r="K61" i="1" s="1" a="1"/>
  <c r="K61" i="1" s="1"/>
  <c r="L61" i="1" s="1" a="1"/>
  <c r="L61" i="1" s="1"/>
  <c r="M61" i="1" s="1" a="1"/>
  <c r="M61" i="1" s="1"/>
  <c r="N61" i="1" s="1" a="1"/>
  <c r="N61" i="1" s="1"/>
  <c r="O61" i="1" s="1" a="1"/>
  <c r="O61" i="1" s="1"/>
  <c r="P61" i="1" s="1" a="1"/>
  <c r="P61" i="1" s="1"/>
  <c r="Q61" i="1" s="1" a="1"/>
  <c r="Q61" i="1" s="1"/>
  <c r="R61" i="1" s="1" a="1"/>
  <c r="R61" i="1" s="1"/>
  <c r="S61" i="1" s="1" a="1"/>
  <c r="S61" i="1" s="1"/>
  <c r="T61" i="1" s="1" a="1"/>
  <c r="T61" i="1" s="1"/>
  <c r="U61" i="1" s="1" a="1"/>
  <c r="U61" i="1" s="1"/>
  <c r="E75" i="1" a="1"/>
  <c r="E75" i="1" s="1"/>
  <c r="F75" i="1" s="1" a="1"/>
  <c r="F75" i="1" s="1"/>
  <c r="G75" i="1" s="1" a="1"/>
  <c r="G75" i="1" s="1"/>
  <c r="H75" i="1" s="1" a="1"/>
  <c r="H75" i="1" s="1"/>
  <c r="I75" i="1" s="1" a="1"/>
  <c r="I75" i="1" s="1"/>
  <c r="J75" i="1" s="1" a="1"/>
  <c r="J75" i="1" s="1"/>
  <c r="K75" i="1" s="1" a="1"/>
  <c r="K75" i="1" s="1"/>
  <c r="L75" i="1" s="1" a="1"/>
  <c r="L75" i="1" s="1"/>
  <c r="M75" i="1" s="1" a="1"/>
  <c r="M75" i="1" s="1"/>
  <c r="N75" i="1" s="1" a="1"/>
  <c r="N75" i="1" s="1"/>
  <c r="O75" i="1" s="1" a="1"/>
  <c r="O75" i="1" s="1"/>
  <c r="P75" i="1" s="1" a="1"/>
  <c r="P75" i="1" s="1"/>
  <c r="Q75" i="1" s="1" a="1"/>
  <c r="Q75" i="1" s="1"/>
  <c r="R75" i="1" s="1" a="1"/>
  <c r="R75" i="1" s="1"/>
  <c r="S75" i="1" s="1" a="1"/>
  <c r="S75" i="1" s="1"/>
  <c r="T75" i="1" s="1" a="1"/>
  <c r="T75" i="1" s="1"/>
  <c r="U75" i="1" s="1" a="1"/>
  <c r="U75" i="1" s="1"/>
  <c r="E71" i="1" a="1"/>
  <c r="E71" i="1" s="1"/>
  <c r="F71" i="1" s="1" a="1"/>
  <c r="F71" i="1" s="1"/>
  <c r="G71" i="1" s="1" a="1"/>
  <c r="G71" i="1" s="1"/>
  <c r="H71" i="1" s="1" a="1"/>
  <c r="H71" i="1" s="1"/>
  <c r="I71" i="1" s="1" a="1"/>
  <c r="I71" i="1" s="1"/>
  <c r="J71" i="1" s="1" a="1"/>
  <c r="J71" i="1" s="1"/>
  <c r="K71" i="1" s="1" a="1"/>
  <c r="K71" i="1" s="1"/>
  <c r="L71" i="1" s="1" a="1"/>
  <c r="L71" i="1" s="1"/>
  <c r="M71" i="1" s="1" a="1"/>
  <c r="M71" i="1" s="1"/>
  <c r="N71" i="1" s="1" a="1"/>
  <c r="N71" i="1" s="1"/>
  <c r="O71" i="1" s="1" a="1"/>
  <c r="O71" i="1" s="1"/>
  <c r="P71" i="1" s="1" a="1"/>
  <c r="P71" i="1" s="1"/>
  <c r="Q71" i="1" s="1" a="1"/>
  <c r="Q71" i="1" s="1"/>
  <c r="R71" i="1" s="1" a="1"/>
  <c r="R71" i="1" s="1"/>
  <c r="S71" i="1" s="1" a="1"/>
  <c r="S71" i="1" s="1"/>
  <c r="T71" i="1" s="1" a="1"/>
  <c r="T71" i="1" s="1"/>
  <c r="U71" i="1" s="1" a="1"/>
  <c r="U71" i="1" s="1"/>
  <c r="E67" i="1" a="1"/>
  <c r="E67" i="1" s="1"/>
  <c r="F67" i="1" s="1" a="1"/>
  <c r="F67" i="1" s="1"/>
  <c r="G67" i="1" s="1" a="1"/>
  <c r="G67" i="1" s="1"/>
  <c r="H67" i="1" s="1" a="1"/>
  <c r="H67" i="1" s="1"/>
  <c r="I67" i="1" s="1" a="1"/>
  <c r="I67" i="1" s="1"/>
  <c r="J67" i="1" s="1" a="1"/>
  <c r="J67" i="1" s="1"/>
  <c r="K67" i="1" s="1" a="1"/>
  <c r="K67" i="1" s="1"/>
  <c r="L67" i="1" s="1" a="1"/>
  <c r="L67" i="1" s="1"/>
  <c r="M67" i="1" s="1" a="1"/>
  <c r="M67" i="1" s="1"/>
  <c r="N67" i="1" s="1" a="1"/>
  <c r="N67" i="1" s="1"/>
  <c r="O67" i="1" s="1" a="1"/>
  <c r="O67" i="1" s="1"/>
  <c r="P67" i="1" s="1" a="1"/>
  <c r="P67" i="1" s="1"/>
  <c r="Q67" i="1" s="1" a="1"/>
  <c r="Q67" i="1" s="1"/>
  <c r="R67" i="1" s="1" a="1"/>
  <c r="R67" i="1" s="1"/>
  <c r="S67" i="1" s="1" a="1"/>
  <c r="S67" i="1" s="1"/>
  <c r="T67" i="1" s="1" a="1"/>
  <c r="T67" i="1" s="1"/>
  <c r="U67" i="1" s="1" a="1"/>
  <c r="U67" i="1" s="1"/>
  <c r="E69" i="1" a="1"/>
  <c r="E69" i="1" s="1"/>
  <c r="F69" i="1" s="1" a="1"/>
  <c r="F69" i="1" s="1"/>
  <c r="G69" i="1" s="1" a="1"/>
  <c r="G69" i="1" s="1"/>
  <c r="H69" i="1" s="1" a="1"/>
  <c r="H69" i="1" s="1"/>
  <c r="I69" i="1" s="1" a="1"/>
  <c r="I69" i="1" s="1"/>
  <c r="J69" i="1" s="1" a="1"/>
  <c r="J69" i="1" s="1"/>
  <c r="K69" i="1" s="1" a="1"/>
  <c r="K69" i="1" s="1"/>
  <c r="L69" i="1" s="1" a="1"/>
  <c r="L69" i="1" s="1"/>
  <c r="M69" i="1" s="1" a="1"/>
  <c r="M69" i="1" s="1"/>
  <c r="N69" i="1" s="1" a="1"/>
  <c r="N69" i="1" s="1"/>
  <c r="O69" i="1" s="1" a="1"/>
  <c r="O69" i="1" s="1"/>
  <c r="P69" i="1" s="1" a="1"/>
  <c r="P69" i="1" s="1"/>
  <c r="Q69" i="1" s="1" a="1"/>
  <c r="Q69" i="1" s="1"/>
  <c r="R69" i="1" s="1" a="1"/>
  <c r="R69" i="1" s="1"/>
  <c r="S69" i="1" s="1" a="1"/>
  <c r="S69" i="1" s="1"/>
  <c r="T69" i="1" s="1" a="1"/>
  <c r="T69" i="1" s="1"/>
  <c r="U69" i="1" s="1" a="1"/>
  <c r="U69" i="1" s="1"/>
  <c r="E78" i="1" a="1"/>
  <c r="E78" i="1" s="1"/>
  <c r="F78" i="1" s="1" a="1"/>
  <c r="F78" i="1" s="1"/>
  <c r="G78" i="1" s="1" a="1"/>
  <c r="G78" i="1" s="1"/>
  <c r="H78" i="1" s="1" a="1"/>
  <c r="H78" i="1" s="1"/>
  <c r="I78" i="1" s="1" a="1"/>
  <c r="I78" i="1" s="1"/>
  <c r="J78" i="1" s="1" a="1"/>
  <c r="J78" i="1" s="1"/>
  <c r="K78" i="1" s="1" a="1"/>
  <c r="K78" i="1" s="1"/>
  <c r="L78" i="1" s="1" a="1"/>
  <c r="L78" i="1" s="1"/>
  <c r="M78" i="1" s="1" a="1"/>
  <c r="M78" i="1" s="1"/>
  <c r="N78" i="1" s="1" a="1"/>
  <c r="N78" i="1" s="1"/>
  <c r="O78" i="1" s="1" a="1"/>
  <c r="O78" i="1" s="1"/>
  <c r="P78" i="1" s="1" a="1"/>
  <c r="P78" i="1" s="1"/>
  <c r="Q78" i="1" s="1" a="1"/>
  <c r="Q78" i="1" s="1"/>
  <c r="R78" i="1" s="1" a="1"/>
  <c r="R78" i="1" s="1"/>
  <c r="S78" i="1" s="1" a="1"/>
  <c r="S78" i="1" s="1"/>
  <c r="T78" i="1" s="1" a="1"/>
  <c r="T78" i="1" s="1"/>
  <c r="U78" i="1" s="1" a="1"/>
  <c r="U78" i="1" s="1"/>
  <c r="E59" i="1" a="1"/>
  <c r="E59" i="1" s="1"/>
  <c r="F59" i="1" s="1" a="1"/>
  <c r="F59" i="1" s="1"/>
  <c r="G59" i="1" s="1" a="1"/>
  <c r="G59" i="1" s="1"/>
  <c r="H59" i="1" s="1" a="1"/>
  <c r="H59" i="1" s="1"/>
  <c r="I59" i="1" s="1" a="1"/>
  <c r="I59" i="1" s="1"/>
  <c r="J59" i="1" s="1" a="1"/>
  <c r="J59" i="1" s="1"/>
  <c r="K59" i="1" s="1" a="1"/>
  <c r="K59" i="1" s="1"/>
  <c r="L59" i="1" s="1" a="1"/>
  <c r="L59" i="1" s="1"/>
  <c r="M59" i="1" s="1" a="1"/>
  <c r="M59" i="1" s="1"/>
  <c r="N59" i="1" s="1" a="1"/>
  <c r="N59" i="1" s="1"/>
  <c r="O59" i="1" s="1" a="1"/>
  <c r="O59" i="1" s="1"/>
  <c r="P59" i="1" s="1" a="1"/>
  <c r="P59" i="1" s="1"/>
  <c r="Q59" i="1" s="1" a="1"/>
  <c r="Q59" i="1" s="1"/>
  <c r="R59" i="1" s="1" a="1"/>
  <c r="R59" i="1" s="1"/>
  <c r="S59" i="1" s="1" a="1"/>
  <c r="S59" i="1" s="1"/>
  <c r="T59" i="1" s="1" a="1"/>
  <c r="T59" i="1" s="1"/>
  <c r="U59" i="1" s="1" a="1"/>
  <c r="U59" i="1" s="1"/>
  <c r="E76" i="1" a="1"/>
  <c r="E76" i="1" s="1"/>
  <c r="F76" i="1" s="1" a="1"/>
  <c r="F76" i="1" s="1"/>
  <c r="G76" i="1" s="1" a="1"/>
  <c r="G76" i="1" s="1"/>
  <c r="H76" i="1" s="1" a="1"/>
  <c r="H76" i="1" s="1"/>
  <c r="I76" i="1" s="1" a="1"/>
  <c r="I76" i="1" s="1"/>
  <c r="J76" i="1" s="1" a="1"/>
  <c r="J76" i="1" s="1"/>
  <c r="K76" i="1" s="1" a="1"/>
  <c r="K76" i="1" s="1"/>
  <c r="L76" i="1" s="1" a="1"/>
  <c r="L76" i="1" s="1"/>
  <c r="M76" i="1" s="1" a="1"/>
  <c r="M76" i="1" s="1"/>
  <c r="N76" i="1" s="1" a="1"/>
  <c r="N76" i="1" s="1"/>
  <c r="O76" i="1" s="1" a="1"/>
  <c r="O76" i="1" s="1"/>
  <c r="P76" i="1" s="1" a="1"/>
  <c r="P76" i="1" s="1"/>
  <c r="Q76" i="1" s="1" a="1"/>
  <c r="Q76" i="1" s="1"/>
  <c r="R76" i="1" s="1" a="1"/>
  <c r="R76" i="1" s="1"/>
  <c r="S76" i="1" s="1" a="1"/>
  <c r="S76" i="1" s="1"/>
  <c r="T76" i="1" s="1" a="1"/>
  <c r="T76" i="1" s="1"/>
  <c r="U76" i="1" s="1" a="1"/>
  <c r="U76" i="1" s="1"/>
  <c r="E77" i="1" a="1"/>
  <c r="E77" i="1" s="1"/>
  <c r="F77" i="1" s="1" a="1"/>
  <c r="F77" i="1" s="1"/>
  <c r="G77" i="1" s="1" a="1"/>
  <c r="G77" i="1" s="1"/>
  <c r="H77" i="1" s="1" a="1"/>
  <c r="H77" i="1" s="1"/>
  <c r="I77" i="1" s="1" a="1"/>
  <c r="I77" i="1" s="1"/>
  <c r="J77" i="1" s="1" a="1"/>
  <c r="J77" i="1" s="1"/>
  <c r="K77" i="1" s="1" a="1"/>
  <c r="K77" i="1" s="1"/>
  <c r="L77" i="1" s="1" a="1"/>
  <c r="L77" i="1" s="1"/>
  <c r="M77" i="1" s="1" a="1"/>
  <c r="M77" i="1" s="1"/>
  <c r="N77" i="1" s="1" a="1"/>
  <c r="N77" i="1" s="1"/>
  <c r="O77" i="1" s="1" a="1"/>
  <c r="O77" i="1" s="1"/>
  <c r="P77" i="1" s="1" a="1"/>
  <c r="P77" i="1" s="1"/>
  <c r="Q77" i="1" s="1" a="1"/>
  <c r="Q77" i="1" s="1"/>
  <c r="R77" i="1" s="1" a="1"/>
  <c r="R77" i="1" s="1"/>
  <c r="S77" i="1" s="1" a="1"/>
  <c r="S77" i="1" s="1"/>
  <c r="T77" i="1" s="1" a="1"/>
  <c r="T77" i="1" s="1"/>
  <c r="U77" i="1" s="1" a="1"/>
  <c r="U77" i="1" s="1"/>
  <c r="E53" i="1" a="1"/>
  <c r="E53" i="1" s="1"/>
  <c r="F53" i="1" s="1" a="1"/>
  <c r="F53" i="1" s="1"/>
  <c r="G53" i="1" s="1" a="1"/>
  <c r="G53" i="1" s="1"/>
  <c r="H53" i="1" s="1" a="1"/>
  <c r="H53" i="1" s="1"/>
  <c r="I53" i="1" s="1" a="1"/>
  <c r="I53" i="1" s="1"/>
  <c r="J53" i="1" s="1" a="1"/>
  <c r="J53" i="1" s="1"/>
  <c r="K53" i="1" s="1" a="1"/>
  <c r="K53" i="1" s="1"/>
  <c r="L53" i="1" s="1" a="1"/>
  <c r="L53" i="1" s="1"/>
  <c r="M53" i="1" s="1" a="1"/>
  <c r="M53" i="1" s="1"/>
  <c r="N53" i="1" s="1" a="1"/>
  <c r="N53" i="1" s="1"/>
  <c r="O53" i="1" s="1" a="1"/>
  <c r="O53" i="1" s="1"/>
  <c r="P53" i="1" s="1" a="1"/>
  <c r="P53" i="1" s="1"/>
  <c r="Q53" i="1" s="1" a="1"/>
  <c r="Q53" i="1" s="1"/>
  <c r="R53" i="1" s="1" a="1"/>
  <c r="R53" i="1" s="1"/>
  <c r="S53" i="1" s="1" a="1"/>
  <c r="S53" i="1" s="1"/>
  <c r="T53" i="1" s="1" a="1"/>
  <c r="T53" i="1" s="1"/>
  <c r="U53" i="1" s="1" a="1"/>
  <c r="U53" i="1" s="1"/>
  <c r="E58" i="1" a="1"/>
  <c r="E58" i="1" s="1"/>
  <c r="F58" i="1" s="1" a="1"/>
  <c r="F58" i="1" s="1"/>
  <c r="G58" i="1" s="1" a="1"/>
  <c r="G58" i="1" s="1"/>
  <c r="H58" i="1" s="1" a="1"/>
  <c r="H58" i="1" s="1"/>
  <c r="I58" i="1" s="1" a="1"/>
  <c r="I58" i="1" s="1"/>
  <c r="J58" i="1" s="1" a="1"/>
  <c r="J58" i="1" s="1"/>
  <c r="K58" i="1" s="1" a="1"/>
  <c r="K58" i="1" s="1"/>
  <c r="L58" i="1" s="1" a="1"/>
  <c r="L58" i="1" s="1"/>
  <c r="M58" i="1" s="1" a="1"/>
  <c r="M58" i="1" s="1"/>
  <c r="N58" i="1" s="1" a="1"/>
  <c r="N58" i="1" s="1"/>
  <c r="O58" i="1" s="1" a="1"/>
  <c r="O58" i="1" s="1"/>
  <c r="P58" i="1" s="1" a="1"/>
  <c r="P58" i="1" s="1"/>
  <c r="Q58" i="1" s="1" a="1"/>
  <c r="Q58" i="1" s="1"/>
  <c r="R58" i="1" s="1" a="1"/>
  <c r="R58" i="1" s="1"/>
  <c r="S58" i="1" s="1" a="1"/>
  <c r="S58" i="1" s="1"/>
  <c r="T58" i="1" s="1" a="1"/>
  <c r="T58" i="1" s="1"/>
  <c r="U58" i="1" s="1" a="1"/>
  <c r="U58" i="1" s="1"/>
  <c r="E57" i="1" a="1"/>
  <c r="E57" i="1" s="1"/>
  <c r="F57" i="1" s="1" a="1"/>
  <c r="F57" i="1" s="1"/>
  <c r="G57" i="1" s="1" a="1"/>
  <c r="G57" i="1" s="1"/>
  <c r="H57" i="1" s="1" a="1"/>
  <c r="H57" i="1" s="1"/>
  <c r="I57" i="1" s="1" a="1"/>
  <c r="I57" i="1" s="1"/>
  <c r="J57" i="1" s="1" a="1"/>
  <c r="J57" i="1" s="1"/>
  <c r="K57" i="1" s="1" a="1"/>
  <c r="K57" i="1" s="1"/>
  <c r="L57" i="1" s="1" a="1"/>
  <c r="L57" i="1" s="1"/>
  <c r="M57" i="1" s="1" a="1"/>
  <c r="M57" i="1" s="1"/>
  <c r="N57" i="1" s="1" a="1"/>
  <c r="N57" i="1" s="1"/>
  <c r="O57" i="1" s="1" a="1"/>
  <c r="O57" i="1" s="1"/>
  <c r="P57" i="1" s="1" a="1"/>
  <c r="P57" i="1" s="1"/>
  <c r="Q57" i="1" s="1" a="1"/>
  <c r="Q57" i="1" s="1"/>
  <c r="R57" i="1" s="1" a="1"/>
  <c r="R57" i="1" s="1"/>
  <c r="S57" i="1" s="1" a="1"/>
  <c r="S57" i="1" s="1"/>
  <c r="T57" i="1" s="1" a="1"/>
  <c r="T57" i="1" s="1"/>
  <c r="U57" i="1" s="1" a="1"/>
  <c r="U57" i="1" s="1"/>
  <c r="E56" i="1" a="1"/>
  <c r="E56" i="1" s="1"/>
  <c r="F56" i="1" s="1" a="1"/>
  <c r="F56" i="1" s="1"/>
  <c r="G56" i="1" s="1" a="1"/>
  <c r="G56" i="1" s="1"/>
  <c r="H56" i="1" s="1" a="1"/>
  <c r="H56" i="1" s="1"/>
  <c r="I56" i="1" s="1" a="1"/>
  <c r="I56" i="1" s="1"/>
  <c r="J56" i="1" s="1" a="1"/>
  <c r="J56" i="1" s="1"/>
  <c r="K56" i="1" s="1" a="1"/>
  <c r="K56" i="1" s="1"/>
  <c r="L56" i="1" s="1" a="1"/>
  <c r="L56" i="1" s="1"/>
  <c r="M56" i="1" s="1" a="1"/>
  <c r="M56" i="1" s="1"/>
  <c r="N56" i="1" s="1" a="1"/>
  <c r="N56" i="1" s="1"/>
  <c r="O56" i="1" s="1" a="1"/>
  <c r="O56" i="1" s="1"/>
  <c r="P56" i="1" s="1" a="1"/>
  <c r="P56" i="1" s="1"/>
  <c r="Q56" i="1" s="1" a="1"/>
  <c r="Q56" i="1" s="1"/>
  <c r="R56" i="1" s="1" a="1"/>
  <c r="R56" i="1" s="1"/>
  <c r="S56" i="1" s="1" a="1"/>
  <c r="S56" i="1" s="1"/>
  <c r="T56" i="1" s="1" a="1"/>
  <c r="T56" i="1" s="1"/>
  <c r="U56" i="1" s="1" a="1"/>
  <c r="U56" i="1" s="1"/>
  <c r="E66" i="1" a="1"/>
  <c r="E66" i="1" s="1"/>
  <c r="F66" i="1" s="1" a="1"/>
  <c r="F66" i="1" s="1"/>
  <c r="G66" i="1" s="1" a="1"/>
  <c r="G66" i="1" s="1"/>
  <c r="H66" i="1" s="1" a="1"/>
  <c r="H66" i="1" s="1"/>
  <c r="I66" i="1" s="1" a="1"/>
  <c r="I66" i="1" s="1"/>
  <c r="J66" i="1" s="1" a="1"/>
  <c r="J66" i="1" s="1"/>
  <c r="K66" i="1" s="1" a="1"/>
  <c r="K66" i="1" s="1"/>
  <c r="L66" i="1" s="1" a="1"/>
  <c r="L66" i="1" s="1"/>
  <c r="M66" i="1" s="1" a="1"/>
  <c r="M66" i="1" s="1"/>
  <c r="N66" i="1" s="1" a="1"/>
  <c r="N66" i="1" s="1"/>
  <c r="O66" i="1" s="1" a="1"/>
  <c r="O66" i="1" s="1"/>
  <c r="P66" i="1" s="1" a="1"/>
  <c r="P66" i="1" s="1"/>
  <c r="Q66" i="1" s="1" a="1"/>
  <c r="Q66" i="1" s="1"/>
  <c r="R66" i="1" s="1" a="1"/>
  <c r="R66" i="1" s="1"/>
  <c r="S66" i="1" s="1" a="1"/>
  <c r="S66" i="1" s="1"/>
  <c r="T66" i="1" s="1" a="1"/>
  <c r="T66" i="1" s="1"/>
  <c r="U66" i="1" s="1" a="1"/>
  <c r="U66" i="1" s="1"/>
  <c r="E62" i="1" a="1"/>
  <c r="E62" i="1" s="1"/>
  <c r="F62" i="1" s="1" a="1"/>
  <c r="F62" i="1" s="1"/>
  <c r="G62" i="1" s="1" a="1"/>
  <c r="G62" i="1" s="1"/>
  <c r="H62" i="1" s="1" a="1"/>
  <c r="H62" i="1" s="1"/>
  <c r="I62" i="1" s="1" a="1"/>
  <c r="I62" i="1" s="1"/>
  <c r="J62" i="1" s="1" a="1"/>
  <c r="J62" i="1" s="1"/>
  <c r="K62" i="1" s="1" a="1"/>
  <c r="K62" i="1" s="1"/>
  <c r="L62" i="1" s="1" a="1"/>
  <c r="L62" i="1" s="1"/>
  <c r="M62" i="1" s="1" a="1"/>
  <c r="M62" i="1" s="1"/>
  <c r="N62" i="1" s="1" a="1"/>
  <c r="N62" i="1" s="1"/>
  <c r="O62" i="1" s="1" a="1"/>
  <c r="O62" i="1" s="1"/>
  <c r="P62" i="1" s="1" a="1"/>
  <c r="P62" i="1" s="1"/>
  <c r="Q62" i="1" s="1" a="1"/>
  <c r="Q62" i="1" s="1"/>
  <c r="R62" i="1" s="1" a="1"/>
  <c r="R62" i="1" s="1"/>
  <c r="S62" i="1" s="1" a="1"/>
  <c r="S62" i="1" s="1"/>
  <c r="T62" i="1" s="1" a="1"/>
  <c r="T62" i="1" s="1"/>
  <c r="U62" i="1" s="1" a="1"/>
  <c r="U62" i="1" s="1"/>
  <c r="E72" i="1" a="1"/>
  <c r="E72" i="1" s="1"/>
  <c r="F72" i="1" s="1" a="1"/>
  <c r="F72" i="1" s="1"/>
  <c r="G72" i="1" s="1" a="1"/>
  <c r="G72" i="1" s="1"/>
  <c r="H72" i="1" s="1" a="1"/>
  <c r="H72" i="1" s="1"/>
  <c r="I72" i="1" s="1" a="1"/>
  <c r="I72" i="1" s="1"/>
  <c r="J72" i="1" s="1" a="1"/>
  <c r="J72" i="1" s="1"/>
  <c r="K72" i="1" s="1" a="1"/>
  <c r="K72" i="1" s="1"/>
  <c r="L72" i="1" s="1" a="1"/>
  <c r="L72" i="1" s="1"/>
  <c r="M72" i="1" s="1" a="1"/>
  <c r="M72" i="1" s="1"/>
  <c r="N72" i="1" s="1" a="1"/>
  <c r="N72" i="1" s="1"/>
  <c r="O72" i="1" s="1" a="1"/>
  <c r="O72" i="1" s="1"/>
  <c r="P72" i="1" s="1" a="1"/>
  <c r="P72" i="1" s="1"/>
  <c r="Q72" i="1" s="1" a="1"/>
  <c r="Q72" i="1" s="1"/>
  <c r="R72" i="1" s="1" a="1"/>
  <c r="R72" i="1" s="1"/>
  <c r="S72" i="1" s="1" a="1"/>
  <c r="S72" i="1" s="1"/>
  <c r="T72" i="1" s="1" a="1"/>
  <c r="T72" i="1" s="1"/>
  <c r="U72" i="1" s="1" a="1"/>
  <c r="U72" i="1" s="1"/>
  <c r="E68" i="1" a="1"/>
  <c r="E68" i="1" s="1"/>
  <c r="F68" i="1" s="1" a="1"/>
  <c r="F68" i="1" s="1"/>
  <c r="G68" i="1" s="1" a="1"/>
  <c r="G68" i="1" s="1"/>
  <c r="H68" i="1" s="1" a="1"/>
  <c r="H68" i="1" s="1"/>
  <c r="I68" i="1" s="1" a="1"/>
  <c r="I68" i="1" s="1"/>
  <c r="J68" i="1" s="1" a="1"/>
  <c r="J68" i="1" s="1"/>
  <c r="K68" i="1" s="1" a="1"/>
  <c r="K68" i="1" s="1"/>
  <c r="L68" i="1" s="1" a="1"/>
  <c r="L68" i="1" s="1"/>
  <c r="M68" i="1" s="1" a="1"/>
  <c r="M68" i="1" s="1"/>
  <c r="N68" i="1" s="1" a="1"/>
  <c r="N68" i="1" s="1"/>
  <c r="O68" i="1" s="1" a="1"/>
  <c r="O68" i="1" s="1"/>
  <c r="P68" i="1" s="1" a="1"/>
  <c r="P68" i="1" s="1"/>
  <c r="Q68" i="1" s="1" a="1"/>
  <c r="Q68" i="1" s="1"/>
  <c r="R68" i="1" s="1" a="1"/>
  <c r="R68" i="1" s="1"/>
  <c r="S68" i="1" s="1" a="1"/>
  <c r="S68" i="1" s="1"/>
  <c r="T68" i="1" s="1" a="1"/>
  <c r="T68" i="1" s="1"/>
  <c r="U68" i="1" s="1" a="1"/>
  <c r="U68" i="1" s="1"/>
  <c r="AJ10" i="1" a="1"/>
  <c r="AJ10" i="1" s="1"/>
  <c r="AJ7" i="1" a="1"/>
  <c r="AJ7" i="1" s="1"/>
  <c r="AJ9" i="1" a="1"/>
  <c r="AJ9" i="1" s="1"/>
  <c r="AJ6" i="1" a="1"/>
  <c r="AJ6" i="1" s="1"/>
  <c r="AQ62" i="1" a="1"/>
  <c r="AQ62" i="1" s="1"/>
  <c r="AS68" i="1" a="1"/>
  <c r="AS68" i="1" s="1"/>
  <c r="AT69" i="1" a="1"/>
  <c r="AT69" i="1" s="1"/>
  <c r="AU61" i="1" a="1"/>
  <c r="AU61" i="1" s="1"/>
  <c r="BE77" i="1" a="1"/>
  <c r="BE77" i="1" s="1"/>
  <c r="AS66" i="1" a="1"/>
  <c r="AS66" i="1" s="1"/>
  <c r="X70" i="1" a="1"/>
  <c r="X70" i="1" s="1"/>
  <c r="AY67" i="1" a="1"/>
  <c r="AY67" i="1" s="1"/>
  <c r="AT72" i="1" a="1"/>
  <c r="AT72" i="1" s="1"/>
  <c r="BA53" i="1" a="1"/>
  <c r="BA53" i="1" s="1"/>
  <c r="BI21" i="1" a="1"/>
  <c r="BI21" i="1" s="1"/>
  <c r="BM21" i="1" a="1"/>
  <c r="BM21" i="1" s="1"/>
  <c r="BL21" i="1" a="1"/>
  <c r="BL21" i="1" s="1"/>
  <c r="BP21" i="1" a="1"/>
  <c r="BP21" i="1" s="1"/>
  <c r="BJ21" i="1" a="1"/>
  <c r="BJ21" i="1" s="1"/>
  <c r="BK21" i="1" a="1"/>
  <c r="BK21" i="1" s="1"/>
  <c r="BJ19" i="1" a="1"/>
  <c r="BJ19" i="1" s="1"/>
  <c r="BI20" i="1" a="1"/>
  <c r="BI20" i="1" s="1"/>
  <c r="BM20" i="1" a="1"/>
  <c r="BM20" i="1" s="1"/>
  <c r="BK20" i="1" a="1"/>
  <c r="BK20" i="1" s="1"/>
  <c r="BJ20" i="1" a="1"/>
  <c r="BJ20" i="1" s="1"/>
  <c r="BL20" i="1" a="1"/>
  <c r="BL20" i="1" s="1"/>
  <c r="BP20" i="1" a="1"/>
  <c r="BP20" i="1" s="1"/>
  <c r="BK19" i="1" a="1"/>
  <c r="BK19" i="1" s="1"/>
  <c r="BM19" i="1" a="1"/>
  <c r="BM19" i="1" s="1"/>
  <c r="AJ19" i="1" a="1"/>
  <c r="AJ19" i="1" s="1"/>
  <c r="BP19" i="1" a="1"/>
  <c r="BP19" i="1" s="1"/>
  <c r="BL19" i="1" a="1"/>
  <c r="BL19" i="1" s="1"/>
  <c r="BH63" i="1" a="1"/>
  <c r="BH63" i="1" s="1"/>
  <c r="AM58" i="1" a="1"/>
  <c r="AM58" i="1" s="1"/>
  <c r="BH58" i="1" s="1" a="1"/>
  <c r="BH58" i="1" s="1"/>
  <c r="AM59" i="1" a="1"/>
  <c r="AM59" i="1" s="1"/>
  <c r="BF59" i="1" a="1"/>
  <c r="BF59" i="1" s="1"/>
  <c r="BG59" i="1" a="1"/>
  <c r="BG59" i="1" s="1"/>
  <c r="AY69" i="1" a="1"/>
  <c r="AY69" i="1" s="1"/>
  <c r="BD69" i="1" a="1"/>
  <c r="BD69" i="1" s="1"/>
  <c r="AZ69" i="1" a="1"/>
  <c r="AZ69" i="1" s="1"/>
  <c r="BA72" i="1" a="1"/>
  <c r="BA72" i="1" s="1"/>
  <c r="AZ72" i="1" a="1"/>
  <c r="AZ72" i="1" s="1"/>
  <c r="AX69" i="1" a="1"/>
  <c r="AX69" i="1" s="1"/>
  <c r="AN69" i="1" a="1"/>
  <c r="AN69" i="1" s="1"/>
  <c r="BC77" i="1" a="1"/>
  <c r="BC77" i="1" s="1"/>
  <c r="BI77" i="1" s="1" a="1"/>
  <c r="BI77" i="1" s="1"/>
  <c r="BA77" i="1" a="1"/>
  <c r="BA77" i="1" s="1"/>
  <c r="AO77" i="1" a="1"/>
  <c r="AO77" i="1" s="1"/>
  <c r="BD68" i="1" a="1"/>
  <c r="BD68" i="1" s="1"/>
  <c r="BE75" i="1" a="1"/>
  <c r="BE75" i="1" s="1"/>
  <c r="AU75" i="1" a="1"/>
  <c r="AU75" i="1" s="1"/>
  <c r="BB75" i="1" a="1"/>
  <c r="BB75" i="1" s="1"/>
  <c r="AW77" i="1" a="1"/>
  <c r="AW77" i="1" s="1"/>
  <c r="AJ77" i="1" a="1"/>
  <c r="AJ77" i="1" s="1"/>
  <c r="AS72" i="1" a="1"/>
  <c r="AS72" i="1" s="1"/>
  <c r="AV77" i="1" a="1"/>
  <c r="AV77" i="1" s="1"/>
  <c r="AN72" i="1" a="1"/>
  <c r="AN72" i="1" s="1"/>
  <c r="AS69" i="1" a="1"/>
  <c r="AS69" i="1" s="1"/>
  <c r="AO68" i="1" a="1"/>
  <c r="AO68" i="1" s="1"/>
  <c r="X68" i="1" a="1"/>
  <c r="X68" i="1" s="1"/>
  <c r="BA68" i="1" a="1"/>
  <c r="BA68" i="1" s="1"/>
  <c r="AR77" i="1" a="1"/>
  <c r="AR77" i="1" s="1"/>
  <c r="AO69" i="1" a="1"/>
  <c r="AO69" i="1" s="1"/>
  <c r="AN68" i="1" a="1"/>
  <c r="AN68" i="1" s="1"/>
  <c r="BD74" i="1" a="1"/>
  <c r="BD74" i="1" s="1"/>
  <c r="AX74" i="1" a="1"/>
  <c r="AX74" i="1" s="1"/>
  <c r="BC73" i="1" a="1"/>
  <c r="BC73" i="1" s="1"/>
  <c r="BJ73" i="1" s="1" a="1"/>
  <c r="BJ73" i="1" s="1"/>
  <c r="AW73" i="1" a="1"/>
  <c r="AW73" i="1" s="1"/>
  <c r="AT76" i="1" a="1"/>
  <c r="AT76" i="1" s="1"/>
  <c r="AY76" i="1" a="1"/>
  <c r="AY76" i="1" s="1"/>
  <c r="AX76" i="1" a="1"/>
  <c r="AX76" i="1" s="1"/>
  <c r="BC76" i="1" a="1"/>
  <c r="BC76" i="1" s="1"/>
  <c r="BJ76" i="1" s="1" a="1"/>
  <c r="BJ76" i="1" s="1"/>
  <c r="AV76" i="1" a="1"/>
  <c r="AV76" i="1" s="1"/>
  <c r="BD76" i="1" a="1"/>
  <c r="BD76" i="1" s="1"/>
  <c r="AQ76" i="1" a="1"/>
  <c r="AQ76" i="1" s="1"/>
  <c r="AZ76" i="1" a="1"/>
  <c r="AZ76" i="1" s="1"/>
  <c r="AW78" i="1" a="1"/>
  <c r="AW78" i="1" s="1"/>
  <c r="AP78" i="1" a="1"/>
  <c r="AP78" i="1" s="1"/>
  <c r="BB78" i="1" a="1"/>
  <c r="BB78" i="1" s="1"/>
  <c r="AY75" i="1" a="1"/>
  <c r="AY75" i="1" s="1"/>
  <c r="BC70" i="1" a="1"/>
  <c r="BC70" i="1" s="1"/>
  <c r="BI70" i="1" s="1" a="1"/>
  <c r="BI70" i="1" s="1"/>
  <c r="AU70" i="1" a="1"/>
  <c r="AU70" i="1" s="1"/>
  <c r="AW68" i="1" a="1"/>
  <c r="AW68" i="1" s="1"/>
  <c r="AW70" i="1" a="1"/>
  <c r="AW70" i="1" s="1"/>
  <c r="AX75" i="1" a="1"/>
  <c r="AX75" i="1" s="1"/>
  <c r="AP75" i="1" a="1"/>
  <c r="AP75" i="1" s="1"/>
  <c r="BB70" i="1" a="1"/>
  <c r="BB70" i="1" s="1"/>
  <c r="AR70" i="1" a="1"/>
  <c r="AR70" i="1" s="1"/>
  <c r="AQ75" i="1" a="1"/>
  <c r="AQ75" i="1" s="1"/>
  <c r="AV70" i="1" a="1"/>
  <c r="AV70" i="1" s="1"/>
  <c r="AW75" i="1" a="1"/>
  <c r="AW75" i="1" s="1"/>
  <c r="AO75" i="1" a="1"/>
  <c r="AO75" i="1" s="1"/>
  <c r="AY72" i="1" a="1"/>
  <c r="AY72" i="1" s="1"/>
  <c r="AQ70" i="1" a="1"/>
  <c r="AQ70" i="1" s="1"/>
  <c r="AU69" i="1" a="1"/>
  <c r="AU69" i="1" s="1"/>
  <c r="AU68" i="1" a="1"/>
  <c r="AU68" i="1" s="1"/>
  <c r="BA75" i="1" a="1"/>
  <c r="BA75" i="1" s="1"/>
  <c r="AS75" i="1" a="1"/>
  <c r="AS75" i="1" s="1"/>
  <c r="X75" i="1" a="1"/>
  <c r="X75" i="1" s="1"/>
  <c r="AZ68" i="1" a="1"/>
  <c r="AZ68" i="1" s="1"/>
  <c r="BA70" i="1" a="1"/>
  <c r="BA70" i="1" s="1"/>
  <c r="BE69" i="1" a="1"/>
  <c r="BE69" i="1" s="1"/>
  <c r="AN71" i="1" a="1"/>
  <c r="AN71" i="1" s="1"/>
  <c r="AS71" i="1" a="1"/>
  <c r="AS71" i="1" s="1"/>
  <c r="BB71" i="1" a="1"/>
  <c r="BB71" i="1" s="1"/>
  <c r="AW71" i="1" a="1"/>
  <c r="AW71" i="1" s="1"/>
  <c r="X71" i="1" a="1"/>
  <c r="X71" i="1" s="1"/>
  <c r="AO71" i="1" a="1"/>
  <c r="AO71" i="1" s="1"/>
  <c r="AZ71" i="1" a="1"/>
  <c r="AZ71" i="1" s="1"/>
  <c r="AU71" i="1" a="1"/>
  <c r="AU71" i="1" s="1"/>
  <c r="BA71" i="1" a="1"/>
  <c r="BA71" i="1" s="1"/>
  <c r="AP71" i="1" a="1"/>
  <c r="AP71" i="1" s="1"/>
  <c r="AT71" i="1" a="1"/>
  <c r="AT71" i="1" s="1"/>
  <c r="BC71" i="1" a="1"/>
  <c r="BC71" i="1" s="1"/>
  <c r="AV71" i="1" a="1"/>
  <c r="AV71" i="1" s="1"/>
  <c r="BD71" i="1" a="1"/>
  <c r="BD71" i="1" s="1"/>
  <c r="AX71" i="1" a="1"/>
  <c r="AX71" i="1" s="1"/>
  <c r="BE71" i="1" a="1"/>
  <c r="BE71" i="1" s="1"/>
  <c r="AY71" i="1" a="1"/>
  <c r="AY71" i="1" s="1"/>
  <c r="AQ71" i="1" a="1"/>
  <c r="AQ71" i="1" s="1"/>
  <c r="AR71" i="1" a="1"/>
  <c r="AR71" i="1" s="1"/>
  <c r="AP73" i="1" a="1"/>
  <c r="AP73" i="1" s="1"/>
  <c r="AT73" i="1" a="1"/>
  <c r="AT73" i="1" s="1"/>
  <c r="AX73" i="1" a="1"/>
  <c r="AX73" i="1" s="1"/>
  <c r="BB73" i="1" a="1"/>
  <c r="BB73" i="1" s="1"/>
  <c r="AV73" i="1" a="1"/>
  <c r="AV73" i="1" s="1"/>
  <c r="BE73" i="1" a="1"/>
  <c r="BE73" i="1" s="1"/>
  <c r="AR73" i="1" a="1"/>
  <c r="AR73" i="1" s="1"/>
  <c r="BA73" i="1" a="1"/>
  <c r="BA73" i="1" s="1"/>
  <c r="AQ78" i="1" a="1"/>
  <c r="AQ78" i="1" s="1"/>
  <c r="AU78" i="1" a="1"/>
  <c r="AU78" i="1" s="1"/>
  <c r="AY78" i="1" a="1"/>
  <c r="AY78" i="1" s="1"/>
  <c r="BC78" i="1" a="1"/>
  <c r="BC78" i="1" s="1"/>
  <c r="AV78" i="1" a="1"/>
  <c r="AV78" i="1" s="1"/>
  <c r="BE78" i="1" a="1"/>
  <c r="BE78" i="1" s="1"/>
  <c r="AR78" i="1" a="1"/>
  <c r="AR78" i="1" s="1"/>
  <c r="BA78" i="1" a="1"/>
  <c r="BA78" i="1" s="1"/>
  <c r="AQ74" i="1" a="1"/>
  <c r="AQ74" i="1" s="1"/>
  <c r="AU74" i="1" a="1"/>
  <c r="AU74" i="1" s="1"/>
  <c r="AY74" i="1" a="1"/>
  <c r="AY74" i="1" s="1"/>
  <c r="BC74" i="1" a="1"/>
  <c r="BC74" i="1" s="1"/>
  <c r="AJ74" i="1" a="1"/>
  <c r="AJ74" i="1" s="1"/>
  <c r="AN74" i="1" a="1"/>
  <c r="AN74" i="1" s="1"/>
  <c r="AW74" i="1" a="1"/>
  <c r="AW74" i="1" s="1"/>
  <c r="AS74" i="1" a="1"/>
  <c r="AS74" i="1" s="1"/>
  <c r="BB74" i="1" a="1"/>
  <c r="BB74" i="1" s="1"/>
  <c r="AO78" i="1" a="1"/>
  <c r="AO78" i="1" s="1"/>
  <c r="AV74" i="1" a="1"/>
  <c r="AV74" i="1" s="1"/>
  <c r="AP74" i="1" a="1"/>
  <c r="AP74" i="1" s="1"/>
  <c r="AZ78" i="1" a="1"/>
  <c r="AZ78" i="1" s="1"/>
  <c r="AT78" i="1" a="1"/>
  <c r="AT78" i="1" s="1"/>
  <c r="BA74" i="1" a="1"/>
  <c r="BA74" i="1" s="1"/>
  <c r="AZ73" i="1" a="1"/>
  <c r="AZ73" i="1" s="1"/>
  <c r="AJ73" i="1" a="1"/>
  <c r="AJ73" i="1" s="1"/>
  <c r="X72" i="1" a="1"/>
  <c r="X72" i="1" s="1"/>
  <c r="AP72" i="1" a="1"/>
  <c r="AP72" i="1" s="1"/>
  <c r="AU72" i="1" a="1"/>
  <c r="AU72" i="1" s="1"/>
  <c r="BD72" i="1" a="1"/>
  <c r="BD72" i="1" s="1"/>
  <c r="AR72" i="1" a="1"/>
  <c r="AR72" i="1" s="1"/>
  <c r="AW72" i="1" a="1"/>
  <c r="AW72" i="1" s="1"/>
  <c r="BB72" i="1" a="1"/>
  <c r="BB72" i="1" s="1"/>
  <c r="AN78" i="1" a="1"/>
  <c r="AN78" i="1" s="1"/>
  <c r="AJ78" i="1" a="1"/>
  <c r="AJ78" i="1" s="1"/>
  <c r="X78" i="1" a="1"/>
  <c r="X78" i="1" s="1"/>
  <c r="AN77" i="1" a="1"/>
  <c r="AN77" i="1" s="1"/>
  <c r="X76" i="1" a="1"/>
  <c r="X76" i="1" s="1"/>
  <c r="AO76" i="1" a="1"/>
  <c r="AO76" i="1" s="1"/>
  <c r="AS76" i="1" a="1"/>
  <c r="AS76" i="1" s="1"/>
  <c r="AW76" i="1" a="1"/>
  <c r="AW76" i="1" s="1"/>
  <c r="BA76" i="1" a="1"/>
  <c r="BA76" i="1" s="1"/>
  <c r="BE76" i="1" a="1"/>
  <c r="BE76" i="1" s="1"/>
  <c r="AR76" i="1" a="1"/>
  <c r="AR76" i="1" s="1"/>
  <c r="AJ76" i="1" a="1"/>
  <c r="AJ76" i="1" s="1"/>
  <c r="AN76" i="1" a="1"/>
  <c r="AN76" i="1" s="1"/>
  <c r="BB76" i="1" a="1"/>
  <c r="BB76" i="1" s="1"/>
  <c r="AO74" i="1" a="1"/>
  <c r="AO74" i="1" s="1"/>
  <c r="X74" i="1" a="1"/>
  <c r="X74" i="1" s="1"/>
  <c r="AN73" i="1" a="1"/>
  <c r="AN73" i="1" s="1"/>
  <c r="BE72" i="1" a="1"/>
  <c r="BE72" i="1" s="1"/>
  <c r="AX72" i="1" a="1"/>
  <c r="AX72" i="1" s="1"/>
  <c r="AQ72" i="1" a="1"/>
  <c r="AQ72" i="1" s="1"/>
  <c r="AS78" i="1" a="1"/>
  <c r="AS78" i="1" s="1"/>
  <c r="AY77" i="1" a="1"/>
  <c r="AY77" i="1" s="1"/>
  <c r="AS77" i="1" a="1"/>
  <c r="AS77" i="1" s="1"/>
  <c r="AP76" i="1" a="1"/>
  <c r="AP76" i="1" s="1"/>
  <c r="AZ74" i="1" a="1"/>
  <c r="AZ74" i="1" s="1"/>
  <c r="AT74" i="1" a="1"/>
  <c r="AT74" i="1" s="1"/>
  <c r="AY73" i="1" a="1"/>
  <c r="AY73" i="1" s="1"/>
  <c r="AS73" i="1" a="1"/>
  <c r="AS73" i="1" s="1"/>
  <c r="AJ72" i="1" a="1"/>
  <c r="AJ72" i="1" s="1"/>
  <c r="BD78" i="1" a="1"/>
  <c r="BD78" i="1" s="1"/>
  <c r="AX78" i="1" a="1"/>
  <c r="AX78" i="1" s="1"/>
  <c r="AU76" i="1" a="1"/>
  <c r="AU76" i="1" s="1"/>
  <c r="BE74" i="1" a="1"/>
  <c r="BE74" i="1" s="1"/>
  <c r="BD73" i="1" a="1"/>
  <c r="BD73" i="1" s="1"/>
  <c r="AV72" i="1" a="1"/>
  <c r="AV72" i="1" s="1"/>
  <c r="AO72" i="1" a="1"/>
  <c r="AO72" i="1" s="1"/>
  <c r="AP70" i="1" a="1"/>
  <c r="AP70" i="1" s="1"/>
  <c r="AY70" i="1" a="1"/>
  <c r="AY70" i="1" s="1"/>
  <c r="BD70" i="1" a="1"/>
  <c r="BD70" i="1" s="1"/>
  <c r="AO70" i="1" a="1"/>
  <c r="AO70" i="1" s="1"/>
  <c r="AT70" i="1" a="1"/>
  <c r="AT70" i="1" s="1"/>
  <c r="AZ70" i="1" a="1"/>
  <c r="AZ70" i="1" s="1"/>
  <c r="BE70" i="1" a="1"/>
  <c r="BE70" i="1" s="1"/>
  <c r="AX70" i="1" a="1"/>
  <c r="AX70" i="1" s="1"/>
  <c r="AS70" i="1" a="1"/>
  <c r="AS70" i="1" s="1"/>
  <c r="AN70" i="1" a="1"/>
  <c r="AN70" i="1" s="1"/>
  <c r="AU73" i="1" a="1"/>
  <c r="AU73" i="1" s="1"/>
  <c r="AO73" i="1" a="1"/>
  <c r="AO73" i="1" s="1"/>
  <c r="X73" i="1" a="1"/>
  <c r="X73" i="1" s="1"/>
  <c r="AP77" i="1" a="1"/>
  <c r="AP77" i="1" s="1"/>
  <c r="AT77" i="1" a="1"/>
  <c r="AT77" i="1" s="1"/>
  <c r="AX77" i="1" a="1"/>
  <c r="AX77" i="1" s="1"/>
  <c r="BB77" i="1" a="1"/>
  <c r="BB77" i="1" s="1"/>
  <c r="AU77" i="1" a="1"/>
  <c r="AU77" i="1" s="1"/>
  <c r="BD77" i="1" a="1"/>
  <c r="BD77" i="1" s="1"/>
  <c r="X77" i="1" a="1"/>
  <c r="X77" i="1" s="1"/>
  <c r="AQ77" i="1" a="1"/>
  <c r="AQ77" i="1" s="1"/>
  <c r="AZ77" i="1" a="1"/>
  <c r="AZ77" i="1" s="1"/>
  <c r="AR74" i="1" a="1"/>
  <c r="AR74" i="1" s="1"/>
  <c r="AQ73" i="1" a="1"/>
  <c r="AQ73" i="1" s="1"/>
  <c r="BC72" i="1" a="1"/>
  <c r="BC72" i="1" s="1"/>
  <c r="AR69" i="1" a="1"/>
  <c r="AR69" i="1" s="1"/>
  <c r="BA69" i="1" a="1"/>
  <c r="BA69" i="1" s="1"/>
  <c r="AQ69" i="1" a="1"/>
  <c r="AQ69" i="1" s="1"/>
  <c r="AV69" i="1" a="1"/>
  <c r="AV69" i="1" s="1"/>
  <c r="X69" i="1" a="1"/>
  <c r="X69" i="1" s="1"/>
  <c r="AP68" i="1" a="1"/>
  <c r="AP68" i="1" s="1"/>
  <c r="AT68" i="1" a="1"/>
  <c r="AT68" i="1" s="1"/>
  <c r="AX68" i="1" a="1"/>
  <c r="AX68" i="1" s="1"/>
  <c r="BB68" i="1" a="1"/>
  <c r="BB68" i="1" s="1"/>
  <c r="AV68" i="1" a="1"/>
  <c r="AV68" i="1" s="1"/>
  <c r="BC68" i="1" a="1"/>
  <c r="BC68" i="1" s="1"/>
  <c r="AJ75" i="1" a="1"/>
  <c r="AJ75" i="1" s="1"/>
  <c r="AN75" i="1" a="1"/>
  <c r="AN75" i="1" s="1"/>
  <c r="AR75" i="1" a="1"/>
  <c r="AR75" i="1" s="1"/>
  <c r="AV75" i="1" a="1"/>
  <c r="AV75" i="1" s="1"/>
  <c r="AZ75" i="1" a="1"/>
  <c r="AZ75" i="1" s="1"/>
  <c r="BD75" i="1" a="1"/>
  <c r="BD75" i="1" s="1"/>
  <c r="BC69" i="1" a="1"/>
  <c r="BC69" i="1" s="1"/>
  <c r="AW69" i="1" a="1"/>
  <c r="AW69" i="1" s="1"/>
  <c r="AP69" i="1" a="1"/>
  <c r="AP69" i="1" s="1"/>
  <c r="BE68" i="1" a="1"/>
  <c r="BE68" i="1" s="1"/>
  <c r="AY68" i="1" a="1"/>
  <c r="AY68" i="1" s="1"/>
  <c r="AR68" i="1" a="1"/>
  <c r="AR68" i="1" s="1"/>
  <c r="BC75" i="1" a="1"/>
  <c r="BC75" i="1" s="1"/>
  <c r="AT75" i="1" a="1"/>
  <c r="AT75" i="1" s="1"/>
  <c r="BB69" i="1" a="1"/>
  <c r="BB69" i="1" s="1"/>
  <c r="AQ68" i="1" a="1"/>
  <c r="AQ68" i="1" s="1"/>
  <c r="BF57" i="1" a="1"/>
  <c r="BF57" i="1" s="1"/>
  <c r="BF58" i="1" a="1"/>
  <c r="BF58" i="1" s="1"/>
  <c r="BG58" i="1" a="1"/>
  <c r="BG58" i="1" s="1"/>
  <c r="BG57" i="1" a="1"/>
  <c r="BG57" i="1" s="1"/>
  <c r="AO62" i="1" a="1"/>
  <c r="AO62" i="1" s="1"/>
  <c r="X62" i="1" a="1"/>
  <c r="X62" i="1" s="1"/>
  <c r="AZ62" i="1" a="1"/>
  <c r="AZ62" i="1" s="1"/>
  <c r="AY62" i="1" a="1"/>
  <c r="AY62" i="1" s="1"/>
  <c r="AX62" i="1" a="1"/>
  <c r="AX62" i="1" s="1"/>
  <c r="AP62" i="1" a="1"/>
  <c r="AP62" i="1" s="1"/>
  <c r="BE62" i="1" a="1"/>
  <c r="BE62" i="1" s="1"/>
  <c r="AU62" i="1" a="1"/>
  <c r="AU62" i="1" s="1"/>
  <c r="AT62" i="1" a="1"/>
  <c r="AT62" i="1" s="1"/>
  <c r="BD62" i="1" a="1"/>
  <c r="BD62" i="1" s="1"/>
  <c r="AS62" i="1" a="1"/>
  <c r="AS62" i="1" s="1"/>
  <c r="AT66" i="1" a="1"/>
  <c r="AT66" i="1" s="1"/>
  <c r="BB67" i="1" a="1"/>
  <c r="BB67" i="1" s="1"/>
  <c r="AN66" i="1" a="1"/>
  <c r="AN66" i="1" s="1"/>
  <c r="AX66" i="1" a="1"/>
  <c r="AX66" i="1" s="1"/>
  <c r="AP67" i="1" a="1"/>
  <c r="AP67" i="1" s="1"/>
  <c r="BC66" i="1" a="1"/>
  <c r="BC66" i="1" s="1"/>
  <c r="AR63" i="1" a="1"/>
  <c r="AR63" i="1" s="1"/>
  <c r="AS63" i="1" a="1"/>
  <c r="AS63" i="1" s="1"/>
  <c r="AX63" i="1" a="1"/>
  <c r="AX63" i="1" s="1"/>
  <c r="AY63" i="1" a="1"/>
  <c r="AY63" i="1" s="1"/>
  <c r="AN63" i="1" a="1"/>
  <c r="AN63" i="1" s="1"/>
  <c r="BD63" i="1" a="1"/>
  <c r="BD63" i="1" s="1"/>
  <c r="AP60" i="1" a="1"/>
  <c r="AP60" i="1" s="1"/>
  <c r="AZ60" i="1" a="1"/>
  <c r="AZ60" i="1" s="1"/>
  <c r="AQ60" i="1" a="1"/>
  <c r="AQ60" i="1" s="1"/>
  <c r="AY60" i="1" a="1"/>
  <c r="AY60" i="1" s="1"/>
  <c r="AR60" i="1" a="1"/>
  <c r="AR60" i="1" s="1"/>
  <c r="AU60" i="1" a="1"/>
  <c r="AU60" i="1" s="1"/>
  <c r="AT60" i="1" a="1"/>
  <c r="AT60" i="1" s="1"/>
  <c r="BB60" i="1" a="1"/>
  <c r="BB60" i="1" s="1"/>
  <c r="BC60" i="1" a="1"/>
  <c r="BC60" i="1" s="1"/>
  <c r="BI60" i="1" s="1" a="1"/>
  <c r="BI60" i="1" s="1"/>
  <c r="AN60" i="1" a="1"/>
  <c r="AN60" i="1" s="1"/>
  <c r="AV60" i="1" a="1"/>
  <c r="AV60" i="1" s="1"/>
  <c r="BD60" i="1" a="1"/>
  <c r="BD60" i="1" s="1"/>
  <c r="AW59" i="1" a="1"/>
  <c r="AW59" i="1" s="1"/>
  <c r="BB59" i="1" a="1"/>
  <c r="BB59" i="1" s="1"/>
  <c r="AT59" i="1" a="1"/>
  <c r="AT59" i="1" s="1"/>
  <c r="BA59" i="1" a="1"/>
  <c r="BA59" i="1" s="1"/>
  <c r="AO59" i="1" a="1"/>
  <c r="AO59" i="1" s="1"/>
  <c r="BE59" i="1" a="1"/>
  <c r="BE59" i="1" s="1"/>
  <c r="AV65" i="1" a="1"/>
  <c r="AV65" i="1" s="1"/>
  <c r="BC65" i="1" a="1"/>
  <c r="BC65" i="1" s="1"/>
  <c r="BJ65" i="1" s="1" a="1"/>
  <c r="BJ65" i="1" s="1"/>
  <c r="AT64" i="1" a="1"/>
  <c r="AT64" i="1" s="1"/>
  <c r="AX64" i="1" a="1"/>
  <c r="AX64" i="1" s="1"/>
  <c r="BD64" i="1" a="1"/>
  <c r="BD64" i="1" s="1"/>
  <c r="AZ64" i="1" a="1"/>
  <c r="AZ64" i="1" s="1"/>
  <c r="BE64" i="1" a="1"/>
  <c r="BE64" i="1" s="1"/>
  <c r="AO64" i="1" a="1"/>
  <c r="AO64" i="1" s="1"/>
  <c r="AU64" i="1" a="1"/>
  <c r="AU64" i="1" s="1"/>
  <c r="AN64" i="1" a="1"/>
  <c r="AN64" i="1" s="1"/>
  <c r="AS64" i="1" a="1"/>
  <c r="AS64" i="1" s="1"/>
  <c r="AY64" i="1" a="1"/>
  <c r="AY64" i="1" s="1"/>
  <c r="X64" i="1" a="1"/>
  <c r="X64" i="1" s="1"/>
  <c r="AQ64" i="1" a="1"/>
  <c r="AQ64" i="1" s="1"/>
  <c r="AW64" i="1" a="1"/>
  <c r="AW64" i="1" s="1"/>
  <c r="BB64" i="1" a="1"/>
  <c r="BB64" i="1" s="1"/>
  <c r="AP64" i="1" a="1"/>
  <c r="AP64" i="1" s="1"/>
  <c r="AV64" i="1" a="1"/>
  <c r="AV64" i="1" s="1"/>
  <c r="BA64" i="1" a="1"/>
  <c r="BA64" i="1" s="1"/>
  <c r="AR64" i="1" a="1"/>
  <c r="AR64" i="1" s="1"/>
  <c r="AQ67" i="1" a="1"/>
  <c r="AQ67" i="1" s="1"/>
  <c r="AY66" i="1" a="1"/>
  <c r="AY66" i="1" s="1"/>
  <c r="AR66" i="1" a="1"/>
  <c r="AR66" i="1" s="1"/>
  <c r="BC67" i="1" a="1"/>
  <c r="BC67" i="1" s="1"/>
  <c r="BJ67" i="1" s="1" a="1"/>
  <c r="BJ67" i="1" s="1"/>
  <c r="BD66" i="1" a="1"/>
  <c r="BD66" i="1" s="1"/>
  <c r="AW66" i="1" a="1"/>
  <c r="AW66" i="1" s="1"/>
  <c r="BA66" i="1" a="1"/>
  <c r="BA66" i="1" s="1"/>
  <c r="AR65" i="1" a="1"/>
  <c r="AR65" i="1" s="1"/>
  <c r="AW65" i="1" a="1"/>
  <c r="AW65" i="1" s="1"/>
  <c r="AN65" i="1" a="1"/>
  <c r="AN65" i="1" s="1"/>
  <c r="AS65" i="1" a="1"/>
  <c r="AS65" i="1" s="1"/>
  <c r="BB65" i="1" a="1"/>
  <c r="BB65" i="1" s="1"/>
  <c r="AP65" i="1" a="1"/>
  <c r="AP65" i="1" s="1"/>
  <c r="AP61" i="1" a="1"/>
  <c r="AP61" i="1" s="1"/>
  <c r="AT61" i="1" a="1"/>
  <c r="AT61" i="1" s="1"/>
  <c r="AX61" i="1" a="1"/>
  <c r="AX61" i="1" s="1"/>
  <c r="BB61" i="1" a="1"/>
  <c r="BB61" i="1" s="1"/>
  <c r="AV61" i="1" a="1"/>
  <c r="AV61" i="1" s="1"/>
  <c r="BE61" i="1" a="1"/>
  <c r="BE61" i="1" s="1"/>
  <c r="X61" i="1" a="1"/>
  <c r="X61" i="1" s="1"/>
  <c r="AN61" i="1" a="1"/>
  <c r="AN61" i="1" s="1"/>
  <c r="AS61" i="1" a="1"/>
  <c r="AS61" i="1" s="1"/>
  <c r="AY61" i="1" a="1"/>
  <c r="AY61" i="1" s="1"/>
  <c r="BD61" i="1" a="1"/>
  <c r="BD61" i="1" s="1"/>
  <c r="AO61" i="1" a="1"/>
  <c r="AO61" i="1" s="1"/>
  <c r="BA65" i="1" a="1"/>
  <c r="BA65" i="1" s="1"/>
  <c r="AU65" i="1" a="1"/>
  <c r="AU65" i="1" s="1"/>
  <c r="X65" i="1" a="1"/>
  <c r="X65" i="1" s="1"/>
  <c r="BA61" i="1" a="1"/>
  <c r="BA61" i="1" s="1"/>
  <c r="AR61" i="1" a="1"/>
  <c r="AR61" i="1" s="1"/>
  <c r="AZ65" i="1" a="1"/>
  <c r="AZ65" i="1" s="1"/>
  <c r="AO65" i="1" a="1"/>
  <c r="AO65" i="1" s="1"/>
  <c r="AQ63" i="1" a="1"/>
  <c r="AQ63" i="1" s="1"/>
  <c r="AZ63" i="1" a="1"/>
  <c r="AZ63" i="1" s="1"/>
  <c r="X63" i="1" a="1"/>
  <c r="X63" i="1" s="1"/>
  <c r="AV63" i="1" a="1"/>
  <c r="AV63" i="1" s="1"/>
  <c r="BE63" i="1" a="1"/>
  <c r="BE63" i="1" s="1"/>
  <c r="AZ61" i="1" a="1"/>
  <c r="AZ61" i="1" s="1"/>
  <c r="AQ61" i="1" a="1"/>
  <c r="AQ61" i="1" s="1"/>
  <c r="AT65" i="1" a="1"/>
  <c r="AT65" i="1" s="1"/>
  <c r="BC63" i="1" a="1"/>
  <c r="BC63" i="1" s="1"/>
  <c r="AW63" i="1" a="1"/>
  <c r="AW63" i="1" s="1"/>
  <c r="AP63" i="1" a="1"/>
  <c r="AP63" i="1" s="1"/>
  <c r="AT67" i="1" a="1"/>
  <c r="AT67" i="1" s="1"/>
  <c r="AU67" i="1" a="1"/>
  <c r="AU67" i="1" s="1"/>
  <c r="AQ66" i="1" a="1"/>
  <c r="AQ66" i="1" s="1"/>
  <c r="AZ66" i="1" a="1"/>
  <c r="AZ66" i="1" s="1"/>
  <c r="X66" i="1" a="1"/>
  <c r="X66" i="1" s="1"/>
  <c r="AV66" i="1" a="1"/>
  <c r="AV66" i="1" s="1"/>
  <c r="BE66" i="1" a="1"/>
  <c r="BE66" i="1" s="1"/>
  <c r="BE65" i="1" a="1"/>
  <c r="BE65" i="1" s="1"/>
  <c r="AY65" i="1" a="1"/>
  <c r="AY65" i="1" s="1"/>
  <c r="BB63" i="1" a="1"/>
  <c r="BB63" i="1" s="1"/>
  <c r="AW61" i="1" a="1"/>
  <c r="AW61" i="1" s="1"/>
  <c r="AN59" i="1" a="1"/>
  <c r="AN59" i="1" s="1"/>
  <c r="AR59" i="1" a="1"/>
  <c r="AR59" i="1" s="1"/>
  <c r="AV59" i="1" a="1"/>
  <c r="AV59" i="1" s="1"/>
  <c r="AZ59" i="1" a="1"/>
  <c r="AZ59" i="1" s="1"/>
  <c r="BD59" i="1" a="1"/>
  <c r="BD59" i="1" s="1"/>
  <c r="X59" i="1" a="1"/>
  <c r="X59" i="1" s="1"/>
  <c r="AU59" i="1" a="1"/>
  <c r="AU59" i="1" s="1"/>
  <c r="AS59" i="1" a="1"/>
  <c r="AS59" i="1" s="1"/>
  <c r="AX59" i="1" a="1"/>
  <c r="AX59" i="1" s="1"/>
  <c r="BC59" i="1" a="1"/>
  <c r="BC59" i="1" s="1"/>
  <c r="AX67" i="1" a="1"/>
  <c r="AX67" i="1" s="1"/>
  <c r="AP66" i="1" a="1"/>
  <c r="AP66" i="1" s="1"/>
  <c r="BD65" i="1" a="1"/>
  <c r="BD65" i="1" s="1"/>
  <c r="AU63" i="1" a="1"/>
  <c r="AU63" i="1" s="1"/>
  <c r="AO63" i="1" a="1"/>
  <c r="AO63" i="1" s="1"/>
  <c r="AR62" i="1" a="1"/>
  <c r="AR62" i="1" s="1"/>
  <c r="BA62" i="1" a="1"/>
  <c r="BA62" i="1" s="1"/>
  <c r="AN62" i="1" a="1"/>
  <c r="AN62" i="1" s="1"/>
  <c r="AW62" i="1" a="1"/>
  <c r="AW62" i="1" s="1"/>
  <c r="BB62" i="1" a="1"/>
  <c r="BB62" i="1" s="1"/>
  <c r="AQ59" i="1" a="1"/>
  <c r="AQ59" i="1" s="1"/>
  <c r="BB66" i="1" a="1"/>
  <c r="BB66" i="1" s="1"/>
  <c r="AU66" i="1" a="1"/>
  <c r="AU66" i="1" s="1"/>
  <c r="AO66" i="1" a="1"/>
  <c r="AO66" i="1" s="1"/>
  <c r="AX65" i="1" a="1"/>
  <c r="AX65" i="1" s="1"/>
  <c r="AQ65" i="1" a="1"/>
  <c r="AQ65" i="1" s="1"/>
  <c r="BA63" i="1" a="1"/>
  <c r="BA63" i="1" s="1"/>
  <c r="AT63" i="1" a="1"/>
  <c r="AT63" i="1" s="1"/>
  <c r="BC62" i="1" a="1"/>
  <c r="BC62" i="1" s="1"/>
  <c r="AV62" i="1" a="1"/>
  <c r="AV62" i="1" s="1"/>
  <c r="BC61" i="1" a="1"/>
  <c r="BC61" i="1" s="1"/>
  <c r="AY59" i="1" a="1"/>
  <c r="AY59" i="1" s="1"/>
  <c r="AP59" i="1" a="1"/>
  <c r="AP59" i="1" s="1"/>
  <c r="BC64" i="1" a="1"/>
  <c r="BC64" i="1" s="1"/>
  <c r="X60" i="1" a="1"/>
  <c r="X60" i="1" s="1"/>
  <c r="AO60" i="1" a="1"/>
  <c r="AO60" i="1" s="1"/>
  <c r="AS60" i="1" a="1"/>
  <c r="AS60" i="1" s="1"/>
  <c r="AW60" i="1" a="1"/>
  <c r="AW60" i="1" s="1"/>
  <c r="BA60" i="1" a="1"/>
  <c r="BA60" i="1" s="1"/>
  <c r="BE60" i="1" a="1"/>
  <c r="BE60" i="1" s="1"/>
  <c r="AX60" i="1" a="1"/>
  <c r="AX60" i="1" s="1"/>
  <c r="BE67" i="1" a="1"/>
  <c r="BE67" i="1" s="1"/>
  <c r="BA67" i="1" a="1"/>
  <c r="BA67" i="1" s="1"/>
  <c r="AW67" i="1" a="1"/>
  <c r="AW67" i="1" s="1"/>
  <c r="AS67" i="1" a="1"/>
  <c r="AS67" i="1" s="1"/>
  <c r="AO67" i="1" a="1"/>
  <c r="AO67" i="1" s="1"/>
  <c r="X67" i="1" a="1"/>
  <c r="X67" i="1" s="1"/>
  <c r="BD67" i="1" a="1"/>
  <c r="BD67" i="1" s="1"/>
  <c r="AZ67" i="1" a="1"/>
  <c r="AZ67" i="1" s="1"/>
  <c r="AV67" i="1" a="1"/>
  <c r="AV67" i="1" s="1"/>
  <c r="AR67" i="1" a="1"/>
  <c r="AR67" i="1" s="1"/>
  <c r="AN67" i="1" a="1"/>
  <c r="AN67" i="1" s="1"/>
  <c r="AV55" i="1" a="1"/>
  <c r="AV55" i="1" s="1"/>
  <c r="BA55" i="1" a="1"/>
  <c r="BA55" i="1" s="1"/>
  <c r="AR54" i="1" a="1"/>
  <c r="AR54" i="1" s="1"/>
  <c r="AW54" i="1" a="1"/>
  <c r="AW54" i="1" s="1"/>
  <c r="X55" i="1" a="1"/>
  <c r="X55" i="1" s="1"/>
  <c r="AZ55" i="1" a="1"/>
  <c r="AZ55" i="1" s="1"/>
  <c r="AW55" i="1" a="1"/>
  <c r="AW55" i="1" s="1"/>
  <c r="AU55" i="1" a="1"/>
  <c r="AU55" i="1" s="1"/>
  <c r="AQ55" i="1" a="1"/>
  <c r="AQ55" i="1" s="1"/>
  <c r="AP55" i="1" a="1"/>
  <c r="AP55" i="1" s="1"/>
  <c r="BB55" i="1" a="1"/>
  <c r="BB55" i="1" s="1"/>
  <c r="BB54" i="1" a="1"/>
  <c r="BB54" i="1" s="1"/>
  <c r="AV54" i="1" a="1"/>
  <c r="AV54" i="1" s="1"/>
  <c r="AQ54" i="1" a="1"/>
  <c r="AQ54" i="1" s="1"/>
  <c r="X54" i="1" a="1"/>
  <c r="X54" i="1" s="1"/>
  <c r="BE55" i="1" a="1"/>
  <c r="BE55" i="1" s="1"/>
  <c r="AY55" i="1" a="1"/>
  <c r="AY55" i="1" s="1"/>
  <c r="AT55" i="1" a="1"/>
  <c r="AT55" i="1" s="1"/>
  <c r="AO55" i="1" a="1"/>
  <c r="AO55" i="1" s="1"/>
  <c r="BA54" i="1" a="1"/>
  <c r="BA54" i="1" s="1"/>
  <c r="BD55" i="1" a="1"/>
  <c r="BD55" i="1" s="1"/>
  <c r="AN55" i="1" a="1"/>
  <c r="AN55" i="1" s="1"/>
  <c r="AZ54" i="1" a="1"/>
  <c r="AZ54" i="1" s="1"/>
  <c r="AU54" i="1" a="1"/>
  <c r="AU54" i="1" s="1"/>
  <c r="AP54" i="1" a="1"/>
  <c r="AP54" i="1" s="1"/>
  <c r="BC55" i="1" a="1"/>
  <c r="BC55" i="1" s="1"/>
  <c r="BI55" i="1" s="1" a="1"/>
  <c r="BI55" i="1" s="1"/>
  <c r="AX55" i="1" a="1"/>
  <c r="AX55" i="1" s="1"/>
  <c r="AS55" i="1" a="1"/>
  <c r="AS55" i="1" s="1"/>
  <c r="BE54" i="1" a="1"/>
  <c r="BE54" i="1" s="1"/>
  <c r="AO54" i="1" a="1"/>
  <c r="AO54" i="1" s="1"/>
  <c r="AR55" i="1" a="1"/>
  <c r="AR55" i="1" s="1"/>
  <c r="BD54" i="1" a="1"/>
  <c r="BD54" i="1" s="1"/>
  <c r="AY54" i="1" a="1"/>
  <c r="AY54" i="1" s="1"/>
  <c r="AT54" i="1" a="1"/>
  <c r="AT54" i="1" s="1"/>
  <c r="AN54" i="1" a="1"/>
  <c r="AN54" i="1" s="1"/>
  <c r="AS54" i="1" a="1"/>
  <c r="AS54" i="1" s="1"/>
  <c r="BC54" i="1" a="1"/>
  <c r="BC54" i="1" s="1"/>
  <c r="AX54" i="1" a="1"/>
  <c r="AX54" i="1" s="1"/>
  <c r="X56" i="1" a="1"/>
  <c r="X56" i="1" s="1"/>
  <c r="AO56" i="1" a="1"/>
  <c r="AO56" i="1" s="1"/>
  <c r="AS56" i="1" a="1"/>
  <c r="AS56" i="1" s="1"/>
  <c r="AW56" i="1" a="1"/>
  <c r="AW56" i="1" s="1"/>
  <c r="BA56" i="1" a="1"/>
  <c r="BA56" i="1" s="1"/>
  <c r="BE56" i="1" a="1"/>
  <c r="BE56" i="1" s="1"/>
  <c r="AN56" i="1" a="1"/>
  <c r="AN56" i="1" s="1"/>
  <c r="AR56" i="1" a="1"/>
  <c r="AR56" i="1" s="1"/>
  <c r="AZ56" i="1" a="1"/>
  <c r="AZ56" i="1" s="1"/>
  <c r="AP56" i="1" a="1"/>
  <c r="AP56" i="1" s="1"/>
  <c r="AT56" i="1" a="1"/>
  <c r="AT56" i="1" s="1"/>
  <c r="AX56" i="1" a="1"/>
  <c r="AX56" i="1" s="1"/>
  <c r="BB56" i="1" a="1"/>
  <c r="BB56" i="1" s="1"/>
  <c r="AQ56" i="1" a="1"/>
  <c r="AQ56" i="1" s="1"/>
  <c r="AU56" i="1" a="1"/>
  <c r="AU56" i="1" s="1"/>
  <c r="AY56" i="1" a="1"/>
  <c r="AY56" i="1" s="1"/>
  <c r="BC56" i="1" a="1"/>
  <c r="BC56" i="1" s="1"/>
  <c r="AV56" i="1" a="1"/>
  <c r="AV56" i="1" s="1"/>
  <c r="BD56" i="1" a="1"/>
  <c r="BD56" i="1" s="1"/>
  <c r="BE53" i="1" a="1"/>
  <c r="BE53" i="1" s="1"/>
  <c r="AR53" i="1" a="1"/>
  <c r="AR53" i="1" s="1"/>
  <c r="AV53" i="1" a="1"/>
  <c r="AV53" i="1" s="1"/>
  <c r="BD53" i="1" a="1"/>
  <c r="BD53" i="1" s="1"/>
  <c r="X53" i="1" a="1"/>
  <c r="X53" i="1" s="1"/>
  <c r="AO53" i="1" a="1"/>
  <c r="AO53" i="1" s="1"/>
  <c r="AS53" i="1" a="1"/>
  <c r="AS53" i="1" s="1"/>
  <c r="AP53" i="1" a="1"/>
  <c r="AP53" i="1" s="1"/>
  <c r="AT53" i="1" a="1"/>
  <c r="AT53" i="1" s="1"/>
  <c r="AX53" i="1" a="1"/>
  <c r="AX53" i="1" s="1"/>
  <c r="BB53" i="1" a="1"/>
  <c r="BB53" i="1" s="1"/>
  <c r="AQ53" i="1" a="1"/>
  <c r="AQ53" i="1" s="1"/>
  <c r="AU53" i="1" a="1"/>
  <c r="AU53" i="1" s="1"/>
  <c r="AY53" i="1" a="1"/>
  <c r="AY53" i="1" s="1"/>
  <c r="BC53" i="1" a="1"/>
  <c r="BC53" i="1" s="1"/>
  <c r="AN53" i="1" a="1"/>
  <c r="AN53" i="1" s="1"/>
  <c r="AZ53" i="1" a="1"/>
  <c r="AZ53" i="1" s="1"/>
  <c r="AW53" i="1" a="1"/>
  <c r="AW53" i="1" s="1"/>
  <c r="AB2" i="1" a="1"/>
  <c r="AB2" i="1" s="1"/>
  <c r="AB3" i="1" a="1"/>
  <c r="AB3" i="1" s="1"/>
  <c r="AB4" i="1" a="1"/>
  <c r="AB4" i="1" s="1"/>
  <c r="AB5" i="1" a="1"/>
  <c r="AB5" i="1" s="1"/>
  <c r="AB11" i="1" a="1"/>
  <c r="AB11" i="1" s="1"/>
  <c r="AB12" i="1" a="1"/>
  <c r="AB12" i="1" s="1"/>
  <c r="AB13" i="1" a="1"/>
  <c r="AB13" i="1" s="1"/>
  <c r="AB14" i="1" a="1"/>
  <c r="AB14" i="1" s="1"/>
  <c r="AB15" i="1" a="1"/>
  <c r="AB15" i="1" s="1"/>
  <c r="AB16" i="1" a="1"/>
  <c r="AB16" i="1" s="1"/>
  <c r="AB17" i="1" a="1"/>
  <c r="AB17" i="1" s="1"/>
  <c r="AB18" i="1" a="1"/>
  <c r="AB18" i="1" s="1"/>
  <c r="AB22" i="1" a="1"/>
  <c r="AB22" i="1" s="1"/>
  <c r="AB23" i="1" a="1"/>
  <c r="AB23" i="1" s="1"/>
  <c r="AB24" i="1" a="1"/>
  <c r="AB24" i="1" s="1"/>
  <c r="AB25" i="1" a="1"/>
  <c r="AB25" i="1" s="1"/>
  <c r="AB26" i="1" a="1"/>
  <c r="AB26" i="1" s="1"/>
  <c r="AB27" i="1" a="1"/>
  <c r="AB27" i="1" s="1"/>
  <c r="AB28" i="1" a="1"/>
  <c r="AB28" i="1" s="1"/>
  <c r="AB29" i="1" a="1"/>
  <c r="AB29" i="1" s="1"/>
  <c r="AB30" i="1" a="1"/>
  <c r="AB30" i="1" s="1"/>
  <c r="AB31" i="1" a="1"/>
  <c r="AB31" i="1" s="1"/>
  <c r="AB32" i="1" a="1"/>
  <c r="AB32" i="1" s="1"/>
  <c r="AB33" i="1" a="1"/>
  <c r="AB33" i="1" s="1"/>
  <c r="AB34" i="1" a="1"/>
  <c r="AB34" i="1" s="1"/>
  <c r="AB35" i="1" a="1"/>
  <c r="AB35" i="1" s="1"/>
  <c r="AB36" i="1" a="1"/>
  <c r="AB36" i="1" s="1"/>
  <c r="AB37" i="1" a="1"/>
  <c r="AB37" i="1" s="1"/>
  <c r="AB38" i="1" a="1"/>
  <c r="AB38" i="1" s="1"/>
  <c r="AB39" i="1" a="1"/>
  <c r="AB39" i="1" s="1"/>
  <c r="AB40" i="1" a="1"/>
  <c r="AB40" i="1" s="1"/>
  <c r="AB41" i="1" a="1"/>
  <c r="AB41" i="1" s="1"/>
  <c r="AB42" i="1" a="1"/>
  <c r="AB42" i="1" s="1"/>
  <c r="AB43" i="1" a="1"/>
  <c r="AB43" i="1" s="1"/>
  <c r="AB44" i="1" a="1"/>
  <c r="AB44" i="1" s="1"/>
  <c r="AB45" i="1" a="1"/>
  <c r="AB45" i="1" s="1"/>
  <c r="AB46" i="1" a="1"/>
  <c r="AB46" i="1" s="1"/>
  <c r="AB47" i="1" a="1"/>
  <c r="AB47" i="1" s="1"/>
  <c r="AB48" i="1" a="1"/>
  <c r="AB48" i="1" s="1"/>
  <c r="AB49" i="1" a="1"/>
  <c r="AB49" i="1" s="1"/>
  <c r="AB50" i="1" a="1"/>
  <c r="AB50" i="1" s="1"/>
  <c r="AB51" i="1" a="1"/>
  <c r="AB51" i="1" s="1"/>
  <c r="AB52" i="1" a="1"/>
  <c r="AB52" i="1" s="1"/>
  <c r="AB79" i="1" a="1"/>
  <c r="AB79" i="1" s="1"/>
  <c r="AA2" i="1" a="1"/>
  <c r="AA2" i="1" s="1"/>
  <c r="AA3" i="1" a="1"/>
  <c r="AA3" i="1" s="1"/>
  <c r="AA4" i="1" a="1"/>
  <c r="AA4" i="1" s="1"/>
  <c r="AA5" i="1" a="1"/>
  <c r="AA5" i="1" s="1"/>
  <c r="AA11" i="1" a="1"/>
  <c r="AA11" i="1" s="1"/>
  <c r="AA12" i="1" a="1"/>
  <c r="AA12" i="1" s="1"/>
  <c r="AA13" i="1" a="1"/>
  <c r="AA13" i="1" s="1"/>
  <c r="AA14" i="1" a="1"/>
  <c r="AA14" i="1" s="1"/>
  <c r="AA15" i="1" a="1"/>
  <c r="AA15" i="1" s="1"/>
  <c r="AA16" i="1" a="1"/>
  <c r="AA16" i="1" s="1"/>
  <c r="AA17" i="1" a="1"/>
  <c r="AA17" i="1" s="1"/>
  <c r="AA18" i="1" a="1"/>
  <c r="AA18" i="1" s="1"/>
  <c r="AA22" i="1" a="1"/>
  <c r="AA22" i="1" s="1"/>
  <c r="AA23" i="1" a="1"/>
  <c r="AA23" i="1" s="1"/>
  <c r="AA24" i="1" a="1"/>
  <c r="AA24" i="1" s="1"/>
  <c r="AA25" i="1" a="1"/>
  <c r="AA25" i="1" s="1"/>
  <c r="AA26" i="1" a="1"/>
  <c r="AA26" i="1" s="1"/>
  <c r="AA27" i="1" a="1"/>
  <c r="AA27" i="1" s="1"/>
  <c r="AA28" i="1" a="1"/>
  <c r="AA28" i="1" s="1"/>
  <c r="AA29" i="1" a="1"/>
  <c r="AA29" i="1" s="1"/>
  <c r="AA30" i="1" a="1"/>
  <c r="AA30" i="1" s="1"/>
  <c r="AA31" i="1" a="1"/>
  <c r="AA31" i="1" s="1"/>
  <c r="AA32" i="1" a="1"/>
  <c r="AA32" i="1" s="1"/>
  <c r="AA33" i="1" a="1"/>
  <c r="AA33" i="1" s="1"/>
  <c r="AA34" i="1" a="1"/>
  <c r="AA34" i="1" s="1"/>
  <c r="AA35" i="1" a="1"/>
  <c r="AA35" i="1" s="1"/>
  <c r="AA36" i="1" a="1"/>
  <c r="AA36" i="1" s="1"/>
  <c r="AA37" i="1" a="1"/>
  <c r="AA37" i="1" s="1"/>
  <c r="AA38" i="1" a="1"/>
  <c r="AA38" i="1" s="1"/>
  <c r="AA39" i="1" a="1"/>
  <c r="AA39" i="1" s="1"/>
  <c r="AA40" i="1" a="1"/>
  <c r="AA40" i="1" s="1"/>
  <c r="AA41" i="1" a="1"/>
  <c r="AA41" i="1" s="1"/>
  <c r="AA42" i="1" a="1"/>
  <c r="AA42" i="1" s="1"/>
  <c r="AA43" i="1" a="1"/>
  <c r="AA43" i="1" s="1"/>
  <c r="AA44" i="1" a="1"/>
  <c r="AA44" i="1" s="1"/>
  <c r="AA45" i="1" a="1"/>
  <c r="AA45" i="1" s="1"/>
  <c r="AA46" i="1" a="1"/>
  <c r="AA46" i="1" s="1"/>
  <c r="AA47" i="1" a="1"/>
  <c r="AA47" i="1" s="1"/>
  <c r="AA48" i="1" a="1"/>
  <c r="AA48" i="1" s="1"/>
  <c r="AA49" i="1" a="1"/>
  <c r="AA49" i="1" s="1"/>
  <c r="AA50" i="1" a="1"/>
  <c r="AA50" i="1" s="1"/>
  <c r="AA51" i="1" a="1"/>
  <c r="AA51" i="1" s="1"/>
  <c r="AA52" i="1" a="1"/>
  <c r="AA52" i="1" s="1"/>
  <c r="AA79" i="1" a="1"/>
  <c r="AA79" i="1" s="1"/>
  <c r="C46" i="1" a="1"/>
  <c r="C46" i="1" s="1"/>
  <c r="D46" i="1" s="1" a="1"/>
  <c r="D46" i="1" s="1"/>
  <c r="AO46" i="1" a="1"/>
  <c r="AO46" i="1" s="1"/>
  <c r="AM46" i="1" a="1"/>
  <c r="BF46" i="1" a="1"/>
  <c r="BF46" i="1" s="1"/>
  <c r="BG46" i="1" a="1"/>
  <c r="BG46" i="1" s="1"/>
  <c r="C47" i="1" a="1"/>
  <c r="C47" i="1" s="1"/>
  <c r="D47" i="1" s="1" a="1"/>
  <c r="D47" i="1" s="1"/>
  <c r="AM47" i="1" a="1"/>
  <c r="AM47" i="1" s="1"/>
  <c r="BH47" i="1" s="1" a="1"/>
  <c r="BH47" i="1" s="1"/>
  <c r="BF47" i="1" a="1"/>
  <c r="BF47" i="1" s="1"/>
  <c r="BG47" i="1" a="1"/>
  <c r="BG47" i="1" s="1"/>
  <c r="C48" i="1" a="1"/>
  <c r="C48" i="1" s="1"/>
  <c r="D48" i="1" s="1" a="1"/>
  <c r="D48" i="1" s="1"/>
  <c r="BE48" i="1" a="1"/>
  <c r="BE48" i="1" s="1"/>
  <c r="AM48" i="1" a="1"/>
  <c r="AM48" i="1" s="1"/>
  <c r="BH48" i="1" s="1" a="1"/>
  <c r="BH48" i="1" s="1"/>
  <c r="BF48" i="1" a="1"/>
  <c r="BF48" i="1" s="1"/>
  <c r="BG48" i="1" a="1"/>
  <c r="BG48" i="1" s="1"/>
  <c r="C49" i="1" a="1"/>
  <c r="C49" i="1" s="1"/>
  <c r="D49" i="1" s="1" a="1"/>
  <c r="D49" i="1" s="1"/>
  <c r="AR49" i="1" a="1"/>
  <c r="AR49" i="1" s="1"/>
  <c r="AM49" i="1" a="1"/>
  <c r="AM49" i="1" s="1"/>
  <c r="BH49" i="1" s="1" a="1"/>
  <c r="BH49" i="1" s="1"/>
  <c r="BF49" i="1" a="1"/>
  <c r="BF49" i="1" s="1"/>
  <c r="BG49" i="1" a="1"/>
  <c r="BG49" i="1" s="1"/>
  <c r="C50" i="1" a="1"/>
  <c r="C50" i="1" s="1"/>
  <c r="D50" i="1" s="1" a="1"/>
  <c r="D50" i="1" s="1"/>
  <c r="BC50" i="1" a="1"/>
  <c r="BC50" i="1" s="1"/>
  <c r="AM50" i="1" a="1"/>
  <c r="AM50" i="1" s="1"/>
  <c r="BH50" i="1" s="1" a="1"/>
  <c r="BH50" i="1" s="1"/>
  <c r="BF50" i="1" a="1"/>
  <c r="BF50" i="1" s="1"/>
  <c r="BG50" i="1" a="1"/>
  <c r="BG50" i="1" s="1"/>
  <c r="C51" i="1" a="1"/>
  <c r="C51" i="1" s="1"/>
  <c r="D51" i="1" s="1" a="1"/>
  <c r="D51" i="1" s="1"/>
  <c r="AM51" i="1" a="1"/>
  <c r="AM51" i="1" s="1"/>
  <c r="BH51" i="1" s="1" a="1"/>
  <c r="BH51" i="1" s="1"/>
  <c r="BF51" i="1" a="1"/>
  <c r="BF51" i="1" s="1"/>
  <c r="BG51" i="1" a="1"/>
  <c r="BG51" i="1" s="1"/>
  <c r="C52" i="1" a="1"/>
  <c r="C52" i="1" s="1"/>
  <c r="D52" i="1" s="1" a="1"/>
  <c r="D52" i="1" s="1"/>
  <c r="AY52" i="1" a="1"/>
  <c r="AY52" i="1" s="1"/>
  <c r="AM52" i="1" a="1"/>
  <c r="AM52" i="1" s="1"/>
  <c r="BH52" i="1" s="1" a="1"/>
  <c r="BH52" i="1" s="1"/>
  <c r="BF52" i="1" a="1"/>
  <c r="BF52" i="1" s="1"/>
  <c r="BG52" i="1" a="1"/>
  <c r="BG52" i="1" s="1"/>
  <c r="C45" i="1" a="1"/>
  <c r="C45" i="1" s="1"/>
  <c r="D45" i="1" s="1" a="1"/>
  <c r="D45" i="1" s="1"/>
  <c r="AM45" i="1" a="1"/>
  <c r="BF45" i="1" a="1"/>
  <c r="BF45" i="1" s="1"/>
  <c r="BG45" i="1" a="1"/>
  <c r="BG45" i="1" s="1"/>
  <c r="C44" i="1" a="1"/>
  <c r="C44" i="1" s="1"/>
  <c r="D44" i="1" s="1" a="1"/>
  <c r="D44" i="1" s="1"/>
  <c r="X44" i="1" a="1"/>
  <c r="X44" i="1" s="1"/>
  <c r="AM44" i="1" a="1"/>
  <c r="AM44" i="1" s="1"/>
  <c r="BH44" i="1" s="1" a="1"/>
  <c r="BH44" i="1" s="1"/>
  <c r="BF44" i="1" a="1"/>
  <c r="BF44" i="1" s="1"/>
  <c r="BG44" i="1" a="1"/>
  <c r="BG44" i="1" s="1"/>
  <c r="C43" i="1" a="1"/>
  <c r="C43" i="1" s="1"/>
  <c r="D43" i="1" s="1" a="1"/>
  <c r="D43" i="1" s="1"/>
  <c r="X43" i="1" a="1"/>
  <c r="X43" i="1" s="1"/>
  <c r="AM43" i="1" a="1"/>
  <c r="AM43" i="1" s="1"/>
  <c r="BH43" i="1" s="1" a="1"/>
  <c r="BH43" i="1" s="1"/>
  <c r="BF43" i="1" a="1"/>
  <c r="BF43" i="1" s="1"/>
  <c r="BG43" i="1" a="1"/>
  <c r="BG43" i="1" s="1"/>
  <c r="C42" i="1" a="1"/>
  <c r="C42" i="1" s="1"/>
  <c r="AM42" i="1" a="1"/>
  <c r="BF42" i="1" a="1"/>
  <c r="BF42" i="1" s="1"/>
  <c r="BG42" i="1" a="1"/>
  <c r="BG42" i="1" s="1"/>
  <c r="C41" i="1" a="1"/>
  <c r="C41" i="1" s="1"/>
  <c r="D41" i="1" s="1" a="1"/>
  <c r="D41" i="1" s="1"/>
  <c r="AM41" i="1" a="1"/>
  <c r="AM41" i="1" s="1"/>
  <c r="BH41" i="1" s="1" a="1"/>
  <c r="BH41" i="1" s="1"/>
  <c r="BF41" i="1" a="1"/>
  <c r="BF41" i="1" s="1"/>
  <c r="BG41" i="1" a="1"/>
  <c r="BG41" i="1" s="1"/>
  <c r="C40" i="1" a="1"/>
  <c r="C40" i="1" s="1"/>
  <c r="DZ1" i="1" a="1"/>
  <c r="DZ1" i="1" s="1"/>
  <c r="DZ2" i="1" s="1"/>
  <c r="AM45" i="1" l="1"/>
  <c r="BH45" i="1" s="1" a="1"/>
  <c r="BH45" i="1" s="1"/>
  <c r="AM46" i="1"/>
  <c r="BH46" i="1" s="1" a="1"/>
  <c r="BH46" i="1" s="1"/>
  <c r="E50" i="1" a="1"/>
  <c r="E50" i="1" s="1"/>
  <c r="F50" i="1" s="1" a="1"/>
  <c r="F50" i="1" s="1"/>
  <c r="G50" i="1" s="1" a="1"/>
  <c r="G50" i="1" s="1"/>
  <c r="H50" i="1" s="1" a="1"/>
  <c r="H50" i="1" s="1"/>
  <c r="I50" i="1" s="1" a="1"/>
  <c r="I50" i="1" s="1"/>
  <c r="J50" i="1" s="1" a="1"/>
  <c r="J50" i="1" s="1"/>
  <c r="K50" i="1" s="1" a="1"/>
  <c r="K50" i="1" s="1"/>
  <c r="L50" i="1" s="1" a="1"/>
  <c r="L50" i="1" s="1"/>
  <c r="M50" i="1" s="1" a="1"/>
  <c r="M50" i="1" s="1"/>
  <c r="N50" i="1" s="1" a="1"/>
  <c r="N50" i="1" s="1"/>
  <c r="O50" i="1" s="1" a="1"/>
  <c r="O50" i="1" s="1"/>
  <c r="P50" i="1" s="1" a="1"/>
  <c r="P50" i="1" s="1"/>
  <c r="Q50" i="1" s="1" a="1"/>
  <c r="Q50" i="1" s="1"/>
  <c r="R50" i="1" s="1" a="1"/>
  <c r="R50" i="1" s="1"/>
  <c r="S50" i="1" s="1" a="1"/>
  <c r="S50" i="1" s="1"/>
  <c r="T50" i="1" s="1" a="1"/>
  <c r="T50" i="1" s="1"/>
  <c r="U50" i="1" s="1" a="1"/>
  <c r="U50" i="1" s="1"/>
  <c r="E45" i="1" a="1"/>
  <c r="E45" i="1" s="1"/>
  <c r="F45" i="1" s="1" a="1"/>
  <c r="F45" i="1" s="1"/>
  <c r="G45" i="1" s="1" a="1"/>
  <c r="G45" i="1" s="1"/>
  <c r="H45" i="1" s="1" a="1"/>
  <c r="H45" i="1" s="1"/>
  <c r="I45" i="1" s="1" a="1"/>
  <c r="I45" i="1" s="1"/>
  <c r="J45" i="1" s="1" a="1"/>
  <c r="J45" i="1" s="1"/>
  <c r="K45" i="1" s="1" a="1"/>
  <c r="K45" i="1" s="1"/>
  <c r="L45" i="1" s="1" a="1"/>
  <c r="L45" i="1" s="1"/>
  <c r="M45" i="1" s="1" a="1"/>
  <c r="M45" i="1" s="1"/>
  <c r="N45" i="1" s="1" a="1"/>
  <c r="N45" i="1" s="1"/>
  <c r="O45" i="1" s="1" a="1"/>
  <c r="O45" i="1" s="1"/>
  <c r="P45" i="1" s="1" a="1"/>
  <c r="P45" i="1" s="1"/>
  <c r="Q45" i="1" s="1" a="1"/>
  <c r="Q45" i="1" s="1"/>
  <c r="R45" i="1" s="1" a="1"/>
  <c r="R45" i="1" s="1"/>
  <c r="S45" i="1" s="1" a="1"/>
  <c r="S45" i="1" s="1"/>
  <c r="T45" i="1" s="1" a="1"/>
  <c r="T45" i="1" s="1"/>
  <c r="U45" i="1" s="1" a="1"/>
  <c r="U45" i="1" s="1"/>
  <c r="E51" i="1" a="1"/>
  <c r="E51" i="1" s="1"/>
  <c r="F51" i="1" s="1" a="1"/>
  <c r="F51" i="1" s="1"/>
  <c r="G51" i="1" s="1" a="1"/>
  <c r="G51" i="1" s="1"/>
  <c r="H51" i="1" s="1" a="1"/>
  <c r="H51" i="1" s="1"/>
  <c r="I51" i="1" s="1" a="1"/>
  <c r="I51" i="1" s="1"/>
  <c r="J51" i="1" s="1" a="1"/>
  <c r="J51" i="1" s="1"/>
  <c r="K51" i="1" s="1" a="1"/>
  <c r="K51" i="1" s="1"/>
  <c r="L51" i="1" s="1" a="1"/>
  <c r="L51" i="1" s="1"/>
  <c r="M51" i="1" s="1" a="1"/>
  <c r="M51" i="1" s="1"/>
  <c r="N51" i="1" s="1" a="1"/>
  <c r="N51" i="1" s="1"/>
  <c r="O51" i="1" s="1" a="1"/>
  <c r="O51" i="1" s="1"/>
  <c r="P51" i="1" s="1" a="1"/>
  <c r="P51" i="1" s="1"/>
  <c r="Q51" i="1" s="1" a="1"/>
  <c r="Q51" i="1" s="1"/>
  <c r="R51" i="1" s="1" a="1"/>
  <c r="R51" i="1" s="1"/>
  <c r="S51" i="1" s="1" a="1"/>
  <c r="S51" i="1" s="1"/>
  <c r="T51" i="1" s="1" a="1"/>
  <c r="T51" i="1" s="1"/>
  <c r="U51" i="1" s="1" a="1"/>
  <c r="U51" i="1" s="1"/>
  <c r="E43" i="1" a="1"/>
  <c r="E43" i="1" s="1"/>
  <c r="F43" i="1" s="1" a="1"/>
  <c r="F43" i="1" s="1"/>
  <c r="G43" i="1" s="1" a="1"/>
  <c r="G43" i="1" s="1"/>
  <c r="H43" i="1" s="1" a="1"/>
  <c r="H43" i="1" s="1"/>
  <c r="I43" i="1" s="1" a="1"/>
  <c r="I43" i="1" s="1"/>
  <c r="J43" i="1" s="1" a="1"/>
  <c r="J43" i="1" s="1"/>
  <c r="K43" i="1" s="1" a="1"/>
  <c r="K43" i="1" s="1"/>
  <c r="L43" i="1" s="1" a="1"/>
  <c r="L43" i="1" s="1"/>
  <c r="M43" i="1" s="1" a="1"/>
  <c r="M43" i="1" s="1"/>
  <c r="N43" i="1" s="1" a="1"/>
  <c r="N43" i="1" s="1"/>
  <c r="O43" i="1" s="1" a="1"/>
  <c r="O43" i="1" s="1"/>
  <c r="P43" i="1" s="1" a="1"/>
  <c r="P43" i="1" s="1"/>
  <c r="Q43" i="1" s="1" a="1"/>
  <c r="Q43" i="1" s="1"/>
  <c r="R43" i="1" s="1" a="1"/>
  <c r="R43" i="1" s="1"/>
  <c r="S43" i="1" s="1" a="1"/>
  <c r="S43" i="1" s="1"/>
  <c r="T43" i="1" s="1" a="1"/>
  <c r="T43" i="1" s="1"/>
  <c r="U43" i="1" s="1" a="1"/>
  <c r="U43" i="1" s="1"/>
  <c r="E48" i="1" a="1"/>
  <c r="E48" i="1" s="1"/>
  <c r="F48" i="1" s="1" a="1"/>
  <c r="F48" i="1" s="1"/>
  <c r="G48" i="1" s="1" a="1"/>
  <c r="G48" i="1" s="1"/>
  <c r="H48" i="1" s="1" a="1"/>
  <c r="H48" i="1" s="1"/>
  <c r="I48" i="1" s="1" a="1"/>
  <c r="I48" i="1" s="1"/>
  <c r="J48" i="1" s="1" a="1"/>
  <c r="J48" i="1" s="1"/>
  <c r="K48" i="1" s="1" a="1"/>
  <c r="K48" i="1" s="1"/>
  <c r="L48" i="1" s="1" a="1"/>
  <c r="L48" i="1" s="1"/>
  <c r="M48" i="1" s="1" a="1"/>
  <c r="M48" i="1" s="1"/>
  <c r="N48" i="1" s="1" a="1"/>
  <c r="N48" i="1" s="1"/>
  <c r="O48" i="1" s="1" a="1"/>
  <c r="O48" i="1" s="1"/>
  <c r="P48" i="1" s="1" a="1"/>
  <c r="P48" i="1" s="1"/>
  <c r="Q48" i="1" s="1" a="1"/>
  <c r="Q48" i="1" s="1"/>
  <c r="R48" i="1" s="1" a="1"/>
  <c r="R48" i="1" s="1"/>
  <c r="S48" i="1" s="1" a="1"/>
  <c r="S48" i="1" s="1"/>
  <c r="T48" i="1" s="1" a="1"/>
  <c r="T48" i="1" s="1"/>
  <c r="U48" i="1" s="1" a="1"/>
  <c r="U48" i="1" s="1"/>
  <c r="E49" i="1" a="1"/>
  <c r="E49" i="1" s="1"/>
  <c r="F49" i="1" s="1" a="1"/>
  <c r="F49" i="1" s="1"/>
  <c r="G49" i="1" s="1" a="1"/>
  <c r="G49" i="1" s="1"/>
  <c r="H49" i="1" s="1" a="1"/>
  <c r="H49" i="1" s="1"/>
  <c r="I49" i="1" s="1" a="1"/>
  <c r="I49" i="1" s="1"/>
  <c r="J49" i="1" s="1" a="1"/>
  <c r="J49" i="1" s="1"/>
  <c r="K49" i="1" s="1" a="1"/>
  <c r="K49" i="1" s="1"/>
  <c r="L49" i="1" s="1" a="1"/>
  <c r="L49" i="1" s="1"/>
  <c r="M49" i="1" s="1" a="1"/>
  <c r="M49" i="1" s="1"/>
  <c r="N49" i="1" s="1" a="1"/>
  <c r="N49" i="1" s="1"/>
  <c r="O49" i="1" s="1" a="1"/>
  <c r="O49" i="1" s="1"/>
  <c r="P49" i="1" s="1" a="1"/>
  <c r="P49" i="1" s="1"/>
  <c r="Q49" i="1" s="1" a="1"/>
  <c r="Q49" i="1" s="1"/>
  <c r="R49" i="1" s="1" a="1"/>
  <c r="R49" i="1" s="1"/>
  <c r="S49" i="1" s="1" a="1"/>
  <c r="S49" i="1" s="1"/>
  <c r="T49" i="1" s="1" a="1"/>
  <c r="T49" i="1" s="1"/>
  <c r="U49" i="1" s="1" a="1"/>
  <c r="U49" i="1" s="1"/>
  <c r="E41" i="1" a="1"/>
  <c r="E41" i="1" s="1"/>
  <c r="F41" i="1" s="1" a="1"/>
  <c r="F41" i="1" s="1"/>
  <c r="G41" i="1" s="1" a="1"/>
  <c r="G41" i="1" s="1"/>
  <c r="H41" i="1" s="1" a="1"/>
  <c r="H41" i="1" s="1"/>
  <c r="I41" i="1" s="1" a="1"/>
  <c r="I41" i="1" s="1"/>
  <c r="J41" i="1" s="1" a="1"/>
  <c r="J41" i="1" s="1"/>
  <c r="K41" i="1" s="1" a="1"/>
  <c r="K41" i="1" s="1"/>
  <c r="L41" i="1" s="1" a="1"/>
  <c r="L41" i="1" s="1"/>
  <c r="M41" i="1" s="1" a="1"/>
  <c r="M41" i="1" s="1"/>
  <c r="N41" i="1" s="1" a="1"/>
  <c r="N41" i="1" s="1"/>
  <c r="O41" i="1" s="1" a="1"/>
  <c r="O41" i="1" s="1"/>
  <c r="P41" i="1" s="1" a="1"/>
  <c r="P41" i="1" s="1"/>
  <c r="Q41" i="1" s="1" a="1"/>
  <c r="Q41" i="1" s="1"/>
  <c r="R41" i="1" s="1" a="1"/>
  <c r="R41" i="1" s="1"/>
  <c r="S41" i="1" s="1" a="1"/>
  <c r="S41" i="1" s="1"/>
  <c r="T41" i="1" s="1" a="1"/>
  <c r="T41" i="1" s="1"/>
  <c r="U41" i="1" s="1" a="1"/>
  <c r="U41" i="1" s="1"/>
  <c r="E44" i="1" a="1"/>
  <c r="E44" i="1" s="1"/>
  <c r="F44" i="1" s="1" a="1"/>
  <c r="F44" i="1" s="1"/>
  <c r="G44" i="1" s="1" a="1"/>
  <c r="G44" i="1" s="1"/>
  <c r="H44" i="1" s="1" a="1"/>
  <c r="H44" i="1" s="1"/>
  <c r="I44" i="1" s="1" a="1"/>
  <c r="I44" i="1" s="1"/>
  <c r="J44" i="1" s="1" a="1"/>
  <c r="J44" i="1" s="1"/>
  <c r="K44" i="1" s="1" a="1"/>
  <c r="K44" i="1" s="1"/>
  <c r="L44" i="1" s="1" a="1"/>
  <c r="L44" i="1" s="1"/>
  <c r="M44" i="1" s="1" a="1"/>
  <c r="M44" i="1" s="1"/>
  <c r="N44" i="1" s="1" a="1"/>
  <c r="N44" i="1" s="1"/>
  <c r="O44" i="1" s="1" a="1"/>
  <c r="O44" i="1" s="1"/>
  <c r="P44" i="1" s="1" a="1"/>
  <c r="P44" i="1" s="1"/>
  <c r="Q44" i="1" s="1" a="1"/>
  <c r="Q44" i="1" s="1"/>
  <c r="R44" i="1" s="1" a="1"/>
  <c r="R44" i="1" s="1"/>
  <c r="S44" i="1" s="1" a="1"/>
  <c r="S44" i="1" s="1"/>
  <c r="T44" i="1" s="1" a="1"/>
  <c r="T44" i="1" s="1"/>
  <c r="U44" i="1" s="1" a="1"/>
  <c r="U44" i="1" s="1"/>
  <c r="E47" i="1" a="1"/>
  <c r="E47" i="1" s="1"/>
  <c r="F47" i="1" s="1" a="1"/>
  <c r="F47" i="1" s="1"/>
  <c r="G47" i="1" s="1" a="1"/>
  <c r="G47" i="1" s="1"/>
  <c r="H47" i="1" s="1" a="1"/>
  <c r="H47" i="1" s="1"/>
  <c r="I47" i="1" s="1" a="1"/>
  <c r="I47" i="1" s="1"/>
  <c r="J47" i="1" s="1" a="1"/>
  <c r="J47" i="1" s="1"/>
  <c r="K47" i="1" s="1" a="1"/>
  <c r="K47" i="1" s="1"/>
  <c r="L47" i="1" s="1" a="1"/>
  <c r="L47" i="1" s="1"/>
  <c r="M47" i="1" s="1" a="1"/>
  <c r="M47" i="1" s="1"/>
  <c r="N47" i="1" s="1" a="1"/>
  <c r="N47" i="1" s="1"/>
  <c r="O47" i="1" s="1" a="1"/>
  <c r="O47" i="1" s="1"/>
  <c r="P47" i="1" s="1" a="1"/>
  <c r="P47" i="1" s="1"/>
  <c r="Q47" i="1" s="1" a="1"/>
  <c r="Q47" i="1" s="1"/>
  <c r="R47" i="1" s="1" a="1"/>
  <c r="R47" i="1" s="1"/>
  <c r="S47" i="1" s="1" a="1"/>
  <c r="S47" i="1" s="1"/>
  <c r="T47" i="1" s="1" a="1"/>
  <c r="T47" i="1" s="1"/>
  <c r="U47" i="1" s="1" a="1"/>
  <c r="U47" i="1" s="1"/>
  <c r="E46" i="1" a="1"/>
  <c r="E46" i="1" s="1"/>
  <c r="F46" i="1" s="1" a="1"/>
  <c r="F46" i="1" s="1"/>
  <c r="G46" i="1" s="1" a="1"/>
  <c r="G46" i="1" s="1"/>
  <c r="H46" i="1" s="1" a="1"/>
  <c r="H46" i="1" s="1"/>
  <c r="I46" i="1" s="1" a="1"/>
  <c r="I46" i="1" s="1"/>
  <c r="J46" i="1" s="1" a="1"/>
  <c r="J46" i="1" s="1"/>
  <c r="K46" i="1" s="1" a="1"/>
  <c r="K46" i="1" s="1"/>
  <c r="L46" i="1" s="1" a="1"/>
  <c r="L46" i="1" s="1"/>
  <c r="M46" i="1" s="1" a="1"/>
  <c r="M46" i="1" s="1"/>
  <c r="N46" i="1" s="1" a="1"/>
  <c r="N46" i="1" s="1"/>
  <c r="O46" i="1" s="1" a="1"/>
  <c r="O46" i="1" s="1"/>
  <c r="P46" i="1" s="1" a="1"/>
  <c r="P46" i="1" s="1"/>
  <c r="Q46" i="1" s="1" a="1"/>
  <c r="Q46" i="1" s="1"/>
  <c r="R46" i="1" s="1" a="1"/>
  <c r="R46" i="1" s="1"/>
  <c r="S46" i="1" s="1" a="1"/>
  <c r="S46" i="1" s="1"/>
  <c r="T46" i="1" s="1" a="1"/>
  <c r="T46" i="1" s="1"/>
  <c r="U46" i="1" s="1" a="1"/>
  <c r="U46" i="1" s="1"/>
  <c r="E52" i="1" a="1"/>
  <c r="E52" i="1" s="1"/>
  <c r="F52" i="1" s="1" a="1"/>
  <c r="F52" i="1" s="1"/>
  <c r="G52" i="1" s="1" a="1"/>
  <c r="G52" i="1" s="1"/>
  <c r="H52" i="1" s="1" a="1"/>
  <c r="H52" i="1" s="1"/>
  <c r="I52" i="1" s="1" a="1"/>
  <c r="I52" i="1" s="1"/>
  <c r="J52" i="1" s="1" a="1"/>
  <c r="J52" i="1" s="1"/>
  <c r="K52" i="1" s="1" a="1"/>
  <c r="K52" i="1" s="1"/>
  <c r="L52" i="1" s="1" a="1"/>
  <c r="L52" i="1" s="1"/>
  <c r="M52" i="1" s="1" a="1"/>
  <c r="M52" i="1" s="1"/>
  <c r="N52" i="1" s="1" a="1"/>
  <c r="N52" i="1" s="1"/>
  <c r="O52" i="1" s="1" a="1"/>
  <c r="O52" i="1" s="1"/>
  <c r="P52" i="1" s="1" a="1"/>
  <c r="P52" i="1" s="1"/>
  <c r="Q52" i="1" s="1" a="1"/>
  <c r="Q52" i="1" s="1"/>
  <c r="R52" i="1" s="1" a="1"/>
  <c r="R52" i="1" s="1"/>
  <c r="S52" i="1" s="1" a="1"/>
  <c r="S52" i="1" s="1"/>
  <c r="T52" i="1" s="1" a="1"/>
  <c r="T52" i="1" s="1"/>
  <c r="U52" i="1" s="1" a="1"/>
  <c r="U52" i="1" s="1"/>
  <c r="BN21" i="1" a="1"/>
  <c r="BN21" i="1" s="1"/>
  <c r="BO21" i="1" s="1" a="1"/>
  <c r="BO21" i="1" s="1"/>
  <c r="BN20" i="1" a="1"/>
  <c r="BN20" i="1" s="1"/>
  <c r="BN19" i="1" a="1"/>
  <c r="BN19" i="1" s="1"/>
  <c r="BS19" i="1" s="1" a="1"/>
  <c r="BS19" i="1" s="1"/>
  <c r="BP54" i="1" a="1"/>
  <c r="BH59" i="1" a="1"/>
  <c r="BH59" i="1" s="1"/>
  <c r="AM57" i="1" a="1"/>
  <c r="AM57" i="1" s="1"/>
  <c r="BH57" i="1" s="1" a="1"/>
  <c r="BH57" i="1" s="1"/>
  <c r="BP66" i="1" a="1"/>
  <c r="BP66" i="1" s="1"/>
  <c r="BP65" i="1" a="1"/>
  <c r="BP65" i="1" s="1"/>
  <c r="BP76" i="1" a="1"/>
  <c r="BP76" i="1" s="1"/>
  <c r="BP55" i="1" a="1"/>
  <c r="BP55" i="1" s="1"/>
  <c r="BP77" i="1" a="1"/>
  <c r="BP77" i="1" s="1"/>
  <c r="BP60" i="1" a="1"/>
  <c r="BP60" i="1" s="1"/>
  <c r="BP73" i="1" a="1"/>
  <c r="BP73" i="1" s="1"/>
  <c r="BI73" i="1" a="1"/>
  <c r="BI73" i="1" s="1"/>
  <c r="BJ77" i="1" a="1"/>
  <c r="BJ77" i="1" s="1"/>
  <c r="BM73" i="1" a="1"/>
  <c r="BM73" i="1" s="1"/>
  <c r="BK70" i="1" a="1"/>
  <c r="BK70" i="1" s="1"/>
  <c r="BK73" i="1" a="1"/>
  <c r="BK73" i="1" s="1"/>
  <c r="BJ70" i="1" a="1"/>
  <c r="BJ70" i="1" s="1"/>
  <c r="BL70" i="1" a="1"/>
  <c r="BL70" i="1" s="1"/>
  <c r="BM70" i="1" a="1"/>
  <c r="BM70" i="1" s="1"/>
  <c r="BI76" i="1" a="1"/>
  <c r="BI76" i="1" s="1"/>
  <c r="BM77" i="1" a="1"/>
  <c r="BM77" i="1" s="1"/>
  <c r="BK76" i="1" a="1"/>
  <c r="BK76" i="1" s="1"/>
  <c r="BL73" i="1" a="1"/>
  <c r="BL73" i="1" s="1"/>
  <c r="BK74" i="1" a="1"/>
  <c r="BK74" i="1" s="1"/>
  <c r="BJ74" i="1" a="1"/>
  <c r="BJ74" i="1" s="1"/>
  <c r="BI74" i="1" a="1"/>
  <c r="BI74" i="1" s="1"/>
  <c r="BP74" i="1" a="1"/>
  <c r="BP74" i="1" s="1"/>
  <c r="BL74" i="1" a="1"/>
  <c r="BL74" i="1" s="1"/>
  <c r="BM74" i="1" a="1"/>
  <c r="BM74" i="1" s="1"/>
  <c r="BI78" i="1" a="1"/>
  <c r="BI78" i="1" s="1"/>
  <c r="BM78" i="1" a="1"/>
  <c r="BM78" i="1" s="1"/>
  <c r="BL78" i="1" a="1"/>
  <c r="BL78" i="1" s="1"/>
  <c r="BJ78" i="1" a="1"/>
  <c r="BJ78" i="1" s="1"/>
  <c r="BK78" i="1" a="1"/>
  <c r="BK78" i="1" s="1"/>
  <c r="BP78" i="1" a="1"/>
  <c r="BP78" i="1" s="1"/>
  <c r="BP68" i="1" a="1"/>
  <c r="BP68" i="1" s="1"/>
  <c r="BL68" i="1" a="1"/>
  <c r="BL68" i="1" s="1"/>
  <c r="BI68" i="1" a="1"/>
  <c r="BI68" i="1" s="1"/>
  <c r="BJ68" i="1" a="1"/>
  <c r="BJ68" i="1" s="1"/>
  <c r="BK68" i="1" a="1"/>
  <c r="BK68" i="1" s="1"/>
  <c r="BM68" i="1" a="1"/>
  <c r="BM68" i="1" s="1"/>
  <c r="BK71" i="1" a="1"/>
  <c r="BK71" i="1" s="1"/>
  <c r="BM71" i="1" a="1"/>
  <c r="BM71" i="1" s="1"/>
  <c r="BL71" i="1" a="1"/>
  <c r="BL71" i="1" s="1"/>
  <c r="BI71" i="1" a="1"/>
  <c r="BI71" i="1" s="1"/>
  <c r="BP71" i="1" a="1"/>
  <c r="BP71" i="1" s="1"/>
  <c r="BJ71" i="1" a="1"/>
  <c r="BJ71" i="1" s="1"/>
  <c r="BJ69" i="1" a="1"/>
  <c r="BJ69" i="1" s="1"/>
  <c r="BL69" i="1" a="1"/>
  <c r="BL69" i="1" s="1"/>
  <c r="BM69" i="1" a="1"/>
  <c r="BM69" i="1" s="1"/>
  <c r="BP69" i="1" a="1"/>
  <c r="BP69" i="1" s="1"/>
  <c r="BI69" i="1" a="1"/>
  <c r="BI69" i="1" s="1"/>
  <c r="BK69" i="1" a="1"/>
  <c r="BK69" i="1" s="1"/>
  <c r="BL77" i="1" a="1"/>
  <c r="BL77" i="1" s="1"/>
  <c r="BL75" i="1" a="1"/>
  <c r="BL75" i="1" s="1"/>
  <c r="BP75" i="1" a="1"/>
  <c r="BP75" i="1" s="1"/>
  <c r="BM75" i="1" a="1"/>
  <c r="BM75" i="1" s="1"/>
  <c r="BI75" i="1" a="1"/>
  <c r="BI75" i="1" s="1"/>
  <c r="BJ75" i="1" a="1"/>
  <c r="BJ75" i="1" s="1"/>
  <c r="BK75" i="1" a="1"/>
  <c r="BK75" i="1" s="1"/>
  <c r="BP70" i="1" a="1"/>
  <c r="BP70" i="1" s="1"/>
  <c r="BL76" i="1" a="1"/>
  <c r="BL76" i="1" s="1"/>
  <c r="BM76" i="1" a="1"/>
  <c r="BM76" i="1" s="1"/>
  <c r="BK77" i="1" a="1"/>
  <c r="BK77" i="1" s="1"/>
  <c r="BM72" i="1" a="1"/>
  <c r="BM72" i="1" s="1"/>
  <c r="BL72" i="1" a="1"/>
  <c r="BL72" i="1" s="1"/>
  <c r="BI72" i="1" a="1"/>
  <c r="BI72" i="1" s="1"/>
  <c r="BP72" i="1" a="1"/>
  <c r="BP72" i="1" s="1"/>
  <c r="BJ72" i="1" a="1"/>
  <c r="BJ72" i="1" s="1"/>
  <c r="BK72" i="1" a="1"/>
  <c r="BK72" i="1" s="1"/>
  <c r="BI65" i="1" a="1"/>
  <c r="BI65" i="1" s="1"/>
  <c r="BK66" i="1" a="1"/>
  <c r="BK66" i="1" s="1"/>
  <c r="BK65" i="1" a="1"/>
  <c r="BK65" i="1" s="1"/>
  <c r="BJ60" i="1" a="1"/>
  <c r="BJ60" i="1" s="1"/>
  <c r="BI66" i="1" a="1"/>
  <c r="BI66" i="1" s="1"/>
  <c r="BL66" i="1" a="1"/>
  <c r="BL66" i="1" s="1"/>
  <c r="BJ66" i="1" a="1"/>
  <c r="BJ66" i="1" s="1"/>
  <c r="BK60" i="1" a="1"/>
  <c r="BK60" i="1" s="1"/>
  <c r="BM66" i="1" a="1"/>
  <c r="BM66" i="1" s="1"/>
  <c r="BI67" i="1" a="1"/>
  <c r="BI67" i="1" s="1"/>
  <c r="BL60" i="1" a="1"/>
  <c r="BL60" i="1" s="1"/>
  <c r="BL65" i="1" a="1"/>
  <c r="BL65" i="1" s="1"/>
  <c r="BM64" i="1" a="1"/>
  <c r="BM64" i="1" s="1"/>
  <c r="BL64" i="1" a="1"/>
  <c r="BL64" i="1" s="1"/>
  <c r="BI64" i="1" a="1"/>
  <c r="BI64" i="1" s="1"/>
  <c r="BJ64" i="1" a="1"/>
  <c r="BJ64" i="1" s="1"/>
  <c r="BP64" i="1" a="1"/>
  <c r="BP64" i="1" s="1"/>
  <c r="BK64" i="1" a="1"/>
  <c r="BK64" i="1" s="1"/>
  <c r="BJ61" i="1" a="1"/>
  <c r="BJ61" i="1" s="1"/>
  <c r="BI61" i="1" a="1"/>
  <c r="BI61" i="1" s="1"/>
  <c r="BM61" i="1" a="1"/>
  <c r="BM61" i="1" s="1"/>
  <c r="BL61" i="1" a="1"/>
  <c r="BL61" i="1" s="1"/>
  <c r="BP61" i="1" a="1"/>
  <c r="BP61" i="1" s="1"/>
  <c r="BK61" i="1" a="1"/>
  <c r="BK61" i="1" s="1"/>
  <c r="BM65" i="1" a="1"/>
  <c r="BM65" i="1" s="1"/>
  <c r="BL59" i="1" a="1"/>
  <c r="BL59" i="1" s="1"/>
  <c r="BP59" i="1" a="1"/>
  <c r="BP59" i="1" s="1"/>
  <c r="BI59" i="1" a="1"/>
  <c r="BI59" i="1" s="1"/>
  <c r="BM59" i="1" a="1"/>
  <c r="BM59" i="1" s="1"/>
  <c r="BJ59" i="1" a="1"/>
  <c r="BJ59" i="1" s="1"/>
  <c r="BK59" i="1" a="1"/>
  <c r="BK59" i="1" s="1"/>
  <c r="BI63" i="1" a="1"/>
  <c r="BI63" i="1" s="1"/>
  <c r="BM63" i="1" a="1"/>
  <c r="BM63" i="1" s="1"/>
  <c r="BJ63" i="1" a="1"/>
  <c r="BJ63" i="1" s="1"/>
  <c r="BP63" i="1" a="1"/>
  <c r="BP63" i="1" s="1"/>
  <c r="BK63" i="1" a="1"/>
  <c r="BK63" i="1" s="1"/>
  <c r="BL63" i="1" a="1"/>
  <c r="BL63" i="1" s="1"/>
  <c r="BL67" i="1" a="1"/>
  <c r="BL67" i="1" s="1"/>
  <c r="BM60" i="1" a="1"/>
  <c r="BM60" i="1" s="1"/>
  <c r="BK62" i="1" a="1"/>
  <c r="BK62" i="1" s="1"/>
  <c r="BM62" i="1" a="1"/>
  <c r="BM62" i="1" s="1"/>
  <c r="BI62" i="1" a="1"/>
  <c r="BI62" i="1" s="1"/>
  <c r="BP62" i="1" a="1"/>
  <c r="BP62" i="1" s="1"/>
  <c r="BJ62" i="1" a="1"/>
  <c r="BJ62" i="1" s="1"/>
  <c r="BL62" i="1" a="1"/>
  <c r="BL62" i="1" s="1"/>
  <c r="BP67" i="1" a="1"/>
  <c r="BP67" i="1" s="1"/>
  <c r="BM67" i="1" a="1"/>
  <c r="BM67" i="1" s="1"/>
  <c r="BK67" i="1" a="1"/>
  <c r="BK67" i="1" s="1"/>
  <c r="BM54" i="1" a="1"/>
  <c r="BM54" i="1" s="1"/>
  <c r="BK54" i="1" a="1"/>
  <c r="BK54" i="1" s="1"/>
  <c r="BJ55" i="1" a="1"/>
  <c r="BJ55" i="1" s="1"/>
  <c r="BK55" i="1" a="1"/>
  <c r="BK55" i="1" s="1"/>
  <c r="BL55" i="1" a="1"/>
  <c r="BL55" i="1" s="1"/>
  <c r="BP54" i="1"/>
  <c r="BI54" i="1" a="1"/>
  <c r="BI54" i="1" s="1"/>
  <c r="BJ54" i="1" a="1"/>
  <c r="BJ54" i="1" s="1"/>
  <c r="BL54" i="1" a="1"/>
  <c r="BL54" i="1" s="1"/>
  <c r="BM55" i="1" a="1"/>
  <c r="BM55" i="1" s="1"/>
  <c r="BI56" i="1" a="1"/>
  <c r="BI56" i="1" s="1"/>
  <c r="BM56" i="1" a="1"/>
  <c r="BM56" i="1" s="1"/>
  <c r="BK56" i="1" a="1"/>
  <c r="BK56" i="1" s="1"/>
  <c r="BJ56" i="1" a="1"/>
  <c r="BJ56" i="1" s="1"/>
  <c r="BL56" i="1" a="1"/>
  <c r="BL56" i="1" s="1"/>
  <c r="BP56" i="1" a="1"/>
  <c r="BP56" i="1" s="1"/>
  <c r="BK53" i="1" a="1"/>
  <c r="BK53" i="1" s="1"/>
  <c r="BL53" i="1" a="1"/>
  <c r="BL53" i="1" s="1"/>
  <c r="BP53" i="1" a="1"/>
  <c r="BP53" i="1" s="1"/>
  <c r="BJ53" i="1" a="1"/>
  <c r="BJ53" i="1" s="1"/>
  <c r="BI53" i="1" a="1"/>
  <c r="BI53" i="1" s="1"/>
  <c r="BM53" i="1" a="1"/>
  <c r="BM53" i="1" s="1"/>
  <c r="D40" i="1" a="1"/>
  <c r="D40" i="1" s="1"/>
  <c r="AY49" i="1" a="1"/>
  <c r="AY49" i="1" s="1"/>
  <c r="X49" i="1" a="1"/>
  <c r="X49" i="1" s="1"/>
  <c r="AN49" i="1" a="1"/>
  <c r="AN49" i="1" s="1"/>
  <c r="AZ49" i="1" a="1"/>
  <c r="AZ49" i="1" s="1"/>
  <c r="AN47" i="1" a="1"/>
  <c r="AN47" i="1" s="1"/>
  <c r="AV47" i="1" a="1"/>
  <c r="AV47" i="1" s="1"/>
  <c r="AT50" i="1" a="1"/>
  <c r="AT50" i="1" s="1"/>
  <c r="AS51" i="1" a="1"/>
  <c r="AS51" i="1" s="1"/>
  <c r="AW51" i="1" a="1"/>
  <c r="AW51" i="1" s="1"/>
  <c r="BE52" i="1" a="1"/>
  <c r="BE52" i="1" s="1"/>
  <c r="AV52" i="1" a="1"/>
  <c r="AV52" i="1" s="1"/>
  <c r="AQ52" i="1" a="1"/>
  <c r="AQ52" i="1" s="1"/>
  <c r="AP52" i="1" a="1"/>
  <c r="AP52" i="1" s="1"/>
  <c r="AZ52" i="1" a="1"/>
  <c r="AZ52" i="1" s="1"/>
  <c r="AZ47" i="1" a="1"/>
  <c r="AZ47" i="1" s="1"/>
  <c r="BA49" i="1" a="1"/>
  <c r="BA49" i="1" s="1"/>
  <c r="AX47" i="1" a="1"/>
  <c r="AX47" i="1" s="1"/>
  <c r="BE46" i="1" a="1"/>
  <c r="BE46" i="1" s="1"/>
  <c r="AU51" i="1" a="1"/>
  <c r="AU51" i="1" s="1"/>
  <c r="BC51" i="1" a="1"/>
  <c r="BC51" i="1" s="1"/>
  <c r="BJ51" i="1" s="1" a="1"/>
  <c r="BJ51" i="1" s="1"/>
  <c r="AW49" i="1" a="1"/>
  <c r="AW49" i="1" s="1"/>
  <c r="AR47" i="1" a="1"/>
  <c r="AR47" i="1" s="1"/>
  <c r="AW46" i="1" a="1"/>
  <c r="AW46" i="1" s="1"/>
  <c r="BB51" i="1" a="1"/>
  <c r="BB51" i="1" s="1"/>
  <c r="AQ51" i="1" a="1"/>
  <c r="AQ51" i="1" s="1"/>
  <c r="AS49" i="1" a="1"/>
  <c r="AS49" i="1" s="1"/>
  <c r="BD47" i="1" a="1"/>
  <c r="BD47" i="1" s="1"/>
  <c r="AR51" i="1" a="1"/>
  <c r="AR51" i="1" s="1"/>
  <c r="AT47" i="1" a="1"/>
  <c r="AT47" i="1" s="1"/>
  <c r="AZ51" i="1" a="1"/>
  <c r="AZ51" i="1" s="1"/>
  <c r="AQ49" i="1" a="1"/>
  <c r="AQ49" i="1" s="1"/>
  <c r="BB47" i="1" a="1"/>
  <c r="BB47" i="1" s="1"/>
  <c r="AP47" i="1" a="1"/>
  <c r="AP47" i="1" s="1"/>
  <c r="AV51" i="1" a="1"/>
  <c r="AV51" i="1" s="1"/>
  <c r="BB49" i="1" a="1"/>
  <c r="BB49" i="1" s="1"/>
  <c r="AP49" i="1" a="1"/>
  <c r="AP49" i="1" s="1"/>
  <c r="BJ50" i="1" a="1"/>
  <c r="BJ50" i="1" s="1"/>
  <c r="BI50" i="1" a="1"/>
  <c r="BI50" i="1" s="1"/>
  <c r="AP50" i="1" a="1"/>
  <c r="AP50" i="1" s="1"/>
  <c r="AU50" i="1" a="1"/>
  <c r="AU50" i="1" s="1"/>
  <c r="BD50" i="1" a="1"/>
  <c r="BD50" i="1" s="1"/>
  <c r="BK50" i="1" s="1" a="1"/>
  <c r="BK50" i="1" s="1"/>
  <c r="X50" i="1" a="1"/>
  <c r="X50" i="1" s="1"/>
  <c r="AN50" i="1" a="1"/>
  <c r="AN50" i="1" s="1"/>
  <c r="AW50" i="1" a="1"/>
  <c r="AW50" i="1" s="1"/>
  <c r="AR50" i="1" a="1"/>
  <c r="AR50" i="1" s="1"/>
  <c r="AX50" i="1" a="1"/>
  <c r="AX50" i="1" s="1"/>
  <c r="AS50" i="1" a="1"/>
  <c r="AS50" i="1" s="1"/>
  <c r="AY50" i="1" a="1"/>
  <c r="AY50" i="1" s="1"/>
  <c r="BE50" i="1" a="1"/>
  <c r="BE50" i="1" s="1"/>
  <c r="AZ50" i="1" a="1"/>
  <c r="AZ50" i="1" s="1"/>
  <c r="AO50" i="1" a="1"/>
  <c r="AO50" i="1" s="1"/>
  <c r="BA50" i="1" a="1"/>
  <c r="BA50" i="1" s="1"/>
  <c r="AV50" i="1" a="1"/>
  <c r="AV50" i="1" s="1"/>
  <c r="BB50" i="1" a="1"/>
  <c r="BB50" i="1" s="1"/>
  <c r="AN52" i="1" a="1"/>
  <c r="AN52" i="1" s="1"/>
  <c r="AW52" i="1" a="1"/>
  <c r="AW52" i="1" s="1"/>
  <c r="BB52" i="1" a="1"/>
  <c r="BB52" i="1" s="1"/>
  <c r="AS52" i="1" a="1"/>
  <c r="AS52" i="1" s="1"/>
  <c r="AX52" i="1" a="1"/>
  <c r="AX52" i="1" s="1"/>
  <c r="X52" i="1" a="1"/>
  <c r="X52" i="1" s="1"/>
  <c r="AO52" i="1" a="1"/>
  <c r="AO52" i="1" s="1"/>
  <c r="AT52" i="1" a="1"/>
  <c r="AT52" i="1" s="1"/>
  <c r="BC52" i="1" a="1"/>
  <c r="BC52" i="1" s="1"/>
  <c r="AU52" i="1" a="1"/>
  <c r="AU52" i="1" s="1"/>
  <c r="BD52" i="1" a="1"/>
  <c r="BD52" i="1" s="1"/>
  <c r="AQ50" i="1" a="1"/>
  <c r="AQ50" i="1" s="1"/>
  <c r="BA52" i="1" a="1"/>
  <c r="BA52" i="1" s="1"/>
  <c r="AR52" i="1" a="1"/>
  <c r="AR52" i="1" s="1"/>
  <c r="X51" i="1" a="1"/>
  <c r="X51" i="1" s="1"/>
  <c r="AN48" i="1" a="1"/>
  <c r="AN48" i="1" s="1"/>
  <c r="AR48" i="1" a="1"/>
  <c r="AR48" i="1" s="1"/>
  <c r="AV48" i="1" a="1"/>
  <c r="AV48" i="1" s="1"/>
  <c r="AZ48" i="1" a="1"/>
  <c r="AZ48" i="1" s="1"/>
  <c r="BD48" i="1" a="1"/>
  <c r="BD48" i="1" s="1"/>
  <c r="X48" i="1" a="1"/>
  <c r="X48" i="1" s="1"/>
  <c r="AP48" i="1" a="1"/>
  <c r="AP48" i="1" s="1"/>
  <c r="AT48" i="1" a="1"/>
  <c r="AT48" i="1" s="1"/>
  <c r="AX48" i="1" a="1"/>
  <c r="AX48" i="1" s="1"/>
  <c r="BB48" i="1" a="1"/>
  <c r="BB48" i="1" s="1"/>
  <c r="BA48" i="1" a="1"/>
  <c r="BA48" i="1" s="1"/>
  <c r="AO48" i="1" a="1"/>
  <c r="AO48" i="1" s="1"/>
  <c r="AU48" i="1" a="1"/>
  <c r="AU48" i="1" s="1"/>
  <c r="AW48" i="1" a="1"/>
  <c r="AW48" i="1" s="1"/>
  <c r="BC48" i="1" a="1"/>
  <c r="BC48" i="1" s="1"/>
  <c r="BA51" i="1" a="1"/>
  <c r="BA51" i="1" s="1"/>
  <c r="AP51" i="1" a="1"/>
  <c r="AP51" i="1" s="1"/>
  <c r="BD49" i="1" a="1"/>
  <c r="BD49" i="1" s="1"/>
  <c r="AX49" i="1" a="1"/>
  <c r="AX49" i="1" s="1"/>
  <c r="AS48" i="1" a="1"/>
  <c r="AS48" i="1" s="1"/>
  <c r="BE51" i="1" a="1"/>
  <c r="BE51" i="1" s="1"/>
  <c r="AT51" i="1" a="1"/>
  <c r="AT51" i="1" s="1"/>
  <c r="AO51" i="1" a="1"/>
  <c r="AO51" i="1" s="1"/>
  <c r="AO49" i="1" a="1"/>
  <c r="AO49" i="1" s="1"/>
  <c r="AT49" i="1" a="1"/>
  <c r="AT49" i="1" s="1"/>
  <c r="BC49" i="1" a="1"/>
  <c r="BC49" i="1" s="1"/>
  <c r="AV49" i="1" a="1"/>
  <c r="AV49" i="1" s="1"/>
  <c r="BE49" i="1" a="1"/>
  <c r="BE49" i="1" s="1"/>
  <c r="AQ48" i="1" a="1"/>
  <c r="AQ48" i="1" s="1"/>
  <c r="X46" i="1" a="1"/>
  <c r="X46" i="1" s="1"/>
  <c r="AP46" i="1" a="1"/>
  <c r="AP46" i="1" s="1"/>
  <c r="AT46" i="1" a="1"/>
  <c r="AT46" i="1" s="1"/>
  <c r="AX46" i="1" a="1"/>
  <c r="AX46" i="1" s="1"/>
  <c r="BB46" i="1" a="1"/>
  <c r="BB46" i="1" s="1"/>
  <c r="AQ46" i="1" a="1"/>
  <c r="AQ46" i="1" s="1"/>
  <c r="AU46" i="1" a="1"/>
  <c r="AU46" i="1" s="1"/>
  <c r="AY46" i="1" a="1"/>
  <c r="AY46" i="1" s="1"/>
  <c r="BC46" i="1" a="1"/>
  <c r="BC46" i="1" s="1"/>
  <c r="AN46" i="1" a="1"/>
  <c r="AN46" i="1" s="1"/>
  <c r="AR46" i="1" a="1"/>
  <c r="AR46" i="1" s="1"/>
  <c r="AV46" i="1" a="1"/>
  <c r="AV46" i="1" s="1"/>
  <c r="AZ46" i="1" a="1"/>
  <c r="AZ46" i="1" s="1"/>
  <c r="BD46" i="1" a="1"/>
  <c r="BD46" i="1" s="1"/>
  <c r="AS46" i="1" a="1"/>
  <c r="AS46" i="1" s="1"/>
  <c r="BA46" i="1" a="1"/>
  <c r="BA46" i="1" s="1"/>
  <c r="BD51" i="1" a="1"/>
  <c r="BD51" i="1" s="1"/>
  <c r="AY51" i="1" a="1"/>
  <c r="AY51" i="1" s="1"/>
  <c r="AN51" i="1" a="1"/>
  <c r="AN51" i="1" s="1"/>
  <c r="AX51" i="1" a="1"/>
  <c r="AX51" i="1" s="1"/>
  <c r="AU49" i="1" a="1"/>
  <c r="AU49" i="1" s="1"/>
  <c r="AY48" i="1" a="1"/>
  <c r="AY48" i="1" s="1"/>
  <c r="AQ47" i="1" a="1"/>
  <c r="AQ47" i="1" s="1"/>
  <c r="AU47" i="1" a="1"/>
  <c r="AU47" i="1" s="1"/>
  <c r="AY47" i="1" a="1"/>
  <c r="AY47" i="1" s="1"/>
  <c r="BC47" i="1" a="1"/>
  <c r="BC47" i="1" s="1"/>
  <c r="AO47" i="1" a="1"/>
  <c r="AO47" i="1" s="1"/>
  <c r="AS47" i="1" a="1"/>
  <c r="AS47" i="1" s="1"/>
  <c r="AW47" i="1" a="1"/>
  <c r="AW47" i="1" s="1"/>
  <c r="BA47" i="1" a="1"/>
  <c r="BA47" i="1" s="1"/>
  <c r="BE47" i="1" a="1"/>
  <c r="BE47" i="1" s="1"/>
  <c r="X47" i="1" a="1"/>
  <c r="X47" i="1" s="1"/>
  <c r="X45" i="1" a="1"/>
  <c r="X45" i="1" s="1"/>
  <c r="BB45" i="1" a="1"/>
  <c r="BB45" i="1" s="1"/>
  <c r="AX45" i="1" a="1"/>
  <c r="AX45" i="1" s="1"/>
  <c r="AT45" i="1" a="1"/>
  <c r="AT45" i="1" s="1"/>
  <c r="AP45" i="1" a="1"/>
  <c r="AP45" i="1" s="1"/>
  <c r="BD45" i="1" a="1"/>
  <c r="BD45" i="1" s="1"/>
  <c r="AZ45" i="1" a="1"/>
  <c r="AZ45" i="1" s="1"/>
  <c r="AV45" i="1" a="1"/>
  <c r="AV45" i="1" s="1"/>
  <c r="AR45" i="1" a="1"/>
  <c r="AR45" i="1" s="1"/>
  <c r="AN45" i="1" a="1"/>
  <c r="AN45" i="1" s="1"/>
  <c r="BA45" i="1" a="1"/>
  <c r="BA45" i="1" s="1"/>
  <c r="BE45" i="1" a="1"/>
  <c r="BE45" i="1" s="1"/>
  <c r="AW45" i="1" a="1"/>
  <c r="AW45" i="1" s="1"/>
  <c r="AS45" i="1" a="1"/>
  <c r="AS45" i="1" s="1"/>
  <c r="AO45" i="1" a="1"/>
  <c r="AO45" i="1" s="1"/>
  <c r="BC45" i="1" a="1"/>
  <c r="BC45" i="1" s="1"/>
  <c r="AY45" i="1" a="1"/>
  <c r="AY45" i="1" s="1"/>
  <c r="AU45" i="1" a="1"/>
  <c r="AU45" i="1" s="1"/>
  <c r="AQ45" i="1" a="1"/>
  <c r="AQ45" i="1" s="1"/>
  <c r="BB44" i="1" a="1"/>
  <c r="BB44" i="1" s="1"/>
  <c r="AX44" i="1" a="1"/>
  <c r="AX44" i="1" s="1"/>
  <c r="AT44" i="1" a="1"/>
  <c r="AT44" i="1" s="1"/>
  <c r="AP44" i="1" a="1"/>
  <c r="AP44" i="1" s="1"/>
  <c r="BD44" i="1" a="1"/>
  <c r="BD44" i="1" s="1"/>
  <c r="AZ44" i="1" a="1"/>
  <c r="AZ44" i="1" s="1"/>
  <c r="AV44" i="1" a="1"/>
  <c r="AV44" i="1" s="1"/>
  <c r="AR44" i="1" a="1"/>
  <c r="AR44" i="1" s="1"/>
  <c r="AN44" i="1" a="1"/>
  <c r="AN44" i="1" s="1"/>
  <c r="BE44" i="1" a="1"/>
  <c r="BE44" i="1" s="1"/>
  <c r="BA44" i="1" a="1"/>
  <c r="BA44" i="1" s="1"/>
  <c r="AW44" i="1" a="1"/>
  <c r="AW44" i="1" s="1"/>
  <c r="AS44" i="1" a="1"/>
  <c r="AS44" i="1" s="1"/>
  <c r="AO44" i="1" a="1"/>
  <c r="AO44" i="1" s="1"/>
  <c r="BB43" i="1" a="1"/>
  <c r="BB43" i="1" s="1"/>
  <c r="BC44" i="1" a="1"/>
  <c r="BC44" i="1" s="1"/>
  <c r="AY44" i="1" a="1"/>
  <c r="AY44" i="1" s="1"/>
  <c r="AU44" i="1" a="1"/>
  <c r="AU44" i="1" s="1"/>
  <c r="AQ44" i="1" a="1"/>
  <c r="AQ44" i="1" s="1"/>
  <c r="AX43" i="1" a="1"/>
  <c r="AX43" i="1" s="1"/>
  <c r="AT43" i="1" a="1"/>
  <c r="AT43" i="1" s="1"/>
  <c r="AP43" i="1" a="1"/>
  <c r="AP43" i="1" s="1"/>
  <c r="BA43" i="1" a="1"/>
  <c r="BA43" i="1" s="1"/>
  <c r="AW43" i="1" a="1"/>
  <c r="AW43" i="1" s="1"/>
  <c r="AS43" i="1" a="1"/>
  <c r="AS43" i="1" s="1"/>
  <c r="AO43" i="1" a="1"/>
  <c r="AO43" i="1" s="1"/>
  <c r="BD43" i="1" a="1"/>
  <c r="BD43" i="1" s="1"/>
  <c r="AZ43" i="1" a="1"/>
  <c r="AZ43" i="1" s="1"/>
  <c r="AV43" i="1" a="1"/>
  <c r="AV43" i="1" s="1"/>
  <c r="AR43" i="1" a="1"/>
  <c r="AR43" i="1" s="1"/>
  <c r="AN43" i="1" a="1"/>
  <c r="AN43" i="1" s="1"/>
  <c r="BE43" i="1" a="1"/>
  <c r="BE43" i="1" s="1"/>
  <c r="BC43" i="1" a="1"/>
  <c r="BC43" i="1" s="1"/>
  <c r="AY43" i="1" a="1"/>
  <c r="AY43" i="1" s="1"/>
  <c r="AU43" i="1" a="1"/>
  <c r="AU43" i="1" s="1"/>
  <c r="AQ43" i="1" a="1"/>
  <c r="AQ43" i="1" s="1"/>
  <c r="D42" i="1" a="1"/>
  <c r="D42" i="1" s="1"/>
  <c r="X42" i="1" a="1"/>
  <c r="X42" i="1" s="1"/>
  <c r="AN42" i="1" a="1"/>
  <c r="AN42" i="1" s="1"/>
  <c r="AP42" i="1" a="1"/>
  <c r="AP42" i="1" s="1"/>
  <c r="AZ42" i="1" a="1"/>
  <c r="AZ42" i="1" s="1"/>
  <c r="AR42" i="1" a="1"/>
  <c r="AR42" i="1" s="1"/>
  <c r="AT42" i="1" a="1"/>
  <c r="AT42" i="1" s="1"/>
  <c r="BD42" i="1" a="1"/>
  <c r="BD42" i="1" s="1"/>
  <c r="AV42" i="1" a="1"/>
  <c r="AV42" i="1" s="1"/>
  <c r="AX42" i="1" a="1"/>
  <c r="AX42" i="1" s="1"/>
  <c r="BB42" i="1" a="1"/>
  <c r="BB42" i="1" s="1"/>
  <c r="BE42" i="1" a="1"/>
  <c r="BE42" i="1" s="1"/>
  <c r="BA42" i="1" a="1"/>
  <c r="BA42" i="1" s="1"/>
  <c r="AW42" i="1" a="1"/>
  <c r="AW42" i="1" s="1"/>
  <c r="AS42" i="1" a="1"/>
  <c r="AS42" i="1" s="1"/>
  <c r="AO42" i="1" a="1"/>
  <c r="AO42" i="1" s="1"/>
  <c r="BC42" i="1" a="1"/>
  <c r="BC42" i="1" s="1"/>
  <c r="AY42" i="1" a="1"/>
  <c r="AY42" i="1" s="1"/>
  <c r="AU42" i="1" a="1"/>
  <c r="AU42" i="1" s="1"/>
  <c r="AQ42" i="1" a="1"/>
  <c r="AQ42" i="1" s="1"/>
  <c r="AY41" i="1" a="1"/>
  <c r="AY41" i="1" s="1"/>
  <c r="AT41" i="1" a="1"/>
  <c r="AT41" i="1" s="1"/>
  <c r="BB41" i="1" a="1"/>
  <c r="BB41" i="1" s="1"/>
  <c r="AU41" i="1" a="1"/>
  <c r="AU41" i="1" s="1"/>
  <c r="BC41" i="1" a="1"/>
  <c r="BC41" i="1" s="1"/>
  <c r="X41" i="1" a="1"/>
  <c r="X41" i="1" s="1"/>
  <c r="AP41" i="1" a="1"/>
  <c r="AP41" i="1" s="1"/>
  <c r="AX41" i="1" a="1"/>
  <c r="AX41" i="1" s="1"/>
  <c r="AQ41" i="1" a="1"/>
  <c r="AQ41" i="1" s="1"/>
  <c r="BE41" i="1" a="1"/>
  <c r="BE41" i="1" s="1"/>
  <c r="BA41" i="1" a="1"/>
  <c r="BA41" i="1" s="1"/>
  <c r="AW41" i="1" a="1"/>
  <c r="AW41" i="1" s="1"/>
  <c r="AS41" i="1" a="1"/>
  <c r="AS41" i="1" s="1"/>
  <c r="AO41" i="1" a="1"/>
  <c r="AO41" i="1" s="1"/>
  <c r="BD41" i="1" a="1"/>
  <c r="BD41" i="1" s="1"/>
  <c r="AZ41" i="1" a="1"/>
  <c r="AZ41" i="1" s="1"/>
  <c r="AV41" i="1" a="1"/>
  <c r="AV41" i="1" s="1"/>
  <c r="AR41" i="1" a="1"/>
  <c r="AR41" i="1" s="1"/>
  <c r="AN41" i="1" a="1"/>
  <c r="AN41" i="1" s="1"/>
  <c r="AM42" i="1" l="1"/>
  <c r="BH42" i="1" s="1" a="1"/>
  <c r="BH42" i="1" s="1"/>
  <c r="E40" i="1" a="1"/>
  <c r="E40" i="1" s="1"/>
  <c r="F40" i="1" s="1" a="1"/>
  <c r="F40" i="1" s="1"/>
  <c r="G40" i="1" s="1" a="1"/>
  <c r="G40" i="1" s="1"/>
  <c r="H40" i="1" s="1" a="1"/>
  <c r="H40" i="1" s="1"/>
  <c r="I40" i="1" s="1" a="1"/>
  <c r="I40" i="1" s="1"/>
  <c r="J40" i="1" s="1" a="1"/>
  <c r="J40" i="1" s="1"/>
  <c r="K40" i="1" s="1" a="1"/>
  <c r="K40" i="1" s="1"/>
  <c r="L40" i="1" s="1" a="1"/>
  <c r="L40" i="1" s="1"/>
  <c r="M40" i="1" s="1" a="1"/>
  <c r="M40" i="1" s="1"/>
  <c r="N40" i="1" s="1" a="1"/>
  <c r="N40" i="1" s="1"/>
  <c r="O40" i="1" s="1" a="1"/>
  <c r="O40" i="1" s="1"/>
  <c r="P40" i="1" s="1" a="1"/>
  <c r="P40" i="1" s="1"/>
  <c r="Q40" i="1" s="1" a="1"/>
  <c r="Q40" i="1" s="1"/>
  <c r="R40" i="1" s="1" a="1"/>
  <c r="R40" i="1" s="1"/>
  <c r="S40" i="1" s="1" a="1"/>
  <c r="S40" i="1" s="1"/>
  <c r="T40" i="1" s="1" a="1"/>
  <c r="T40" i="1" s="1"/>
  <c r="U40" i="1" s="1" a="1"/>
  <c r="U40" i="1" s="1"/>
  <c r="E42" i="1" a="1"/>
  <c r="E42" i="1" s="1"/>
  <c r="F42" i="1" s="1" a="1"/>
  <c r="F42" i="1" s="1"/>
  <c r="G42" i="1" s="1" a="1"/>
  <c r="G42" i="1" s="1"/>
  <c r="H42" i="1" s="1" a="1"/>
  <c r="H42" i="1" s="1"/>
  <c r="I42" i="1" s="1" a="1"/>
  <c r="I42" i="1" s="1"/>
  <c r="J42" i="1" s="1" a="1"/>
  <c r="J42" i="1" s="1"/>
  <c r="K42" i="1" s="1" a="1"/>
  <c r="K42" i="1" s="1"/>
  <c r="L42" i="1" s="1" a="1"/>
  <c r="L42" i="1" s="1"/>
  <c r="M42" i="1" s="1" a="1"/>
  <c r="M42" i="1" s="1"/>
  <c r="N42" i="1" s="1" a="1"/>
  <c r="N42" i="1" s="1"/>
  <c r="O42" i="1" s="1" a="1"/>
  <c r="O42" i="1" s="1"/>
  <c r="P42" i="1" s="1" a="1"/>
  <c r="P42" i="1" s="1"/>
  <c r="Q42" i="1" s="1" a="1"/>
  <c r="Q42" i="1" s="1"/>
  <c r="R42" i="1" s="1" a="1"/>
  <c r="R42" i="1" s="1"/>
  <c r="S42" i="1" s="1" a="1"/>
  <c r="S42" i="1" s="1"/>
  <c r="T42" i="1" s="1" a="1"/>
  <c r="T42" i="1" s="1"/>
  <c r="U42" i="1" s="1" a="1"/>
  <c r="U42" i="1" s="1"/>
  <c r="CB19" i="1" a="1"/>
  <c r="CB19" i="1" s="1"/>
  <c r="CC19" i="1" a="1"/>
  <c r="CC19" i="1" s="1"/>
  <c r="BS21" i="1" a="1"/>
  <c r="BS21" i="1" s="1"/>
  <c r="BS20" i="1" a="1"/>
  <c r="BS20" i="1" s="1"/>
  <c r="BO20" i="1" a="1"/>
  <c r="BO20" i="1" s="1"/>
  <c r="BO19" i="1" a="1"/>
  <c r="BO19" i="1" s="1"/>
  <c r="BW19" i="1" a="1"/>
  <c r="BW19" i="1" s="1"/>
  <c r="DC19" i="1" a="1"/>
  <c r="DC19" i="1" s="1"/>
  <c r="BT19" i="1" a="1"/>
  <c r="BT19" i="1" s="1"/>
  <c r="CP19" i="1" a="1"/>
  <c r="CP19" i="1" s="1"/>
  <c r="DF19" i="1" a="1"/>
  <c r="DF19" i="1" s="1"/>
  <c r="BN70" i="1" a="1"/>
  <c r="BN70" i="1" s="1"/>
  <c r="BO70" i="1" s="1" a="1"/>
  <c r="BO70" i="1" s="1"/>
  <c r="BN77" i="1" a="1"/>
  <c r="BN77" i="1" s="1"/>
  <c r="BN73" i="1" a="1"/>
  <c r="BN73" i="1" s="1"/>
  <c r="BN74" i="1" a="1"/>
  <c r="BN74" i="1" s="1"/>
  <c r="BN71" i="1" a="1"/>
  <c r="BN71" i="1" s="1"/>
  <c r="BN72" i="1" a="1"/>
  <c r="BN72" i="1" s="1"/>
  <c r="BN69" i="1" a="1"/>
  <c r="BN69" i="1" s="1"/>
  <c r="BN68" i="1" a="1"/>
  <c r="BN68" i="1" s="1"/>
  <c r="BN75" i="1" a="1"/>
  <c r="BN75" i="1" s="1"/>
  <c r="BN76" i="1" a="1"/>
  <c r="BN76" i="1" s="1"/>
  <c r="BN78" i="1" a="1"/>
  <c r="BN78" i="1" s="1"/>
  <c r="BN66" i="1" a="1"/>
  <c r="BN66" i="1" s="1"/>
  <c r="BO66" i="1" s="1" a="1"/>
  <c r="BO66" i="1" s="1"/>
  <c r="BN60" i="1" a="1"/>
  <c r="BN60" i="1" s="1"/>
  <c r="BN65" i="1" a="1"/>
  <c r="BN65" i="1" s="1"/>
  <c r="BO65" i="1" s="1" a="1"/>
  <c r="BO65" i="1" s="1"/>
  <c r="BN64" i="1" a="1"/>
  <c r="BN64" i="1" s="1"/>
  <c r="BN59" i="1" a="1"/>
  <c r="BN59" i="1" s="1"/>
  <c r="BN61" i="1" a="1"/>
  <c r="BN61" i="1" s="1"/>
  <c r="BN62" i="1" a="1"/>
  <c r="BN62" i="1" s="1"/>
  <c r="BN63" i="1" a="1"/>
  <c r="BN63" i="1" s="1"/>
  <c r="BN67" i="1" a="1"/>
  <c r="BN67" i="1" s="1"/>
  <c r="BN54" i="1" a="1"/>
  <c r="BN54" i="1" s="1"/>
  <c r="BO54" i="1" s="1" a="1"/>
  <c r="BO54" i="1" s="1"/>
  <c r="BN55" i="1" a="1"/>
  <c r="BN55" i="1" s="1"/>
  <c r="BN56" i="1" a="1"/>
  <c r="BN56" i="1" s="1"/>
  <c r="BN53" i="1" a="1"/>
  <c r="BN53" i="1" s="1"/>
  <c r="BO53" i="1" s="1" a="1"/>
  <c r="BO53" i="1" s="1"/>
  <c r="BI51" i="1" a="1"/>
  <c r="BI51" i="1" s="1"/>
  <c r="BM50" i="1" a="1"/>
  <c r="BM50" i="1" s="1"/>
  <c r="BL51" i="1" a="1"/>
  <c r="BL51" i="1" s="1"/>
  <c r="BK51" i="1" a="1"/>
  <c r="BK51" i="1" s="1"/>
  <c r="BM51" i="1" a="1"/>
  <c r="BM51" i="1" s="1"/>
  <c r="BP51" i="1" a="1"/>
  <c r="BP51" i="1" s="1"/>
  <c r="BK48" i="1" a="1"/>
  <c r="BK48" i="1" s="1"/>
  <c r="BP48" i="1" a="1"/>
  <c r="BP48" i="1" s="1"/>
  <c r="BL48" i="1" a="1"/>
  <c r="BL48" i="1" s="1"/>
  <c r="BI48" i="1" a="1"/>
  <c r="BI48" i="1" s="1"/>
  <c r="BJ48" i="1" a="1"/>
  <c r="BJ48" i="1" s="1"/>
  <c r="BM48" i="1" a="1"/>
  <c r="BM48" i="1" s="1"/>
  <c r="BJ46" i="1" a="1"/>
  <c r="BJ46" i="1" s="1"/>
  <c r="BK46" i="1" a="1"/>
  <c r="BK46" i="1" s="1"/>
  <c r="BL46" i="1" a="1"/>
  <c r="BL46" i="1" s="1"/>
  <c r="BP46" i="1" a="1"/>
  <c r="BP46" i="1" s="1"/>
  <c r="BM46" i="1" a="1"/>
  <c r="BM46" i="1" s="1"/>
  <c r="BI46" i="1" a="1"/>
  <c r="BI46" i="1" s="1"/>
  <c r="BL50" i="1" a="1"/>
  <c r="BL50" i="1" s="1"/>
  <c r="BP50" i="1" a="1"/>
  <c r="BP50" i="1" s="1"/>
  <c r="BK47" i="1" a="1"/>
  <c r="BK47" i="1" s="1"/>
  <c r="BI47" i="1" a="1"/>
  <c r="BI47" i="1" s="1"/>
  <c r="BM47" i="1" a="1"/>
  <c r="BM47" i="1" s="1"/>
  <c r="BP47" i="1" a="1"/>
  <c r="BP47" i="1" s="1"/>
  <c r="BL47" i="1" a="1"/>
  <c r="BL47" i="1" s="1"/>
  <c r="BJ47" i="1" a="1"/>
  <c r="BJ47" i="1" s="1"/>
  <c r="BK52" i="1" a="1"/>
  <c r="BK52" i="1" s="1"/>
  <c r="BP52" i="1" a="1"/>
  <c r="BP52" i="1" s="1"/>
  <c r="BL52" i="1" a="1"/>
  <c r="BL52" i="1" s="1"/>
  <c r="BM52" i="1" a="1"/>
  <c r="BM52" i="1" s="1"/>
  <c r="BJ52" i="1" a="1"/>
  <c r="BJ52" i="1" s="1"/>
  <c r="BI52" i="1" a="1"/>
  <c r="BI52" i="1" s="1"/>
  <c r="BL49" i="1" a="1"/>
  <c r="BL49" i="1" s="1"/>
  <c r="BJ49" i="1" a="1"/>
  <c r="BJ49" i="1" s="1"/>
  <c r="BM49" i="1" a="1"/>
  <c r="BM49" i="1" s="1"/>
  <c r="BP49" i="1" a="1"/>
  <c r="BP49" i="1" s="1"/>
  <c r="BK49" i="1" a="1"/>
  <c r="BK49" i="1" s="1"/>
  <c r="BI49" i="1" a="1"/>
  <c r="BI49" i="1" s="1"/>
  <c r="BK45" i="1" a="1"/>
  <c r="BK45" i="1" s="1"/>
  <c r="BI45" i="1" a="1"/>
  <c r="BI45" i="1" s="1"/>
  <c r="BM45" i="1" a="1"/>
  <c r="BM45" i="1" s="1"/>
  <c r="BL45" i="1" a="1"/>
  <c r="BL45" i="1" s="1"/>
  <c r="BP45" i="1" a="1"/>
  <c r="BP45" i="1" s="1"/>
  <c r="BJ45" i="1" a="1"/>
  <c r="BJ45" i="1" s="1"/>
  <c r="BK44" i="1" a="1"/>
  <c r="BK44" i="1" s="1"/>
  <c r="BJ44" i="1" a="1"/>
  <c r="BJ44" i="1" s="1"/>
  <c r="BI44" i="1" a="1"/>
  <c r="BI44" i="1" s="1"/>
  <c r="BM44" i="1" a="1"/>
  <c r="BM44" i="1" s="1"/>
  <c r="BL44" i="1" a="1"/>
  <c r="BL44" i="1" s="1"/>
  <c r="BP44" i="1" a="1"/>
  <c r="BP44" i="1" s="1"/>
  <c r="BK43" i="1" a="1"/>
  <c r="BK43" i="1" s="1"/>
  <c r="BI43" i="1" a="1"/>
  <c r="BI43" i="1" s="1"/>
  <c r="BL43" i="1" a="1"/>
  <c r="BL43" i="1" s="1"/>
  <c r="BP43" i="1" a="1"/>
  <c r="BP43" i="1" s="1"/>
  <c r="BM43" i="1" a="1"/>
  <c r="BM43" i="1" s="1"/>
  <c r="BJ43" i="1" a="1"/>
  <c r="BJ43" i="1" s="1"/>
  <c r="BK42" i="1" a="1"/>
  <c r="BK42" i="1" s="1"/>
  <c r="BI42" i="1" a="1"/>
  <c r="BI42" i="1" s="1"/>
  <c r="BM42" i="1" a="1"/>
  <c r="BM42" i="1" s="1"/>
  <c r="BJ42" i="1" a="1"/>
  <c r="BJ42" i="1" s="1"/>
  <c r="BL42" i="1" a="1"/>
  <c r="BL42" i="1" s="1"/>
  <c r="BP42" i="1" a="1"/>
  <c r="BP42" i="1" s="1"/>
  <c r="BL41" i="1" a="1"/>
  <c r="BL41" i="1" s="1"/>
  <c r="BM41" i="1" a="1"/>
  <c r="BM41" i="1" s="1"/>
  <c r="BJ41" i="1" a="1"/>
  <c r="BJ41" i="1" s="1"/>
  <c r="BI41" i="1" a="1"/>
  <c r="BI41" i="1" s="1"/>
  <c r="BK41" i="1" a="1"/>
  <c r="BK41" i="1" s="1"/>
  <c r="BP41" i="1" a="1"/>
  <c r="BP41" i="1" s="1"/>
  <c r="AM3" i="1" a="1"/>
  <c r="AM3" i="1" s="1"/>
  <c r="AM17" i="1" a="1"/>
  <c r="AM17" i="1" s="1"/>
  <c r="AM24" i="1" a="1"/>
  <c r="AM24" i="1" s="1"/>
  <c r="AM25" i="1" a="1"/>
  <c r="AM25" i="1" s="1"/>
  <c r="AM26" i="1" a="1"/>
  <c r="AM26" i="1" s="1"/>
  <c r="AM27" i="1" a="1"/>
  <c r="AM27" i="1" s="1"/>
  <c r="AM28" i="1" a="1"/>
  <c r="AM28" i="1" s="1"/>
  <c r="AM31" i="1" a="1"/>
  <c r="AM31" i="1" s="1"/>
  <c r="AM33" i="1" a="1"/>
  <c r="AM33" i="1" s="1"/>
  <c r="AM22" i="1" s="1" a="1"/>
  <c r="AM22" i="1" s="1"/>
  <c r="AM35" i="1" a="1"/>
  <c r="AM35" i="1" s="1"/>
  <c r="AM37" i="1" a="1"/>
  <c r="AM37" i="1" s="1"/>
  <c r="AM38" i="1" a="1"/>
  <c r="AM38" i="1" s="1"/>
  <c r="AM36" i="1" s="1" a="1"/>
  <c r="AM36" i="1" s="1"/>
  <c r="AM30" i="1" s="1" a="1"/>
  <c r="AM39" i="1" a="1"/>
  <c r="AM39" i="1" s="1"/>
  <c r="AM79" i="1" a="1"/>
  <c r="AM79" i="1" s="1"/>
  <c r="BU19" i="1" l="1" a="1"/>
  <c r="BU19" i="1" s="1"/>
  <c r="BV19" i="1" a="1"/>
  <c r="BV19" i="1" s="1"/>
  <c r="BX19" i="1" a="1"/>
  <c r="BX19" i="1" s="1"/>
  <c r="CB20" i="1" a="1"/>
  <c r="CB20" i="1" s="1"/>
  <c r="CC20" i="1" a="1"/>
  <c r="CC20" i="1" s="1"/>
  <c r="CB21" i="1" a="1"/>
  <c r="CB21" i="1" s="1"/>
  <c r="CC21" i="1" a="1"/>
  <c r="CC21" i="1" s="1"/>
  <c r="BW21" i="1" a="1"/>
  <c r="BW21" i="1" s="1"/>
  <c r="BZ21" i="1" s="1" a="1"/>
  <c r="BZ21" i="1" s="1"/>
  <c r="CR19" i="1" a="1"/>
  <c r="CR19" i="1" s="1"/>
  <c r="CQ19" i="1" a="1"/>
  <c r="CQ19" i="1" s="1"/>
  <c r="CP21" i="1" a="1"/>
  <c r="CP21" i="1" s="1"/>
  <c r="DF21" i="1" a="1"/>
  <c r="DF21" i="1" s="1"/>
  <c r="DG21" i="1" s="1" a="1"/>
  <c r="DG21" i="1" s="1"/>
  <c r="BT21" i="1" a="1"/>
  <c r="BT21" i="1" s="1"/>
  <c r="DC21" i="1" a="1"/>
  <c r="DC21" i="1" s="1"/>
  <c r="DE21" i="1" s="1" a="1"/>
  <c r="DE21" i="1" s="1"/>
  <c r="DI19" i="1" a="1"/>
  <c r="DI19" i="1" s="1"/>
  <c r="BW20" i="1" a="1"/>
  <c r="BW20" i="1" s="1"/>
  <c r="DC20" i="1" a="1"/>
  <c r="DC20" i="1" s="1"/>
  <c r="BT20" i="1" a="1"/>
  <c r="BT20" i="1" s="1"/>
  <c r="CP20" i="1" a="1"/>
  <c r="CP20" i="1" s="1"/>
  <c r="DF20" i="1" a="1"/>
  <c r="DF20" i="1" s="1"/>
  <c r="DG19" i="1" a="1"/>
  <c r="DG19" i="1" s="1"/>
  <c r="DH19" i="1" a="1"/>
  <c r="DH19" i="1" s="1"/>
  <c r="DD19" i="1" a="1"/>
  <c r="DD19" i="1" s="1"/>
  <c r="DE19" i="1" a="1"/>
  <c r="DE19" i="1" s="1"/>
  <c r="CA19" i="1" a="1"/>
  <c r="CA19" i="1" s="1"/>
  <c r="BY19" i="1" a="1"/>
  <c r="BY19" i="1" s="1"/>
  <c r="BZ19" i="1" a="1"/>
  <c r="BZ19" i="1" s="1"/>
  <c r="BO74" i="1" a="1"/>
  <c r="BO74" i="1" s="1"/>
  <c r="BO73" i="1" a="1"/>
  <c r="BO73" i="1" s="1"/>
  <c r="BO77" i="1" a="1"/>
  <c r="BO77" i="1" s="1"/>
  <c r="BO69" i="1" a="1"/>
  <c r="BO69" i="1" s="1"/>
  <c r="BO72" i="1" a="1"/>
  <c r="BO72" i="1" s="1"/>
  <c r="BO71" i="1" a="1"/>
  <c r="BO71" i="1" s="1"/>
  <c r="BO68" i="1" a="1"/>
  <c r="BO68" i="1" s="1"/>
  <c r="BO78" i="1" a="1"/>
  <c r="BO78" i="1" s="1"/>
  <c r="BO76" i="1" a="1"/>
  <c r="BO76" i="1" s="1"/>
  <c r="BO75" i="1" a="1"/>
  <c r="BO75" i="1" s="1"/>
  <c r="BO60" i="1" a="1"/>
  <c r="BO60" i="1" s="1"/>
  <c r="BO64" i="1" a="1"/>
  <c r="BO64" i="1" s="1"/>
  <c r="BO63" i="1" a="1"/>
  <c r="BO63" i="1" s="1"/>
  <c r="BO62" i="1" a="1"/>
  <c r="BO62" i="1" s="1"/>
  <c r="BO61" i="1" a="1"/>
  <c r="BO61" i="1" s="1"/>
  <c r="BO67" i="1" a="1"/>
  <c r="BO67" i="1" s="1"/>
  <c r="BO55" i="1" a="1"/>
  <c r="BO55" i="1" s="1"/>
  <c r="BO56" i="1" a="1"/>
  <c r="BO56" i="1" s="1"/>
  <c r="BN50" i="1" a="1"/>
  <c r="BN50" i="1" s="1"/>
  <c r="BN51" i="1" a="1"/>
  <c r="BN51" i="1" s="1"/>
  <c r="BN47" i="1" a="1"/>
  <c r="BN47" i="1" s="1"/>
  <c r="BN49" i="1" a="1"/>
  <c r="BN49" i="1" s="1"/>
  <c r="BN46" i="1" a="1"/>
  <c r="BN46" i="1" s="1"/>
  <c r="BN52" i="1" a="1"/>
  <c r="BN52" i="1" s="1"/>
  <c r="BN48" i="1" a="1"/>
  <c r="BN48" i="1" s="1"/>
  <c r="BN45" i="1" a="1"/>
  <c r="BN45" i="1" s="1"/>
  <c r="BN44" i="1" a="1"/>
  <c r="BN44" i="1" s="1"/>
  <c r="BN43" i="1" a="1"/>
  <c r="BN43" i="1" s="1"/>
  <c r="BN42" i="1" a="1"/>
  <c r="BN42" i="1" s="1"/>
  <c r="BN41" i="1" a="1"/>
  <c r="BN41" i="1" s="1"/>
  <c r="AM34" i="1" a="1"/>
  <c r="AM34" i="1" s="1"/>
  <c r="AM30" i="1"/>
  <c r="AM16" i="1" s="1" a="1"/>
  <c r="AM16" i="1" s="1"/>
  <c r="AM5" i="1" a="1"/>
  <c r="AM29" i="1" a="1"/>
  <c r="AM29" i="1" s="1"/>
  <c r="AM23" i="1" a="1"/>
  <c r="AM23" i="1" s="1"/>
  <c r="AM32" i="1" a="1"/>
  <c r="AM32" i="1" s="1"/>
  <c r="AM18" i="1" s="1" a="1"/>
  <c r="AM18" i="1" s="1"/>
  <c r="AM12" i="1" s="1" a="1"/>
  <c r="AM12" i="1" s="1"/>
  <c r="BG3" i="1" a="1"/>
  <c r="BG3" i="1" s="1"/>
  <c r="BG13" i="1" a="1"/>
  <c r="BG13" i="1" s="1"/>
  <c r="BG16" i="1" a="1"/>
  <c r="BG16" i="1" s="1"/>
  <c r="BG17" i="1" a="1"/>
  <c r="BG17" i="1" s="1"/>
  <c r="BG24" i="1" a="1"/>
  <c r="BG24" i="1" s="1"/>
  <c r="BG25" i="1" a="1"/>
  <c r="BG25" i="1" s="1"/>
  <c r="BG26" i="1" a="1"/>
  <c r="BG26" i="1" s="1"/>
  <c r="BG27" i="1" a="1"/>
  <c r="BG27" i="1" s="1"/>
  <c r="BG28" i="1" a="1"/>
  <c r="BG28" i="1" s="1"/>
  <c r="BG30" i="1" a="1"/>
  <c r="BG30" i="1" s="1"/>
  <c r="BG31" i="1" a="1"/>
  <c r="BG31" i="1" s="1"/>
  <c r="BG33" i="1" a="1"/>
  <c r="BG33" i="1" s="1"/>
  <c r="BG35" i="1" a="1"/>
  <c r="BG35" i="1" s="1"/>
  <c r="BG37" i="1" a="1"/>
  <c r="BG37" i="1" s="1"/>
  <c r="BG38" i="1" a="1"/>
  <c r="BG38" i="1" s="1"/>
  <c r="BG39" i="1" a="1"/>
  <c r="BG39" i="1" s="1"/>
  <c r="BG79" i="1" a="1"/>
  <c r="BG79" i="1" s="1"/>
  <c r="BF3" i="1" a="1"/>
  <c r="BF3" i="1" s="1"/>
  <c r="BF13" i="1" a="1"/>
  <c r="BF13" i="1" s="1"/>
  <c r="BF16" i="1" a="1"/>
  <c r="BF16" i="1" s="1"/>
  <c r="BF17" i="1" a="1"/>
  <c r="BF17" i="1" s="1"/>
  <c r="BF24" i="1" a="1"/>
  <c r="BF24" i="1" s="1"/>
  <c r="BF25" i="1" a="1"/>
  <c r="BF25" i="1" s="1"/>
  <c r="BF26" i="1" a="1"/>
  <c r="BF26" i="1" s="1"/>
  <c r="BF27" i="1" a="1"/>
  <c r="BF27" i="1" s="1"/>
  <c r="BF28" i="1" a="1"/>
  <c r="BF28" i="1" s="1"/>
  <c r="BF30" i="1" a="1"/>
  <c r="BF30" i="1" s="1"/>
  <c r="BF31" i="1" a="1"/>
  <c r="BF31" i="1" s="1"/>
  <c r="BF33" i="1" a="1"/>
  <c r="BF33" i="1" s="1"/>
  <c r="BF35" i="1" a="1"/>
  <c r="BF35" i="1" s="1"/>
  <c r="BF37" i="1" a="1"/>
  <c r="BF37" i="1" s="1"/>
  <c r="BF38" i="1" a="1"/>
  <c r="BF38" i="1" s="1"/>
  <c r="BF39" i="1" a="1"/>
  <c r="BF39" i="1" s="1"/>
  <c r="BF79" i="1" a="1"/>
  <c r="BF79" i="1" s="1"/>
  <c r="BB3" i="1" a="1"/>
  <c r="BB3" i="1" s="1"/>
  <c r="BB4" i="1" a="1"/>
  <c r="BB4" i="1" s="1"/>
  <c r="BB11" i="1" a="1"/>
  <c r="BB11" i="1" s="1"/>
  <c r="BB13" i="1" a="1"/>
  <c r="BB13" i="1" s="1"/>
  <c r="BB16" i="1" a="1"/>
  <c r="BB16" i="1" s="1"/>
  <c r="BB17" i="1" a="1"/>
  <c r="BB17" i="1" s="1"/>
  <c r="BB18" i="1" a="1"/>
  <c r="BB18" i="1" s="1"/>
  <c r="BB22" i="1" a="1"/>
  <c r="BB22" i="1" s="1"/>
  <c r="BB24" i="1" a="1"/>
  <c r="BB24" i="1" s="1"/>
  <c r="BB25" i="1" a="1"/>
  <c r="BB25" i="1" s="1"/>
  <c r="BB26" i="1" a="1"/>
  <c r="BB26" i="1" s="1"/>
  <c r="BB27" i="1" a="1"/>
  <c r="BB27" i="1" s="1"/>
  <c r="BB28" i="1" a="1"/>
  <c r="BB28" i="1" s="1"/>
  <c r="BB29" i="1" a="1"/>
  <c r="BB29" i="1" s="1"/>
  <c r="BB30" i="1" a="1"/>
  <c r="BB30" i="1" s="1"/>
  <c r="BB31" i="1" a="1"/>
  <c r="BB31" i="1" s="1"/>
  <c r="BB32" i="1" a="1"/>
  <c r="BB32" i="1" s="1"/>
  <c r="BB33" i="1" a="1"/>
  <c r="BB33" i="1" s="1"/>
  <c r="BB35" i="1" a="1"/>
  <c r="BB35" i="1" s="1"/>
  <c r="BB36" i="1" a="1"/>
  <c r="BB36" i="1" s="1"/>
  <c r="BB37" i="1" a="1"/>
  <c r="BB37" i="1" s="1"/>
  <c r="BB38" i="1" a="1"/>
  <c r="BB38" i="1" s="1"/>
  <c r="BB39" i="1" a="1"/>
  <c r="BB39" i="1" s="1"/>
  <c r="BB79" i="1" a="1"/>
  <c r="BB79" i="1" s="1"/>
  <c r="DJ19" i="1" l="1" a="1"/>
  <c r="DJ19" i="1" s="1"/>
  <c r="DK19" i="1" s="1" a="1"/>
  <c r="DK19" i="1" s="1"/>
  <c r="BU21" i="1" a="1"/>
  <c r="BU21" i="1" s="1"/>
  <c r="BV21" i="1" a="1"/>
  <c r="BV21" i="1" s="1"/>
  <c r="BU20" i="1" a="1"/>
  <c r="BU20" i="1" s="1"/>
  <c r="BV20" i="1" a="1"/>
  <c r="BV20" i="1" s="1"/>
  <c r="BX21" i="1" a="1"/>
  <c r="BX21" i="1" s="1"/>
  <c r="BX20" i="1" a="1"/>
  <c r="BX20" i="1" s="1"/>
  <c r="CA21" i="1" a="1"/>
  <c r="CA21" i="1" s="1"/>
  <c r="BY21" i="1" a="1"/>
  <c r="BY21" i="1" s="1"/>
  <c r="CR21" i="1" a="1"/>
  <c r="CR21" i="1" s="1"/>
  <c r="CQ21" i="1" a="1"/>
  <c r="CQ21" i="1" s="1"/>
  <c r="CR20" i="1" a="1"/>
  <c r="CR20" i="1" s="1"/>
  <c r="CQ20" i="1" a="1"/>
  <c r="CQ20" i="1" s="1"/>
  <c r="DH21" i="1" a="1"/>
  <c r="DH21" i="1" s="1"/>
  <c r="DD21" i="1" a="1"/>
  <c r="DD21" i="1" s="1"/>
  <c r="DI21" i="1" a="1"/>
  <c r="DI21" i="1" s="1"/>
  <c r="DI20" i="1" a="1"/>
  <c r="DI20" i="1" s="1"/>
  <c r="DG20" i="1" a="1"/>
  <c r="DG20" i="1" s="1"/>
  <c r="DH20" i="1" a="1"/>
  <c r="DH20" i="1" s="1"/>
  <c r="DE20" i="1" a="1"/>
  <c r="DE20" i="1" s="1"/>
  <c r="DD20" i="1" a="1"/>
  <c r="DD20" i="1" s="1"/>
  <c r="CA20" i="1" a="1"/>
  <c r="CA20" i="1" s="1"/>
  <c r="BY20" i="1" a="1"/>
  <c r="BY20" i="1" s="1"/>
  <c r="BZ20" i="1" a="1"/>
  <c r="BZ20" i="1" s="1"/>
  <c r="BO45" i="1" a="1"/>
  <c r="BO45" i="1" s="1"/>
  <c r="BO48" i="1" a="1"/>
  <c r="BO48" i="1" s="1"/>
  <c r="BS48" i="1" a="1"/>
  <c r="BS48" i="1" s="1"/>
  <c r="BO52" i="1" a="1"/>
  <c r="BO52" i="1" s="1"/>
  <c r="BO46" i="1" a="1"/>
  <c r="BO46" i="1" s="1"/>
  <c r="BO41" i="1" a="1"/>
  <c r="BO41" i="1" s="1"/>
  <c r="BS41" i="1" a="1"/>
  <c r="BS41" i="1" s="1"/>
  <c r="BO49" i="1" a="1"/>
  <c r="BO49" i="1" s="1"/>
  <c r="BO42" i="1" a="1"/>
  <c r="BO42" i="1" s="1"/>
  <c r="BO47" i="1" a="1"/>
  <c r="BO47" i="1" s="1"/>
  <c r="BS47" i="1" a="1"/>
  <c r="BS47" i="1" s="1"/>
  <c r="BO43" i="1" a="1"/>
  <c r="BO43" i="1" s="1"/>
  <c r="BO51" i="1" a="1"/>
  <c r="BO51" i="1" s="1"/>
  <c r="BO44" i="1" a="1"/>
  <c r="BO44" i="1" s="1"/>
  <c r="BO50" i="1" a="1"/>
  <c r="BO50" i="1" s="1"/>
  <c r="AM40" i="1" a="1"/>
  <c r="AM40" i="1" s="1"/>
  <c r="AM4" i="1" a="1"/>
  <c r="AM4" i="1" s="1"/>
  <c r="AM14" i="1" a="1"/>
  <c r="AM14" i="1" s="1"/>
  <c r="AM15" i="1" a="1"/>
  <c r="AM15" i="1" s="1"/>
  <c r="BF4" i="1" a="1"/>
  <c r="BF4" i="1" s="1"/>
  <c r="BG4" i="1" a="1"/>
  <c r="BG4" i="1" s="1"/>
  <c r="AM5" i="1"/>
  <c r="AM11" i="1" a="1"/>
  <c r="AZ38" i="1" a="1"/>
  <c r="AZ38" i="1" s="1"/>
  <c r="BA38" i="1" a="1"/>
  <c r="BA38" i="1" s="1"/>
  <c r="AZ30" i="1" a="1"/>
  <c r="AZ30" i="1" s="1"/>
  <c r="BA30" i="1" a="1"/>
  <c r="BA30" i="1" s="1"/>
  <c r="AZ18" i="1" a="1"/>
  <c r="AZ18" i="1" s="1"/>
  <c r="BA18" i="1" a="1"/>
  <c r="BA18" i="1" s="1"/>
  <c r="AZ37" i="1" a="1"/>
  <c r="AZ37" i="1" s="1"/>
  <c r="BA37" i="1" a="1"/>
  <c r="BA37" i="1" s="1"/>
  <c r="AZ29" i="1" a="1"/>
  <c r="AZ29" i="1" s="1"/>
  <c r="BA29" i="1" a="1"/>
  <c r="BA29" i="1" s="1"/>
  <c r="AZ17" i="1" a="1"/>
  <c r="AZ17" i="1" s="1"/>
  <c r="BA17" i="1" a="1"/>
  <c r="BA17" i="1" s="1"/>
  <c r="AZ28" i="1" a="1"/>
  <c r="AZ28" i="1" s="1"/>
  <c r="BA28" i="1" a="1"/>
  <c r="BA28" i="1" s="1"/>
  <c r="AZ13" i="1" a="1"/>
  <c r="AZ13" i="1" s="1"/>
  <c r="BA13" i="1" a="1"/>
  <c r="BA13" i="1" s="1"/>
  <c r="AZ35" i="1" a="1"/>
  <c r="AZ35" i="1" s="1"/>
  <c r="BA35" i="1" a="1"/>
  <c r="BA35" i="1" s="1"/>
  <c r="AZ27" i="1" a="1"/>
  <c r="AZ27" i="1" s="1"/>
  <c r="BA27" i="1" a="1"/>
  <c r="BA27" i="1" s="1"/>
  <c r="AZ33" i="1" a="1"/>
  <c r="AZ33" i="1" s="1"/>
  <c r="BA33" i="1" a="1"/>
  <c r="BA33" i="1" s="1"/>
  <c r="AZ25" i="1" a="1"/>
  <c r="AZ25" i="1" s="1"/>
  <c r="BA25" i="1" a="1"/>
  <c r="BA25" i="1" s="1"/>
  <c r="AZ11" i="1" a="1"/>
  <c r="AZ11" i="1" s="1"/>
  <c r="BA11" i="1" a="1"/>
  <c r="BA11" i="1" s="1"/>
  <c r="AZ79" i="1" a="1"/>
  <c r="AZ79" i="1" s="1"/>
  <c r="BA79" i="1" a="1"/>
  <c r="BA79" i="1" s="1"/>
  <c r="AZ32" i="1" a="1"/>
  <c r="AZ32" i="1" s="1"/>
  <c r="BA32" i="1" a="1"/>
  <c r="BA32" i="1" s="1"/>
  <c r="AZ24" i="1" a="1"/>
  <c r="AZ24" i="1" s="1"/>
  <c r="BA24" i="1" a="1"/>
  <c r="BA24" i="1" s="1"/>
  <c r="AZ4" i="1" a="1"/>
  <c r="AZ4" i="1" s="1"/>
  <c r="BA4" i="1" a="1"/>
  <c r="BA4" i="1" s="1"/>
  <c r="AZ36" i="1" a="1"/>
  <c r="AZ36" i="1" s="1"/>
  <c r="BA36" i="1" a="1"/>
  <c r="BA36" i="1" s="1"/>
  <c r="AZ16" i="1" a="1"/>
  <c r="AZ16" i="1" s="1"/>
  <c r="BA16" i="1" a="1"/>
  <c r="BA16" i="1" s="1"/>
  <c r="AZ26" i="1" a="1"/>
  <c r="AZ26" i="1" s="1"/>
  <c r="BA26" i="1" a="1"/>
  <c r="BA26" i="1" s="1"/>
  <c r="AZ39" i="1" a="1"/>
  <c r="AZ39" i="1" s="1"/>
  <c r="BA39" i="1" a="1"/>
  <c r="BA39" i="1" s="1"/>
  <c r="AZ31" i="1" a="1"/>
  <c r="AZ31" i="1" s="1"/>
  <c r="BA31" i="1" a="1"/>
  <c r="BA31" i="1" s="1"/>
  <c r="AZ22" i="1" a="1"/>
  <c r="AZ22" i="1" s="1"/>
  <c r="BA22" i="1" a="1"/>
  <c r="BA22" i="1" s="1"/>
  <c r="AZ3" i="1" a="1"/>
  <c r="AZ3" i="1" s="1"/>
  <c r="BA3" i="1" a="1"/>
  <c r="BA3" i="1" s="1"/>
  <c r="AX38" i="1" a="1"/>
  <c r="AX38" i="1" s="1"/>
  <c r="AY38" i="1" a="1"/>
  <c r="AY38" i="1" s="1"/>
  <c r="AX30" i="1" a="1"/>
  <c r="AX30" i="1" s="1"/>
  <c r="AY30" i="1" a="1"/>
  <c r="AY30" i="1" s="1"/>
  <c r="AX18" i="1" a="1"/>
  <c r="AX18" i="1" s="1"/>
  <c r="AY18" i="1" a="1"/>
  <c r="AY18" i="1" s="1"/>
  <c r="AX36" i="1" a="1"/>
  <c r="AX36" i="1" s="1"/>
  <c r="AY36" i="1" a="1"/>
  <c r="AY36" i="1" s="1"/>
  <c r="AX28" i="1" a="1"/>
  <c r="AX28" i="1" s="1"/>
  <c r="AY28" i="1" a="1"/>
  <c r="AY28" i="1" s="1"/>
  <c r="AX16" i="1" a="1"/>
  <c r="AX16" i="1" s="1"/>
  <c r="AY16" i="1" a="1"/>
  <c r="AY16" i="1" s="1"/>
  <c r="AX35" i="1" a="1"/>
  <c r="AX35" i="1" s="1"/>
  <c r="AY35" i="1" a="1"/>
  <c r="AY35" i="1" s="1"/>
  <c r="AX27" i="1" a="1"/>
  <c r="AX27" i="1" s="1"/>
  <c r="AY27" i="1" a="1"/>
  <c r="AY27" i="1" s="1"/>
  <c r="AX33" i="1" a="1"/>
  <c r="AX33" i="1" s="1"/>
  <c r="AY33" i="1" a="1"/>
  <c r="AY33" i="1" s="1"/>
  <c r="AX11" i="1" a="1"/>
  <c r="AX11" i="1" s="1"/>
  <c r="AY11" i="1" a="1"/>
  <c r="AY11" i="1" s="1"/>
  <c r="AX25" i="1" a="1"/>
  <c r="AX25" i="1" s="1"/>
  <c r="AY25" i="1" a="1"/>
  <c r="AY25" i="1" s="1"/>
  <c r="AX37" i="1" a="1"/>
  <c r="AX37" i="1" s="1"/>
  <c r="AY37" i="1" a="1"/>
  <c r="AY37" i="1" s="1"/>
  <c r="AX29" i="1" a="1"/>
  <c r="AX29" i="1" s="1"/>
  <c r="AY29" i="1" a="1"/>
  <c r="AY29" i="1" s="1"/>
  <c r="AX17" i="1" a="1"/>
  <c r="AX17" i="1" s="1"/>
  <c r="AY17" i="1" a="1"/>
  <c r="AY17" i="1" s="1"/>
  <c r="AX26" i="1" a="1"/>
  <c r="AX26" i="1" s="1"/>
  <c r="AY26" i="1" a="1"/>
  <c r="AY26" i="1" s="1"/>
  <c r="AX13" i="1" a="1"/>
  <c r="AX13" i="1" s="1"/>
  <c r="AY13" i="1" a="1"/>
  <c r="AY13" i="1" s="1"/>
  <c r="AX79" i="1" a="1"/>
  <c r="AX79" i="1" s="1"/>
  <c r="AY79" i="1" a="1"/>
  <c r="AY79" i="1" s="1"/>
  <c r="AX32" i="1" a="1"/>
  <c r="AX32" i="1" s="1"/>
  <c r="AY32" i="1" a="1"/>
  <c r="AY32" i="1" s="1"/>
  <c r="AX24" i="1" a="1"/>
  <c r="AX24" i="1" s="1"/>
  <c r="AY24" i="1" a="1"/>
  <c r="AY24" i="1" s="1"/>
  <c r="AX4" i="1" a="1"/>
  <c r="AX4" i="1" s="1"/>
  <c r="AY4" i="1" a="1"/>
  <c r="AY4" i="1" s="1"/>
  <c r="AX39" i="1" a="1"/>
  <c r="AX39" i="1" s="1"/>
  <c r="AY39" i="1" a="1"/>
  <c r="AY39" i="1" s="1"/>
  <c r="AX31" i="1" a="1"/>
  <c r="AX31" i="1" s="1"/>
  <c r="AY31" i="1" a="1"/>
  <c r="AY31" i="1" s="1"/>
  <c r="AX22" i="1" a="1"/>
  <c r="AX22" i="1" s="1"/>
  <c r="AY22" i="1" a="1"/>
  <c r="AY22" i="1" s="1"/>
  <c r="AX3" i="1" a="1"/>
  <c r="AX3" i="1" s="1"/>
  <c r="AY3" i="1" a="1"/>
  <c r="AY3" i="1" s="1"/>
  <c r="AV36" i="1" a="1"/>
  <c r="AV36" i="1" s="1"/>
  <c r="AW36" i="1" a="1"/>
  <c r="AW36" i="1" s="1"/>
  <c r="AV28" i="1" a="1"/>
  <c r="AV28" i="1" s="1"/>
  <c r="AW28" i="1" a="1"/>
  <c r="AW28" i="1" s="1"/>
  <c r="AV16" i="1" a="1"/>
  <c r="AV16" i="1" s="1"/>
  <c r="AW16" i="1" a="1"/>
  <c r="AW16" i="1" s="1"/>
  <c r="AV26" i="1" a="1"/>
  <c r="AV26" i="1" s="1"/>
  <c r="AW26" i="1" a="1"/>
  <c r="AW26" i="1" s="1"/>
  <c r="AV13" i="1" a="1"/>
  <c r="AV13" i="1" s="1"/>
  <c r="AW13" i="1" a="1"/>
  <c r="AW13" i="1" s="1"/>
  <c r="AV37" i="1" a="1"/>
  <c r="AV37" i="1" s="1"/>
  <c r="AW37" i="1" a="1"/>
  <c r="AW37" i="1" s="1"/>
  <c r="AV29" i="1" a="1"/>
  <c r="AV29" i="1" s="1"/>
  <c r="AW29" i="1" a="1"/>
  <c r="AW29" i="1" s="1"/>
  <c r="AV17" i="1" a="1"/>
  <c r="AV17" i="1" s="1"/>
  <c r="AW17" i="1" a="1"/>
  <c r="AW17" i="1" s="1"/>
  <c r="AV33" i="1" a="1"/>
  <c r="AV33" i="1" s="1"/>
  <c r="AW33" i="1" a="1"/>
  <c r="AW33" i="1" s="1"/>
  <c r="AV25" i="1" a="1"/>
  <c r="AV25" i="1" s="1"/>
  <c r="AW25" i="1" a="1"/>
  <c r="AW25" i="1" s="1"/>
  <c r="AV11" i="1" a="1"/>
  <c r="AV11" i="1" s="1"/>
  <c r="AW11" i="1" a="1"/>
  <c r="AW11" i="1" s="1"/>
  <c r="AV35" i="1" a="1"/>
  <c r="AV35" i="1" s="1"/>
  <c r="AW35" i="1" a="1"/>
  <c r="AW35" i="1" s="1"/>
  <c r="AV27" i="1" a="1"/>
  <c r="AV27" i="1" s="1"/>
  <c r="AW27" i="1" a="1"/>
  <c r="AW27" i="1" s="1"/>
  <c r="AV79" i="1" a="1"/>
  <c r="AV79" i="1" s="1"/>
  <c r="AW79" i="1" a="1"/>
  <c r="AW79" i="1" s="1"/>
  <c r="AV32" i="1" a="1"/>
  <c r="AV32" i="1" s="1"/>
  <c r="AW32" i="1" a="1"/>
  <c r="AW32" i="1" s="1"/>
  <c r="AV24" i="1" a="1"/>
  <c r="AV24" i="1" s="1"/>
  <c r="AW24" i="1" a="1"/>
  <c r="AW24" i="1" s="1"/>
  <c r="AV4" i="1" a="1"/>
  <c r="AV4" i="1" s="1"/>
  <c r="AW4" i="1" a="1"/>
  <c r="AW4" i="1" s="1"/>
  <c r="AV38" i="1" a="1"/>
  <c r="AV38" i="1" s="1"/>
  <c r="AW38" i="1" a="1"/>
  <c r="AW38" i="1" s="1"/>
  <c r="AV30" i="1" a="1"/>
  <c r="AV30" i="1" s="1"/>
  <c r="AW30" i="1" a="1"/>
  <c r="AW30" i="1" s="1"/>
  <c r="AV18" i="1" a="1"/>
  <c r="AV18" i="1" s="1"/>
  <c r="AW18" i="1" a="1"/>
  <c r="AW18" i="1" s="1"/>
  <c r="AV39" i="1" a="1"/>
  <c r="AV39" i="1" s="1"/>
  <c r="AW39" i="1" a="1"/>
  <c r="AW39" i="1" s="1"/>
  <c r="AV31" i="1" a="1"/>
  <c r="AV31" i="1" s="1"/>
  <c r="AW31" i="1" a="1"/>
  <c r="AW31" i="1" s="1"/>
  <c r="AV22" i="1" a="1"/>
  <c r="AV22" i="1" s="1"/>
  <c r="AW22" i="1" a="1"/>
  <c r="AW22" i="1" s="1"/>
  <c r="AV3" i="1" a="1"/>
  <c r="AV3" i="1" s="1"/>
  <c r="AW3" i="1" a="1"/>
  <c r="AW3" i="1" s="1"/>
  <c r="AT28" i="1" a="1"/>
  <c r="AT28" i="1" s="1"/>
  <c r="AU28" i="1" a="1"/>
  <c r="AU28" i="1" s="1"/>
  <c r="AT35" i="1" a="1"/>
  <c r="AT35" i="1" s="1"/>
  <c r="AU35" i="1" a="1"/>
  <c r="AU35" i="1" s="1"/>
  <c r="AT27" i="1" a="1"/>
  <c r="AT27" i="1" s="1"/>
  <c r="AU27" i="1" a="1"/>
  <c r="AU27" i="1" s="1"/>
  <c r="AT37" i="1" a="1"/>
  <c r="AT37" i="1" s="1"/>
  <c r="AU37" i="1" a="1"/>
  <c r="AU37" i="1" s="1"/>
  <c r="AT29" i="1" a="1"/>
  <c r="AT29" i="1" s="1"/>
  <c r="AU29" i="1" a="1"/>
  <c r="AU29" i="1" s="1"/>
  <c r="AT17" i="1" a="1"/>
  <c r="AT17" i="1" s="1"/>
  <c r="AU17" i="1" a="1"/>
  <c r="AU17" i="1" s="1"/>
  <c r="AT36" i="1" a="1"/>
  <c r="AT36" i="1" s="1"/>
  <c r="AU36" i="1" a="1"/>
  <c r="AU36" i="1" s="1"/>
  <c r="AT16" i="1" a="1"/>
  <c r="AT16" i="1" s="1"/>
  <c r="AU16" i="1" a="1"/>
  <c r="AU16" i="1" s="1"/>
  <c r="AT26" i="1" a="1"/>
  <c r="AT26" i="1" s="1"/>
  <c r="AU26" i="1" a="1"/>
  <c r="AU26" i="1" s="1"/>
  <c r="AT33" i="1" a="1"/>
  <c r="AT33" i="1" s="1"/>
  <c r="AU33" i="1" a="1"/>
  <c r="AU33" i="1" s="1"/>
  <c r="AT79" i="1" a="1"/>
  <c r="AT79" i="1" s="1"/>
  <c r="AU79" i="1" a="1"/>
  <c r="AU79" i="1" s="1"/>
  <c r="AT32" i="1" a="1"/>
  <c r="AT32" i="1" s="1"/>
  <c r="AU32" i="1" a="1"/>
  <c r="AU32" i="1" s="1"/>
  <c r="AT24" i="1" a="1"/>
  <c r="AT24" i="1" s="1"/>
  <c r="AU24" i="1" a="1"/>
  <c r="AU24" i="1" s="1"/>
  <c r="AT4" i="1" a="1"/>
  <c r="AT4" i="1" s="1"/>
  <c r="AU4" i="1" a="1"/>
  <c r="AU4" i="1" s="1"/>
  <c r="AT38" i="1" a="1"/>
  <c r="AT38" i="1" s="1"/>
  <c r="AU38" i="1" a="1"/>
  <c r="AU38" i="1" s="1"/>
  <c r="AT30" i="1" a="1"/>
  <c r="AT30" i="1" s="1"/>
  <c r="AU30" i="1" a="1"/>
  <c r="AU30" i="1" s="1"/>
  <c r="AT18" i="1" a="1"/>
  <c r="AT18" i="1" s="1"/>
  <c r="AU18" i="1" a="1"/>
  <c r="AU18" i="1" s="1"/>
  <c r="AT13" i="1" a="1"/>
  <c r="AT13" i="1" s="1"/>
  <c r="AU13" i="1" a="1"/>
  <c r="AU13" i="1" s="1"/>
  <c r="AT25" i="1" a="1"/>
  <c r="AT25" i="1" s="1"/>
  <c r="AU25" i="1" a="1"/>
  <c r="AU25" i="1" s="1"/>
  <c r="AT11" i="1" a="1"/>
  <c r="AT11" i="1" s="1"/>
  <c r="AU11" i="1" a="1"/>
  <c r="AU11" i="1" s="1"/>
  <c r="AT39" i="1" a="1"/>
  <c r="AT39" i="1" s="1"/>
  <c r="AU39" i="1" a="1"/>
  <c r="AU39" i="1" s="1"/>
  <c r="AT31" i="1" a="1"/>
  <c r="AT31" i="1" s="1"/>
  <c r="AU31" i="1" a="1"/>
  <c r="AU31" i="1" s="1"/>
  <c r="AT22" i="1" a="1"/>
  <c r="AT22" i="1" s="1"/>
  <c r="AU22" i="1" a="1"/>
  <c r="AU22" i="1" s="1"/>
  <c r="AT3" i="1" a="1"/>
  <c r="AT3" i="1" s="1"/>
  <c r="AU3" i="1" a="1"/>
  <c r="AU3" i="1" s="1"/>
  <c r="AR28" i="1" a="1"/>
  <c r="AR28" i="1" s="1"/>
  <c r="AS28" i="1" a="1"/>
  <c r="AS28" i="1" s="1"/>
  <c r="AR37" i="1" a="1"/>
  <c r="AR37" i="1" s="1"/>
  <c r="AS37" i="1" a="1"/>
  <c r="AS37" i="1" s="1"/>
  <c r="AR29" i="1" a="1"/>
  <c r="AR29" i="1" s="1"/>
  <c r="AS29" i="1" a="1"/>
  <c r="AS29" i="1" s="1"/>
  <c r="AR17" i="1" a="1"/>
  <c r="AR17" i="1" s="1"/>
  <c r="AS17" i="1" a="1"/>
  <c r="AS17" i="1" s="1"/>
  <c r="AR36" i="1" a="1"/>
  <c r="AR36" i="1" s="1"/>
  <c r="AS36" i="1" a="1"/>
  <c r="AS36" i="1" s="1"/>
  <c r="AR16" i="1" a="1"/>
  <c r="AR16" i="1" s="1"/>
  <c r="AS16" i="1" a="1"/>
  <c r="AS16" i="1" s="1"/>
  <c r="AR35" i="1" a="1"/>
  <c r="AR35" i="1" s="1"/>
  <c r="AS35" i="1" a="1"/>
  <c r="AS35" i="1" s="1"/>
  <c r="AR26" i="1" a="1"/>
  <c r="AR26" i="1" s="1"/>
  <c r="AS26" i="1" a="1"/>
  <c r="AS26" i="1" s="1"/>
  <c r="AR13" i="1" a="1"/>
  <c r="AR13" i="1" s="1"/>
  <c r="AS13" i="1" a="1"/>
  <c r="AS13" i="1" s="1"/>
  <c r="AR38" i="1" a="1"/>
  <c r="AR38" i="1" s="1"/>
  <c r="AS38" i="1" a="1"/>
  <c r="AS38" i="1" s="1"/>
  <c r="AR18" i="1" a="1"/>
  <c r="AR18" i="1" s="1"/>
  <c r="AS18" i="1" a="1"/>
  <c r="AS18" i="1" s="1"/>
  <c r="AR27" i="1" a="1"/>
  <c r="AR27" i="1" s="1"/>
  <c r="AS27" i="1" a="1"/>
  <c r="AS27" i="1" s="1"/>
  <c r="AR33" i="1" a="1"/>
  <c r="AR33" i="1" s="1"/>
  <c r="AS33" i="1" a="1"/>
  <c r="AS33" i="1" s="1"/>
  <c r="AR25" i="1" a="1"/>
  <c r="AR25" i="1" s="1"/>
  <c r="AS25" i="1" a="1"/>
  <c r="AS25" i="1" s="1"/>
  <c r="AR11" i="1" a="1"/>
  <c r="AR11" i="1" s="1"/>
  <c r="AS11" i="1" a="1"/>
  <c r="AS11" i="1" s="1"/>
  <c r="AR30" i="1" a="1"/>
  <c r="AR30" i="1" s="1"/>
  <c r="AS30" i="1" a="1"/>
  <c r="AS30" i="1" s="1"/>
  <c r="AR79" i="1" a="1"/>
  <c r="AR79" i="1" s="1"/>
  <c r="AS79" i="1" a="1"/>
  <c r="AS79" i="1" s="1"/>
  <c r="AR32" i="1" a="1"/>
  <c r="AR32" i="1" s="1"/>
  <c r="AS32" i="1" a="1"/>
  <c r="AS32" i="1" s="1"/>
  <c r="AR24" i="1" a="1"/>
  <c r="AR24" i="1" s="1"/>
  <c r="AS24" i="1" a="1"/>
  <c r="AS24" i="1" s="1"/>
  <c r="AR4" i="1" a="1"/>
  <c r="AR4" i="1" s="1"/>
  <c r="AS4" i="1" a="1"/>
  <c r="AS4" i="1" s="1"/>
  <c r="AR39" i="1" a="1"/>
  <c r="AR39" i="1" s="1"/>
  <c r="AS39" i="1" a="1"/>
  <c r="AS39" i="1" s="1"/>
  <c r="AR31" i="1" a="1"/>
  <c r="AR31" i="1" s="1"/>
  <c r="AS31" i="1" a="1"/>
  <c r="AS31" i="1" s="1"/>
  <c r="AR22" i="1" a="1"/>
  <c r="AR22" i="1" s="1"/>
  <c r="AS22" i="1" a="1"/>
  <c r="AS22" i="1" s="1"/>
  <c r="AR3" i="1" a="1"/>
  <c r="AR3" i="1" s="1"/>
  <c r="AS3" i="1" a="1"/>
  <c r="AS3" i="1" s="1"/>
  <c r="AP37" i="1" a="1"/>
  <c r="AP37" i="1" s="1"/>
  <c r="AQ37" i="1" a="1"/>
  <c r="AQ37" i="1" s="1"/>
  <c r="AP29" i="1" a="1"/>
  <c r="AP29" i="1" s="1"/>
  <c r="AQ29" i="1" a="1"/>
  <c r="AQ29" i="1" s="1"/>
  <c r="AP17" i="1" a="1"/>
  <c r="AP17" i="1" s="1"/>
  <c r="AQ17" i="1" a="1"/>
  <c r="AQ17" i="1" s="1"/>
  <c r="AP35" i="1" a="1"/>
  <c r="AP35" i="1" s="1"/>
  <c r="AQ35" i="1" a="1"/>
  <c r="AQ35" i="1" s="1"/>
  <c r="AP27" i="1" a="1"/>
  <c r="AP27" i="1" s="1"/>
  <c r="AQ27" i="1" a="1"/>
  <c r="AQ27" i="1" s="1"/>
  <c r="AP26" i="1" a="1"/>
  <c r="AP26" i="1" s="1"/>
  <c r="AQ26" i="1" a="1"/>
  <c r="AQ26" i="1" s="1"/>
  <c r="AP13" i="1" a="1"/>
  <c r="AP13" i="1" s="1"/>
  <c r="AQ13" i="1" a="1"/>
  <c r="AQ13" i="1" s="1"/>
  <c r="AP28" i="1" a="1"/>
  <c r="AP28" i="1" s="1"/>
  <c r="AQ28" i="1" a="1"/>
  <c r="AQ28" i="1" s="1"/>
  <c r="AP16" i="1" a="1"/>
  <c r="AP16" i="1" s="1"/>
  <c r="AQ16" i="1" a="1"/>
  <c r="AQ16" i="1" s="1"/>
  <c r="AP33" i="1" a="1"/>
  <c r="AP33" i="1" s="1"/>
  <c r="AQ33" i="1" a="1"/>
  <c r="AQ33" i="1" s="1"/>
  <c r="AP25" i="1" a="1"/>
  <c r="AP25" i="1" s="1"/>
  <c r="AQ25" i="1" a="1"/>
  <c r="AQ25" i="1" s="1"/>
  <c r="AP11" i="1" a="1"/>
  <c r="AP11" i="1" s="1"/>
  <c r="AQ11" i="1" a="1"/>
  <c r="AQ11" i="1" s="1"/>
  <c r="AP38" i="1" a="1"/>
  <c r="AP38" i="1" s="1"/>
  <c r="AQ38" i="1" a="1"/>
  <c r="AQ38" i="1" s="1"/>
  <c r="AP30" i="1" a="1"/>
  <c r="AP30" i="1" s="1"/>
  <c r="AQ30" i="1" a="1"/>
  <c r="AQ30" i="1" s="1"/>
  <c r="AP18" i="1" a="1"/>
  <c r="AP18" i="1" s="1"/>
  <c r="AQ18" i="1" a="1"/>
  <c r="AQ18" i="1" s="1"/>
  <c r="AP79" i="1" a="1"/>
  <c r="AP79" i="1" s="1"/>
  <c r="AQ79" i="1" a="1"/>
  <c r="AQ79" i="1" s="1"/>
  <c r="AP32" i="1" a="1"/>
  <c r="AP32" i="1" s="1"/>
  <c r="AQ32" i="1" a="1"/>
  <c r="AQ32" i="1" s="1"/>
  <c r="AP24" i="1" a="1"/>
  <c r="AP24" i="1" s="1"/>
  <c r="AQ24" i="1" a="1"/>
  <c r="AQ24" i="1" s="1"/>
  <c r="AP4" i="1" a="1"/>
  <c r="AP4" i="1" s="1"/>
  <c r="AQ4" i="1" a="1"/>
  <c r="AQ4" i="1" s="1"/>
  <c r="AP36" i="1" a="1"/>
  <c r="AP36" i="1" s="1"/>
  <c r="AQ36" i="1" a="1"/>
  <c r="AQ36" i="1" s="1"/>
  <c r="AP39" i="1" a="1"/>
  <c r="AP39" i="1" s="1"/>
  <c r="AQ39" i="1" a="1"/>
  <c r="AQ39" i="1" s="1"/>
  <c r="AP31" i="1" a="1"/>
  <c r="AP31" i="1" s="1"/>
  <c r="AQ31" i="1" a="1"/>
  <c r="AQ31" i="1" s="1"/>
  <c r="AP22" i="1" a="1"/>
  <c r="AP22" i="1" s="1"/>
  <c r="AQ22" i="1" a="1"/>
  <c r="AQ22" i="1" s="1"/>
  <c r="AP3" i="1" a="1"/>
  <c r="AP3" i="1" s="1"/>
  <c r="AQ3" i="1" a="1"/>
  <c r="AQ3" i="1" s="1"/>
  <c r="AN38" i="1" a="1"/>
  <c r="AN38" i="1" s="1"/>
  <c r="AO38" i="1" a="1"/>
  <c r="AO38" i="1" s="1"/>
  <c r="AN30" i="1" a="1"/>
  <c r="AN30" i="1" s="1"/>
  <c r="AO30" i="1" a="1"/>
  <c r="AO30" i="1" s="1"/>
  <c r="AN18" i="1" a="1"/>
  <c r="AN18" i="1" s="1"/>
  <c r="AO18" i="1" a="1"/>
  <c r="AO18" i="1" s="1"/>
  <c r="AN26" i="1" a="1"/>
  <c r="AN26" i="1" s="1"/>
  <c r="AO26" i="1" a="1"/>
  <c r="AO26" i="1" s="1"/>
  <c r="AN33" i="1" a="1"/>
  <c r="AN33" i="1" s="1"/>
  <c r="AO33" i="1" a="1"/>
  <c r="AO33" i="1" s="1"/>
  <c r="AN25" i="1" a="1"/>
  <c r="AN25" i="1" s="1"/>
  <c r="AO25" i="1" a="1"/>
  <c r="AO25" i="1" s="1"/>
  <c r="AN11" i="1" a="1"/>
  <c r="AN11" i="1" s="1"/>
  <c r="AO11" i="1" a="1"/>
  <c r="AO11" i="1" s="1"/>
  <c r="AN37" i="1" a="1"/>
  <c r="AN37" i="1" s="1"/>
  <c r="AO37" i="1" a="1"/>
  <c r="AO37" i="1" s="1"/>
  <c r="AN29" i="1" a="1"/>
  <c r="AN29" i="1" s="1"/>
  <c r="AO29" i="1" a="1"/>
  <c r="AO29" i="1" s="1"/>
  <c r="AN17" i="1" a="1"/>
  <c r="AN17" i="1" s="1"/>
  <c r="AO17" i="1" a="1"/>
  <c r="AO17" i="1" s="1"/>
  <c r="AN35" i="1" a="1"/>
  <c r="AN35" i="1" s="1"/>
  <c r="AO35" i="1" a="1"/>
  <c r="AO35" i="1" s="1"/>
  <c r="AN79" i="1" a="1"/>
  <c r="AN79" i="1" s="1"/>
  <c r="AO79" i="1" a="1"/>
  <c r="AO79" i="1" s="1"/>
  <c r="AN32" i="1" a="1"/>
  <c r="AN32" i="1" s="1"/>
  <c r="AO32" i="1" a="1"/>
  <c r="AO32" i="1" s="1"/>
  <c r="AN24" i="1" a="1"/>
  <c r="AN24" i="1" s="1"/>
  <c r="AO24" i="1" a="1"/>
  <c r="AO24" i="1" s="1"/>
  <c r="AN4" i="1" a="1"/>
  <c r="AN4" i="1" s="1"/>
  <c r="AO4" i="1" a="1"/>
  <c r="AO4" i="1" s="1"/>
  <c r="AN36" i="1" a="1"/>
  <c r="AN36" i="1" s="1"/>
  <c r="AO36" i="1" a="1"/>
  <c r="AO36" i="1" s="1"/>
  <c r="AN28" i="1" a="1"/>
  <c r="AN28" i="1" s="1"/>
  <c r="AO28" i="1" a="1"/>
  <c r="AO28" i="1" s="1"/>
  <c r="AN16" i="1" a="1"/>
  <c r="AN16" i="1" s="1"/>
  <c r="AO16" i="1" a="1"/>
  <c r="AO16" i="1" s="1"/>
  <c r="AN27" i="1" a="1"/>
  <c r="AN27" i="1" s="1"/>
  <c r="AO27" i="1" a="1"/>
  <c r="AO27" i="1" s="1"/>
  <c r="AN13" i="1" a="1"/>
  <c r="AN13" i="1" s="1"/>
  <c r="AO13" i="1" a="1"/>
  <c r="AO13" i="1" s="1"/>
  <c r="AN39" i="1" a="1"/>
  <c r="AN39" i="1" s="1"/>
  <c r="AO39" i="1" a="1"/>
  <c r="AO39" i="1" s="1"/>
  <c r="AN31" i="1" a="1"/>
  <c r="AN31" i="1" s="1"/>
  <c r="AO31" i="1" a="1"/>
  <c r="AO31" i="1" s="1"/>
  <c r="AN22" i="1" a="1"/>
  <c r="AN22" i="1" s="1"/>
  <c r="AO22" i="1" a="1"/>
  <c r="AO22" i="1" s="1"/>
  <c r="AN3" i="1" a="1"/>
  <c r="AN3" i="1" s="1"/>
  <c r="AO3" i="1" a="1"/>
  <c r="AO3" i="1" s="1"/>
  <c r="BF32" i="1" a="1"/>
  <c r="BF32" i="1" s="1"/>
  <c r="BF29" i="1" a="1"/>
  <c r="BF29" i="1" s="1"/>
  <c r="BF36" i="1" a="1"/>
  <c r="BF36" i="1" s="1"/>
  <c r="BF34" i="1" a="1"/>
  <c r="BF34" i="1" s="1"/>
  <c r="BF22" i="1" a="1"/>
  <c r="BF22" i="1" s="1"/>
  <c r="BG36" i="1" a="1"/>
  <c r="BG36" i="1" s="1"/>
  <c r="BG32" i="1" a="1"/>
  <c r="BG32" i="1" s="1"/>
  <c r="BF18" i="1" a="1"/>
  <c r="BF18" i="1" s="1"/>
  <c r="BG23" i="1" a="1"/>
  <c r="BG23" i="1" s="1"/>
  <c r="BG14" i="1" a="1"/>
  <c r="BG14" i="1" s="1"/>
  <c r="BG18" i="1" a="1"/>
  <c r="BG18" i="1" s="1"/>
  <c r="BF12" i="1" a="1"/>
  <c r="BF12" i="1" s="1"/>
  <c r="BF14" i="1" a="1"/>
  <c r="BF14" i="1" s="1"/>
  <c r="BG29" i="1" a="1"/>
  <c r="BG29" i="1" s="1"/>
  <c r="BG12" i="1" a="1"/>
  <c r="BG12" i="1" s="1"/>
  <c r="BF23" i="1" a="1"/>
  <c r="BF23" i="1" s="1"/>
  <c r="BG34" i="1" a="1"/>
  <c r="BG34" i="1" s="1"/>
  <c r="BG22" i="1" a="1"/>
  <c r="BG22" i="1" s="1"/>
  <c r="Y2" i="1" a="1"/>
  <c r="Y2" i="1" s="1"/>
  <c r="DJ20" i="1" l="1" a="1"/>
  <c r="DJ20" i="1" s="1"/>
  <c r="DK20" i="1" s="1" a="1"/>
  <c r="DK20" i="1" s="1"/>
  <c r="DJ21" i="1" a="1"/>
  <c r="DJ21" i="1" s="1"/>
  <c r="DK21" i="1" s="1" a="1"/>
  <c r="DK21" i="1" s="1"/>
  <c r="CB47" i="1" a="1"/>
  <c r="CB47" i="1" s="1"/>
  <c r="CC47" i="1" a="1"/>
  <c r="CC47" i="1" s="1"/>
  <c r="CB48" i="1" a="1"/>
  <c r="CB48" i="1" s="1"/>
  <c r="CC48" i="1" a="1"/>
  <c r="CC48" i="1" s="1"/>
  <c r="CB41" i="1" a="1"/>
  <c r="CB41" i="1" s="1"/>
  <c r="CC41" i="1" a="1"/>
  <c r="CC41" i="1" s="1"/>
  <c r="Y57" i="1" a="1"/>
  <c r="Y57" i="1" s="1"/>
  <c r="Y69" i="1" s="1" a="1"/>
  <c r="Y69" i="1" s="1"/>
  <c r="Y58" i="1" a="1"/>
  <c r="Y58" i="1" s="1"/>
  <c r="Y71" i="1" s="1" a="1"/>
  <c r="Y71" i="1" s="1"/>
  <c r="DC47" i="1" a="1"/>
  <c r="DC47" i="1" s="1"/>
  <c r="CP47" i="1" a="1"/>
  <c r="CP47" i="1" s="1"/>
  <c r="DC48" i="1" a="1"/>
  <c r="DC48" i="1" s="1"/>
  <c r="CP48" i="1" a="1"/>
  <c r="CP48" i="1" s="1"/>
  <c r="DC41" i="1" a="1"/>
  <c r="DC41" i="1" s="1"/>
  <c r="CP41" i="1" a="1"/>
  <c r="CP41" i="1" s="1"/>
  <c r="DF41" i="1" a="1"/>
  <c r="DF41" i="1" s="1"/>
  <c r="DH41" i="1" s="1" a="1"/>
  <c r="DH41" i="1" s="1"/>
  <c r="DF47" i="1" a="1"/>
  <c r="DF47" i="1" s="1"/>
  <c r="DH47" i="1" s="1" a="1"/>
  <c r="DH47" i="1" s="1"/>
  <c r="DF48" i="1" a="1"/>
  <c r="DF48" i="1" s="1"/>
  <c r="DH48" i="1" s="1" a="1"/>
  <c r="DH48" i="1" s="1"/>
  <c r="BW47" i="1" a="1"/>
  <c r="BW47" i="1" s="1"/>
  <c r="BW48" i="1" a="1"/>
  <c r="BW48" i="1" s="1"/>
  <c r="BW41" i="1" a="1"/>
  <c r="BW41" i="1" s="1"/>
  <c r="AM11" i="1"/>
  <c r="AM2" i="1" s="1" a="1"/>
  <c r="BT47" i="1" a="1"/>
  <c r="BT47" i="1" s="1"/>
  <c r="BV47" i="1" s="1" a="1"/>
  <c r="BV47" i="1" s="1"/>
  <c r="BT48" i="1" a="1"/>
  <c r="BT48" i="1" s="1"/>
  <c r="BT41" i="1" a="1"/>
  <c r="BT41" i="1" s="1"/>
  <c r="Y11" i="1" a="1"/>
  <c r="Y11" i="1" s="1"/>
  <c r="Y12" i="1" a="1"/>
  <c r="Y12" i="1" s="1"/>
  <c r="Y4" i="1" a="1"/>
  <c r="Y4" i="1" s="1"/>
  <c r="Y19" i="1" s="1" a="1"/>
  <c r="Y19" i="1" s="1"/>
  <c r="Y3" i="1" a="1"/>
  <c r="Y3" i="1" s="1"/>
  <c r="Y5" i="1" a="1"/>
  <c r="Y5" i="1" s="1"/>
  <c r="W2" i="1" a="1"/>
  <c r="W2" i="1" s="1"/>
  <c r="BU41" i="1" l="1" a="1"/>
  <c r="BU41" i="1" s="1"/>
  <c r="BV41" i="1" a="1"/>
  <c r="BV41" i="1" s="1"/>
  <c r="BU48" i="1" a="1"/>
  <c r="BU48" i="1" s="1"/>
  <c r="BV48" i="1" a="1"/>
  <c r="BV48" i="1" s="1"/>
  <c r="BX47" i="1" a="1"/>
  <c r="BX47" i="1" s="1"/>
  <c r="BU47" i="1" a="1"/>
  <c r="BU47" i="1" s="1"/>
  <c r="BX41" i="1" a="1"/>
  <c r="BX41" i="1" s="1"/>
  <c r="BX48" i="1" a="1"/>
  <c r="BX48" i="1" s="1"/>
  <c r="Y7" i="1" a="1"/>
  <c r="Y7" i="1" s="1"/>
  <c r="Y8" i="1" s="1" a="1"/>
  <c r="Y8" i="1" s="1"/>
  <c r="Y10" i="1" s="1" a="1"/>
  <c r="Y10" i="1" s="1"/>
  <c r="Y6" i="1" a="1"/>
  <c r="Y6" i="1" s="1"/>
  <c r="Y9" i="1" a="1"/>
  <c r="Y9" i="1" s="1"/>
  <c r="CR47" i="1" a="1"/>
  <c r="CR47" i="1" s="1"/>
  <c r="CQ47" i="1" a="1"/>
  <c r="CQ47" i="1" s="1"/>
  <c r="CR41" i="1" a="1"/>
  <c r="CR41" i="1" s="1"/>
  <c r="CQ41" i="1" a="1"/>
  <c r="CQ41" i="1" s="1"/>
  <c r="CR48" i="1" a="1"/>
  <c r="CR48" i="1" s="1"/>
  <c r="CQ48" i="1" a="1"/>
  <c r="CQ48" i="1" s="1"/>
  <c r="Y20" i="1" a="1"/>
  <c r="Y20" i="1" s="1"/>
  <c r="Y21" i="1" a="1"/>
  <c r="Y21" i="1" s="1"/>
  <c r="BY41" i="1" a="1"/>
  <c r="BY41" i="1" s="1"/>
  <c r="CA41" i="1" a="1"/>
  <c r="CA41" i="1" s="1"/>
  <c r="BY48" i="1" a="1"/>
  <c r="BY48" i="1" s="1"/>
  <c r="CA48" i="1" a="1"/>
  <c r="CA48" i="1" s="1"/>
  <c r="BY47" i="1" a="1"/>
  <c r="BY47" i="1" s="1"/>
  <c r="CA47" i="1" a="1"/>
  <c r="CA47" i="1" s="1"/>
  <c r="BZ48" i="1" a="1"/>
  <c r="BZ48" i="1" s="1"/>
  <c r="BZ47" i="1" a="1"/>
  <c r="BZ47" i="1" s="1"/>
  <c r="BZ41" i="1" a="1"/>
  <c r="BZ41" i="1" s="1"/>
  <c r="DI48" i="1" a="1"/>
  <c r="DI48" i="1" s="1"/>
  <c r="DI47" i="1" a="1"/>
  <c r="DI47" i="1" s="1"/>
  <c r="DI41" i="1" a="1"/>
  <c r="DI41" i="1" s="1"/>
  <c r="DG48" i="1" a="1"/>
  <c r="DG48" i="1" s="1"/>
  <c r="DG41" i="1" a="1"/>
  <c r="DG41" i="1" s="1"/>
  <c r="DG47" i="1" a="1"/>
  <c r="DG47" i="1" s="1"/>
  <c r="DE47" i="1" a="1"/>
  <c r="DE47" i="1" s="1"/>
  <c r="DD47" i="1" a="1"/>
  <c r="DD47" i="1" s="1"/>
  <c r="DE41" i="1" a="1"/>
  <c r="DE41" i="1" s="1"/>
  <c r="DD41" i="1" a="1"/>
  <c r="DD41" i="1" s="1"/>
  <c r="DE48" i="1" a="1"/>
  <c r="DE48" i="1" s="1"/>
  <c r="DD48" i="1" a="1"/>
  <c r="DD48" i="1" s="1"/>
  <c r="Y67" i="1" a="1"/>
  <c r="Y67" i="1" s="1"/>
  <c r="Y70" i="1" a="1"/>
  <c r="Y70" i="1" s="1"/>
  <c r="Y61" i="1" a="1"/>
  <c r="Y61" i="1" s="1"/>
  <c r="Y68" i="1" a="1"/>
  <c r="Y68" i="1" s="1"/>
  <c r="Y65" i="1" a="1"/>
  <c r="Y65" i="1" s="1"/>
  <c r="Y66" i="1" a="1"/>
  <c r="Y66" i="1" s="1"/>
  <c r="Y63" i="1" a="1"/>
  <c r="Y63" i="1" s="1"/>
  <c r="Y64" i="1" a="1"/>
  <c r="Y64" i="1" s="1"/>
  <c r="Y59" i="1" a="1"/>
  <c r="Y59" i="1" s="1"/>
  <c r="Y78" i="1" s="1" a="1"/>
  <c r="Y78" i="1" s="1"/>
  <c r="Y62" i="1" a="1"/>
  <c r="Y62" i="1" s="1"/>
  <c r="Y60" i="1" a="1"/>
  <c r="Y60" i="1" s="1"/>
  <c r="AM2" i="1"/>
  <c r="Y40" i="1" a="1"/>
  <c r="Y40" i="1" s="1"/>
  <c r="Y15" i="1" a="1"/>
  <c r="Y15" i="1" s="1"/>
  <c r="Y34" i="1" s="1" a="1"/>
  <c r="Y34" i="1" s="1"/>
  <c r="Y14" i="1" a="1"/>
  <c r="Y14" i="1" s="1"/>
  <c r="Y26" i="1" s="1" a="1"/>
  <c r="Y26" i="1" s="1"/>
  <c r="Y16" i="1" a="1"/>
  <c r="Y16" i="1" s="1"/>
  <c r="Y13" i="1" a="1"/>
  <c r="Y13" i="1" s="1"/>
  <c r="Y17" i="1" a="1"/>
  <c r="Y17" i="1" s="1"/>
  <c r="Y18" i="1" a="1"/>
  <c r="Y18" i="1" s="1"/>
  <c r="Y25" i="1" a="1"/>
  <c r="Y25" i="1" s="1"/>
  <c r="Y76" i="1" l="1" a="1"/>
  <c r="Y76" i="1" s="1"/>
  <c r="Y77" i="1" a="1"/>
  <c r="Y77" i="1" s="1"/>
  <c r="Y74" i="1" a="1"/>
  <c r="Y74" i="1" s="1"/>
  <c r="Y75" i="1" a="1"/>
  <c r="Y75" i="1" s="1"/>
  <c r="Y72" i="1" a="1"/>
  <c r="Y72" i="1" s="1"/>
  <c r="Y73" i="1" a="1"/>
  <c r="Y73" i="1" s="1"/>
  <c r="Y55" i="1" a="1"/>
  <c r="Y55" i="1" s="1"/>
  <c r="Y56" i="1" a="1"/>
  <c r="Y56" i="1" s="1"/>
  <c r="Y53" i="1" a="1"/>
  <c r="Y53" i="1" s="1"/>
  <c r="Y54" i="1" a="1"/>
  <c r="Y54" i="1" s="1"/>
  <c r="Y51" i="1" a="1"/>
  <c r="Y51" i="1" s="1"/>
  <c r="Y43" i="1" a="1"/>
  <c r="Y43" i="1" s="1"/>
  <c r="Y52" i="1" a="1"/>
  <c r="Y52" i="1" s="1"/>
  <c r="Y44" i="1" a="1"/>
  <c r="Y44" i="1" s="1"/>
  <c r="Y49" i="1" a="1"/>
  <c r="Y49" i="1" s="1"/>
  <c r="Y41" i="1" a="1"/>
  <c r="Y41" i="1" s="1"/>
  <c r="Y42" i="1" a="1"/>
  <c r="Y42" i="1" s="1"/>
  <c r="Y45" i="1" s="1" a="1"/>
  <c r="Y45" i="1" s="1"/>
  <c r="Y47" i="1" s="1" a="1"/>
  <c r="Y47" i="1" s="1"/>
  <c r="Y50" i="1" a="1"/>
  <c r="Y50" i="1" s="1"/>
  <c r="Y24" i="1" a="1"/>
  <c r="Y24" i="1" s="1"/>
  <c r="Y22" i="1" a="1"/>
  <c r="Y22" i="1" s="1"/>
  <c r="Y23" i="1" a="1"/>
  <c r="Y23" i="1" s="1"/>
  <c r="Y33" i="1" a="1"/>
  <c r="Y33" i="1" s="1"/>
  <c r="Y30" i="1" a="1"/>
  <c r="Y30" i="1" s="1"/>
  <c r="Y32" i="1" a="1"/>
  <c r="Y32" i="1" s="1"/>
  <c r="Y31" i="1" a="1"/>
  <c r="Y31" i="1" s="1"/>
  <c r="Y27" i="1" a="1"/>
  <c r="Y27" i="1" s="1"/>
  <c r="Y29" i="1" a="1"/>
  <c r="Y29" i="1" s="1"/>
  <c r="Y28" i="1" a="1"/>
  <c r="Y28" i="1" s="1"/>
  <c r="Y46" i="1" l="1" a="1"/>
  <c r="Y46" i="1" s="1"/>
  <c r="Y48" i="1" s="1" a="1"/>
  <c r="Y48" i="1" s="1"/>
  <c r="Y37" i="1" a="1"/>
  <c r="Y37" i="1" s="1"/>
  <c r="Y35" i="1" a="1"/>
  <c r="Y35" i="1" s="1"/>
  <c r="Y36" i="1" a="1"/>
  <c r="Y36" i="1" s="1"/>
  <c r="Y38" i="1" s="1" a="1"/>
  <c r="Y38" i="1" s="1"/>
  <c r="Y79" i="1" a="1"/>
  <c r="Y79" i="1" s="1"/>
  <c r="Y39" i="1" a="1"/>
  <c r="Y39" i="1" s="1"/>
  <c r="C25" i="1" l="1" a="1"/>
  <c r="C25" i="1" s="1"/>
  <c r="C26" i="1" a="1"/>
  <c r="C26" i="1" s="1"/>
  <c r="C24" i="1" a="1"/>
  <c r="C24" i="1" s="1"/>
  <c r="D26" i="1" l="1" a="1"/>
  <c r="D26" i="1" s="1"/>
  <c r="D25" i="1" a="1"/>
  <c r="D25" i="1" s="1"/>
  <c r="D24" i="1" a="1"/>
  <c r="D24" i="1" s="1"/>
  <c r="E24" i="1" l="1" a="1"/>
  <c r="E24" i="1" s="1"/>
  <c r="F24" i="1" s="1" a="1"/>
  <c r="F24" i="1" s="1"/>
  <c r="G24" i="1" s="1" a="1"/>
  <c r="G24" i="1" s="1"/>
  <c r="H24" i="1" s="1" a="1"/>
  <c r="H24" i="1" s="1"/>
  <c r="I24" i="1" s="1" a="1"/>
  <c r="I24" i="1" s="1"/>
  <c r="J24" i="1" s="1" a="1"/>
  <c r="J24" i="1" s="1"/>
  <c r="K24" i="1" s="1" a="1"/>
  <c r="K24" i="1" s="1"/>
  <c r="L24" i="1" s="1" a="1"/>
  <c r="L24" i="1" s="1"/>
  <c r="M24" i="1" s="1" a="1"/>
  <c r="M24" i="1" s="1"/>
  <c r="N24" i="1" s="1" a="1"/>
  <c r="N24" i="1" s="1"/>
  <c r="O24" i="1" s="1" a="1"/>
  <c r="O24" i="1" s="1"/>
  <c r="P24" i="1" s="1" a="1"/>
  <c r="P24" i="1" s="1"/>
  <c r="Q24" i="1" s="1" a="1"/>
  <c r="Q24" i="1" s="1"/>
  <c r="R24" i="1" s="1" a="1"/>
  <c r="R24" i="1" s="1"/>
  <c r="S24" i="1" s="1" a="1"/>
  <c r="S24" i="1" s="1"/>
  <c r="T24" i="1" s="1" a="1"/>
  <c r="T24" i="1" s="1"/>
  <c r="U24" i="1" s="1" a="1"/>
  <c r="U24" i="1" s="1"/>
  <c r="E25" i="1" a="1"/>
  <c r="E25" i="1" s="1"/>
  <c r="F25" i="1" s="1" a="1"/>
  <c r="F25" i="1" s="1"/>
  <c r="G25" i="1" s="1" a="1"/>
  <c r="G25" i="1" s="1"/>
  <c r="H25" i="1" s="1" a="1"/>
  <c r="H25" i="1" s="1"/>
  <c r="I25" i="1" s="1" a="1"/>
  <c r="I25" i="1" s="1"/>
  <c r="J25" i="1" s="1" a="1"/>
  <c r="J25" i="1" s="1"/>
  <c r="K25" i="1" s="1" a="1"/>
  <c r="K25" i="1" s="1"/>
  <c r="L25" i="1" s="1" a="1"/>
  <c r="L25" i="1" s="1"/>
  <c r="M25" i="1" s="1" a="1"/>
  <c r="M25" i="1" s="1"/>
  <c r="N25" i="1" s="1" a="1"/>
  <c r="N25" i="1" s="1"/>
  <c r="O25" i="1" s="1" a="1"/>
  <c r="O25" i="1" s="1"/>
  <c r="P25" i="1" s="1" a="1"/>
  <c r="P25" i="1" s="1"/>
  <c r="Q25" i="1" s="1" a="1"/>
  <c r="Q25" i="1" s="1"/>
  <c r="R25" i="1" s="1" a="1"/>
  <c r="R25" i="1" s="1"/>
  <c r="S25" i="1" s="1" a="1"/>
  <c r="S25" i="1" s="1"/>
  <c r="T25" i="1" s="1" a="1"/>
  <c r="T25" i="1" s="1"/>
  <c r="U25" i="1" s="1" a="1"/>
  <c r="U25" i="1" s="1"/>
  <c r="E26" i="1" a="1"/>
  <c r="E26" i="1" s="1"/>
  <c r="F26" i="1" s="1" a="1"/>
  <c r="F26" i="1" s="1"/>
  <c r="G26" i="1" s="1" a="1"/>
  <c r="G26" i="1" s="1"/>
  <c r="H26" i="1" s="1" a="1"/>
  <c r="H26" i="1" s="1"/>
  <c r="I26" i="1" s="1" a="1"/>
  <c r="I26" i="1" s="1"/>
  <c r="J26" i="1" s="1" a="1"/>
  <c r="J26" i="1" s="1"/>
  <c r="K26" i="1" s="1" a="1"/>
  <c r="K26" i="1" s="1"/>
  <c r="L26" i="1" s="1" a="1"/>
  <c r="L26" i="1" s="1"/>
  <c r="M26" i="1" s="1" a="1"/>
  <c r="M26" i="1" s="1"/>
  <c r="N26" i="1" s="1" a="1"/>
  <c r="N26" i="1" s="1"/>
  <c r="O26" i="1" s="1" a="1"/>
  <c r="O26" i="1" s="1"/>
  <c r="P26" i="1" s="1" a="1"/>
  <c r="P26" i="1" s="1"/>
  <c r="Q26" i="1" s="1" a="1"/>
  <c r="Q26" i="1" s="1"/>
  <c r="R26" i="1" s="1" a="1"/>
  <c r="R26" i="1" s="1"/>
  <c r="S26" i="1" s="1" a="1"/>
  <c r="S26" i="1" s="1"/>
  <c r="T26" i="1" s="1" a="1"/>
  <c r="T26" i="1" s="1"/>
  <c r="U26" i="1" s="1" a="1"/>
  <c r="U26" i="1" s="1"/>
  <c r="A12" i="3"/>
  <c r="A11" i="3"/>
  <c r="A10" i="3"/>
  <c r="A9" i="3"/>
  <c r="A8" i="3"/>
  <c r="A6" i="3"/>
  <c r="A5" i="3"/>
  <c r="A4" i="3"/>
  <c r="BS10" i="1" l="1" a="1"/>
  <c r="BS10" i="1" s="1"/>
  <c r="BO8" i="1" a="1"/>
  <c r="BO8" i="1" s="1"/>
  <c r="BS8" i="1" a="1"/>
  <c r="BS8" i="1" s="1"/>
  <c r="BO7" i="1" a="1"/>
  <c r="BO7" i="1" s="1"/>
  <c r="BS7" i="1" a="1"/>
  <c r="BS7" i="1" s="1"/>
  <c r="BS6" i="1" a="1"/>
  <c r="BS6" i="1" s="1"/>
  <c r="BS9" i="1" a="1"/>
  <c r="BS9" i="1" s="1"/>
  <c r="BS74" i="1" a="1"/>
  <c r="BS74" i="1" s="1"/>
  <c r="BS71" i="1" a="1"/>
  <c r="BS71" i="1" s="1"/>
  <c r="BS68" i="1" a="1"/>
  <c r="BS68" i="1" s="1"/>
  <c r="BS73" i="1" a="1"/>
  <c r="BS73" i="1" s="1"/>
  <c r="BS70" i="1" a="1"/>
  <c r="BS70" i="1" s="1"/>
  <c r="BS76" i="1" a="1"/>
  <c r="BS76" i="1" s="1"/>
  <c r="BS69" i="1" a="1"/>
  <c r="BS69" i="1" s="1"/>
  <c r="BS77" i="1" a="1"/>
  <c r="BS77" i="1" s="1"/>
  <c r="BS75" i="1" a="1"/>
  <c r="BS75" i="1" s="1"/>
  <c r="BO59" i="1" a="1"/>
  <c r="BO59" i="1" s="1"/>
  <c r="BS72" i="1" a="1"/>
  <c r="BS72" i="1" s="1"/>
  <c r="BS78" i="1" a="1"/>
  <c r="BS78" i="1" s="1"/>
  <c r="BS59" i="1" a="1"/>
  <c r="BS59" i="1" s="1"/>
  <c r="BS66" i="1" a="1"/>
  <c r="BS66" i="1" s="1"/>
  <c r="BS62" i="1" a="1"/>
  <c r="BS62" i="1" s="1"/>
  <c r="BS60" i="1" a="1"/>
  <c r="BS60" i="1" s="1"/>
  <c r="BS61" i="1" a="1"/>
  <c r="BS61" i="1" s="1"/>
  <c r="BS64" i="1" a="1"/>
  <c r="BS64" i="1" s="1"/>
  <c r="BS63" i="1" a="1"/>
  <c r="BS63" i="1" s="1"/>
  <c r="BS67" i="1" a="1"/>
  <c r="BS67" i="1" s="1"/>
  <c r="BS65" i="1" a="1"/>
  <c r="BS65" i="1" s="1"/>
  <c r="BS53" i="1" a="1"/>
  <c r="BS53" i="1" s="1"/>
  <c r="BS54" i="1" a="1"/>
  <c r="BS54" i="1" s="1"/>
  <c r="BS55" i="1" a="1"/>
  <c r="BS55" i="1" s="1"/>
  <c r="BS56" i="1" a="1"/>
  <c r="BS56" i="1" s="1"/>
  <c r="BS46" i="1" a="1"/>
  <c r="BS46" i="1" s="1"/>
  <c r="BS50" i="1" a="1"/>
  <c r="BS50" i="1" s="1"/>
  <c r="BS43" i="1" a="1"/>
  <c r="BS43" i="1" s="1"/>
  <c r="BS49" i="1" a="1"/>
  <c r="BS49" i="1" s="1"/>
  <c r="BS51" i="1" a="1"/>
  <c r="BS51" i="1" s="1"/>
  <c r="BS52" i="1" a="1"/>
  <c r="BS52" i="1" s="1"/>
  <c r="BS44" i="1" a="1"/>
  <c r="BS44" i="1" s="1"/>
  <c r="BS42" i="1" a="1"/>
  <c r="BS42" i="1" s="1"/>
  <c r="BS45" i="1" a="1"/>
  <c r="BS45" i="1" s="1"/>
  <c r="C2" i="1" a="1"/>
  <c r="C2" i="1" s="1"/>
  <c r="C3" i="1" a="1"/>
  <c r="C3" i="1" s="1"/>
  <c r="C4" i="1" a="1"/>
  <c r="C4" i="1" s="1"/>
  <c r="C5" i="1" a="1"/>
  <c r="C5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22" i="1" a="1"/>
  <c r="C22" i="1" s="1"/>
  <c r="C23" i="1" a="1"/>
  <c r="C23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79" i="1" a="1"/>
  <c r="C79" i="1" s="1"/>
  <c r="CB56" i="1" l="1" a="1"/>
  <c r="CB56" i="1" s="1"/>
  <c r="CC56" i="1" a="1"/>
  <c r="CC56" i="1" s="1"/>
  <c r="CB75" i="1" a="1"/>
  <c r="CB75" i="1" s="1"/>
  <c r="CC75" i="1" a="1"/>
  <c r="CC75" i="1" s="1"/>
  <c r="CB44" i="1" a="1"/>
  <c r="CB44" i="1" s="1"/>
  <c r="CC44" i="1" a="1"/>
  <c r="CC44" i="1" s="1"/>
  <c r="CB55" i="1" a="1"/>
  <c r="CB55" i="1" s="1"/>
  <c r="CC55" i="1" a="1"/>
  <c r="CC55" i="1" s="1"/>
  <c r="CB60" i="1" a="1"/>
  <c r="CB60" i="1" s="1"/>
  <c r="CC60" i="1" a="1"/>
  <c r="CC60" i="1" s="1"/>
  <c r="CB77" i="1" a="1"/>
  <c r="CB77" i="1" s="1"/>
  <c r="CC77" i="1" a="1"/>
  <c r="CC77" i="1" s="1"/>
  <c r="CB9" i="1" a="1"/>
  <c r="CB9" i="1" s="1"/>
  <c r="CC9" i="1" a="1"/>
  <c r="CC9" i="1" s="1"/>
  <c r="CB52" i="1" a="1"/>
  <c r="CB52" i="1" s="1"/>
  <c r="CC52" i="1" a="1"/>
  <c r="CC52" i="1" s="1"/>
  <c r="CB54" i="1" a="1"/>
  <c r="CB54" i="1" s="1"/>
  <c r="CC54" i="1" a="1"/>
  <c r="CC54" i="1" s="1"/>
  <c r="CB62" i="1" a="1"/>
  <c r="CB62" i="1" s="1"/>
  <c r="CC62" i="1" a="1"/>
  <c r="CC62" i="1" s="1"/>
  <c r="CB69" i="1" a="1"/>
  <c r="CB69" i="1" s="1"/>
  <c r="CC69" i="1" a="1"/>
  <c r="CC69" i="1" s="1"/>
  <c r="CB6" i="1" a="1"/>
  <c r="CB6" i="1" s="1"/>
  <c r="CC6" i="1" a="1"/>
  <c r="CC6" i="1" s="1"/>
  <c r="CB51" i="1" a="1"/>
  <c r="CB51" i="1" s="1"/>
  <c r="CC51" i="1" a="1"/>
  <c r="CC51" i="1" s="1"/>
  <c r="CB53" i="1" a="1"/>
  <c r="CB53" i="1" s="1"/>
  <c r="CC53" i="1" a="1"/>
  <c r="CC53" i="1" s="1"/>
  <c r="CB66" i="1" a="1"/>
  <c r="CB66" i="1" s="1"/>
  <c r="CC66" i="1" a="1"/>
  <c r="CC66" i="1" s="1"/>
  <c r="CB76" i="1" a="1"/>
  <c r="CB76" i="1" s="1"/>
  <c r="CC76" i="1" a="1"/>
  <c r="CC76" i="1" s="1"/>
  <c r="CB7" i="1" a="1"/>
  <c r="CB7" i="1" s="1"/>
  <c r="CC7" i="1" a="1"/>
  <c r="CC7" i="1" s="1"/>
  <c r="CB42" i="1" a="1"/>
  <c r="CB42" i="1" s="1"/>
  <c r="CC42" i="1" a="1"/>
  <c r="CC42" i="1" s="1"/>
  <c r="CB61" i="1" a="1"/>
  <c r="CB61" i="1" s="1"/>
  <c r="CC61" i="1" a="1"/>
  <c r="CC61" i="1" s="1"/>
  <c r="CB74" i="1" a="1"/>
  <c r="CB74" i="1" s="1"/>
  <c r="CC74" i="1" a="1"/>
  <c r="CC74" i="1" s="1"/>
  <c r="CB49" i="1" a="1"/>
  <c r="CB49" i="1" s="1"/>
  <c r="CC49" i="1" a="1"/>
  <c r="CC49" i="1" s="1"/>
  <c r="CB65" i="1" a="1"/>
  <c r="CB65" i="1" s="1"/>
  <c r="CC65" i="1" a="1"/>
  <c r="CC65" i="1" s="1"/>
  <c r="CB59" i="1" a="1"/>
  <c r="CB59" i="1" s="1"/>
  <c r="CC59" i="1" a="1"/>
  <c r="CC59" i="1" s="1"/>
  <c r="CB70" i="1" a="1"/>
  <c r="CB70" i="1" s="1"/>
  <c r="CC70" i="1" a="1"/>
  <c r="CC70" i="1" s="1"/>
  <c r="CB43" i="1" a="1"/>
  <c r="CB43" i="1" s="1"/>
  <c r="CC43" i="1" a="1"/>
  <c r="CC43" i="1" s="1"/>
  <c r="CB78" i="1" a="1"/>
  <c r="CB78" i="1" s="1"/>
  <c r="CC78" i="1" a="1"/>
  <c r="CC78" i="1" s="1"/>
  <c r="CB73" i="1" a="1"/>
  <c r="CB73" i="1" s="1"/>
  <c r="CC73" i="1" a="1"/>
  <c r="CC73" i="1" s="1"/>
  <c r="CB8" i="1" a="1"/>
  <c r="CB8" i="1" s="1"/>
  <c r="CC8" i="1" a="1"/>
  <c r="CC8" i="1" s="1"/>
  <c r="CB50" i="1" a="1"/>
  <c r="CB50" i="1" s="1"/>
  <c r="CC50" i="1" a="1"/>
  <c r="CC50" i="1" s="1"/>
  <c r="CB63" i="1" a="1"/>
  <c r="CB63" i="1" s="1"/>
  <c r="CC63" i="1" a="1"/>
  <c r="CC63" i="1" s="1"/>
  <c r="CB72" i="1" a="1"/>
  <c r="CB72" i="1" s="1"/>
  <c r="CC72" i="1" a="1"/>
  <c r="CC72" i="1" s="1"/>
  <c r="CB68" i="1" a="1"/>
  <c r="CB68" i="1" s="1"/>
  <c r="CC68" i="1" a="1"/>
  <c r="CC68" i="1" s="1"/>
  <c r="CB67" i="1" a="1"/>
  <c r="CB67" i="1" s="1"/>
  <c r="CC67" i="1" a="1"/>
  <c r="CC67" i="1" s="1"/>
  <c r="CB45" i="1" a="1"/>
  <c r="CB45" i="1" s="1"/>
  <c r="CC45" i="1" a="1"/>
  <c r="CC45" i="1" s="1"/>
  <c r="CB46" i="1" a="1"/>
  <c r="CB46" i="1" s="1"/>
  <c r="CC46" i="1" a="1"/>
  <c r="CC46" i="1" s="1"/>
  <c r="CB64" i="1" a="1"/>
  <c r="CB64" i="1" s="1"/>
  <c r="CC64" i="1" a="1"/>
  <c r="CC64" i="1" s="1"/>
  <c r="CB71" i="1" a="1"/>
  <c r="CB71" i="1" s="1"/>
  <c r="CC71" i="1" a="1"/>
  <c r="CC71" i="1" s="1"/>
  <c r="CB10" i="1" a="1"/>
  <c r="CB10" i="1" s="1"/>
  <c r="CC10" i="1" a="1"/>
  <c r="CC10" i="1" s="1"/>
  <c r="BW10" i="1" a="1"/>
  <c r="BW10" i="1" s="1"/>
  <c r="BT10" i="1" a="1"/>
  <c r="BT10" i="1" s="1"/>
  <c r="BV10" i="1" s="1" a="1"/>
  <c r="BV10" i="1" s="1"/>
  <c r="DC10" i="1" a="1"/>
  <c r="DC10" i="1" s="1"/>
  <c r="CP10" i="1" a="1"/>
  <c r="CP10" i="1" s="1"/>
  <c r="DF10" i="1" a="1"/>
  <c r="DF10" i="1" s="1"/>
  <c r="BT7" i="1" a="1"/>
  <c r="BT7" i="1" s="1"/>
  <c r="DC7" i="1" a="1"/>
  <c r="DC7" i="1" s="1"/>
  <c r="BW7" i="1" a="1"/>
  <c r="BW7" i="1" s="1"/>
  <c r="DF7" i="1" a="1"/>
  <c r="DF7" i="1" s="1"/>
  <c r="CP7" i="1" a="1"/>
  <c r="CP7" i="1" s="1"/>
  <c r="DC8" i="1" a="1"/>
  <c r="DC8" i="1" s="1"/>
  <c r="BT8" i="1" a="1"/>
  <c r="BT8" i="1" s="1"/>
  <c r="CP8" i="1" a="1"/>
  <c r="CP8" i="1" s="1"/>
  <c r="BW8" i="1" a="1"/>
  <c r="BW8" i="1" s="1"/>
  <c r="DF8" i="1" a="1"/>
  <c r="DF8" i="1" s="1"/>
  <c r="BW9" i="1" a="1"/>
  <c r="BW9" i="1" s="1"/>
  <c r="DF9" i="1" a="1"/>
  <c r="DF9" i="1" s="1"/>
  <c r="DC9" i="1" a="1"/>
  <c r="DC9" i="1" s="1"/>
  <c r="BT9" i="1" a="1"/>
  <c r="BT9" i="1" s="1"/>
  <c r="BV9" i="1" s="1" a="1"/>
  <c r="BV9" i="1" s="1"/>
  <c r="CP9" i="1" a="1"/>
  <c r="CP9" i="1" s="1"/>
  <c r="BT6" i="1" a="1"/>
  <c r="BT6" i="1" s="1"/>
  <c r="CP6" i="1" a="1"/>
  <c r="CP6" i="1" s="1"/>
  <c r="BW6" i="1" a="1"/>
  <c r="BW6" i="1" s="1"/>
  <c r="DF6" i="1" a="1"/>
  <c r="DF6" i="1" s="1"/>
  <c r="DC6" i="1" a="1"/>
  <c r="DC6" i="1" s="1"/>
  <c r="DF76" i="1" a="1"/>
  <c r="DF76" i="1" s="1"/>
  <c r="DC76" i="1" a="1"/>
  <c r="DC76" i="1" s="1"/>
  <c r="BT76" i="1" a="1"/>
  <c r="BT76" i="1" s="1"/>
  <c r="BW76" i="1" a="1"/>
  <c r="BW76" i="1" s="1"/>
  <c r="CP76" i="1" a="1"/>
  <c r="CP76" i="1" s="1"/>
  <c r="CP70" i="1" a="1"/>
  <c r="CP70" i="1" s="1"/>
  <c r="BT70" i="1" a="1"/>
  <c r="BT70" i="1" s="1"/>
  <c r="DC70" i="1" a="1"/>
  <c r="DC70" i="1" s="1"/>
  <c r="BW70" i="1" a="1"/>
  <c r="BW70" i="1" s="1"/>
  <c r="DF70" i="1" a="1"/>
  <c r="DF70" i="1" s="1"/>
  <c r="DF77" i="1" a="1"/>
  <c r="DF77" i="1" s="1"/>
  <c r="CP77" i="1" a="1"/>
  <c r="CP77" i="1" s="1"/>
  <c r="DC77" i="1" a="1"/>
  <c r="DC77" i="1" s="1"/>
  <c r="BW77" i="1" a="1"/>
  <c r="BW77" i="1" s="1"/>
  <c r="BT77" i="1" a="1"/>
  <c r="BT77" i="1" s="1"/>
  <c r="BW78" i="1" a="1"/>
  <c r="BW78" i="1" s="1"/>
  <c r="BT78" i="1" a="1"/>
  <c r="BT78" i="1" s="1"/>
  <c r="BV78" i="1" s="1" a="1"/>
  <c r="BV78" i="1" s="1"/>
  <c r="DC78" i="1" a="1"/>
  <c r="DC78" i="1" s="1"/>
  <c r="CP78" i="1" a="1"/>
  <c r="CP78" i="1" s="1"/>
  <c r="DF78" i="1" a="1"/>
  <c r="DF78" i="1" s="1"/>
  <c r="BW73" i="1" a="1"/>
  <c r="BW73" i="1" s="1"/>
  <c r="DC73" i="1" a="1"/>
  <c r="DC73" i="1" s="1"/>
  <c r="CP73" i="1" a="1"/>
  <c r="CP73" i="1" s="1"/>
  <c r="BT73" i="1" a="1"/>
  <c r="BT73" i="1" s="1"/>
  <c r="DF73" i="1" a="1"/>
  <c r="DF73" i="1" s="1"/>
  <c r="CP72" i="1" a="1"/>
  <c r="CP72" i="1" s="1"/>
  <c r="DF72" i="1" a="1"/>
  <c r="DF72" i="1" s="1"/>
  <c r="BW72" i="1" a="1"/>
  <c r="BW72" i="1" s="1"/>
  <c r="DC72" i="1" a="1"/>
  <c r="DC72" i="1" s="1"/>
  <c r="BT72" i="1" a="1"/>
  <c r="BT72" i="1" s="1"/>
  <c r="BT68" i="1" a="1"/>
  <c r="BT68" i="1" s="1"/>
  <c r="BW68" i="1" a="1"/>
  <c r="BW68" i="1" s="1"/>
  <c r="CP68" i="1" a="1"/>
  <c r="CP68" i="1" s="1"/>
  <c r="DC68" i="1" a="1"/>
  <c r="DC68" i="1" s="1"/>
  <c r="DF68" i="1" a="1"/>
  <c r="DF68" i="1" s="1"/>
  <c r="BT71" i="1" a="1"/>
  <c r="BT71" i="1" s="1"/>
  <c r="CP71" i="1" a="1"/>
  <c r="CP71" i="1" s="1"/>
  <c r="BW71" i="1" a="1"/>
  <c r="BW71" i="1" s="1"/>
  <c r="DF71" i="1" a="1"/>
  <c r="DF71" i="1" s="1"/>
  <c r="DC71" i="1" a="1"/>
  <c r="DC71" i="1" s="1"/>
  <c r="DC69" i="1" a="1"/>
  <c r="DC69" i="1" s="1"/>
  <c r="BT69" i="1" a="1"/>
  <c r="BT69" i="1" s="1"/>
  <c r="BW69" i="1" a="1"/>
  <c r="BW69" i="1" s="1"/>
  <c r="CP69" i="1" a="1"/>
  <c r="CP69" i="1" s="1"/>
  <c r="DF69" i="1" a="1"/>
  <c r="DF69" i="1" s="1"/>
  <c r="CP75" i="1" a="1"/>
  <c r="CP75" i="1" s="1"/>
  <c r="BT75" i="1" a="1"/>
  <c r="BT75" i="1" s="1"/>
  <c r="DF75" i="1" a="1"/>
  <c r="DF75" i="1" s="1"/>
  <c r="BW75" i="1" a="1"/>
  <c r="BW75" i="1" s="1"/>
  <c r="DC75" i="1" a="1"/>
  <c r="DC75" i="1" s="1"/>
  <c r="CP74" i="1" a="1"/>
  <c r="CP74" i="1" s="1"/>
  <c r="BT74" i="1" a="1"/>
  <c r="BT74" i="1" s="1"/>
  <c r="BW74" i="1" a="1"/>
  <c r="BW74" i="1" s="1"/>
  <c r="DF74" i="1" a="1"/>
  <c r="DF74" i="1" s="1"/>
  <c r="DC74" i="1" a="1"/>
  <c r="DC74" i="1" s="1"/>
  <c r="CP53" i="1" a="1"/>
  <c r="CP53" i="1" s="1"/>
  <c r="DC60" i="1" a="1"/>
  <c r="DC60" i="1" s="1"/>
  <c r="CP60" i="1" a="1"/>
  <c r="CP60" i="1" s="1"/>
  <c r="BT60" i="1" a="1"/>
  <c r="BT60" i="1" s="1"/>
  <c r="DF60" i="1" a="1"/>
  <c r="DF60" i="1" s="1"/>
  <c r="DH60" i="1" s="1" a="1"/>
  <c r="DH60" i="1" s="1"/>
  <c r="BW60" i="1" a="1"/>
  <c r="BW60" i="1" s="1"/>
  <c r="DF62" i="1" a="1"/>
  <c r="DF62" i="1" s="1"/>
  <c r="DH62" i="1" s="1" a="1"/>
  <c r="DH62" i="1" s="1"/>
  <c r="BT62" i="1" a="1"/>
  <c r="BT62" i="1" s="1"/>
  <c r="BW62" i="1" a="1"/>
  <c r="BW62" i="1" s="1"/>
  <c r="CP62" i="1" a="1"/>
  <c r="CP62" i="1" s="1"/>
  <c r="DC62" i="1" a="1"/>
  <c r="DC62" i="1" s="1"/>
  <c r="DC63" i="1" a="1"/>
  <c r="DC63" i="1" s="1"/>
  <c r="CP63" i="1" a="1"/>
  <c r="CP63" i="1" s="1"/>
  <c r="DF63" i="1" a="1"/>
  <c r="DF63" i="1" s="1"/>
  <c r="DH63" i="1" s="1" a="1"/>
  <c r="DH63" i="1" s="1"/>
  <c r="BT63" i="1" a="1"/>
  <c r="BT63" i="1" s="1"/>
  <c r="BW63" i="1" a="1"/>
  <c r="BW63" i="1" s="1"/>
  <c r="CP59" i="1" a="1"/>
  <c r="CP59" i="1" s="1"/>
  <c r="DC59" i="1" a="1"/>
  <c r="DC59" i="1" s="1"/>
  <c r="DF59" i="1" a="1"/>
  <c r="DF59" i="1" s="1"/>
  <c r="DH59" i="1" s="1" a="1"/>
  <c r="DH59" i="1" s="1"/>
  <c r="BT65" i="1" a="1"/>
  <c r="BT65" i="1" s="1"/>
  <c r="DF65" i="1" a="1"/>
  <c r="DF65" i="1" s="1"/>
  <c r="DH65" i="1" s="1" a="1"/>
  <c r="DH65" i="1" s="1"/>
  <c r="BW65" i="1" a="1"/>
  <c r="BW65" i="1" s="1"/>
  <c r="CP65" i="1" a="1"/>
  <c r="CP65" i="1" s="1"/>
  <c r="DC65" i="1" a="1"/>
  <c r="DC65" i="1" s="1"/>
  <c r="CP66" i="1" a="1"/>
  <c r="CP66" i="1" s="1"/>
  <c r="DC66" i="1" a="1"/>
  <c r="DC66" i="1" s="1"/>
  <c r="DF66" i="1" a="1"/>
  <c r="DF66" i="1" s="1"/>
  <c r="DH66" i="1" s="1" a="1"/>
  <c r="DH66" i="1" s="1"/>
  <c r="BT66" i="1" a="1"/>
  <c r="BT66" i="1" s="1"/>
  <c r="BW66" i="1" a="1"/>
  <c r="BW66" i="1" s="1"/>
  <c r="BT67" i="1" a="1"/>
  <c r="BT67" i="1" s="1"/>
  <c r="DF67" i="1" a="1"/>
  <c r="DF67" i="1" s="1"/>
  <c r="DH67" i="1" s="1" a="1"/>
  <c r="DH67" i="1" s="1"/>
  <c r="DC67" i="1" a="1"/>
  <c r="DC67" i="1" s="1"/>
  <c r="CP67" i="1" a="1"/>
  <c r="CP67" i="1" s="1"/>
  <c r="BW67" i="1" a="1"/>
  <c r="BW67" i="1" s="1"/>
  <c r="CP64" i="1" a="1"/>
  <c r="CP64" i="1" s="1"/>
  <c r="BW64" i="1" a="1"/>
  <c r="BW64" i="1" s="1"/>
  <c r="DF64" i="1" a="1"/>
  <c r="DF64" i="1" s="1"/>
  <c r="DH64" i="1" s="1" a="1"/>
  <c r="DH64" i="1" s="1"/>
  <c r="DC64" i="1" a="1"/>
  <c r="DC64" i="1" s="1"/>
  <c r="BT64" i="1" a="1"/>
  <c r="BT64" i="1" s="1"/>
  <c r="BW61" i="1" a="1"/>
  <c r="BW61" i="1" s="1"/>
  <c r="BT61" i="1" a="1"/>
  <c r="BT61" i="1" s="1"/>
  <c r="DF61" i="1" a="1"/>
  <c r="DF61" i="1" s="1"/>
  <c r="DH61" i="1" s="1" a="1"/>
  <c r="DH61" i="1" s="1"/>
  <c r="CP61" i="1" a="1"/>
  <c r="CP61" i="1" s="1"/>
  <c r="DC61" i="1" a="1"/>
  <c r="DC61" i="1" s="1"/>
  <c r="DC53" i="1" a="1"/>
  <c r="DC53" i="1" s="1"/>
  <c r="BW53" i="1" a="1"/>
  <c r="BW53" i="1" s="1"/>
  <c r="BT53" i="1" a="1"/>
  <c r="BT53" i="1" s="1"/>
  <c r="CP56" i="1" a="1"/>
  <c r="CP56" i="1" s="1"/>
  <c r="DC56" i="1" a="1"/>
  <c r="DC56" i="1" s="1"/>
  <c r="BW56" i="1" a="1"/>
  <c r="BW56" i="1" s="1"/>
  <c r="BT56" i="1" a="1"/>
  <c r="BT56" i="1" s="1"/>
  <c r="DF56" i="1" a="1"/>
  <c r="DF56" i="1" s="1"/>
  <c r="DH56" i="1" s="1" a="1"/>
  <c r="DH56" i="1" s="1"/>
  <c r="BW54" i="1" a="1"/>
  <c r="BW54" i="1" s="1"/>
  <c r="DF54" i="1" a="1"/>
  <c r="DF54" i="1" s="1"/>
  <c r="DH54" i="1" s="1" a="1"/>
  <c r="DH54" i="1" s="1"/>
  <c r="CP54" i="1" a="1"/>
  <c r="CP54" i="1" s="1"/>
  <c r="DC54" i="1" a="1"/>
  <c r="DC54" i="1" s="1"/>
  <c r="BT54" i="1" a="1"/>
  <c r="BT54" i="1" s="1"/>
  <c r="DF53" i="1" a="1"/>
  <c r="DF53" i="1" s="1"/>
  <c r="DH53" i="1" s="1" a="1"/>
  <c r="DH53" i="1" s="1"/>
  <c r="CP55" i="1" a="1"/>
  <c r="CP55" i="1" s="1"/>
  <c r="BT55" i="1" a="1"/>
  <c r="BT55" i="1" s="1"/>
  <c r="DF55" i="1" a="1"/>
  <c r="DF55" i="1" s="1"/>
  <c r="DH55" i="1" s="1" a="1"/>
  <c r="DH55" i="1" s="1"/>
  <c r="DC55" i="1" a="1"/>
  <c r="DC55" i="1" s="1"/>
  <c r="BW55" i="1" a="1"/>
  <c r="BW55" i="1" s="1"/>
  <c r="DC50" i="1" a="1"/>
  <c r="DC50" i="1" s="1"/>
  <c r="CP50" i="1" a="1"/>
  <c r="CP50" i="1" s="1"/>
  <c r="DC45" i="1" a="1"/>
  <c r="DC45" i="1" s="1"/>
  <c r="CP45" i="1" a="1"/>
  <c r="CP45" i="1" s="1"/>
  <c r="DC46" i="1" a="1"/>
  <c r="DC46" i="1" s="1"/>
  <c r="CP46" i="1" a="1"/>
  <c r="CP46" i="1" s="1"/>
  <c r="DC42" i="1" a="1"/>
  <c r="DC42" i="1" s="1"/>
  <c r="CP42" i="1" a="1"/>
  <c r="CP42" i="1" s="1"/>
  <c r="DC52" i="1" a="1"/>
  <c r="DC52" i="1" s="1"/>
  <c r="CP52" i="1" a="1"/>
  <c r="CP52" i="1" s="1"/>
  <c r="DC43" i="1" a="1"/>
  <c r="DC43" i="1" s="1"/>
  <c r="CP43" i="1" a="1"/>
  <c r="CP43" i="1" s="1"/>
  <c r="DC51" i="1" a="1"/>
  <c r="DC51" i="1" s="1"/>
  <c r="CP51" i="1" a="1"/>
  <c r="CP51" i="1" s="1"/>
  <c r="DC44" i="1" a="1"/>
  <c r="DC44" i="1" s="1"/>
  <c r="CP44" i="1" a="1"/>
  <c r="CP44" i="1" s="1"/>
  <c r="DC49" i="1" a="1"/>
  <c r="DC49" i="1" s="1"/>
  <c r="CP49" i="1" a="1"/>
  <c r="CP49" i="1" s="1"/>
  <c r="DF49" i="1" a="1"/>
  <c r="DF49" i="1" s="1"/>
  <c r="DH49" i="1" s="1" a="1"/>
  <c r="DH49" i="1" s="1"/>
  <c r="DF43" i="1" a="1"/>
  <c r="DF43" i="1" s="1"/>
  <c r="DH43" i="1" s="1" a="1"/>
  <c r="DH43" i="1" s="1"/>
  <c r="DF50" i="1" a="1"/>
  <c r="DF50" i="1" s="1"/>
  <c r="DH50" i="1" s="1" a="1"/>
  <c r="DH50" i="1" s="1"/>
  <c r="DF45" i="1" a="1"/>
  <c r="DF45" i="1" s="1"/>
  <c r="DH45" i="1" s="1" a="1"/>
  <c r="DH45" i="1" s="1"/>
  <c r="DF46" i="1" a="1"/>
  <c r="DF46" i="1" s="1"/>
  <c r="DH46" i="1" s="1" a="1"/>
  <c r="DH46" i="1" s="1"/>
  <c r="DF42" i="1" a="1"/>
  <c r="DF42" i="1" s="1"/>
  <c r="DH42" i="1" s="1" a="1"/>
  <c r="DH42" i="1" s="1"/>
  <c r="DF44" i="1" a="1"/>
  <c r="DF44" i="1" s="1"/>
  <c r="DH44" i="1" s="1" a="1"/>
  <c r="DH44" i="1" s="1"/>
  <c r="DF52" i="1" a="1"/>
  <c r="DF52" i="1" s="1"/>
  <c r="DH52" i="1" s="1" a="1"/>
  <c r="DH52" i="1" s="1"/>
  <c r="DF51" i="1" a="1"/>
  <c r="DF51" i="1" s="1"/>
  <c r="DH51" i="1" s="1" a="1"/>
  <c r="DH51" i="1" s="1"/>
  <c r="BW44" i="1" a="1"/>
  <c r="BW44" i="1" s="1"/>
  <c r="BW51" i="1" a="1"/>
  <c r="BW51" i="1" s="1"/>
  <c r="BW43" i="1" a="1"/>
  <c r="BW43" i="1" s="1"/>
  <c r="BW42" i="1" a="1"/>
  <c r="BW42" i="1" s="1"/>
  <c r="BW52" i="1" a="1"/>
  <c r="BW52" i="1" s="1"/>
  <c r="BW49" i="1" a="1"/>
  <c r="BW49" i="1" s="1"/>
  <c r="BW50" i="1" a="1"/>
  <c r="BW50" i="1" s="1"/>
  <c r="BW45" i="1" a="1"/>
  <c r="BW45" i="1" s="1"/>
  <c r="BW46" i="1" a="1"/>
  <c r="BW46" i="1" s="1"/>
  <c r="BT44" i="1" a="1"/>
  <c r="BT44" i="1" s="1"/>
  <c r="BT52" i="1" a="1"/>
  <c r="BT52" i="1" s="1"/>
  <c r="BT51" i="1" a="1"/>
  <c r="BT51" i="1" s="1"/>
  <c r="BT49" i="1" a="1"/>
  <c r="BT49" i="1" s="1"/>
  <c r="BT50" i="1" a="1"/>
  <c r="BT50" i="1" s="1"/>
  <c r="BT43" i="1" a="1"/>
  <c r="BT43" i="1" s="1"/>
  <c r="BT45" i="1" a="1"/>
  <c r="BT45" i="1" s="1"/>
  <c r="BT46" i="1" a="1"/>
  <c r="BT46" i="1" s="1"/>
  <c r="D12" i="1" a="1"/>
  <c r="D12" i="1" s="1"/>
  <c r="D33" i="1" a="1"/>
  <c r="D33" i="1" s="1"/>
  <c r="D18" i="1" a="1"/>
  <c r="D18" i="1" s="1"/>
  <c r="D39" i="1" a="1"/>
  <c r="D39" i="1" s="1"/>
  <c r="D31" i="1" a="1"/>
  <c r="D31" i="1" s="1"/>
  <c r="D17" i="1" a="1"/>
  <c r="D17" i="1" s="1"/>
  <c r="D4" i="1" a="1"/>
  <c r="D4" i="1" s="1"/>
  <c r="D35" i="1" a="1"/>
  <c r="D35" i="1" s="1"/>
  <c r="D34" i="1" a="1"/>
  <c r="D34" i="1" s="1"/>
  <c r="D22" i="1" a="1"/>
  <c r="D22" i="1" s="1"/>
  <c r="D32" i="1" a="1"/>
  <c r="D32" i="1" s="1"/>
  <c r="D38" i="1" a="1"/>
  <c r="D38" i="1" s="1"/>
  <c r="D30" i="1" a="1"/>
  <c r="D30" i="1" s="1"/>
  <c r="D16" i="1" a="1"/>
  <c r="D16" i="1" s="1"/>
  <c r="D3" i="1" a="1"/>
  <c r="D3" i="1" s="1"/>
  <c r="D13" i="1" a="1"/>
  <c r="D13" i="1" s="1"/>
  <c r="D11" i="1" a="1"/>
  <c r="D11" i="1" s="1"/>
  <c r="D37" i="1" a="1"/>
  <c r="D37" i="1" s="1"/>
  <c r="D29" i="1" a="1"/>
  <c r="D29" i="1" s="1"/>
  <c r="D15" i="1" a="1"/>
  <c r="D15" i="1" s="1"/>
  <c r="D27" i="1" a="1"/>
  <c r="D27" i="1" s="1"/>
  <c r="D23" i="1" a="1"/>
  <c r="D23" i="1" s="1"/>
  <c r="D79" i="1" a="1"/>
  <c r="D79" i="1" s="1"/>
  <c r="D5" i="1" a="1"/>
  <c r="D5" i="1" s="1"/>
  <c r="D36" i="1" a="1"/>
  <c r="D36" i="1" s="1"/>
  <c r="D28" i="1" a="1"/>
  <c r="D28" i="1" s="1"/>
  <c r="D14" i="1" a="1"/>
  <c r="D14" i="1" s="1"/>
  <c r="D2" i="1" a="1"/>
  <c r="D2" i="1" s="1"/>
  <c r="E38" i="1" l="1" a="1"/>
  <c r="E38" i="1" s="1"/>
  <c r="F38" i="1" s="1" a="1"/>
  <c r="F38" i="1" s="1"/>
  <c r="G38" i="1" s="1" a="1"/>
  <c r="G38" i="1" s="1"/>
  <c r="H38" i="1" s="1" a="1"/>
  <c r="H38" i="1" s="1"/>
  <c r="I38" i="1" s="1" a="1"/>
  <c r="I38" i="1" s="1"/>
  <c r="J38" i="1" s="1" a="1"/>
  <c r="J38" i="1" s="1"/>
  <c r="K38" i="1" s="1" a="1"/>
  <c r="K38" i="1" s="1"/>
  <c r="L38" i="1" s="1" a="1"/>
  <c r="L38" i="1" s="1"/>
  <c r="M38" i="1" s="1" a="1"/>
  <c r="M38" i="1" s="1"/>
  <c r="N38" i="1" s="1" a="1"/>
  <c r="N38" i="1" s="1"/>
  <c r="O38" i="1" s="1" a="1"/>
  <c r="O38" i="1" s="1"/>
  <c r="P38" i="1" s="1" a="1"/>
  <c r="P38" i="1" s="1"/>
  <c r="Q38" i="1" s="1" a="1"/>
  <c r="Q38" i="1" s="1"/>
  <c r="E18" i="1" a="1"/>
  <c r="E18" i="1" s="1"/>
  <c r="F18" i="1" s="1" a="1"/>
  <c r="F18" i="1" s="1"/>
  <c r="G18" i="1" s="1" a="1"/>
  <c r="G18" i="1" s="1"/>
  <c r="H18" i="1" s="1" a="1"/>
  <c r="H18" i="1" s="1"/>
  <c r="I18" i="1" s="1" a="1"/>
  <c r="I18" i="1" s="1"/>
  <c r="J18" i="1" s="1" a="1"/>
  <c r="J18" i="1" s="1"/>
  <c r="K18" i="1" s="1" a="1"/>
  <c r="K18" i="1" s="1"/>
  <c r="L18" i="1" s="1" a="1"/>
  <c r="L18" i="1" s="1"/>
  <c r="M18" i="1" s="1" a="1"/>
  <c r="M18" i="1" s="1"/>
  <c r="N18" i="1" s="1" a="1"/>
  <c r="N18" i="1" s="1"/>
  <c r="O18" i="1" s="1" a="1"/>
  <c r="O18" i="1" s="1"/>
  <c r="P18" i="1" s="1" a="1"/>
  <c r="P18" i="1" s="1"/>
  <c r="Q18" i="1" s="1" a="1"/>
  <c r="Q18" i="1" s="1"/>
  <c r="R18" i="1" s="1" a="1"/>
  <c r="R18" i="1" s="1"/>
  <c r="S18" i="1" s="1" a="1"/>
  <c r="S18" i="1" s="1"/>
  <c r="T18" i="1" s="1" a="1"/>
  <c r="T18" i="1" s="1"/>
  <c r="U18" i="1" s="1" a="1"/>
  <c r="U18" i="1" s="1"/>
  <c r="E37" i="1" a="1"/>
  <c r="E37" i="1" s="1"/>
  <c r="F37" i="1" s="1" a="1"/>
  <c r="F37" i="1" s="1"/>
  <c r="G37" i="1" s="1" a="1"/>
  <c r="G37" i="1" s="1"/>
  <c r="H37" i="1" s="1" a="1"/>
  <c r="H37" i="1" s="1"/>
  <c r="I37" i="1" s="1" a="1"/>
  <c r="I37" i="1" s="1"/>
  <c r="J37" i="1" s="1" a="1"/>
  <c r="J37" i="1" s="1"/>
  <c r="K37" i="1" s="1" a="1"/>
  <c r="K37" i="1" s="1"/>
  <c r="E36" i="1" a="1"/>
  <c r="E36" i="1" s="1"/>
  <c r="F36" i="1" s="1" a="1"/>
  <c r="F36" i="1" s="1"/>
  <c r="G36" i="1" s="1" a="1"/>
  <c r="G36" i="1" s="1"/>
  <c r="H36" i="1" s="1" a="1"/>
  <c r="H36" i="1" s="1"/>
  <c r="I36" i="1" s="1" a="1"/>
  <c r="I36" i="1" s="1"/>
  <c r="J36" i="1" s="1" a="1"/>
  <c r="J36" i="1" s="1"/>
  <c r="K36" i="1" s="1" a="1"/>
  <c r="K36" i="1" s="1"/>
  <c r="L36" i="1" s="1" a="1"/>
  <c r="L36" i="1" s="1"/>
  <c r="M36" i="1" s="1" a="1"/>
  <c r="M36" i="1" s="1"/>
  <c r="N36" i="1" s="1" a="1"/>
  <c r="N36" i="1" s="1"/>
  <c r="O36" i="1" s="1" a="1"/>
  <c r="O36" i="1" s="1"/>
  <c r="P36" i="1" s="1" a="1"/>
  <c r="P36" i="1" s="1"/>
  <c r="Q36" i="1" s="1" a="1"/>
  <c r="Q36" i="1" s="1"/>
  <c r="R36" i="1" s="1" a="1"/>
  <c r="R36" i="1" s="1"/>
  <c r="S36" i="1" s="1" a="1"/>
  <c r="S36" i="1" s="1"/>
  <c r="T36" i="1" s="1" a="1"/>
  <c r="T36" i="1" s="1"/>
  <c r="U36" i="1" s="1" a="1"/>
  <c r="U36" i="1" s="1"/>
  <c r="E11" i="1" a="1"/>
  <c r="E11" i="1" s="1"/>
  <c r="F11" i="1" s="1" a="1"/>
  <c r="F11" i="1" s="1"/>
  <c r="G11" i="1" s="1" a="1"/>
  <c r="G11" i="1" s="1"/>
  <c r="H11" i="1" s="1" a="1"/>
  <c r="H11" i="1" s="1"/>
  <c r="I11" i="1" s="1" a="1"/>
  <c r="I11" i="1" s="1"/>
  <c r="J11" i="1" s="1" a="1"/>
  <c r="J11" i="1" s="1"/>
  <c r="K11" i="1" s="1" a="1"/>
  <c r="K11" i="1" s="1"/>
  <c r="L11" i="1" s="1" a="1"/>
  <c r="L11" i="1" s="1"/>
  <c r="M11" i="1" s="1" a="1"/>
  <c r="M11" i="1" s="1"/>
  <c r="N11" i="1" s="1" a="1"/>
  <c r="N11" i="1" s="1"/>
  <c r="O11" i="1" s="1" a="1"/>
  <c r="O11" i="1" s="1"/>
  <c r="P11" i="1" s="1" a="1"/>
  <c r="P11" i="1" s="1"/>
  <c r="Q11" i="1" s="1" a="1"/>
  <c r="Q11" i="1" s="1"/>
  <c r="R11" i="1" s="1" a="1"/>
  <c r="R11" i="1" s="1"/>
  <c r="S11" i="1" s="1" a="1"/>
  <c r="S11" i="1" s="1"/>
  <c r="T11" i="1" s="1" a="1"/>
  <c r="T11" i="1" s="1"/>
  <c r="U11" i="1" s="1" a="1"/>
  <c r="U11" i="1" s="1"/>
  <c r="E34" i="1" a="1"/>
  <c r="E34" i="1" s="1"/>
  <c r="F34" i="1" s="1" a="1"/>
  <c r="F34" i="1" s="1"/>
  <c r="G34" i="1" s="1" a="1"/>
  <c r="G34" i="1" s="1"/>
  <c r="H34" i="1" s="1" a="1"/>
  <c r="H34" i="1" s="1"/>
  <c r="I34" i="1" s="1" a="1"/>
  <c r="I34" i="1" s="1"/>
  <c r="J34" i="1" s="1" a="1"/>
  <c r="J34" i="1" s="1"/>
  <c r="K34" i="1" s="1" a="1"/>
  <c r="K34" i="1" s="1"/>
  <c r="L34" i="1" s="1" a="1"/>
  <c r="L34" i="1" s="1"/>
  <c r="M34" i="1" s="1" a="1"/>
  <c r="M34" i="1" s="1"/>
  <c r="N34" i="1" s="1" a="1"/>
  <c r="N34" i="1" s="1"/>
  <c r="O34" i="1" s="1" a="1"/>
  <c r="O34" i="1" s="1"/>
  <c r="P34" i="1" s="1" a="1"/>
  <c r="P34" i="1" s="1"/>
  <c r="Q34" i="1" s="1" a="1"/>
  <c r="Q34" i="1" s="1"/>
  <c r="R34" i="1" s="1" a="1"/>
  <c r="R34" i="1" s="1"/>
  <c r="S34" i="1" s="1" a="1"/>
  <c r="S34" i="1" s="1"/>
  <c r="T34" i="1" s="1" a="1"/>
  <c r="T34" i="1" s="1"/>
  <c r="U34" i="1" s="1" a="1"/>
  <c r="U34" i="1" s="1"/>
  <c r="E12" i="1" a="1"/>
  <c r="E12" i="1" s="1"/>
  <c r="F12" i="1" s="1" a="1"/>
  <c r="F12" i="1" s="1"/>
  <c r="G12" i="1" s="1" a="1"/>
  <c r="G12" i="1" s="1"/>
  <c r="H12" i="1" s="1" a="1"/>
  <c r="H12" i="1" s="1"/>
  <c r="I12" i="1" s="1" a="1"/>
  <c r="I12" i="1" s="1"/>
  <c r="J12" i="1" s="1" a="1"/>
  <c r="J12" i="1" s="1"/>
  <c r="K12" i="1" s="1" a="1"/>
  <c r="K12" i="1" s="1"/>
  <c r="L12" i="1" s="1" a="1"/>
  <c r="L12" i="1" s="1"/>
  <c r="M12" i="1" s="1" a="1"/>
  <c r="M12" i="1" s="1"/>
  <c r="N12" i="1" s="1" a="1"/>
  <c r="N12" i="1" s="1"/>
  <c r="O12" i="1" s="1" a="1"/>
  <c r="O12" i="1" s="1"/>
  <c r="P12" i="1" s="1" a="1"/>
  <c r="P12" i="1" s="1"/>
  <c r="Q12" i="1" s="1" a="1"/>
  <c r="Q12" i="1" s="1"/>
  <c r="R12" i="1" s="1" a="1"/>
  <c r="R12" i="1" s="1"/>
  <c r="S12" i="1" s="1" a="1"/>
  <c r="S12" i="1" s="1"/>
  <c r="T12" i="1" s="1" a="1"/>
  <c r="T12" i="1" s="1"/>
  <c r="U12" i="1" s="1" a="1"/>
  <c r="U12" i="1" s="1"/>
  <c r="E15" i="1" a="1"/>
  <c r="E15" i="1" s="1"/>
  <c r="F15" i="1" s="1" a="1"/>
  <c r="F15" i="1" s="1"/>
  <c r="G15" i="1" s="1" a="1"/>
  <c r="G15" i="1" s="1"/>
  <c r="H15" i="1" s="1" a="1"/>
  <c r="H15" i="1" s="1"/>
  <c r="I15" i="1" s="1" a="1"/>
  <c r="I15" i="1" s="1"/>
  <c r="J15" i="1" s="1" a="1"/>
  <c r="J15" i="1" s="1"/>
  <c r="K15" i="1" s="1" a="1"/>
  <c r="K15" i="1" s="1"/>
  <c r="L15" i="1" s="1" a="1"/>
  <c r="L15" i="1" s="1"/>
  <c r="M15" i="1" s="1" a="1"/>
  <c r="M15" i="1" s="1"/>
  <c r="N15" i="1" s="1" a="1"/>
  <c r="N15" i="1" s="1"/>
  <c r="O15" i="1" s="1" a="1"/>
  <c r="O15" i="1" s="1"/>
  <c r="P15" i="1" s="1" a="1"/>
  <c r="P15" i="1" s="1"/>
  <c r="Q15" i="1" s="1" a="1"/>
  <c r="Q15" i="1" s="1"/>
  <c r="E14" i="1" a="1"/>
  <c r="E14" i="1" s="1"/>
  <c r="F14" i="1" s="1" a="1"/>
  <c r="F14" i="1" s="1"/>
  <c r="G14" i="1" s="1" a="1"/>
  <c r="G14" i="1" s="1"/>
  <c r="H14" i="1" s="1" a="1"/>
  <c r="H14" i="1" s="1"/>
  <c r="I14" i="1" s="1" a="1"/>
  <c r="I14" i="1" s="1"/>
  <c r="J14" i="1" s="1" a="1"/>
  <c r="J14" i="1" s="1"/>
  <c r="K14" i="1" s="1" a="1"/>
  <c r="K14" i="1" s="1"/>
  <c r="L14" i="1" s="1" a="1"/>
  <c r="L14" i="1" s="1"/>
  <c r="M14" i="1" s="1" a="1"/>
  <c r="M14" i="1" s="1"/>
  <c r="N14" i="1" s="1" a="1"/>
  <c r="N14" i="1" s="1"/>
  <c r="O14" i="1" s="1" a="1"/>
  <c r="O14" i="1" s="1"/>
  <c r="P14" i="1" s="1" a="1"/>
  <c r="P14" i="1" s="1"/>
  <c r="Q14" i="1" s="1" a="1"/>
  <c r="Q14" i="1" s="1"/>
  <c r="R14" i="1" s="1" a="1"/>
  <c r="R14" i="1" s="1"/>
  <c r="S14" i="1" s="1" a="1"/>
  <c r="S14" i="1" s="1"/>
  <c r="T14" i="1" s="1" a="1"/>
  <c r="T14" i="1" s="1"/>
  <c r="U14" i="1" s="1" a="1"/>
  <c r="U14" i="1" s="1"/>
  <c r="E22" i="1" a="1"/>
  <c r="E22" i="1" s="1"/>
  <c r="F22" i="1" s="1" a="1"/>
  <c r="F22" i="1" s="1"/>
  <c r="G22" i="1" s="1" a="1"/>
  <c r="G22" i="1" s="1"/>
  <c r="H22" i="1" s="1" a="1"/>
  <c r="H22" i="1" s="1"/>
  <c r="I22" i="1" s="1" a="1"/>
  <c r="I22" i="1" s="1"/>
  <c r="J22" i="1" s="1" a="1"/>
  <c r="J22" i="1" s="1"/>
  <c r="K22" i="1" s="1" a="1"/>
  <c r="K22" i="1" s="1"/>
  <c r="L22" i="1" s="1" a="1"/>
  <c r="L22" i="1" s="1"/>
  <c r="M22" i="1" s="1" a="1"/>
  <c r="M22" i="1" s="1"/>
  <c r="N22" i="1" s="1" a="1"/>
  <c r="N22" i="1" s="1"/>
  <c r="O22" i="1" s="1" a="1"/>
  <c r="O22" i="1" s="1"/>
  <c r="P22" i="1" s="1" a="1"/>
  <c r="P22" i="1" s="1"/>
  <c r="Q22" i="1" s="1" a="1"/>
  <c r="Q22" i="1" s="1"/>
  <c r="R22" i="1" s="1" a="1"/>
  <c r="R22" i="1" s="1"/>
  <c r="S22" i="1" s="1" a="1"/>
  <c r="S22" i="1" s="1"/>
  <c r="T22" i="1" s="1" a="1"/>
  <c r="T22" i="1" s="1"/>
  <c r="U22" i="1" s="1" a="1"/>
  <c r="U22" i="1" s="1"/>
  <c r="E79" i="1" a="1"/>
  <c r="E79" i="1" s="1"/>
  <c r="F79" i="1" s="1" a="1"/>
  <c r="F79" i="1" s="1"/>
  <c r="G79" i="1" s="1" a="1"/>
  <c r="G79" i="1" s="1"/>
  <c r="H79" i="1" s="1" a="1"/>
  <c r="H79" i="1" s="1"/>
  <c r="I79" i="1" s="1" a="1"/>
  <c r="I79" i="1" s="1"/>
  <c r="J79" i="1" s="1" a="1"/>
  <c r="J79" i="1" s="1"/>
  <c r="K79" i="1" s="1" a="1"/>
  <c r="K79" i="1" s="1"/>
  <c r="L79" i="1" s="1" a="1"/>
  <c r="L79" i="1" s="1"/>
  <c r="M79" i="1" s="1" a="1"/>
  <c r="M79" i="1" s="1"/>
  <c r="N79" i="1" s="1" a="1"/>
  <c r="N79" i="1" s="1"/>
  <c r="O79" i="1" s="1" a="1"/>
  <c r="O79" i="1" s="1"/>
  <c r="P79" i="1" s="1" a="1"/>
  <c r="P79" i="1" s="1"/>
  <c r="Q79" i="1" s="1" a="1"/>
  <c r="Q79" i="1" s="1"/>
  <c r="E3" i="1" a="1"/>
  <c r="E3" i="1" s="1"/>
  <c r="F3" i="1" s="1" a="1"/>
  <c r="F3" i="1" s="1"/>
  <c r="G3" i="1" s="1" a="1"/>
  <c r="G3" i="1" s="1"/>
  <c r="H3" i="1" s="1" a="1"/>
  <c r="H3" i="1" s="1"/>
  <c r="I3" i="1" s="1" a="1"/>
  <c r="I3" i="1" s="1"/>
  <c r="J3" i="1" s="1" a="1"/>
  <c r="J3" i="1" s="1"/>
  <c r="K3" i="1" s="1" a="1"/>
  <c r="K3" i="1" s="1"/>
  <c r="L3" i="1" s="1" a="1"/>
  <c r="L3" i="1" s="1"/>
  <c r="M3" i="1" s="1" a="1"/>
  <c r="M3" i="1" s="1"/>
  <c r="N3" i="1" s="1" a="1"/>
  <c r="N3" i="1" s="1"/>
  <c r="O3" i="1" s="1" a="1"/>
  <c r="O3" i="1" s="1"/>
  <c r="P3" i="1" s="1" a="1"/>
  <c r="P3" i="1" s="1"/>
  <c r="Q3" i="1" s="1" a="1"/>
  <c r="Q3" i="1" s="1"/>
  <c r="E4" i="1" a="1"/>
  <c r="E4" i="1" s="1"/>
  <c r="F4" i="1" s="1" a="1"/>
  <c r="F4" i="1" s="1"/>
  <c r="G4" i="1" s="1" a="1"/>
  <c r="G4" i="1" s="1"/>
  <c r="H4" i="1" s="1" a="1"/>
  <c r="H4" i="1" s="1"/>
  <c r="I4" i="1" s="1" a="1"/>
  <c r="I4" i="1" s="1"/>
  <c r="J4" i="1" s="1" a="1"/>
  <c r="J4" i="1" s="1"/>
  <c r="K4" i="1" s="1" a="1"/>
  <c r="K4" i="1" s="1"/>
  <c r="L4" i="1" s="1" a="1"/>
  <c r="L4" i="1" s="1"/>
  <c r="M4" i="1" s="1" a="1"/>
  <c r="M4" i="1" s="1"/>
  <c r="N4" i="1" s="1" a="1"/>
  <c r="N4" i="1" s="1"/>
  <c r="O4" i="1" s="1" a="1"/>
  <c r="O4" i="1" s="1"/>
  <c r="P4" i="1" s="1" a="1"/>
  <c r="P4" i="1" s="1"/>
  <c r="Q4" i="1" s="1" a="1"/>
  <c r="Q4" i="1" s="1"/>
  <c r="E29" i="1" a="1"/>
  <c r="E29" i="1" s="1"/>
  <c r="F29" i="1" s="1" a="1"/>
  <c r="F29" i="1" s="1"/>
  <c r="G29" i="1" s="1" a="1"/>
  <c r="G29" i="1" s="1"/>
  <c r="H29" i="1" s="1" a="1"/>
  <c r="H29" i="1" s="1"/>
  <c r="I29" i="1" s="1" a="1"/>
  <c r="I29" i="1" s="1"/>
  <c r="J29" i="1" s="1" a="1"/>
  <c r="J29" i="1" s="1"/>
  <c r="K29" i="1" s="1" a="1"/>
  <c r="K29" i="1" s="1"/>
  <c r="E28" i="1" a="1"/>
  <c r="E28" i="1" s="1"/>
  <c r="F28" i="1" s="1" a="1"/>
  <c r="F28" i="1" s="1"/>
  <c r="G28" i="1" s="1" a="1"/>
  <c r="G28" i="1" s="1"/>
  <c r="H28" i="1" s="1" a="1"/>
  <c r="H28" i="1" s="1"/>
  <c r="I28" i="1" s="1" a="1"/>
  <c r="I28" i="1" s="1"/>
  <c r="J28" i="1" s="1" a="1"/>
  <c r="J28" i="1" s="1"/>
  <c r="K28" i="1" s="1" a="1"/>
  <c r="K28" i="1" s="1"/>
  <c r="E33" i="1" a="1"/>
  <c r="E33" i="1" s="1"/>
  <c r="F33" i="1" s="1" a="1"/>
  <c r="F33" i="1" s="1"/>
  <c r="G33" i="1" s="1" a="1"/>
  <c r="G33" i="1" s="1"/>
  <c r="H33" i="1" s="1" a="1"/>
  <c r="H33" i="1" s="1"/>
  <c r="I33" i="1" s="1" a="1"/>
  <c r="I33" i="1" s="1"/>
  <c r="J33" i="1" s="1" a="1"/>
  <c r="J33" i="1" s="1"/>
  <c r="K33" i="1" s="1" a="1"/>
  <c r="K33" i="1" s="1"/>
  <c r="E13" i="1" a="1"/>
  <c r="E13" i="1" s="1"/>
  <c r="F13" i="1" s="1" a="1"/>
  <c r="F13" i="1" s="1"/>
  <c r="G13" i="1" s="1" a="1"/>
  <c r="G13" i="1" s="1"/>
  <c r="H13" i="1" s="1" a="1"/>
  <c r="H13" i="1" s="1"/>
  <c r="I13" i="1" s="1" a="1"/>
  <c r="I13" i="1" s="1"/>
  <c r="J13" i="1" s="1" a="1"/>
  <c r="J13" i="1" s="1"/>
  <c r="K13" i="1" s="1" a="1"/>
  <c r="K13" i="1" s="1"/>
  <c r="L13" i="1" s="1" a="1"/>
  <c r="L13" i="1" s="1"/>
  <c r="M13" i="1" s="1" a="1"/>
  <c r="M13" i="1" s="1"/>
  <c r="N13" i="1" s="1" a="1"/>
  <c r="N13" i="1" s="1"/>
  <c r="O13" i="1" s="1" a="1"/>
  <c r="O13" i="1" s="1"/>
  <c r="P13" i="1" s="1" a="1"/>
  <c r="P13" i="1" s="1"/>
  <c r="Q13" i="1" s="1" a="1"/>
  <c r="Q13" i="1" s="1"/>
  <c r="R13" i="1" s="1" a="1"/>
  <c r="R13" i="1" s="1"/>
  <c r="S13" i="1" s="1" a="1"/>
  <c r="S13" i="1" s="1"/>
  <c r="T13" i="1" s="1" a="1"/>
  <c r="T13" i="1" s="1"/>
  <c r="U13" i="1" s="1" a="1"/>
  <c r="U13" i="1" s="1"/>
  <c r="E35" i="1" a="1"/>
  <c r="E35" i="1" s="1"/>
  <c r="F35" i="1" s="1" a="1"/>
  <c r="F35" i="1" s="1"/>
  <c r="G35" i="1" s="1" a="1"/>
  <c r="G35" i="1" s="1"/>
  <c r="H35" i="1" s="1" a="1"/>
  <c r="H35" i="1" s="1"/>
  <c r="I35" i="1" s="1" a="1"/>
  <c r="I35" i="1" s="1"/>
  <c r="J35" i="1" s="1" a="1"/>
  <c r="J35" i="1" s="1"/>
  <c r="K35" i="1" s="1" a="1"/>
  <c r="K35" i="1" s="1"/>
  <c r="L35" i="1" s="1" a="1"/>
  <c r="L35" i="1" s="1"/>
  <c r="M35" i="1" s="1" a="1"/>
  <c r="M35" i="1" s="1"/>
  <c r="N35" i="1" s="1" a="1"/>
  <c r="N35" i="1" s="1"/>
  <c r="O35" i="1" s="1" a="1"/>
  <c r="O35" i="1" s="1"/>
  <c r="P35" i="1" s="1" a="1"/>
  <c r="P35" i="1" s="1"/>
  <c r="Q35" i="1" s="1" a="1"/>
  <c r="Q35" i="1" s="1"/>
  <c r="R35" i="1" s="1" a="1"/>
  <c r="R35" i="1" s="1"/>
  <c r="S35" i="1" s="1" a="1"/>
  <c r="S35" i="1" s="1"/>
  <c r="T35" i="1" s="1" a="1"/>
  <c r="T35" i="1" s="1"/>
  <c r="U35" i="1" s="1" a="1"/>
  <c r="U35" i="1" s="1"/>
  <c r="E17" i="1" a="1"/>
  <c r="E17" i="1" s="1"/>
  <c r="F17" i="1" s="1" a="1"/>
  <c r="F17" i="1" s="1"/>
  <c r="G17" i="1" s="1" a="1"/>
  <c r="G17" i="1" s="1"/>
  <c r="H17" i="1" s="1" a="1"/>
  <c r="H17" i="1" s="1"/>
  <c r="I17" i="1" s="1" a="1"/>
  <c r="I17" i="1" s="1"/>
  <c r="J17" i="1" s="1" a="1"/>
  <c r="J17" i="1" s="1"/>
  <c r="K17" i="1" s="1" a="1"/>
  <c r="K17" i="1" s="1"/>
  <c r="L17" i="1" s="1" a="1"/>
  <c r="L17" i="1" s="1"/>
  <c r="M17" i="1" s="1" a="1"/>
  <c r="M17" i="1" s="1"/>
  <c r="N17" i="1" s="1" a="1"/>
  <c r="N17" i="1" s="1"/>
  <c r="O17" i="1" s="1" a="1"/>
  <c r="O17" i="1" s="1"/>
  <c r="P17" i="1" s="1" a="1"/>
  <c r="P17" i="1" s="1"/>
  <c r="Q17" i="1" s="1" a="1"/>
  <c r="Q17" i="1" s="1"/>
  <c r="R17" i="1" s="1" a="1"/>
  <c r="R17" i="1" s="1"/>
  <c r="S17" i="1" s="1" a="1"/>
  <c r="S17" i="1" s="1"/>
  <c r="T17" i="1" s="1" a="1"/>
  <c r="T17" i="1" s="1"/>
  <c r="U17" i="1" s="1" a="1"/>
  <c r="U17" i="1" s="1"/>
  <c r="E39" i="1" a="1"/>
  <c r="E39" i="1" s="1"/>
  <c r="F39" i="1" s="1" a="1"/>
  <c r="F39" i="1" s="1"/>
  <c r="G39" i="1" s="1" a="1"/>
  <c r="G39" i="1" s="1"/>
  <c r="H39" i="1" s="1" a="1"/>
  <c r="H39" i="1" s="1"/>
  <c r="I39" i="1" s="1" a="1"/>
  <c r="I39" i="1" s="1"/>
  <c r="J39" i="1" s="1" a="1"/>
  <c r="J39" i="1" s="1"/>
  <c r="K39" i="1" s="1" a="1"/>
  <c r="K39" i="1" s="1"/>
  <c r="E32" i="1" a="1"/>
  <c r="E32" i="1" s="1"/>
  <c r="F32" i="1" s="1" a="1"/>
  <c r="F32" i="1" s="1"/>
  <c r="G32" i="1" s="1" a="1"/>
  <c r="G32" i="1" s="1"/>
  <c r="H32" i="1" s="1" a="1"/>
  <c r="H32" i="1" s="1"/>
  <c r="I32" i="1" s="1" a="1"/>
  <c r="I32" i="1" s="1"/>
  <c r="J32" i="1" s="1" a="1"/>
  <c r="J32" i="1" s="1"/>
  <c r="K32" i="1" s="1" a="1"/>
  <c r="K32" i="1" s="1"/>
  <c r="E5" i="1" a="1"/>
  <c r="E5" i="1" s="1"/>
  <c r="F5" i="1" s="1" a="1"/>
  <c r="F5" i="1" s="1"/>
  <c r="G5" i="1" s="1" a="1"/>
  <c r="G5" i="1" s="1"/>
  <c r="H5" i="1" s="1" a="1"/>
  <c r="H5" i="1" s="1"/>
  <c r="I5" i="1" s="1" a="1"/>
  <c r="I5" i="1" s="1"/>
  <c r="J5" i="1" s="1" a="1"/>
  <c r="J5" i="1" s="1"/>
  <c r="K5" i="1" s="1" a="1"/>
  <c r="K5" i="1" s="1"/>
  <c r="L5" i="1" s="1" a="1"/>
  <c r="L5" i="1" s="1"/>
  <c r="M5" i="1" s="1" a="1"/>
  <c r="M5" i="1" s="1"/>
  <c r="N5" i="1" s="1" a="1"/>
  <c r="N5" i="1" s="1"/>
  <c r="O5" i="1" s="1" a="1"/>
  <c r="O5" i="1" s="1"/>
  <c r="P5" i="1" s="1" a="1"/>
  <c r="P5" i="1" s="1"/>
  <c r="Q5" i="1" s="1" a="1"/>
  <c r="Q5" i="1" s="1"/>
  <c r="R5" i="1" s="1" a="1"/>
  <c r="R5" i="1" s="1"/>
  <c r="S5" i="1" s="1" a="1"/>
  <c r="S5" i="1" s="1"/>
  <c r="T5" i="1" s="1" a="1"/>
  <c r="T5" i="1" s="1"/>
  <c r="U5" i="1" s="1" a="1"/>
  <c r="U5" i="1" s="1"/>
  <c r="E23" i="1" a="1"/>
  <c r="E23" i="1" s="1"/>
  <c r="F23" i="1" s="1" a="1"/>
  <c r="F23" i="1" s="1"/>
  <c r="G23" i="1" s="1" a="1"/>
  <c r="G23" i="1" s="1"/>
  <c r="H23" i="1" s="1" a="1"/>
  <c r="H23" i="1" s="1"/>
  <c r="I23" i="1" s="1" a="1"/>
  <c r="I23" i="1" s="1"/>
  <c r="J23" i="1" s="1" a="1"/>
  <c r="J23" i="1" s="1"/>
  <c r="K23" i="1" s="1" a="1"/>
  <c r="K23" i="1" s="1"/>
  <c r="L23" i="1" s="1" a="1"/>
  <c r="L23" i="1" s="1"/>
  <c r="M23" i="1" s="1" a="1"/>
  <c r="M23" i="1" s="1"/>
  <c r="N23" i="1" s="1" a="1"/>
  <c r="N23" i="1" s="1"/>
  <c r="O23" i="1" s="1" a="1"/>
  <c r="O23" i="1" s="1"/>
  <c r="P23" i="1" s="1" a="1"/>
  <c r="P23" i="1" s="1"/>
  <c r="Q23" i="1" s="1" a="1"/>
  <c r="Q23" i="1" s="1"/>
  <c r="R23" i="1" s="1" a="1"/>
  <c r="R23" i="1" s="1"/>
  <c r="S23" i="1" s="1" a="1"/>
  <c r="S23" i="1" s="1"/>
  <c r="T23" i="1" s="1" a="1"/>
  <c r="T23" i="1" s="1"/>
  <c r="U23" i="1" s="1" a="1"/>
  <c r="U23" i="1" s="1"/>
  <c r="E16" i="1" a="1"/>
  <c r="E16" i="1" s="1"/>
  <c r="F16" i="1" s="1" a="1"/>
  <c r="F16" i="1" s="1"/>
  <c r="G16" i="1" s="1" a="1"/>
  <c r="G16" i="1" s="1"/>
  <c r="H16" i="1" s="1" a="1"/>
  <c r="H16" i="1" s="1"/>
  <c r="I16" i="1" s="1" a="1"/>
  <c r="I16" i="1" s="1"/>
  <c r="J16" i="1" s="1" a="1"/>
  <c r="J16" i="1" s="1"/>
  <c r="K16" i="1" s="1" a="1"/>
  <c r="K16" i="1" s="1"/>
  <c r="L16" i="1" s="1" a="1"/>
  <c r="L16" i="1" s="1"/>
  <c r="M16" i="1" s="1" a="1"/>
  <c r="M16" i="1" s="1"/>
  <c r="N16" i="1" s="1" a="1"/>
  <c r="N16" i="1" s="1"/>
  <c r="O16" i="1" s="1" a="1"/>
  <c r="O16" i="1" s="1"/>
  <c r="P16" i="1" s="1" a="1"/>
  <c r="P16" i="1" s="1"/>
  <c r="Q16" i="1" s="1" a="1"/>
  <c r="Q16" i="1" s="1"/>
  <c r="R16" i="1" s="1" a="1"/>
  <c r="R16" i="1" s="1"/>
  <c r="S16" i="1" s="1" a="1"/>
  <c r="S16" i="1" s="1"/>
  <c r="T16" i="1" s="1" a="1"/>
  <c r="T16" i="1" s="1"/>
  <c r="U16" i="1" s="1" a="1"/>
  <c r="U16" i="1" s="1"/>
  <c r="E27" i="1" a="1"/>
  <c r="E27" i="1" s="1"/>
  <c r="F27" i="1" s="1" a="1"/>
  <c r="F27" i="1" s="1"/>
  <c r="G27" i="1" s="1" a="1"/>
  <c r="G27" i="1" s="1"/>
  <c r="H27" i="1" s="1" a="1"/>
  <c r="H27" i="1" s="1"/>
  <c r="I27" i="1" s="1" a="1"/>
  <c r="I27" i="1" s="1"/>
  <c r="J27" i="1" s="1" a="1"/>
  <c r="J27" i="1" s="1"/>
  <c r="K27" i="1" s="1" a="1"/>
  <c r="K27" i="1" s="1"/>
  <c r="L27" i="1" s="1" a="1"/>
  <c r="L27" i="1" s="1"/>
  <c r="M27" i="1" s="1" a="1"/>
  <c r="M27" i="1" s="1"/>
  <c r="N27" i="1" s="1" a="1"/>
  <c r="N27" i="1" s="1"/>
  <c r="O27" i="1" s="1" a="1"/>
  <c r="O27" i="1" s="1"/>
  <c r="P27" i="1" s="1" a="1"/>
  <c r="P27" i="1" s="1"/>
  <c r="Q27" i="1" s="1" a="1"/>
  <c r="Q27" i="1" s="1"/>
  <c r="R27" i="1" s="1" a="1"/>
  <c r="R27" i="1" s="1"/>
  <c r="S27" i="1" s="1" a="1"/>
  <c r="S27" i="1" s="1"/>
  <c r="T27" i="1" s="1" a="1"/>
  <c r="T27" i="1" s="1"/>
  <c r="U27" i="1" s="1" a="1"/>
  <c r="U27" i="1" s="1"/>
  <c r="E30" i="1" a="1"/>
  <c r="E30" i="1" s="1"/>
  <c r="F30" i="1" s="1" a="1"/>
  <c r="F30" i="1" s="1"/>
  <c r="G30" i="1" s="1" a="1"/>
  <c r="G30" i="1" s="1"/>
  <c r="H30" i="1" s="1" a="1"/>
  <c r="H30" i="1" s="1"/>
  <c r="I30" i="1" s="1" a="1"/>
  <c r="I30" i="1" s="1"/>
  <c r="J30" i="1" s="1" a="1"/>
  <c r="J30" i="1" s="1"/>
  <c r="K30" i="1" s="1" a="1"/>
  <c r="K30" i="1" s="1"/>
  <c r="L30" i="1" s="1" a="1"/>
  <c r="L30" i="1" s="1"/>
  <c r="M30" i="1" s="1" a="1"/>
  <c r="M30" i="1" s="1"/>
  <c r="N30" i="1" s="1" a="1"/>
  <c r="N30" i="1" s="1"/>
  <c r="O30" i="1" s="1" a="1"/>
  <c r="O30" i="1" s="1"/>
  <c r="P30" i="1" s="1" a="1"/>
  <c r="P30" i="1" s="1"/>
  <c r="Q30" i="1" s="1" a="1"/>
  <c r="Q30" i="1" s="1"/>
  <c r="R30" i="1" s="1" a="1"/>
  <c r="R30" i="1" s="1"/>
  <c r="S30" i="1" s="1" a="1"/>
  <c r="S30" i="1" s="1"/>
  <c r="T30" i="1" s="1" a="1"/>
  <c r="T30" i="1" s="1"/>
  <c r="U30" i="1" s="1" a="1"/>
  <c r="U30" i="1" s="1"/>
  <c r="E31" i="1" a="1"/>
  <c r="E31" i="1" s="1"/>
  <c r="F31" i="1" s="1" a="1"/>
  <c r="F31" i="1" s="1"/>
  <c r="G31" i="1" s="1" a="1"/>
  <c r="G31" i="1" s="1"/>
  <c r="H31" i="1" s="1" a="1"/>
  <c r="H31" i="1" s="1"/>
  <c r="I31" i="1" s="1" a="1"/>
  <c r="I31" i="1" s="1"/>
  <c r="J31" i="1" s="1" a="1"/>
  <c r="J31" i="1" s="1"/>
  <c r="K31" i="1" s="1" a="1"/>
  <c r="K31" i="1" s="1"/>
  <c r="L31" i="1" s="1" a="1"/>
  <c r="L31" i="1" s="1"/>
  <c r="M31" i="1" s="1" a="1"/>
  <c r="M31" i="1" s="1"/>
  <c r="N31" i="1" s="1" a="1"/>
  <c r="N31" i="1" s="1"/>
  <c r="O31" i="1" s="1" a="1"/>
  <c r="O31" i="1" s="1"/>
  <c r="P31" i="1" s="1" a="1"/>
  <c r="P31" i="1" s="1"/>
  <c r="Q31" i="1" s="1" a="1"/>
  <c r="Q31" i="1" s="1"/>
  <c r="R31" i="1" s="1" a="1"/>
  <c r="R31" i="1" s="1"/>
  <c r="S31" i="1" s="1" a="1"/>
  <c r="S31" i="1" s="1"/>
  <c r="T31" i="1" s="1" a="1"/>
  <c r="T31" i="1" s="1"/>
  <c r="U31" i="1" s="1" a="1"/>
  <c r="U31" i="1" s="1"/>
  <c r="BU46" i="1" a="1"/>
  <c r="BU46" i="1" s="1"/>
  <c r="BV46" i="1" a="1"/>
  <c r="BV46" i="1" s="1"/>
  <c r="BU44" i="1" a="1"/>
  <c r="BU44" i="1" s="1"/>
  <c r="BV44" i="1" a="1"/>
  <c r="BV44" i="1" s="1"/>
  <c r="BU55" i="1" a="1"/>
  <c r="BU55" i="1" s="1"/>
  <c r="BV55" i="1" a="1"/>
  <c r="BV55" i="1" s="1"/>
  <c r="BU66" i="1" a="1"/>
  <c r="BU66" i="1" s="1"/>
  <c r="BV66" i="1" a="1"/>
  <c r="BV66" i="1" s="1"/>
  <c r="BU65" i="1" a="1"/>
  <c r="BU65" i="1" s="1"/>
  <c r="BV65" i="1" a="1"/>
  <c r="BV65" i="1" s="1"/>
  <c r="BU60" i="1" a="1"/>
  <c r="BU60" i="1" s="1"/>
  <c r="BV60" i="1" a="1"/>
  <c r="BV60" i="1" s="1"/>
  <c r="BU76" i="1" a="1"/>
  <c r="BU76" i="1" s="1"/>
  <c r="BV76" i="1" a="1"/>
  <c r="BV76" i="1" s="1"/>
  <c r="BU8" i="1" a="1"/>
  <c r="BU8" i="1" s="1"/>
  <c r="BV8" i="1" a="1"/>
  <c r="BV8" i="1" s="1"/>
  <c r="BU45" i="1" a="1"/>
  <c r="BU45" i="1" s="1"/>
  <c r="BV45" i="1" a="1"/>
  <c r="BV45" i="1" s="1"/>
  <c r="BU69" i="1" a="1"/>
  <c r="BU69" i="1" s="1"/>
  <c r="BV69" i="1" a="1"/>
  <c r="BV69" i="1" s="1"/>
  <c r="BU43" i="1" a="1"/>
  <c r="BU43" i="1" s="1"/>
  <c r="BV43" i="1" a="1"/>
  <c r="BV43" i="1" s="1"/>
  <c r="BU54" i="1" a="1"/>
  <c r="BU54" i="1" s="1"/>
  <c r="BV54" i="1" a="1"/>
  <c r="BV54" i="1" s="1"/>
  <c r="BU61" i="1" a="1"/>
  <c r="BU61" i="1" s="1"/>
  <c r="BV61" i="1" a="1"/>
  <c r="BV61" i="1" s="1"/>
  <c r="BU73" i="1" a="1"/>
  <c r="BU73" i="1" s="1"/>
  <c r="BV73" i="1" a="1"/>
  <c r="BV73" i="1" s="1"/>
  <c r="BU50" i="1" a="1"/>
  <c r="BU50" i="1" s="1"/>
  <c r="BV50" i="1" a="1"/>
  <c r="BV50" i="1" s="1"/>
  <c r="BU62" i="1" a="1"/>
  <c r="BU62" i="1" s="1"/>
  <c r="BV62" i="1" a="1"/>
  <c r="BV62" i="1" s="1"/>
  <c r="BU75" i="1" a="1"/>
  <c r="BU75" i="1" s="1"/>
  <c r="BV75" i="1" a="1"/>
  <c r="BV75" i="1" s="1"/>
  <c r="BU70" i="1" a="1"/>
  <c r="BU70" i="1" s="1"/>
  <c r="BV70" i="1" a="1"/>
  <c r="BV70" i="1" s="1"/>
  <c r="BU49" i="1" a="1"/>
  <c r="BU49" i="1" s="1"/>
  <c r="BV49" i="1" a="1"/>
  <c r="BV49" i="1" s="1"/>
  <c r="BU53" i="1" a="1"/>
  <c r="BU53" i="1" s="1"/>
  <c r="BV53" i="1" a="1"/>
  <c r="BV53" i="1" s="1"/>
  <c r="BU51" i="1" a="1"/>
  <c r="BU51" i="1" s="1"/>
  <c r="BV51" i="1" a="1"/>
  <c r="BV51" i="1" s="1"/>
  <c r="BU67" i="1" a="1"/>
  <c r="BU67" i="1" s="1"/>
  <c r="BV67" i="1" a="1"/>
  <c r="BV67" i="1" s="1"/>
  <c r="BU7" i="1" a="1"/>
  <c r="BU7" i="1" s="1"/>
  <c r="BV7" i="1" a="1"/>
  <c r="BV7" i="1" s="1"/>
  <c r="BU56" i="1" a="1"/>
  <c r="BU56" i="1" s="1"/>
  <c r="BV56" i="1" a="1"/>
  <c r="BV56" i="1" s="1"/>
  <c r="BU68" i="1" a="1"/>
  <c r="BU68" i="1" s="1"/>
  <c r="BV68" i="1" a="1"/>
  <c r="BV68" i="1" s="1"/>
  <c r="BU77" i="1" a="1"/>
  <c r="BU77" i="1" s="1"/>
  <c r="BV77" i="1" a="1"/>
  <c r="BV77" i="1" s="1"/>
  <c r="BU64" i="1" a="1"/>
  <c r="BU64" i="1" s="1"/>
  <c r="BV64" i="1" a="1"/>
  <c r="BV64" i="1" s="1"/>
  <c r="BU63" i="1" a="1"/>
  <c r="BU63" i="1" s="1"/>
  <c r="BV63" i="1" a="1"/>
  <c r="BV63" i="1" s="1"/>
  <c r="BU72" i="1" a="1"/>
  <c r="BU72" i="1" s="1"/>
  <c r="BV72" i="1" a="1"/>
  <c r="BV72" i="1" s="1"/>
  <c r="BU52" i="1" a="1"/>
  <c r="BU52" i="1" s="1"/>
  <c r="BV52" i="1" a="1"/>
  <c r="BV52" i="1" s="1"/>
  <c r="BU74" i="1" a="1"/>
  <c r="BU74" i="1" s="1"/>
  <c r="BV74" i="1" a="1"/>
  <c r="BV74" i="1" s="1"/>
  <c r="BU71" i="1" a="1"/>
  <c r="BU71" i="1" s="1"/>
  <c r="BV71" i="1" a="1"/>
  <c r="BV71" i="1" s="1"/>
  <c r="BU6" i="1" a="1"/>
  <c r="BU6" i="1" s="1"/>
  <c r="BV6" i="1" a="1"/>
  <c r="BV6" i="1" s="1"/>
  <c r="BX78" i="1" a="1"/>
  <c r="BX78" i="1" s="1"/>
  <c r="BU78" i="1" a="1"/>
  <c r="BU78" i="1" s="1"/>
  <c r="BX9" i="1" a="1"/>
  <c r="BX9" i="1" s="1"/>
  <c r="BU9" i="1" a="1"/>
  <c r="BU9" i="1" s="1"/>
  <c r="BX10" i="1" a="1"/>
  <c r="BX10" i="1" s="1"/>
  <c r="BU10" i="1" a="1"/>
  <c r="BU10" i="1" s="1"/>
  <c r="BX62" i="1" a="1"/>
  <c r="BX62" i="1" s="1"/>
  <c r="BX68" i="1" a="1"/>
  <c r="BX68" i="1" s="1"/>
  <c r="BX74" i="1" a="1"/>
  <c r="BX74" i="1" s="1"/>
  <c r="BX52" i="1" a="1"/>
  <c r="BX52" i="1" s="1"/>
  <c r="BX54" i="1" a="1"/>
  <c r="BX54" i="1" s="1"/>
  <c r="BX43" i="1" a="1"/>
  <c r="BX43" i="1" s="1"/>
  <c r="BX50" i="1" a="1"/>
  <c r="BX50" i="1" s="1"/>
  <c r="BX77" i="1" a="1"/>
  <c r="BX77" i="1" s="1"/>
  <c r="BX53" i="1" a="1"/>
  <c r="BX53" i="1" s="1"/>
  <c r="BX72" i="1" a="1"/>
  <c r="BX72" i="1" s="1"/>
  <c r="BX55" i="1" a="1"/>
  <c r="BX55" i="1" s="1"/>
  <c r="BX65" i="1" a="1"/>
  <c r="BX65" i="1" s="1"/>
  <c r="BX76" i="1" a="1"/>
  <c r="BX76" i="1" s="1"/>
  <c r="BX69" i="1" a="1"/>
  <c r="BX69" i="1" s="1"/>
  <c r="BX61" i="1" a="1"/>
  <c r="BX61" i="1" s="1"/>
  <c r="BX73" i="1" a="1"/>
  <c r="BX73" i="1" s="1"/>
  <c r="BX46" i="1" a="1"/>
  <c r="BX46" i="1" s="1"/>
  <c r="BX8" i="1" a="1"/>
  <c r="BX8" i="1" s="1"/>
  <c r="BX45" i="1" a="1"/>
  <c r="BX45" i="1" s="1"/>
  <c r="BX56" i="1" a="1"/>
  <c r="BX56" i="1" s="1"/>
  <c r="BX75" i="1" a="1"/>
  <c r="BX75" i="1" s="1"/>
  <c r="BX49" i="1" a="1"/>
  <c r="BX49" i="1" s="1"/>
  <c r="BX64" i="1" a="1"/>
  <c r="BX64" i="1" s="1"/>
  <c r="BX63" i="1" a="1"/>
  <c r="BX63" i="1" s="1"/>
  <c r="BX44" i="1" a="1"/>
  <c r="BX44" i="1" s="1"/>
  <c r="BX66" i="1" a="1"/>
  <c r="BX66" i="1" s="1"/>
  <c r="BX60" i="1" a="1"/>
  <c r="BX60" i="1" s="1"/>
  <c r="BX51" i="1" a="1"/>
  <c r="BX51" i="1" s="1"/>
  <c r="BX67" i="1" a="1"/>
  <c r="BX67" i="1" s="1"/>
  <c r="BX7" i="1" a="1"/>
  <c r="BX7" i="1" s="1"/>
  <c r="BX70" i="1" a="1"/>
  <c r="BX70" i="1" s="1"/>
  <c r="BX71" i="1" a="1"/>
  <c r="BX71" i="1" s="1"/>
  <c r="BX6" i="1" a="1"/>
  <c r="BX6" i="1" s="1"/>
  <c r="DI10" i="1" a="1"/>
  <c r="DI10" i="1" s="1"/>
  <c r="DI7" i="1" a="1"/>
  <c r="DI7" i="1" s="1"/>
  <c r="DH10" i="1" a="1"/>
  <c r="DH10" i="1" s="1"/>
  <c r="DG10" i="1" a="1"/>
  <c r="DG10" i="1" s="1"/>
  <c r="CR10" i="1" a="1"/>
  <c r="CR10" i="1" s="1"/>
  <c r="CQ10" i="1" a="1"/>
  <c r="CQ10" i="1" s="1"/>
  <c r="DD10" i="1" a="1"/>
  <c r="DD10" i="1" s="1"/>
  <c r="DE10" i="1" a="1"/>
  <c r="DE10" i="1" s="1"/>
  <c r="BZ10" i="1" a="1"/>
  <c r="BZ10" i="1" s="1"/>
  <c r="CA10" i="1" a="1"/>
  <c r="CA10" i="1" s="1"/>
  <c r="BY10" i="1" a="1"/>
  <c r="BY10" i="1" s="1"/>
  <c r="DI8" i="1" a="1"/>
  <c r="DI8" i="1" s="1"/>
  <c r="DH7" i="1" a="1"/>
  <c r="DH7" i="1" s="1"/>
  <c r="DG7" i="1" a="1"/>
  <c r="DG7" i="1" s="1"/>
  <c r="BZ7" i="1" a="1"/>
  <c r="BZ7" i="1" s="1"/>
  <c r="CA7" i="1" a="1"/>
  <c r="CA7" i="1" s="1"/>
  <c r="BY7" i="1" a="1"/>
  <c r="BY7" i="1" s="1"/>
  <c r="BY8" i="1" a="1"/>
  <c r="BY8" i="1" s="1"/>
  <c r="BZ8" i="1" a="1"/>
  <c r="BZ8" i="1" s="1"/>
  <c r="CA8" i="1" a="1"/>
  <c r="CA8" i="1" s="1"/>
  <c r="DE8" i="1" a="1"/>
  <c r="DE8" i="1" s="1"/>
  <c r="DD8" i="1" a="1"/>
  <c r="DD8" i="1" s="1"/>
  <c r="DE7" i="1" a="1"/>
  <c r="DE7" i="1" s="1"/>
  <c r="DD7" i="1" a="1"/>
  <c r="DD7" i="1" s="1"/>
  <c r="CQ8" i="1" a="1"/>
  <c r="CQ8" i="1" s="1"/>
  <c r="CR8" i="1" a="1"/>
  <c r="CR8" i="1" s="1"/>
  <c r="DG8" i="1" a="1"/>
  <c r="DG8" i="1" s="1"/>
  <c r="DH8" i="1" a="1"/>
  <c r="DH8" i="1" s="1"/>
  <c r="CQ7" i="1" a="1"/>
  <c r="CQ7" i="1" s="1"/>
  <c r="CR7" i="1" a="1"/>
  <c r="CR7" i="1" s="1"/>
  <c r="DI9" i="1" a="1"/>
  <c r="DI9" i="1" s="1"/>
  <c r="DI6" i="1" a="1"/>
  <c r="DI6" i="1" s="1"/>
  <c r="DE6" i="1" a="1"/>
  <c r="DE6" i="1" s="1"/>
  <c r="DD6" i="1" a="1"/>
  <c r="DD6" i="1" s="1"/>
  <c r="DG6" i="1" a="1"/>
  <c r="DG6" i="1" s="1"/>
  <c r="DH6" i="1" a="1"/>
  <c r="DH6" i="1" s="1"/>
  <c r="BZ6" i="1" a="1"/>
  <c r="BZ6" i="1" s="1"/>
  <c r="BY6" i="1" a="1"/>
  <c r="BY6" i="1" s="1"/>
  <c r="CA6" i="1" a="1"/>
  <c r="CA6" i="1" s="1"/>
  <c r="CQ9" i="1" a="1"/>
  <c r="CQ9" i="1" s="1"/>
  <c r="CR9" i="1" a="1"/>
  <c r="CR9" i="1" s="1"/>
  <c r="CQ6" i="1" a="1"/>
  <c r="CQ6" i="1" s="1"/>
  <c r="CR6" i="1" a="1"/>
  <c r="CR6" i="1" s="1"/>
  <c r="DE9" i="1" a="1"/>
  <c r="DE9" i="1" s="1"/>
  <c r="DD9" i="1" a="1"/>
  <c r="DD9" i="1" s="1"/>
  <c r="DG9" i="1" a="1"/>
  <c r="DG9" i="1" s="1"/>
  <c r="DH9" i="1" a="1"/>
  <c r="DH9" i="1" s="1"/>
  <c r="BY9" i="1" a="1"/>
  <c r="BY9" i="1" s="1"/>
  <c r="BZ9" i="1" a="1"/>
  <c r="BZ9" i="1" s="1"/>
  <c r="CA9" i="1" a="1"/>
  <c r="CA9" i="1" s="1"/>
  <c r="CR55" i="1" a="1"/>
  <c r="CR55" i="1" s="1"/>
  <c r="CQ55" i="1" a="1"/>
  <c r="CQ55" i="1" s="1"/>
  <c r="CR64" i="1" a="1"/>
  <c r="CR64" i="1" s="1"/>
  <c r="CQ64" i="1" a="1"/>
  <c r="CQ64" i="1" s="1"/>
  <c r="CR60" i="1" a="1"/>
  <c r="CR60" i="1" s="1"/>
  <c r="CQ60" i="1" a="1"/>
  <c r="CQ60" i="1" s="1"/>
  <c r="CR72" i="1" a="1"/>
  <c r="CR72" i="1" s="1"/>
  <c r="CQ72" i="1" a="1"/>
  <c r="CQ72" i="1" s="1"/>
  <c r="CR49" i="1" a="1"/>
  <c r="CR49" i="1" s="1"/>
  <c r="CQ49" i="1" a="1"/>
  <c r="CQ49" i="1" s="1"/>
  <c r="CR59" i="1" a="1"/>
  <c r="CR59" i="1" s="1"/>
  <c r="CQ59" i="1" a="1"/>
  <c r="CQ59" i="1" s="1"/>
  <c r="CR54" i="1" a="1"/>
  <c r="CR54" i="1" s="1"/>
  <c r="CQ54" i="1" a="1"/>
  <c r="CQ54" i="1" s="1"/>
  <c r="CR75" i="1" a="1"/>
  <c r="CR75" i="1" s="1"/>
  <c r="CQ75" i="1" a="1"/>
  <c r="CQ75" i="1" s="1"/>
  <c r="CR71" i="1" a="1"/>
  <c r="CR71" i="1" s="1"/>
  <c r="CQ71" i="1" a="1"/>
  <c r="CQ71" i="1" s="1"/>
  <c r="CR76" i="1" a="1"/>
  <c r="CR76" i="1" s="1"/>
  <c r="CQ76" i="1" a="1"/>
  <c r="CQ76" i="1" s="1"/>
  <c r="CR43" i="1" a="1"/>
  <c r="CR43" i="1" s="1"/>
  <c r="CQ43" i="1" a="1"/>
  <c r="CQ43" i="1" s="1"/>
  <c r="CR61" i="1" a="1"/>
  <c r="CR61" i="1" s="1"/>
  <c r="CQ61" i="1" a="1"/>
  <c r="CQ61" i="1" s="1"/>
  <c r="CR62" i="1" a="1"/>
  <c r="CR62" i="1" s="1"/>
  <c r="CQ62" i="1" a="1"/>
  <c r="CQ62" i="1" s="1"/>
  <c r="CR50" i="1" a="1"/>
  <c r="CR50" i="1" s="1"/>
  <c r="CQ50" i="1" a="1"/>
  <c r="CQ50" i="1" s="1"/>
  <c r="CR66" i="1" a="1"/>
  <c r="CR66" i="1" s="1"/>
  <c r="CQ66" i="1" a="1"/>
  <c r="CQ66" i="1" s="1"/>
  <c r="CR56" i="1" a="1"/>
  <c r="CR56" i="1" s="1"/>
  <c r="CQ56" i="1" a="1"/>
  <c r="CQ56" i="1" s="1"/>
  <c r="CR73" i="1" a="1"/>
  <c r="CR73" i="1" s="1"/>
  <c r="CQ73" i="1" a="1"/>
  <c r="CQ73" i="1" s="1"/>
  <c r="CR42" i="1" a="1"/>
  <c r="CR42" i="1" s="1"/>
  <c r="CQ42" i="1" a="1"/>
  <c r="CQ42" i="1" s="1"/>
  <c r="CR70" i="1" a="1"/>
  <c r="CR70" i="1" s="1"/>
  <c r="CQ70" i="1" a="1"/>
  <c r="CQ70" i="1" s="1"/>
  <c r="CR51" i="1" a="1"/>
  <c r="CR51" i="1" s="1"/>
  <c r="CQ51" i="1" a="1"/>
  <c r="CQ51" i="1" s="1"/>
  <c r="CR46" i="1" a="1"/>
  <c r="CR46" i="1" s="1"/>
  <c r="CQ46" i="1" a="1"/>
  <c r="CQ46" i="1" s="1"/>
  <c r="CR63" i="1" a="1"/>
  <c r="CR63" i="1" s="1"/>
  <c r="CQ63" i="1" a="1"/>
  <c r="CQ63" i="1" s="1"/>
  <c r="CR69" i="1" a="1"/>
  <c r="CR69" i="1" s="1"/>
  <c r="CQ69" i="1" a="1"/>
  <c r="CQ69" i="1" s="1"/>
  <c r="CR77" i="1" a="1"/>
  <c r="CR77" i="1" s="1"/>
  <c r="CQ77" i="1" a="1"/>
  <c r="CQ77" i="1" s="1"/>
  <c r="CR45" i="1" a="1"/>
  <c r="CR45" i="1" s="1"/>
  <c r="CQ45" i="1" a="1"/>
  <c r="CQ45" i="1" s="1"/>
  <c r="CR68" i="1" a="1"/>
  <c r="CR68" i="1" s="1"/>
  <c r="CQ68" i="1" a="1"/>
  <c r="CQ68" i="1" s="1"/>
  <c r="CR52" i="1" a="1"/>
  <c r="CR52" i="1" s="1"/>
  <c r="CQ52" i="1" a="1"/>
  <c r="CQ52" i="1" s="1"/>
  <c r="CR67" i="1" a="1"/>
  <c r="CR67" i="1" s="1"/>
  <c r="CQ67" i="1" a="1"/>
  <c r="CQ67" i="1" s="1"/>
  <c r="CR53" i="1" a="1"/>
  <c r="CR53" i="1" s="1"/>
  <c r="CQ53" i="1" a="1"/>
  <c r="CQ53" i="1" s="1"/>
  <c r="CR44" i="1" a="1"/>
  <c r="CR44" i="1" s="1"/>
  <c r="CQ44" i="1" a="1"/>
  <c r="CQ44" i="1" s="1"/>
  <c r="CR65" i="1" a="1"/>
  <c r="CR65" i="1" s="1"/>
  <c r="CQ65" i="1" a="1"/>
  <c r="CQ65" i="1" s="1"/>
  <c r="CR74" i="1" a="1"/>
  <c r="CR74" i="1" s="1"/>
  <c r="CQ74" i="1" a="1"/>
  <c r="CQ74" i="1" s="1"/>
  <c r="CR78" i="1" a="1"/>
  <c r="CR78" i="1" s="1"/>
  <c r="CQ78" i="1" a="1"/>
  <c r="CQ78" i="1" s="1"/>
  <c r="BY50" i="1" a="1"/>
  <c r="BY50" i="1" s="1"/>
  <c r="CA50" i="1" a="1"/>
  <c r="CA50" i="1" s="1"/>
  <c r="BY62" i="1" a="1"/>
  <c r="BY62" i="1" s="1"/>
  <c r="CA62" i="1" a="1"/>
  <c r="CA62" i="1" s="1"/>
  <c r="BY68" i="1" a="1"/>
  <c r="BY68" i="1" s="1"/>
  <c r="CA68" i="1" a="1"/>
  <c r="CA68" i="1" s="1"/>
  <c r="BY63" i="1" a="1"/>
  <c r="BY63" i="1" s="1"/>
  <c r="CA63" i="1" a="1"/>
  <c r="CA63" i="1" s="1"/>
  <c r="BY53" i="1" a="1"/>
  <c r="BY53" i="1" s="1"/>
  <c r="CA53" i="1" a="1"/>
  <c r="CA53" i="1" s="1"/>
  <c r="BY65" i="1" a="1"/>
  <c r="BY65" i="1" s="1"/>
  <c r="CA65" i="1" a="1"/>
  <c r="CA65" i="1" s="1"/>
  <c r="BY60" i="1" a="1"/>
  <c r="BY60" i="1" s="1"/>
  <c r="CA60" i="1" a="1"/>
  <c r="CA60" i="1" s="1"/>
  <c r="BY66" i="1" a="1"/>
  <c r="BY66" i="1" s="1"/>
  <c r="CA66" i="1" a="1"/>
  <c r="CA66" i="1" s="1"/>
  <c r="BY72" i="1" a="1"/>
  <c r="BY72" i="1" s="1"/>
  <c r="CA72" i="1" a="1"/>
  <c r="CA72" i="1" s="1"/>
  <c r="BY64" i="1" a="1"/>
  <c r="BY64" i="1" s="1"/>
  <c r="CA64" i="1" a="1"/>
  <c r="CA64" i="1" s="1"/>
  <c r="BY46" i="1" a="1"/>
  <c r="BY46" i="1" s="1"/>
  <c r="CA46" i="1" a="1"/>
  <c r="CA46" i="1" s="1"/>
  <c r="BY44" i="1" a="1"/>
  <c r="BY44" i="1" s="1"/>
  <c r="CA44" i="1" a="1"/>
  <c r="CA44" i="1" s="1"/>
  <c r="BY78" i="1" a="1"/>
  <c r="BY78" i="1" s="1"/>
  <c r="CA78" i="1" a="1"/>
  <c r="CA78" i="1" s="1"/>
  <c r="BY49" i="1" a="1"/>
  <c r="BY49" i="1" s="1"/>
  <c r="CA49" i="1" a="1"/>
  <c r="CA49" i="1" s="1"/>
  <c r="BY61" i="1" a="1"/>
  <c r="BY61" i="1" s="1"/>
  <c r="CA61" i="1" a="1"/>
  <c r="CA61" i="1" s="1"/>
  <c r="BY52" i="1" a="1"/>
  <c r="BY52" i="1" s="1"/>
  <c r="CA52" i="1" a="1"/>
  <c r="CA52" i="1" s="1"/>
  <c r="BY55" i="1" a="1"/>
  <c r="BY55" i="1" s="1"/>
  <c r="CA55" i="1" a="1"/>
  <c r="CA55" i="1" s="1"/>
  <c r="BY71" i="1" a="1"/>
  <c r="BY71" i="1" s="1"/>
  <c r="CA71" i="1" a="1"/>
  <c r="CA71" i="1" s="1"/>
  <c r="BY77" i="1" a="1"/>
  <c r="BY77" i="1" s="1"/>
  <c r="CA77" i="1" a="1"/>
  <c r="CA77" i="1" s="1"/>
  <c r="BY42" i="1" a="1"/>
  <c r="BY42" i="1" s="1"/>
  <c r="CA42" i="1" a="1"/>
  <c r="CA42" i="1" s="1"/>
  <c r="BY74" i="1" a="1"/>
  <c r="BY74" i="1" s="1"/>
  <c r="CA74" i="1" a="1"/>
  <c r="CA74" i="1" s="1"/>
  <c r="BY73" i="1" a="1"/>
  <c r="BY73" i="1" s="1"/>
  <c r="CA73" i="1" a="1"/>
  <c r="CA73" i="1" s="1"/>
  <c r="BY43" i="1" a="1"/>
  <c r="BY43" i="1" s="1"/>
  <c r="CA43" i="1" a="1"/>
  <c r="CA43" i="1" s="1"/>
  <c r="BY54" i="1" a="1"/>
  <c r="BY54" i="1" s="1"/>
  <c r="CA54" i="1" a="1"/>
  <c r="CA54" i="1" s="1"/>
  <c r="BY76" i="1" a="1"/>
  <c r="BY76" i="1" s="1"/>
  <c r="CA76" i="1" a="1"/>
  <c r="CA76" i="1" s="1"/>
  <c r="BY51" i="1" a="1"/>
  <c r="BY51" i="1" s="1"/>
  <c r="CA51" i="1" a="1"/>
  <c r="CA51" i="1" s="1"/>
  <c r="BY69" i="1" a="1"/>
  <c r="BY69" i="1" s="1"/>
  <c r="CA69" i="1" a="1"/>
  <c r="CA69" i="1" s="1"/>
  <c r="BY45" i="1" a="1"/>
  <c r="BY45" i="1" s="1"/>
  <c r="CA45" i="1" a="1"/>
  <c r="CA45" i="1" s="1"/>
  <c r="BY56" i="1" a="1"/>
  <c r="BY56" i="1" s="1"/>
  <c r="CA56" i="1" a="1"/>
  <c r="CA56" i="1" s="1"/>
  <c r="BY67" i="1" a="1"/>
  <c r="BY67" i="1" s="1"/>
  <c r="CA67" i="1" a="1"/>
  <c r="CA67" i="1" s="1"/>
  <c r="BY75" i="1" a="1"/>
  <c r="BY75" i="1" s="1"/>
  <c r="CA75" i="1" a="1"/>
  <c r="CA75" i="1" s="1"/>
  <c r="BY70" i="1" a="1"/>
  <c r="BY70" i="1" s="1"/>
  <c r="CA70" i="1" a="1"/>
  <c r="CA70" i="1" s="1"/>
  <c r="BZ42" i="1" a="1"/>
  <c r="BZ42" i="1" s="1"/>
  <c r="BZ53" i="1" a="1"/>
  <c r="BZ53" i="1" s="1"/>
  <c r="BZ65" i="1" a="1"/>
  <c r="BZ65" i="1" s="1"/>
  <c r="BZ60" i="1" a="1"/>
  <c r="BZ60" i="1" s="1"/>
  <c r="BZ74" i="1" a="1"/>
  <c r="BZ74" i="1" s="1"/>
  <c r="BZ73" i="1" a="1"/>
  <c r="BZ73" i="1" s="1"/>
  <c r="BZ50" i="1" a="1"/>
  <c r="BZ50" i="1" s="1"/>
  <c r="BZ62" i="1" a="1"/>
  <c r="BZ62" i="1" s="1"/>
  <c r="BZ68" i="1" a="1"/>
  <c r="BZ68" i="1" s="1"/>
  <c r="BZ49" i="1" a="1"/>
  <c r="BZ49" i="1" s="1"/>
  <c r="BZ71" i="1" a="1"/>
  <c r="BZ71" i="1" s="1"/>
  <c r="BZ77" i="1" a="1"/>
  <c r="BZ77" i="1" s="1"/>
  <c r="BZ43" i="1" a="1"/>
  <c r="BZ43" i="1" s="1"/>
  <c r="BZ72" i="1" a="1"/>
  <c r="BZ72" i="1" s="1"/>
  <c r="BZ78" i="1" a="1"/>
  <c r="BZ78" i="1" s="1"/>
  <c r="BZ51" i="1" a="1"/>
  <c r="BZ51" i="1" s="1"/>
  <c r="BZ64" i="1" a="1"/>
  <c r="BZ64" i="1" s="1"/>
  <c r="BZ69" i="1" a="1"/>
  <c r="BZ69" i="1" s="1"/>
  <c r="BZ66" i="1" a="1"/>
  <c r="BZ66" i="1" s="1"/>
  <c r="BZ46" i="1" a="1"/>
  <c r="BZ46" i="1" s="1"/>
  <c r="BZ44" i="1" a="1"/>
  <c r="BZ44" i="1" s="1"/>
  <c r="BZ61" i="1" a="1"/>
  <c r="BZ61" i="1" s="1"/>
  <c r="BZ63" i="1" a="1"/>
  <c r="BZ63" i="1" s="1"/>
  <c r="BZ52" i="1" a="1"/>
  <c r="BZ52" i="1" s="1"/>
  <c r="BZ55" i="1" a="1"/>
  <c r="BZ55" i="1" s="1"/>
  <c r="BZ54" i="1" a="1"/>
  <c r="BZ54" i="1" s="1"/>
  <c r="BZ76" i="1" a="1"/>
  <c r="BZ76" i="1" s="1"/>
  <c r="BZ45" i="1" a="1"/>
  <c r="BZ45" i="1" s="1"/>
  <c r="BZ56" i="1" a="1"/>
  <c r="BZ56" i="1" s="1"/>
  <c r="BZ67" i="1" a="1"/>
  <c r="BZ67" i="1" s="1"/>
  <c r="BZ75" i="1" a="1"/>
  <c r="BZ75" i="1" s="1"/>
  <c r="BZ70" i="1" a="1"/>
  <c r="BZ70" i="1" s="1"/>
  <c r="DI77" i="1" a="1"/>
  <c r="DI77" i="1" s="1"/>
  <c r="DI72" i="1" a="1"/>
  <c r="DI72" i="1" s="1"/>
  <c r="DI69" i="1" a="1"/>
  <c r="DI69" i="1" s="1"/>
  <c r="DI71" i="1" a="1"/>
  <c r="DI71" i="1" s="1"/>
  <c r="DI78" i="1" a="1"/>
  <c r="DI78" i="1" s="1"/>
  <c r="DI76" i="1" a="1"/>
  <c r="DI76" i="1" s="1"/>
  <c r="DI73" i="1" a="1"/>
  <c r="DI73" i="1" s="1"/>
  <c r="DE68" i="1" a="1"/>
  <c r="DE68" i="1" s="1"/>
  <c r="DD68" i="1" a="1"/>
  <c r="DD68" i="1" s="1"/>
  <c r="DH78" i="1" a="1"/>
  <c r="DH78" i="1" s="1"/>
  <c r="DG78" i="1" a="1"/>
  <c r="DG78" i="1" s="1"/>
  <c r="DH69" i="1" a="1"/>
  <c r="DH69" i="1" s="1"/>
  <c r="DG69" i="1" a="1"/>
  <c r="DG69" i="1" s="1"/>
  <c r="DH73" i="1" a="1"/>
  <c r="DH73" i="1" s="1"/>
  <c r="DG73" i="1" a="1"/>
  <c r="DG73" i="1" s="1"/>
  <c r="DE78" i="1" a="1"/>
  <c r="DE78" i="1" s="1"/>
  <c r="DD78" i="1" a="1"/>
  <c r="DD78" i="1" s="1"/>
  <c r="DH77" i="1" a="1"/>
  <c r="DH77" i="1" s="1"/>
  <c r="DG77" i="1" a="1"/>
  <c r="DG77" i="1" s="1"/>
  <c r="DH72" i="1" a="1"/>
  <c r="DH72" i="1" s="1"/>
  <c r="DG72" i="1" a="1"/>
  <c r="DG72" i="1" s="1"/>
  <c r="DD71" i="1" a="1"/>
  <c r="DD71" i="1" s="1"/>
  <c r="DE71" i="1" a="1"/>
  <c r="DE71" i="1" s="1"/>
  <c r="DE75" i="1" a="1"/>
  <c r="DE75" i="1" s="1"/>
  <c r="DD75" i="1" a="1"/>
  <c r="DD75" i="1" s="1"/>
  <c r="DH70" i="1" a="1"/>
  <c r="DH70" i="1" s="1"/>
  <c r="DG70" i="1" a="1"/>
  <c r="DG70" i="1" s="1"/>
  <c r="DE77" i="1" a="1"/>
  <c r="DE77" i="1" s="1"/>
  <c r="DD77" i="1" a="1"/>
  <c r="DD77" i="1" s="1"/>
  <c r="DH71" i="1" a="1"/>
  <c r="DH71" i="1" s="1"/>
  <c r="DG71" i="1" a="1"/>
  <c r="DG71" i="1" s="1"/>
  <c r="DI74" i="1" a="1"/>
  <c r="DI74" i="1" s="1"/>
  <c r="DI68" i="1" a="1"/>
  <c r="DI68" i="1" s="1"/>
  <c r="DD72" i="1" a="1"/>
  <c r="DD72" i="1" s="1"/>
  <c r="DE72" i="1" a="1"/>
  <c r="DE72" i="1" s="1"/>
  <c r="DE73" i="1" a="1"/>
  <c r="DE73" i="1" s="1"/>
  <c r="DD73" i="1" a="1"/>
  <c r="DD73" i="1" s="1"/>
  <c r="DE76" i="1" a="1"/>
  <c r="DE76" i="1" s="1"/>
  <c r="DD76" i="1" a="1"/>
  <c r="DD76" i="1" s="1"/>
  <c r="DH74" i="1" a="1"/>
  <c r="DH74" i="1" s="1"/>
  <c r="DG74" i="1" a="1"/>
  <c r="DG74" i="1" s="1"/>
  <c r="DI75" i="1" a="1"/>
  <c r="DI75" i="1" s="1"/>
  <c r="DI70" i="1" a="1"/>
  <c r="DI70" i="1" s="1"/>
  <c r="DD74" i="1" a="1"/>
  <c r="DD74" i="1" s="1"/>
  <c r="DE74" i="1" a="1"/>
  <c r="DE74" i="1" s="1"/>
  <c r="DH75" i="1" a="1"/>
  <c r="DH75" i="1" s="1"/>
  <c r="DG75" i="1" a="1"/>
  <c r="DG75" i="1" s="1"/>
  <c r="DE69" i="1" a="1"/>
  <c r="DE69" i="1" s="1"/>
  <c r="DD69" i="1" a="1"/>
  <c r="DD69" i="1" s="1"/>
  <c r="DH68" i="1" a="1"/>
  <c r="DH68" i="1" s="1"/>
  <c r="DG68" i="1" a="1"/>
  <c r="DG68" i="1" s="1"/>
  <c r="DD70" i="1" a="1"/>
  <c r="DD70" i="1" s="1"/>
  <c r="DE70" i="1" a="1"/>
  <c r="DE70" i="1" s="1"/>
  <c r="DH76" i="1" a="1"/>
  <c r="DH76" i="1" s="1"/>
  <c r="DG76" i="1" a="1"/>
  <c r="DG76" i="1" s="1"/>
  <c r="DI67" i="1" a="1"/>
  <c r="DI67" i="1" s="1"/>
  <c r="DI45" i="1" a="1"/>
  <c r="DI45" i="1" s="1"/>
  <c r="DI51" i="1" a="1"/>
  <c r="DI51" i="1" s="1"/>
  <c r="DI61" i="1" a="1"/>
  <c r="DI61" i="1" s="1"/>
  <c r="DI44" i="1" a="1"/>
  <c r="DI44" i="1" s="1"/>
  <c r="DI55" i="1" a="1"/>
  <c r="DI55" i="1" s="1"/>
  <c r="DI66" i="1" a="1"/>
  <c r="DI66" i="1" s="1"/>
  <c r="DI43" i="1" a="1"/>
  <c r="DI43" i="1" s="1"/>
  <c r="DI54" i="1" a="1"/>
  <c r="DI54" i="1" s="1"/>
  <c r="DI64" i="1" a="1"/>
  <c r="DI64" i="1" s="1"/>
  <c r="DI62" i="1" a="1"/>
  <c r="DI62" i="1" s="1"/>
  <c r="DI49" i="1" a="1"/>
  <c r="DI49" i="1" s="1"/>
  <c r="DI63" i="1" a="1"/>
  <c r="DI63" i="1" s="1"/>
  <c r="DI52" i="1" a="1"/>
  <c r="DI52" i="1" s="1"/>
  <c r="DI46" i="1" a="1"/>
  <c r="DI46" i="1" s="1"/>
  <c r="DI65" i="1" a="1"/>
  <c r="DI65" i="1" s="1"/>
  <c r="DI60" i="1" a="1"/>
  <c r="DI60" i="1" s="1"/>
  <c r="DI50" i="1" a="1"/>
  <c r="DI50" i="1" s="1"/>
  <c r="DI56" i="1" a="1"/>
  <c r="DI56" i="1" s="1"/>
  <c r="DI53" i="1" a="1"/>
  <c r="DI53" i="1" s="1"/>
  <c r="DG42" i="1" a="1"/>
  <c r="DG42" i="1" s="1"/>
  <c r="DG54" i="1" a="1"/>
  <c r="DG54" i="1" s="1"/>
  <c r="DG60" i="1" a="1"/>
  <c r="DG60" i="1" s="1"/>
  <c r="DG43" i="1" a="1"/>
  <c r="DG43" i="1" s="1"/>
  <c r="DG66" i="1" a="1"/>
  <c r="DG66" i="1" s="1"/>
  <c r="DG59" i="1" a="1"/>
  <c r="DG59" i="1" s="1"/>
  <c r="DG46" i="1" a="1"/>
  <c r="DG46" i="1" s="1"/>
  <c r="DG63" i="1" a="1"/>
  <c r="DG63" i="1" s="1"/>
  <c r="DG64" i="1" a="1"/>
  <c r="DG64" i="1" s="1"/>
  <c r="DG65" i="1" a="1"/>
  <c r="DG65" i="1" s="1"/>
  <c r="DG56" i="1" a="1"/>
  <c r="DG56" i="1" s="1"/>
  <c r="DG51" i="1" a="1"/>
  <c r="DG51" i="1" s="1"/>
  <c r="DG49" i="1" a="1"/>
  <c r="DG49" i="1" s="1"/>
  <c r="DG53" i="1" a="1"/>
  <c r="DG53" i="1" s="1"/>
  <c r="DG61" i="1" a="1"/>
  <c r="DG61" i="1" s="1"/>
  <c r="DG44" i="1" a="1"/>
  <c r="DG44" i="1" s="1"/>
  <c r="DG67" i="1" a="1"/>
  <c r="DG67" i="1" s="1"/>
  <c r="DG62" i="1" a="1"/>
  <c r="DG62" i="1" s="1"/>
  <c r="DG45" i="1" a="1"/>
  <c r="DG45" i="1" s="1"/>
  <c r="DG55" i="1" a="1"/>
  <c r="DG55" i="1" s="1"/>
  <c r="DG50" i="1" a="1"/>
  <c r="DG50" i="1" s="1"/>
  <c r="DG52" i="1" a="1"/>
  <c r="DG52" i="1" s="1"/>
  <c r="DE56" i="1" a="1"/>
  <c r="DE56" i="1" s="1"/>
  <c r="DD56" i="1" a="1"/>
  <c r="DD56" i="1" s="1"/>
  <c r="DE50" i="1" a="1"/>
  <c r="DE50" i="1" s="1"/>
  <c r="DD50" i="1" a="1"/>
  <c r="DD50" i="1" s="1"/>
  <c r="DE67" i="1" a="1"/>
  <c r="DE67" i="1" s="1"/>
  <c r="DD67" i="1" a="1"/>
  <c r="DD67" i="1" s="1"/>
  <c r="DE44" i="1" a="1"/>
  <c r="DE44" i="1" s="1"/>
  <c r="DD44" i="1" a="1"/>
  <c r="DD44" i="1" s="1"/>
  <c r="DE42" i="1" a="1"/>
  <c r="DE42" i="1" s="1"/>
  <c r="DD42" i="1" a="1"/>
  <c r="DD42" i="1" s="1"/>
  <c r="DE55" i="1" a="1"/>
  <c r="DE55" i="1" s="1"/>
  <c r="DD55" i="1" a="1"/>
  <c r="DD55" i="1" s="1"/>
  <c r="DE64" i="1" a="1"/>
  <c r="DE64" i="1" s="1"/>
  <c r="DD64" i="1" a="1"/>
  <c r="DD64" i="1" s="1"/>
  <c r="DE53" i="1" a="1"/>
  <c r="DE53" i="1" s="1"/>
  <c r="DD53" i="1" a="1"/>
  <c r="DD53" i="1" s="1"/>
  <c r="DE49" i="1" a="1"/>
  <c r="DE49" i="1" s="1"/>
  <c r="DD49" i="1" a="1"/>
  <c r="DD49" i="1" s="1"/>
  <c r="DE54" i="1" a="1"/>
  <c r="DE54" i="1" s="1"/>
  <c r="DD54" i="1" a="1"/>
  <c r="DD54" i="1" s="1"/>
  <c r="DE65" i="1" a="1"/>
  <c r="DE65" i="1" s="1"/>
  <c r="DD65" i="1" a="1"/>
  <c r="DD65" i="1" s="1"/>
  <c r="DE46" i="1" a="1"/>
  <c r="DE46" i="1" s="1"/>
  <c r="DD46" i="1" a="1"/>
  <c r="DD46" i="1" s="1"/>
  <c r="DE62" i="1" a="1"/>
  <c r="DE62" i="1" s="1"/>
  <c r="DD62" i="1" a="1"/>
  <c r="DD62" i="1" s="1"/>
  <c r="DE52" i="1" a="1"/>
  <c r="DE52" i="1" s="1"/>
  <c r="DD52" i="1" a="1"/>
  <c r="DD52" i="1" s="1"/>
  <c r="DE51" i="1" a="1"/>
  <c r="DE51" i="1" s="1"/>
  <c r="DD51" i="1" a="1"/>
  <c r="DD51" i="1" s="1"/>
  <c r="DE61" i="1" a="1"/>
  <c r="DE61" i="1" s="1"/>
  <c r="DD61" i="1" a="1"/>
  <c r="DD61" i="1" s="1"/>
  <c r="DE63" i="1" a="1"/>
  <c r="DE63" i="1" s="1"/>
  <c r="DD63" i="1" a="1"/>
  <c r="DD63" i="1" s="1"/>
  <c r="DE43" i="1" a="1"/>
  <c r="DE43" i="1" s="1"/>
  <c r="DD43" i="1" a="1"/>
  <c r="DD43" i="1" s="1"/>
  <c r="DE45" i="1" a="1"/>
  <c r="DE45" i="1" s="1"/>
  <c r="DD45" i="1" a="1"/>
  <c r="DD45" i="1" s="1"/>
  <c r="DE66" i="1" a="1"/>
  <c r="DE66" i="1" s="1"/>
  <c r="DD66" i="1" a="1"/>
  <c r="DD66" i="1" s="1"/>
  <c r="DE59" i="1" a="1"/>
  <c r="DE59" i="1" s="1"/>
  <c r="DD59" i="1" a="1"/>
  <c r="DD59" i="1" s="1"/>
  <c r="DE60" i="1" a="1"/>
  <c r="DE60" i="1" s="1"/>
  <c r="DD60" i="1" a="1"/>
  <c r="DD60" i="1" s="1"/>
  <c r="E2" i="1" a="1"/>
  <c r="E2" i="1" s="1"/>
  <c r="DJ10" i="1" l="1" a="1"/>
  <c r="DJ10" i="1" s="1"/>
  <c r="DK10" i="1" s="1" a="1"/>
  <c r="DK10" i="1" s="1"/>
  <c r="DJ7" i="1" a="1"/>
  <c r="DJ7" i="1" s="1"/>
  <c r="DK7" i="1" s="1" a="1"/>
  <c r="DK7" i="1" s="1"/>
  <c r="DJ9" i="1" a="1"/>
  <c r="DJ9" i="1" s="1"/>
  <c r="DK9" i="1" s="1" a="1"/>
  <c r="DK9" i="1" s="1"/>
  <c r="DJ6" i="1" a="1"/>
  <c r="DJ6" i="1" s="1"/>
  <c r="DK6" i="1" s="1" a="1"/>
  <c r="DK6" i="1" s="1"/>
  <c r="DJ8" i="1" a="1"/>
  <c r="DJ8" i="1" s="1"/>
  <c r="DK8" i="1" s="1" a="1"/>
  <c r="DK8" i="1" s="1"/>
  <c r="L37" i="1" a="1"/>
  <c r="L37" i="1" s="1"/>
  <c r="M37" i="1" s="1" a="1"/>
  <c r="M37" i="1" s="1"/>
  <c r="N37" i="1" s="1" a="1"/>
  <c r="N37" i="1" s="1"/>
  <c r="O37" i="1" s="1" a="1"/>
  <c r="O37" i="1" s="1"/>
  <c r="P37" i="1" s="1" a="1"/>
  <c r="P37" i="1" s="1"/>
  <c r="Q37" i="1" s="1" a="1"/>
  <c r="Q37" i="1" s="1"/>
  <c r="R37" i="1" s="1" a="1"/>
  <c r="R37" i="1" s="1"/>
  <c r="S37" i="1" s="1" a="1"/>
  <c r="S37" i="1" s="1"/>
  <c r="T37" i="1" s="1" a="1"/>
  <c r="T37" i="1" s="1"/>
  <c r="U37" i="1" s="1" a="1"/>
  <c r="U37" i="1" s="1"/>
  <c r="L28" i="1" a="1"/>
  <c r="L28" i="1" s="1"/>
  <c r="M28" i="1" s="1" a="1"/>
  <c r="M28" i="1" s="1"/>
  <c r="N28" i="1" s="1" a="1"/>
  <c r="N28" i="1" s="1"/>
  <c r="O28" i="1" s="1" a="1"/>
  <c r="O28" i="1" s="1"/>
  <c r="P28" i="1" s="1" a="1"/>
  <c r="P28" i="1" s="1"/>
  <c r="Q28" i="1" s="1" a="1"/>
  <c r="Q28" i="1" s="1"/>
  <c r="R28" i="1" s="1" a="1"/>
  <c r="R28" i="1" s="1"/>
  <c r="S28" i="1" s="1" a="1"/>
  <c r="S28" i="1" s="1"/>
  <c r="T28" i="1" s="1" a="1"/>
  <c r="T28" i="1" s="1"/>
  <c r="U28" i="1" s="1" a="1"/>
  <c r="U28" i="1" s="1"/>
  <c r="L39" i="1" a="1"/>
  <c r="L39" i="1" s="1"/>
  <c r="M39" i="1" s="1" a="1"/>
  <c r="M39" i="1" s="1"/>
  <c r="N39" i="1" s="1" a="1"/>
  <c r="N39" i="1" s="1"/>
  <c r="O39" i="1" s="1" a="1"/>
  <c r="O39" i="1" s="1"/>
  <c r="P39" i="1" s="1" a="1"/>
  <c r="P39" i="1" s="1"/>
  <c r="Q39" i="1" s="1" a="1"/>
  <c r="Q39" i="1" s="1"/>
  <c r="R39" i="1" s="1" a="1"/>
  <c r="R39" i="1" s="1"/>
  <c r="S39" i="1" s="1" a="1"/>
  <c r="S39" i="1" s="1"/>
  <c r="T39" i="1" s="1" a="1"/>
  <c r="T39" i="1" s="1"/>
  <c r="U39" i="1" s="1" a="1"/>
  <c r="U39" i="1" s="1"/>
  <c r="L29" i="1" a="1"/>
  <c r="L29" i="1" s="1"/>
  <c r="M29" i="1" s="1" a="1"/>
  <c r="M29" i="1" s="1"/>
  <c r="N29" i="1" s="1" a="1"/>
  <c r="N29" i="1" s="1"/>
  <c r="L33" i="1" a="1"/>
  <c r="L33" i="1" s="1"/>
  <c r="M33" i="1" s="1" a="1"/>
  <c r="M33" i="1" s="1"/>
  <c r="N33" i="1" s="1" a="1"/>
  <c r="N33" i="1" s="1"/>
  <c r="O33" i="1" s="1" a="1"/>
  <c r="O33" i="1" s="1"/>
  <c r="P33" i="1" s="1" a="1"/>
  <c r="P33" i="1" s="1"/>
  <c r="Q33" i="1" s="1" a="1"/>
  <c r="Q33" i="1" s="1"/>
  <c r="R33" i="1" s="1" a="1"/>
  <c r="R33" i="1" s="1"/>
  <c r="S33" i="1" s="1" a="1"/>
  <c r="S33" i="1" s="1"/>
  <c r="T33" i="1" s="1" a="1"/>
  <c r="T33" i="1" s="1"/>
  <c r="U33" i="1" s="1" a="1"/>
  <c r="U33" i="1" s="1"/>
  <c r="L32" i="1" a="1"/>
  <c r="L32" i="1" s="1"/>
  <c r="M32" i="1" s="1" a="1"/>
  <c r="M32" i="1" s="1"/>
  <c r="N32" i="1" s="1" a="1"/>
  <c r="N32" i="1" s="1"/>
  <c r="O32" i="1" s="1" a="1"/>
  <c r="O32" i="1" s="1"/>
  <c r="P32" i="1" s="1" a="1"/>
  <c r="P32" i="1" s="1"/>
  <c r="Q32" i="1" s="1" a="1"/>
  <c r="Q32" i="1" s="1"/>
  <c r="R32" i="1" s="1" a="1"/>
  <c r="R32" i="1" s="1"/>
  <c r="S32" i="1" s="1" a="1"/>
  <c r="S32" i="1" s="1"/>
  <c r="T32" i="1" s="1" a="1"/>
  <c r="T32" i="1" s="1"/>
  <c r="U32" i="1" s="1" a="1"/>
  <c r="U32" i="1" s="1"/>
  <c r="R79" i="1" a="1"/>
  <c r="R79" i="1" s="1"/>
  <c r="R3" i="1" a="1"/>
  <c r="R3" i="1" s="1"/>
  <c r="R38" i="1" a="1"/>
  <c r="R38" i="1" s="1"/>
  <c r="S38" i="1" s="1" a="1"/>
  <c r="S38" i="1" s="1"/>
  <c r="T38" i="1" s="1" a="1"/>
  <c r="T38" i="1" s="1"/>
  <c r="U38" i="1" s="1" a="1"/>
  <c r="U38" i="1" s="1"/>
  <c r="R15" i="1" a="1"/>
  <c r="R15" i="1" s="1"/>
  <c r="S15" i="1" s="1" a="1"/>
  <c r="S15" i="1" s="1"/>
  <c r="T15" i="1" s="1" a="1"/>
  <c r="T15" i="1" s="1"/>
  <c r="U15" i="1" s="1" a="1"/>
  <c r="U15" i="1" s="1"/>
  <c r="R4" i="1" a="1"/>
  <c r="R4" i="1" s="1"/>
  <c r="S4" i="1" s="1" a="1"/>
  <c r="S4" i="1" s="1"/>
  <c r="T4" i="1" s="1" a="1"/>
  <c r="T4" i="1" s="1"/>
  <c r="U4" i="1" s="1" a="1"/>
  <c r="U4" i="1" s="1"/>
  <c r="F2" i="1" a="1"/>
  <c r="F2" i="1" s="1"/>
  <c r="O29" i="1" l="1" a="1"/>
  <c r="O29" i="1" s="1"/>
  <c r="P29" i="1" s="1" a="1"/>
  <c r="P29" i="1" s="1"/>
  <c r="Q29" i="1" s="1" a="1"/>
  <c r="Q29" i="1" s="1"/>
  <c r="R29" i="1" s="1" a="1"/>
  <c r="R29" i="1" s="1"/>
  <c r="S29" i="1" s="1" a="1"/>
  <c r="S29" i="1" s="1"/>
  <c r="T29" i="1" s="1" a="1"/>
  <c r="T29" i="1" s="1"/>
  <c r="U29" i="1" s="1" a="1"/>
  <c r="U29" i="1" s="1"/>
  <c r="S79" i="1" a="1"/>
  <c r="S79" i="1" s="1"/>
  <c r="T79" i="1" s="1" a="1"/>
  <c r="T79" i="1" s="1"/>
  <c r="U79" i="1" s="1" a="1"/>
  <c r="U79" i="1" s="1"/>
  <c r="S3" i="1" a="1"/>
  <c r="S3" i="1" s="1"/>
  <c r="T3" i="1" s="1" a="1"/>
  <c r="T3" i="1" s="1"/>
  <c r="U3" i="1" s="1" a="1"/>
  <c r="U3" i="1" s="1"/>
  <c r="G2" i="1" a="1"/>
  <c r="G2" i="1" s="1"/>
  <c r="H2" i="1" l="1" a="1"/>
  <c r="H2" i="1" s="1"/>
  <c r="I2" i="1" l="1" a="1"/>
  <c r="I2" i="1" s="1"/>
  <c r="J2" i="1" l="1" a="1"/>
  <c r="J2" i="1" s="1"/>
  <c r="K2" i="1" l="1" a="1"/>
  <c r="K2" i="1" s="1"/>
  <c r="L2" i="1" l="1" a="1"/>
  <c r="L2" i="1" s="1"/>
  <c r="M2" i="1" l="1" a="1"/>
  <c r="M2" i="1" s="1"/>
  <c r="N2" i="1" l="1" a="1"/>
  <c r="N2" i="1" s="1"/>
  <c r="O2" i="1" l="1" a="1"/>
  <c r="O2" i="1" s="1"/>
  <c r="P2" i="1" l="1" a="1"/>
  <c r="P2" i="1" s="1"/>
  <c r="Q2" i="1" l="1" a="1"/>
  <c r="Q2" i="1" s="1"/>
  <c r="R2" i="1" l="1" a="1"/>
  <c r="R2" i="1" s="1"/>
  <c r="S2" i="1" l="1" a="1"/>
  <c r="S2" i="1" s="1"/>
  <c r="T2" i="1" l="1" a="1"/>
  <c r="T2" i="1" s="1"/>
  <c r="AL8" i="1" l="1" a="1"/>
  <c r="AD41" i="1" a="1"/>
  <c r="U2" i="1" a="1"/>
  <c r="U2" i="1" s="1"/>
  <c r="AC10" i="1" l="1" a="1"/>
  <c r="AC10" i="1" s="1"/>
  <c r="AD19" i="1" a="1"/>
  <c r="AC6" i="1" a="1"/>
  <c r="AC9" i="1" a="1"/>
  <c r="AC9" i="1" s="1"/>
  <c r="AC8" i="1" a="1"/>
  <c r="AC8" i="1" s="1"/>
  <c r="AD10" i="1" a="1"/>
  <c r="AD10" i="1" s="1"/>
  <c r="AL10" i="1" a="1"/>
  <c r="AL10" i="1" s="1"/>
  <c r="AC6" i="1"/>
  <c r="AD8" i="1" a="1"/>
  <c r="AD8" i="1" s="1"/>
  <c r="AC7" i="1" a="1"/>
  <c r="AC7" i="1" s="1"/>
  <c r="AL8" i="1"/>
  <c r="AD7" i="1" a="1"/>
  <c r="AD7" i="1" s="1"/>
  <c r="AL7" i="1" a="1"/>
  <c r="AL7" i="1" s="1"/>
  <c r="AD6" i="1" a="1"/>
  <c r="AD6" i="1" s="1"/>
  <c r="AL6" i="1" a="1"/>
  <c r="AL6" i="1" s="1"/>
  <c r="AC20" i="1" a="1"/>
  <c r="AC20" i="1" s="1"/>
  <c r="AD9" i="1" a="1"/>
  <c r="AD9" i="1" s="1"/>
  <c r="AL9" i="1" a="1"/>
  <c r="AL9" i="1" s="1"/>
  <c r="AC19" i="1" a="1"/>
  <c r="AC19" i="1" s="1"/>
  <c r="AC58" i="1" a="1"/>
  <c r="AC58" i="1" s="1"/>
  <c r="AD20" i="1" a="1"/>
  <c r="AD20" i="1" s="1"/>
  <c r="AL20" i="1" a="1"/>
  <c r="AL20" i="1" s="1"/>
  <c r="AD21" i="1" a="1"/>
  <c r="AD21" i="1" s="1"/>
  <c r="AL21" i="1" a="1"/>
  <c r="AL21" i="1" s="1"/>
  <c r="AC21" i="1" a="1"/>
  <c r="AC21" i="1" s="1"/>
  <c r="AD19" i="1"/>
  <c r="AL75" i="1" a="1"/>
  <c r="AL75" i="1" s="1"/>
  <c r="AL19" i="1" a="1"/>
  <c r="AL19" i="1" s="1"/>
  <c r="AC65" i="1" a="1"/>
  <c r="AC65" i="1" s="1"/>
  <c r="AD62" i="1" a="1"/>
  <c r="AD62" i="1" s="1"/>
  <c r="AC53" i="1" a="1"/>
  <c r="AC53" i="1" s="1"/>
  <c r="AC66" i="1" a="1"/>
  <c r="AC66" i="1" s="1"/>
  <c r="AD53" i="1" a="1"/>
  <c r="AD53" i="1" s="1"/>
  <c r="AD59" i="1" a="1"/>
  <c r="AD59" i="1" s="1"/>
  <c r="AL55" i="1" a="1"/>
  <c r="AL55" i="1" s="1"/>
  <c r="AD67" i="1" a="1"/>
  <c r="AD67" i="1" s="1"/>
  <c r="AL58" i="1" a="1"/>
  <c r="AL58" i="1" s="1"/>
  <c r="AL54" i="1" a="1"/>
  <c r="AL54" i="1" s="1"/>
  <c r="AC62" i="1" a="1"/>
  <c r="AC62" i="1" s="1"/>
  <c r="AL60" i="1" a="1"/>
  <c r="AL60" i="1" s="1"/>
  <c r="AC64" i="1" a="1"/>
  <c r="AC64" i="1" s="1"/>
  <c r="AL56" i="1" a="1"/>
  <c r="AL56" i="1" s="1"/>
  <c r="AL66" i="1" a="1"/>
  <c r="AL66" i="1" s="1"/>
  <c r="AD58" i="1" a="1"/>
  <c r="AD58" i="1" s="1"/>
  <c r="AC57" i="1" a="1"/>
  <c r="AC57" i="1" s="1"/>
  <c r="AL61" i="1" a="1"/>
  <c r="AL61" i="1" s="1"/>
  <c r="AL63" i="1" a="1"/>
  <c r="AL63" i="1" s="1"/>
  <c r="AD65" i="1" a="1"/>
  <c r="AD65" i="1" s="1"/>
  <c r="AL70" i="1" a="1"/>
  <c r="AL70" i="1" s="1"/>
  <c r="AD63" i="1" a="1"/>
  <c r="AD63" i="1" s="1"/>
  <c r="AL74" i="1" a="1"/>
  <c r="AL74" i="1" s="1"/>
  <c r="AC71" i="1" a="1"/>
  <c r="AC71" i="1" s="1"/>
  <c r="AD69" i="1" a="1"/>
  <c r="AD69" i="1" s="1"/>
  <c r="AD71" i="1" a="1"/>
  <c r="AD71" i="1" s="1"/>
  <c r="AC72" i="1" a="1"/>
  <c r="AC72" i="1" s="1"/>
  <c r="AL68" i="1" a="1"/>
  <c r="AL68" i="1" s="1"/>
  <c r="AC70" i="1" a="1"/>
  <c r="AC70" i="1" s="1"/>
  <c r="AD68" i="1" a="1"/>
  <c r="AD68" i="1" s="1"/>
  <c r="AD77" i="1" a="1"/>
  <c r="AD77" i="1" s="1"/>
  <c r="AD74" i="1" a="1"/>
  <c r="AD74" i="1" s="1"/>
  <c r="AL76" i="1" a="1"/>
  <c r="AL76" i="1" s="1"/>
  <c r="AD72" i="1" a="1"/>
  <c r="AD72" i="1" s="1"/>
  <c r="AC77" i="1" a="1"/>
  <c r="AC77" i="1" s="1"/>
  <c r="AC74" i="1" a="1"/>
  <c r="AC74" i="1" s="1"/>
  <c r="AD70" i="1" a="1"/>
  <c r="AD70" i="1" s="1"/>
  <c r="AC76" i="1" a="1"/>
  <c r="AC76" i="1" s="1"/>
  <c r="AC69" i="1" a="1"/>
  <c r="AC69" i="1" s="1"/>
  <c r="AC68" i="1" a="1"/>
  <c r="AC68" i="1" s="1"/>
  <c r="AC73" i="1" a="1"/>
  <c r="AC73" i="1" s="1"/>
  <c r="AD66" i="1" a="1"/>
  <c r="AD66" i="1" s="1"/>
  <c r="AD76" i="1" a="1"/>
  <c r="AD76" i="1" s="1"/>
  <c r="AL72" i="1" a="1"/>
  <c r="AL72" i="1" s="1"/>
  <c r="AD73" i="1" a="1"/>
  <c r="AD73" i="1" s="1"/>
  <c r="AL69" i="1" a="1"/>
  <c r="AL69" i="1" s="1"/>
  <c r="AL78" i="1" a="1"/>
  <c r="AL78" i="1" s="1"/>
  <c r="AC78" i="1" a="1"/>
  <c r="AC78" i="1" s="1"/>
  <c r="AL71" i="1" a="1"/>
  <c r="AL71" i="1" s="1"/>
  <c r="AD78" i="1" a="1"/>
  <c r="AD78" i="1" s="1"/>
  <c r="AL73" i="1" a="1"/>
  <c r="AL73" i="1" s="1"/>
  <c r="AD75" i="1" a="1"/>
  <c r="AD75" i="1" s="1"/>
  <c r="AL77" i="1" a="1"/>
  <c r="AL77" i="1" s="1"/>
  <c r="AC75" i="1" a="1"/>
  <c r="AC75" i="1" s="1"/>
  <c r="AD57" i="1" a="1"/>
  <c r="AD57" i="1" s="1"/>
  <c r="AL62" i="1" a="1"/>
  <c r="AL62" i="1" s="1"/>
  <c r="AC61" i="1" a="1"/>
  <c r="AC61" i="1" s="1"/>
  <c r="AD61" i="1" a="1"/>
  <c r="AD61" i="1" s="1"/>
  <c r="AL59" i="1" a="1"/>
  <c r="AL59" i="1" s="1"/>
  <c r="AL64" i="1" a="1"/>
  <c r="AL64" i="1" s="1"/>
  <c r="AL57" i="1" a="1"/>
  <c r="AL57" i="1" s="1"/>
  <c r="AL65" i="1" a="1"/>
  <c r="AL65" i="1" s="1"/>
  <c r="AC63" i="1" a="1"/>
  <c r="AC63" i="1" s="1"/>
  <c r="AC60" i="1" a="1"/>
  <c r="AC60" i="1" s="1"/>
  <c r="AC59" i="1" a="1"/>
  <c r="AC59" i="1" s="1"/>
  <c r="AD64" i="1" a="1"/>
  <c r="AD64" i="1" s="1"/>
  <c r="AD60" i="1" a="1"/>
  <c r="AD60" i="1" s="1"/>
  <c r="AC55" i="1" a="1"/>
  <c r="AC55" i="1" s="1"/>
  <c r="AL67" i="1" a="1"/>
  <c r="AL67" i="1" s="1"/>
  <c r="AC67" i="1" a="1"/>
  <c r="AC67" i="1" s="1"/>
  <c r="AD54" i="1" a="1"/>
  <c r="AD54" i="1" s="1"/>
  <c r="AD55" i="1" a="1"/>
  <c r="AD55" i="1" s="1"/>
  <c r="AC54" i="1" a="1"/>
  <c r="AC54" i="1" s="1"/>
  <c r="AD56" i="1" a="1"/>
  <c r="AD56" i="1" s="1"/>
  <c r="AC56" i="1" a="1"/>
  <c r="AC56" i="1" s="1"/>
  <c r="AL41" i="1" a="1"/>
  <c r="AL41" i="1" s="1"/>
  <c r="AL53" i="1" a="1"/>
  <c r="AL53" i="1" s="1"/>
  <c r="AD44" i="1" a="1"/>
  <c r="AD44" i="1" s="1"/>
  <c r="AD43" i="1" a="1"/>
  <c r="AD43" i="1" s="1"/>
  <c r="AC43" i="1" a="1"/>
  <c r="AC43" i="1" s="1"/>
  <c r="AC44" i="1" a="1"/>
  <c r="AC44" i="1" s="1"/>
  <c r="AC40" i="1" a="1"/>
  <c r="AC40" i="1" s="1"/>
  <c r="AD51" i="1" a="1"/>
  <c r="AD51" i="1" s="1"/>
  <c r="AL52" i="1" a="1"/>
  <c r="AL52" i="1" s="1"/>
  <c r="AD47" i="1" a="1"/>
  <c r="AD47" i="1" s="1"/>
  <c r="AD48" i="1" a="1"/>
  <c r="AD48" i="1" s="1"/>
  <c r="AD46" i="1" a="1"/>
  <c r="AD46" i="1" s="1"/>
  <c r="AC49" i="1" a="1"/>
  <c r="AC49" i="1" s="1"/>
  <c r="AD52" i="1" a="1"/>
  <c r="AD52" i="1" s="1"/>
  <c r="AC50" i="1" a="1"/>
  <c r="AC50" i="1" s="1"/>
  <c r="AL46" i="1" a="1"/>
  <c r="AL46" i="1" s="1"/>
  <c r="AL48" i="1" a="1"/>
  <c r="AL48" i="1" s="1"/>
  <c r="AC46" i="1" a="1"/>
  <c r="AC46" i="1" s="1"/>
  <c r="AD50" i="1" a="1"/>
  <c r="AD50" i="1" s="1"/>
  <c r="AC48" i="1" a="1"/>
  <c r="AC48" i="1" s="1"/>
  <c r="AL47" i="1" a="1"/>
  <c r="AL47" i="1" s="1"/>
  <c r="AD49" i="1" a="1"/>
  <c r="AD49" i="1" s="1"/>
  <c r="AC52" i="1" a="1"/>
  <c r="AC52" i="1" s="1"/>
  <c r="AC51" i="1" a="1"/>
  <c r="AC51" i="1" s="1"/>
  <c r="AC47" i="1" a="1"/>
  <c r="AC47" i="1" s="1"/>
  <c r="AL49" i="1" a="1"/>
  <c r="AL49" i="1" s="1"/>
  <c r="AL50" i="1" a="1"/>
  <c r="AL50" i="1" s="1"/>
  <c r="AL51" i="1" a="1"/>
  <c r="AL51" i="1" s="1"/>
  <c r="AL43" i="1" a="1"/>
  <c r="AL43" i="1" s="1"/>
  <c r="AL45" i="1" a="1"/>
  <c r="AL45" i="1" s="1"/>
  <c r="AC45" i="1" a="1"/>
  <c r="AC45" i="1" s="1"/>
  <c r="AD45" i="1" a="1"/>
  <c r="AD45" i="1" s="1"/>
  <c r="AL44" i="1" a="1"/>
  <c r="AL44" i="1" s="1"/>
  <c r="AD41" i="1"/>
  <c r="AC41" i="1" a="1"/>
  <c r="AC41" i="1" s="1"/>
  <c r="AL42" i="1" a="1"/>
  <c r="AL42" i="1" s="1"/>
  <c r="AC42" i="1" a="1"/>
  <c r="AC42" i="1" s="1"/>
  <c r="AD42" i="1" a="1"/>
  <c r="AD42" i="1" s="1"/>
  <c r="AL40" i="1" a="1"/>
  <c r="AL40" i="1" s="1"/>
  <c r="AD40" i="1" a="1"/>
  <c r="AD40" i="1" s="1"/>
  <c r="AD22" i="1" a="1"/>
  <c r="AD22" i="1" s="1"/>
  <c r="AD2" i="1" a="1"/>
  <c r="AD2" i="1" s="1"/>
  <c r="AC28" i="1" a="1"/>
  <c r="AC28" i="1" s="1"/>
  <c r="AD32" i="1" a="1"/>
  <c r="AD32" i="1" s="1"/>
  <c r="AD16" i="1" a="1"/>
  <c r="AD16" i="1" s="1"/>
  <c r="AD5" i="1" a="1"/>
  <c r="AD5" i="1" s="1"/>
  <c r="AD26" i="1" a="1"/>
  <c r="AD26" i="1" s="1"/>
  <c r="AD36" i="1" a="1"/>
  <c r="AD36" i="1" s="1"/>
  <c r="AD14" i="1" a="1"/>
  <c r="AD14" i="1" s="1"/>
  <c r="AD25" i="1" a="1"/>
  <c r="AD25" i="1" s="1"/>
  <c r="AD35" i="1" a="1"/>
  <c r="AD35" i="1" s="1"/>
  <c r="AD33" i="1" a="1"/>
  <c r="AD33" i="1" s="1"/>
  <c r="AD39" i="1" a="1"/>
  <c r="AD39" i="1" s="1"/>
  <c r="AD3" i="1" a="1"/>
  <c r="AD3" i="1" s="1"/>
  <c r="AC32" i="1" a="1"/>
  <c r="AC32" i="1" s="1"/>
  <c r="AD31" i="1" a="1"/>
  <c r="AD31" i="1" s="1"/>
  <c r="AD37" i="1" a="1"/>
  <c r="AD37" i="1" s="1"/>
  <c r="AD30" i="1" a="1"/>
  <c r="AD30" i="1" s="1"/>
  <c r="AD79" i="1" a="1"/>
  <c r="AD79" i="1" s="1"/>
  <c r="AD18" i="1" a="1"/>
  <c r="AD18" i="1" s="1"/>
  <c r="AD13" i="1" a="1"/>
  <c r="AD13" i="1" s="1"/>
  <c r="AD27" i="1" a="1"/>
  <c r="AD27" i="1" s="1"/>
  <c r="AD15" i="1" a="1"/>
  <c r="AD15" i="1" s="1"/>
  <c r="AD17" i="1" a="1"/>
  <c r="AD17" i="1" s="1"/>
  <c r="AD29" i="1" a="1"/>
  <c r="AD29" i="1" s="1"/>
  <c r="AD4" i="1" a="1"/>
  <c r="AD4" i="1" s="1"/>
  <c r="AD28" i="1" a="1"/>
  <c r="AD28" i="1" s="1"/>
  <c r="AD23" i="1" a="1"/>
  <c r="AD23" i="1" s="1"/>
  <c r="AD12" i="1" a="1"/>
  <c r="AD12" i="1" s="1"/>
  <c r="AD38" i="1" a="1"/>
  <c r="AD38" i="1" s="1"/>
  <c r="AD24" i="1" a="1"/>
  <c r="AD24" i="1" s="1"/>
  <c r="AD34" i="1" a="1"/>
  <c r="AD34" i="1" s="1"/>
  <c r="AD11" i="1" a="1"/>
  <c r="AD11" i="1" s="1"/>
  <c r="AC23" i="1" a="1"/>
  <c r="AC23" i="1" s="1"/>
  <c r="AC16" i="1" a="1"/>
  <c r="AC16" i="1" s="1"/>
  <c r="AC31" i="1" a="1"/>
  <c r="AC31" i="1" s="1"/>
  <c r="AC37" i="1" a="1"/>
  <c r="AC37" i="1" s="1"/>
  <c r="AC79" i="1" a="1"/>
  <c r="AC79" i="1" s="1"/>
  <c r="AC15" i="1" a="1"/>
  <c r="AC15" i="1" s="1"/>
  <c r="AC38" i="1" a="1"/>
  <c r="AC38" i="1" s="1"/>
  <c r="AC33" i="1" a="1"/>
  <c r="AC33" i="1" s="1"/>
  <c r="AC11" i="1" a="1"/>
  <c r="AC11" i="1" s="1"/>
  <c r="AC39" i="1" a="1"/>
  <c r="AC39" i="1" s="1"/>
  <c r="AC36" i="1" a="1"/>
  <c r="AC36" i="1" s="1"/>
  <c r="AC26" i="1" a="1"/>
  <c r="AC26" i="1" s="1"/>
  <c r="AC30" i="1" a="1"/>
  <c r="AC30" i="1" s="1"/>
  <c r="AC24" i="1" a="1"/>
  <c r="AC24" i="1" s="1"/>
  <c r="AC2" i="1" a="1"/>
  <c r="AC2" i="1" s="1"/>
  <c r="AC27" i="1" a="1"/>
  <c r="AC27" i="1" s="1"/>
  <c r="AC17" i="1" a="1"/>
  <c r="AC17" i="1" s="1"/>
  <c r="AC5" i="1" a="1"/>
  <c r="AC5" i="1" s="1"/>
  <c r="AC22" i="1" a="1"/>
  <c r="AC22" i="1" s="1"/>
  <c r="AC25" i="1" a="1"/>
  <c r="AC25" i="1" s="1"/>
  <c r="AC18" i="1" a="1"/>
  <c r="AC18" i="1" s="1"/>
  <c r="AC12" i="1" a="1"/>
  <c r="AC12" i="1" s="1"/>
  <c r="AC29" i="1" a="1"/>
  <c r="AC29" i="1" s="1"/>
  <c r="AC34" i="1" a="1"/>
  <c r="AC34" i="1" s="1"/>
  <c r="AC4" i="1" a="1"/>
  <c r="AC4" i="1" s="1"/>
  <c r="AC14" i="1" a="1"/>
  <c r="AC14" i="1" s="1"/>
  <c r="AC13" i="1" a="1"/>
  <c r="AC13" i="1" s="1"/>
  <c r="AC35" i="1" a="1"/>
  <c r="AC35" i="1" s="1"/>
  <c r="AC3" i="1" a="1"/>
  <c r="AC3" i="1" s="1"/>
  <c r="AL13" i="1" a="1"/>
  <c r="AL13" i="1" s="1"/>
  <c r="AL18" i="1" a="1"/>
  <c r="AL18" i="1" s="1"/>
  <c r="AL17" i="1" a="1"/>
  <c r="AL17" i="1" s="1"/>
  <c r="AL24" i="1" a="1"/>
  <c r="AL24" i="1" s="1"/>
  <c r="AL39" i="1" a="1"/>
  <c r="AL39" i="1" s="1"/>
  <c r="AL4" i="1" a="1"/>
  <c r="AL4" i="1" s="1"/>
  <c r="AL37" i="1" a="1"/>
  <c r="AL37" i="1" s="1"/>
  <c r="AL31" i="1" a="1"/>
  <c r="AL31" i="1" s="1"/>
  <c r="AL22" i="1" a="1"/>
  <c r="AL22" i="1" s="1"/>
  <c r="AL3" i="1" a="1"/>
  <c r="AL3" i="1" s="1"/>
  <c r="AL28" i="1" a="1"/>
  <c r="AL28" i="1" s="1"/>
  <c r="AL34" i="1" a="1"/>
  <c r="AL34" i="1" s="1"/>
  <c r="AL11" i="1" a="1"/>
  <c r="AL11" i="1" s="1"/>
  <c r="AL35" i="1" a="1"/>
  <c r="AL35" i="1" s="1"/>
  <c r="AL38" i="1" a="1"/>
  <c r="AL38" i="1" s="1"/>
  <c r="AL27" i="1" a="1"/>
  <c r="AL27" i="1" s="1"/>
  <c r="AL29" i="1" a="1"/>
  <c r="AL29" i="1" s="1"/>
  <c r="AL26" i="1" a="1"/>
  <c r="AL26" i="1" s="1"/>
  <c r="AL12" i="1" a="1"/>
  <c r="AL12" i="1" s="1"/>
  <c r="AL16" i="1" a="1"/>
  <c r="AL16" i="1" s="1"/>
  <c r="AL14" i="1" a="1"/>
  <c r="AL14" i="1" s="1"/>
  <c r="AL32" i="1" a="1"/>
  <c r="AL32" i="1" s="1"/>
  <c r="AL25" i="1" a="1"/>
  <c r="AL25" i="1" s="1"/>
  <c r="AL33" i="1" a="1"/>
  <c r="AL33" i="1" s="1"/>
  <c r="AL15" i="1" a="1"/>
  <c r="AL15" i="1" s="1"/>
  <c r="AL2" i="1" a="1"/>
  <c r="AL2" i="1" s="1"/>
  <c r="AL79" i="1" a="1"/>
  <c r="AL79" i="1" s="1"/>
  <c r="AL23" i="1" a="1"/>
  <c r="AL23" i="1" s="1"/>
  <c r="AL30" i="1" a="1"/>
  <c r="AL30" i="1" s="1"/>
  <c r="AL36" i="1" a="1"/>
  <c r="AL36" i="1" s="1"/>
  <c r="AL5" i="1" a="1"/>
  <c r="AL5" i="1" s="1"/>
  <c r="AG10" i="1" l="1" a="1"/>
  <c r="AG10" i="1" s="1"/>
  <c r="AH10" i="1" s="1" a="1"/>
  <c r="AH10" i="1" s="1"/>
  <c r="AG8" i="1" a="1"/>
  <c r="AG8" i="1" s="1"/>
  <c r="AH8" i="1" s="1" a="1"/>
  <c r="AH8" i="1" s="1"/>
  <c r="AG7" i="1" a="1"/>
  <c r="AG7" i="1" s="1"/>
  <c r="AH7" i="1" s="1" a="1"/>
  <c r="AH7" i="1" s="1"/>
  <c r="AG6" i="1" a="1"/>
  <c r="AG6" i="1" s="1"/>
  <c r="AH6" i="1" s="1" a="1"/>
  <c r="AH6" i="1" s="1"/>
  <c r="AG9" i="1" a="1"/>
  <c r="AG9" i="1" s="1"/>
  <c r="AH9" i="1" s="1" a="1"/>
  <c r="AH9" i="1" s="1"/>
  <c r="AG20" i="1" a="1"/>
  <c r="AG20" i="1" s="1"/>
  <c r="AH20" i="1" s="1" a="1"/>
  <c r="AH20" i="1" s="1"/>
  <c r="AG21" i="1" a="1"/>
  <c r="AG21" i="1" s="1"/>
  <c r="AH21" i="1" s="1" a="1"/>
  <c r="AH21" i="1" s="1"/>
  <c r="AG75" i="1" a="1"/>
  <c r="AG75" i="1" s="1"/>
  <c r="AH75" i="1" s="1" a="1"/>
  <c r="AH75" i="1" s="1"/>
  <c r="AG19" i="1" a="1"/>
  <c r="AG19" i="1" s="1"/>
  <c r="AH19" i="1" s="1" a="1"/>
  <c r="AH19" i="1" s="1"/>
  <c r="AG63" i="1" a="1"/>
  <c r="AG63" i="1" s="1"/>
  <c r="AH63" i="1" s="1" a="1"/>
  <c r="AH63" i="1" s="1"/>
  <c r="AG74" i="1" a="1"/>
  <c r="AG74" i="1" s="1"/>
  <c r="AH74" i="1" s="1" a="1"/>
  <c r="AH74" i="1" s="1"/>
  <c r="AG70" i="1" a="1"/>
  <c r="AG70" i="1" s="1"/>
  <c r="AH70" i="1" s="1" a="1"/>
  <c r="AH70" i="1" s="1"/>
  <c r="AG65" i="1" a="1"/>
  <c r="AG65" i="1" s="1"/>
  <c r="AH65" i="1" s="1" a="1"/>
  <c r="AH65" i="1" s="1"/>
  <c r="AG66" i="1" a="1"/>
  <c r="AG66" i="1" s="1"/>
  <c r="AH66" i="1" s="1" a="1"/>
  <c r="AH66" i="1" s="1"/>
  <c r="AG62" i="1" a="1"/>
  <c r="AG62" i="1" s="1"/>
  <c r="AH62" i="1" s="1" a="1"/>
  <c r="AH62" i="1" s="1"/>
  <c r="AG77" i="1" a="1"/>
  <c r="AG77" i="1" s="1"/>
  <c r="AH77" i="1" s="1" a="1"/>
  <c r="AH77" i="1" s="1"/>
  <c r="AG68" i="1" a="1"/>
  <c r="AG68" i="1" s="1"/>
  <c r="AH68" i="1" s="1" a="1"/>
  <c r="AH68" i="1" s="1"/>
  <c r="AG73" i="1" a="1"/>
  <c r="AG73" i="1" s="1"/>
  <c r="AH73" i="1" s="1" a="1"/>
  <c r="AH73" i="1" s="1"/>
  <c r="AG76" i="1" a="1"/>
  <c r="AG76" i="1" s="1"/>
  <c r="AH76" i="1" s="1" a="1"/>
  <c r="AH76" i="1" s="1"/>
  <c r="AG78" i="1" a="1"/>
  <c r="AG78" i="1" s="1"/>
  <c r="AH78" i="1" s="1" a="1"/>
  <c r="AH78" i="1" s="1"/>
  <c r="AG72" i="1" a="1"/>
  <c r="AG72" i="1" s="1"/>
  <c r="AH72" i="1" s="1" a="1"/>
  <c r="AH72" i="1" s="1"/>
  <c r="AG71" i="1" a="1"/>
  <c r="AG71" i="1" s="1"/>
  <c r="AH71" i="1" s="1" a="1"/>
  <c r="AH71" i="1" s="1"/>
  <c r="AG69" i="1" a="1"/>
  <c r="AG69" i="1" s="1"/>
  <c r="AH69" i="1" s="1" a="1"/>
  <c r="AH69" i="1" s="1"/>
  <c r="AG58" i="1" a="1"/>
  <c r="AG58" i="1" s="1"/>
  <c r="AH58" i="1" s="1" a="1"/>
  <c r="AH58" i="1" s="1"/>
  <c r="AG60" i="1" a="1"/>
  <c r="AG60" i="1" s="1"/>
  <c r="AH60" i="1" s="1" a="1"/>
  <c r="AH60" i="1" s="1"/>
  <c r="AG54" i="1" a="1"/>
  <c r="AG54" i="1" s="1"/>
  <c r="AH54" i="1" s="1" a="1"/>
  <c r="AH54" i="1" s="1"/>
  <c r="AG59" i="1" a="1"/>
  <c r="AG59" i="1" s="1"/>
  <c r="AH59" i="1" s="1" a="1"/>
  <c r="AH59" i="1" s="1"/>
  <c r="AG61" i="1" a="1"/>
  <c r="AG61" i="1" s="1"/>
  <c r="AH61" i="1" s="1" a="1"/>
  <c r="AH61" i="1" s="1"/>
  <c r="AG64" i="1" a="1"/>
  <c r="AG64" i="1" s="1"/>
  <c r="AH64" i="1" s="1" a="1"/>
  <c r="AH64" i="1" s="1"/>
  <c r="AG67" i="1" a="1"/>
  <c r="AG67" i="1" s="1"/>
  <c r="AH67" i="1" s="1" a="1"/>
  <c r="AH67" i="1" s="1"/>
  <c r="AG57" i="1" a="1"/>
  <c r="AG57" i="1" s="1"/>
  <c r="AH57" i="1" s="1" a="1"/>
  <c r="AH57" i="1" s="1"/>
  <c r="AG53" i="1" a="1"/>
  <c r="AG53" i="1" s="1"/>
  <c r="AH53" i="1" s="1" a="1"/>
  <c r="AH53" i="1" s="1"/>
  <c r="AG56" i="1" a="1"/>
  <c r="AG56" i="1" s="1"/>
  <c r="AH56" i="1" s="1" a="1"/>
  <c r="AH56" i="1" s="1"/>
  <c r="AG55" i="1" a="1"/>
  <c r="AG55" i="1" s="1"/>
  <c r="AH55" i="1" s="1" a="1"/>
  <c r="AH55" i="1" s="1"/>
  <c r="AG51" i="1" a="1"/>
  <c r="AG51" i="1" s="1"/>
  <c r="AH51" i="1" s="1" a="1"/>
  <c r="AH51" i="1" s="1"/>
  <c r="AG52" i="1" a="1"/>
  <c r="AG52" i="1" s="1"/>
  <c r="AH52" i="1" s="1" a="1"/>
  <c r="AH52" i="1" s="1"/>
  <c r="AG43" i="1" a="1"/>
  <c r="AG43" i="1" s="1"/>
  <c r="AH43" i="1" s="1" a="1"/>
  <c r="AH43" i="1" s="1"/>
  <c r="AG50" i="1" a="1"/>
  <c r="AG50" i="1" s="1"/>
  <c r="AH50" i="1" s="1" a="1"/>
  <c r="AH50" i="1" s="1"/>
  <c r="AG49" i="1" a="1"/>
  <c r="AG49" i="1" s="1"/>
  <c r="AH49" i="1" s="1" a="1"/>
  <c r="AH49" i="1" s="1"/>
  <c r="AG47" i="1" a="1"/>
  <c r="AG47" i="1" s="1"/>
  <c r="AH47" i="1" s="1" a="1"/>
  <c r="AH47" i="1" s="1"/>
  <c r="AG46" i="1" a="1"/>
  <c r="AG46" i="1" s="1"/>
  <c r="AH46" i="1" s="1" a="1"/>
  <c r="AH46" i="1" s="1"/>
  <c r="AG48" i="1" a="1"/>
  <c r="AG48" i="1" s="1"/>
  <c r="AH48" i="1" s="1" a="1"/>
  <c r="AH48" i="1" s="1"/>
  <c r="AG45" i="1" a="1"/>
  <c r="AG45" i="1" s="1"/>
  <c r="AH45" i="1" s="1" a="1"/>
  <c r="AH45" i="1" s="1"/>
  <c r="AG44" i="1" a="1"/>
  <c r="AG44" i="1" s="1"/>
  <c r="AH44" i="1" s="1" a="1"/>
  <c r="AH44" i="1" s="1"/>
  <c r="AG41" i="1" a="1"/>
  <c r="AG41" i="1" s="1"/>
  <c r="AH41" i="1" s="1" a="1"/>
  <c r="AH41" i="1" s="1"/>
  <c r="AG42" i="1" a="1"/>
  <c r="AG42" i="1" s="1"/>
  <c r="AH42" i="1" s="1" a="1"/>
  <c r="AH42" i="1" s="1"/>
  <c r="AG40" i="1" a="1"/>
  <c r="AG40" i="1" s="1"/>
  <c r="AH40" i="1" s="1" a="1"/>
  <c r="AH40" i="1" s="1"/>
  <c r="AG79" i="1" a="1"/>
  <c r="AG79" i="1" s="1"/>
  <c r="AH79" i="1" s="1" a="1"/>
  <c r="AH79" i="1" s="1"/>
  <c r="AG2" i="1" a="1"/>
  <c r="AG2" i="1" s="1"/>
  <c r="AH2" i="1" s="1" a="1"/>
  <c r="AH2" i="1" s="1"/>
  <c r="AG36" i="1" a="1"/>
  <c r="AG36" i="1" s="1"/>
  <c r="AH36" i="1" s="1" a="1"/>
  <c r="AH36" i="1" s="1"/>
  <c r="AG26" i="1" a="1"/>
  <c r="AG26" i="1" s="1"/>
  <c r="AH26" i="1" s="1" a="1"/>
  <c r="AH26" i="1" s="1"/>
  <c r="AG14" i="1" a="1"/>
  <c r="AG14" i="1" s="1"/>
  <c r="AH14" i="1" s="1" a="1"/>
  <c r="AH14" i="1" s="1"/>
  <c r="AG22" i="1" a="1"/>
  <c r="AG22" i="1" s="1"/>
  <c r="AH22" i="1" s="1" a="1"/>
  <c r="AH22" i="1" s="1"/>
  <c r="AG12" i="1" a="1"/>
  <c r="AG12" i="1" s="1"/>
  <c r="AH12" i="1" s="1" a="1"/>
  <c r="AH12" i="1" s="1"/>
  <c r="AG27" i="1" a="1"/>
  <c r="AG27" i="1" s="1"/>
  <c r="AH27" i="1" s="1" a="1"/>
  <c r="AH27" i="1" s="1"/>
  <c r="AG15" i="1" a="1"/>
  <c r="AG15" i="1" s="1"/>
  <c r="AH15" i="1" s="1" a="1"/>
  <c r="AH15" i="1" s="1"/>
  <c r="AG35" i="1" a="1"/>
  <c r="AG35" i="1" s="1"/>
  <c r="AH35" i="1" s="1" a="1"/>
  <c r="AH35" i="1" s="1"/>
  <c r="AG5" i="1" a="1"/>
  <c r="AG5" i="1" s="1"/>
  <c r="AH5" i="1" s="1" a="1"/>
  <c r="AH5" i="1" s="1"/>
  <c r="AG33" i="1" a="1"/>
  <c r="AG33" i="1" s="1"/>
  <c r="AH33" i="1" s="1" a="1"/>
  <c r="AH33" i="1" s="1"/>
  <c r="AG37" i="1" a="1"/>
  <c r="AG37" i="1" s="1"/>
  <c r="AH37" i="1" s="1" a="1"/>
  <c r="AH37" i="1" s="1"/>
  <c r="AG13" i="1" a="1"/>
  <c r="AG13" i="1" s="1"/>
  <c r="AH13" i="1" s="1" a="1"/>
  <c r="AH13" i="1" s="1"/>
  <c r="AG3" i="1" a="1"/>
  <c r="AG3" i="1" s="1"/>
  <c r="AH3" i="1" s="1" a="1"/>
  <c r="AH3" i="1" s="1"/>
  <c r="AG31" i="1" a="1"/>
  <c r="AG31" i="1" s="1"/>
  <c r="AH31" i="1" s="1" a="1"/>
  <c r="AH31" i="1" s="1"/>
  <c r="AG25" i="1" a="1"/>
  <c r="AG25" i="1" s="1"/>
  <c r="AH25" i="1" s="1" a="1"/>
  <c r="AH25" i="1" s="1"/>
  <c r="AG16" i="1" a="1"/>
  <c r="AG16" i="1" s="1"/>
  <c r="AH16" i="1" s="1" a="1"/>
  <c r="AH16" i="1" s="1"/>
  <c r="AG18" i="1" a="1"/>
  <c r="AG18" i="1" s="1"/>
  <c r="AH18" i="1" s="1" a="1"/>
  <c r="AH18" i="1" s="1"/>
  <c r="AG4" i="1" a="1"/>
  <c r="AG4" i="1" s="1"/>
  <c r="AH4" i="1" s="1" a="1"/>
  <c r="AH4" i="1" s="1"/>
  <c r="AG30" i="1" a="1"/>
  <c r="AG30" i="1" s="1"/>
  <c r="AH30" i="1" s="1" a="1"/>
  <c r="AH30" i="1" s="1"/>
  <c r="AG32" i="1" a="1"/>
  <c r="AG32" i="1" s="1"/>
  <c r="AH32" i="1" s="1" a="1"/>
  <c r="AH32" i="1" s="1"/>
  <c r="AG28" i="1" a="1"/>
  <c r="AG28" i="1" s="1"/>
  <c r="AH28" i="1" s="1" a="1"/>
  <c r="AH28" i="1" s="1"/>
  <c r="AG39" i="1" a="1"/>
  <c r="AG39" i="1" s="1"/>
  <c r="AH39" i="1" s="1" a="1"/>
  <c r="AH39" i="1" s="1"/>
  <c r="AG34" i="1" a="1"/>
  <c r="AG34" i="1" s="1"/>
  <c r="AH34" i="1" s="1" a="1"/>
  <c r="AH34" i="1" s="1"/>
  <c r="AG29" i="1" a="1"/>
  <c r="AG29" i="1" s="1"/>
  <c r="AH29" i="1" s="1" a="1"/>
  <c r="AH29" i="1" s="1"/>
  <c r="AG17" i="1" a="1"/>
  <c r="AG17" i="1" s="1"/>
  <c r="AH17" i="1" s="1" a="1"/>
  <c r="AH17" i="1" s="1"/>
  <c r="AG11" i="1" a="1"/>
  <c r="AG11" i="1" s="1"/>
  <c r="AH11" i="1" s="1" a="1"/>
  <c r="AH11" i="1" s="1"/>
  <c r="AG24" i="1" a="1"/>
  <c r="AG24" i="1" s="1"/>
  <c r="AH24" i="1" s="1" a="1"/>
  <c r="AH24" i="1" s="1"/>
  <c r="AG23" i="1" a="1"/>
  <c r="AG23" i="1" s="1"/>
  <c r="AH23" i="1" s="1" a="1"/>
  <c r="AH23" i="1" s="1"/>
  <c r="AG38" i="1" a="1"/>
  <c r="AG38" i="1" s="1"/>
  <c r="AH38" i="1" s="1" a="1"/>
  <c r="AH38" i="1" s="1"/>
  <c r="AI10" i="1" l="1" a="1"/>
  <c r="AI10" i="1" s="1"/>
  <c r="AI7" i="1" a="1"/>
  <c r="AI7" i="1" s="1"/>
  <c r="AI8" i="1" a="1"/>
  <c r="AI8" i="1" s="1"/>
  <c r="AI6" i="1" a="1"/>
  <c r="AI6" i="1" s="1"/>
  <c r="AI9" i="1" a="1"/>
  <c r="AI9" i="1" s="1"/>
  <c r="AI21" i="1" a="1"/>
  <c r="AI21" i="1" s="1"/>
  <c r="AI20" i="1" a="1"/>
  <c r="AI20" i="1" s="1"/>
  <c r="AI19" i="1" a="1"/>
  <c r="AI19" i="1" s="1"/>
  <c r="AE19" i="1" s="1" a="1"/>
  <c r="AE19" i="1" s="1"/>
  <c r="AI69" i="1" a="1"/>
  <c r="AI69" i="1" s="1"/>
  <c r="AI74" i="1" a="1"/>
  <c r="AI74" i="1" s="1"/>
  <c r="AI78" i="1" a="1"/>
  <c r="AI78" i="1" s="1"/>
  <c r="AI71" i="1" a="1"/>
  <c r="AI71" i="1" s="1"/>
  <c r="AI73" i="1" a="1"/>
  <c r="AI73" i="1" s="1"/>
  <c r="AI68" i="1" a="1"/>
  <c r="AI68" i="1" s="1"/>
  <c r="AI72" i="1" a="1"/>
  <c r="AI72" i="1" s="1"/>
  <c r="AI76" i="1" a="1"/>
  <c r="AI76" i="1" s="1"/>
  <c r="AI75" i="1" a="1"/>
  <c r="AI75" i="1" s="1"/>
  <c r="AI77" i="1" a="1"/>
  <c r="AI77" i="1" s="1"/>
  <c r="AI70" i="1" a="1"/>
  <c r="AI70" i="1" s="1"/>
  <c r="AI58" i="1" a="1"/>
  <c r="AI58" i="1" s="1"/>
  <c r="AI62" i="1" a="1"/>
  <c r="AI62" i="1" s="1"/>
  <c r="AI65" i="1" a="1"/>
  <c r="AI65" i="1" s="1"/>
  <c r="AI59" i="1" a="1"/>
  <c r="AI59" i="1" s="1"/>
  <c r="AI57" i="1" a="1"/>
  <c r="AI57" i="1" s="1"/>
  <c r="AI60" i="1" a="1"/>
  <c r="AI60" i="1" s="1"/>
  <c r="AI61" i="1" a="1"/>
  <c r="AI61" i="1" s="1"/>
  <c r="AI64" i="1" a="1"/>
  <c r="AI64" i="1" s="1"/>
  <c r="AI66" i="1" a="1"/>
  <c r="AI66" i="1" s="1"/>
  <c r="AI63" i="1" a="1"/>
  <c r="AI63" i="1" s="1"/>
  <c r="AI67" i="1" a="1"/>
  <c r="AI67" i="1" s="1"/>
  <c r="AI54" i="1" a="1"/>
  <c r="AI54" i="1" s="1"/>
  <c r="AI55" i="1" a="1"/>
  <c r="AI55" i="1" s="1"/>
  <c r="AI56" i="1" a="1"/>
  <c r="AI56" i="1" s="1"/>
  <c r="AI53" i="1" a="1"/>
  <c r="AI53" i="1" s="1"/>
  <c r="AI47" i="1" a="1"/>
  <c r="AI47" i="1" s="1"/>
  <c r="AF47" i="1" s="1" a="1"/>
  <c r="AF47" i="1" s="1"/>
  <c r="AI46" i="1" a="1"/>
  <c r="AI46" i="1" s="1"/>
  <c r="AI52" i="1" a="1"/>
  <c r="AI52" i="1" s="1"/>
  <c r="AF52" i="1" s="1" a="1"/>
  <c r="AF52" i="1" s="1"/>
  <c r="AI51" i="1" a="1"/>
  <c r="AI51" i="1" s="1"/>
  <c r="AF51" i="1" s="1" a="1"/>
  <c r="AF51" i="1" s="1"/>
  <c r="AI50" i="1" a="1"/>
  <c r="AI50" i="1" s="1"/>
  <c r="AF50" i="1" s="1" a="1"/>
  <c r="AF50" i="1" s="1"/>
  <c r="AI48" i="1" a="1"/>
  <c r="AI48" i="1" s="1"/>
  <c r="AF48" i="1" s="1" a="1"/>
  <c r="AF48" i="1" s="1"/>
  <c r="AI49" i="1" a="1"/>
  <c r="AI49" i="1" s="1"/>
  <c r="AF49" i="1" s="1" a="1"/>
  <c r="AF49" i="1" s="1"/>
  <c r="AI45" i="1" a="1"/>
  <c r="AI45" i="1" s="1"/>
  <c r="AI44" i="1" a="1"/>
  <c r="AI44" i="1" s="1"/>
  <c r="AF44" i="1" s="1" a="1"/>
  <c r="AF44" i="1" s="1"/>
  <c r="AI43" i="1" a="1"/>
  <c r="AI43" i="1" s="1"/>
  <c r="AF43" i="1" s="1" a="1"/>
  <c r="AF43" i="1" s="1"/>
  <c r="AI42" i="1" a="1"/>
  <c r="AI42" i="1" s="1"/>
  <c r="AI41" i="1" a="1"/>
  <c r="AI41" i="1" s="1"/>
  <c r="AF41" i="1" s="1" a="1"/>
  <c r="AF41" i="1" s="1"/>
  <c r="AI40" i="1" a="1"/>
  <c r="AI40" i="1" s="1"/>
  <c r="AK40" i="1" s="1" a="1"/>
  <c r="AK40" i="1" s="1"/>
  <c r="AI3" i="1" a="1"/>
  <c r="AI3" i="1" s="1"/>
  <c r="AI12" i="1" a="1"/>
  <c r="AI12" i="1" s="1"/>
  <c r="AF12" i="1" s="1" a="1"/>
  <c r="AF12" i="1" s="1"/>
  <c r="AI16" i="1" a="1"/>
  <c r="AI16" i="1" s="1"/>
  <c r="AF16" i="1" s="1" a="1"/>
  <c r="AF16" i="1" s="1"/>
  <c r="AI23" i="1" a="1"/>
  <c r="AI23" i="1" s="1"/>
  <c r="AF23" i="1" s="1" a="1"/>
  <c r="AF23" i="1" s="1"/>
  <c r="AI27" i="1" a="1"/>
  <c r="AI27" i="1" s="1"/>
  <c r="AI31" i="1" a="1"/>
  <c r="AI31" i="1" s="1"/>
  <c r="AI35" i="1" a="1"/>
  <c r="AI35" i="1" s="1"/>
  <c r="AI39" i="1" a="1"/>
  <c r="AI39" i="1" s="1"/>
  <c r="AI37" i="1" a="1"/>
  <c r="AI37" i="1" s="1"/>
  <c r="AF37" i="1" s="1" a="1"/>
  <c r="AF37" i="1" s="1"/>
  <c r="AI15" i="1" a="1"/>
  <c r="AI15" i="1" s="1"/>
  <c r="AI30" i="1" a="1"/>
  <c r="AI30" i="1" s="1"/>
  <c r="AI13" i="1" a="1"/>
  <c r="AI13" i="1" s="1"/>
  <c r="AF13" i="1" s="1" a="1"/>
  <c r="AF13" i="1" s="1"/>
  <c r="AI17" i="1" a="1"/>
  <c r="AI17" i="1" s="1"/>
  <c r="AI28" i="1" a="1"/>
  <c r="AI28" i="1" s="1"/>
  <c r="AI32" i="1" a="1"/>
  <c r="AI32" i="1" s="1"/>
  <c r="AF32" i="1" s="1" a="1"/>
  <c r="AF32" i="1" s="1"/>
  <c r="AI79" i="1" a="1"/>
  <c r="AI79" i="1" s="1"/>
  <c r="AI5" i="1" a="1"/>
  <c r="AI5" i="1" s="1"/>
  <c r="AI18" i="1" a="1"/>
  <c r="AI18" i="1" s="1"/>
  <c r="AF18" i="1" s="1" a="1"/>
  <c r="AF18" i="1" s="1"/>
  <c r="AI29" i="1" a="1"/>
  <c r="AI29" i="1" s="1"/>
  <c r="AF29" i="1" s="1" a="1"/>
  <c r="AF29" i="1" s="1"/>
  <c r="AI2" i="1" a="1"/>
  <c r="AI2" i="1" s="1"/>
  <c r="AI26" i="1" a="1"/>
  <c r="AI26" i="1" s="1"/>
  <c r="AI38" i="1" a="1"/>
  <c r="AI38" i="1" s="1"/>
  <c r="AI4" i="1" a="1"/>
  <c r="AI4" i="1" s="1"/>
  <c r="AI24" i="1" a="1"/>
  <c r="AI24" i="1" s="1"/>
  <c r="AI36" i="1" a="1"/>
  <c r="AI36" i="1" s="1"/>
  <c r="AF36" i="1" s="1" a="1"/>
  <c r="AF36" i="1" s="1"/>
  <c r="AI14" i="1" a="1"/>
  <c r="AI14" i="1" s="1"/>
  <c r="AI25" i="1" a="1"/>
  <c r="AI25" i="1" s="1"/>
  <c r="AI33" i="1" a="1"/>
  <c r="AI33" i="1" s="1"/>
  <c r="AI11" i="1" a="1"/>
  <c r="AI11" i="1" s="1"/>
  <c r="AI22" i="1" a="1"/>
  <c r="AI22" i="1" s="1"/>
  <c r="AF22" i="1" s="1" a="1"/>
  <c r="AF22" i="1" s="1"/>
  <c r="AI34" i="1" a="1"/>
  <c r="AI34" i="1" s="1"/>
  <c r="BH79" i="1" a="1"/>
  <c r="BH79" i="1" s="1"/>
  <c r="BH37" i="1" a="1"/>
  <c r="BH37" i="1" s="1"/>
  <c r="BH35" i="1" a="1"/>
  <c r="BH35" i="1" s="1"/>
  <c r="BH28" i="1" a="1"/>
  <c r="BH28" i="1" s="1"/>
  <c r="BH3" i="1" a="1"/>
  <c r="BH3" i="1" s="1"/>
  <c r="BH27" i="1" a="1"/>
  <c r="BH27" i="1" s="1"/>
  <c r="BH4" i="1" a="1"/>
  <c r="BH4" i="1" s="1"/>
  <c r="BH26" i="1" a="1"/>
  <c r="BH26" i="1" s="1"/>
  <c r="BH39" i="1" a="1"/>
  <c r="BH39" i="1" s="1"/>
  <c r="BH17" i="1" a="1"/>
  <c r="BH17" i="1" s="1"/>
  <c r="BH13" i="1" a="1"/>
  <c r="BH13" i="1" s="1"/>
  <c r="BH24" i="1" a="1"/>
  <c r="BH24" i="1" s="1"/>
  <c r="CK40" i="1" l="1" a="1"/>
  <c r="CK40" i="1" s="1"/>
  <c r="AK34" i="1" a="1"/>
  <c r="AK34" i="1" s="1"/>
  <c r="AF10" i="1" a="1"/>
  <c r="AF10" i="1" s="1"/>
  <c r="AE10" i="1" a="1"/>
  <c r="AE10" i="1" s="1"/>
  <c r="AE7" i="1" a="1"/>
  <c r="AE7" i="1" s="1"/>
  <c r="AE8" i="1" a="1"/>
  <c r="AE8" i="1" s="1"/>
  <c r="AF6" i="1" a="1"/>
  <c r="AF6" i="1" s="1"/>
  <c r="AE6" i="1" a="1"/>
  <c r="AE6" i="1" s="1"/>
  <c r="AF9" i="1" a="1"/>
  <c r="AF9" i="1" s="1"/>
  <c r="AE9" i="1" a="1"/>
  <c r="AE9" i="1" s="1"/>
  <c r="AF21" i="1" a="1"/>
  <c r="AF21" i="1" s="1"/>
  <c r="AE21" i="1" a="1"/>
  <c r="AE21" i="1" s="1"/>
  <c r="AF20" i="1" a="1"/>
  <c r="AF20" i="1" s="1"/>
  <c r="AE20" i="1" a="1"/>
  <c r="AE20" i="1" s="1"/>
  <c r="AE76" i="1" a="1"/>
  <c r="AE76" i="1" s="1"/>
  <c r="AF76" i="1" a="1"/>
  <c r="AF76" i="1" s="1"/>
  <c r="AF68" i="1" a="1"/>
  <c r="AF68" i="1" s="1"/>
  <c r="AE68" i="1" a="1"/>
  <c r="AE68" i="1" s="1"/>
  <c r="AE73" i="1" a="1"/>
  <c r="AE73" i="1" s="1"/>
  <c r="AF73" i="1" a="1"/>
  <c r="AF73" i="1" s="1"/>
  <c r="AF70" i="1" a="1"/>
  <c r="AF70" i="1" s="1"/>
  <c r="AE70" i="1" a="1"/>
  <c r="AE70" i="1" s="1"/>
  <c r="AE78" i="1" a="1"/>
  <c r="AE78" i="1" s="1"/>
  <c r="AF78" i="1" a="1"/>
  <c r="AF78" i="1" s="1"/>
  <c r="AE71" i="1" a="1"/>
  <c r="AE71" i="1" s="1"/>
  <c r="AF71" i="1" a="1"/>
  <c r="AF71" i="1" s="1"/>
  <c r="AF77" i="1" a="1"/>
  <c r="AF77" i="1" s="1"/>
  <c r="AE77" i="1" a="1"/>
  <c r="AE77" i="1" s="1"/>
  <c r="AE74" i="1" a="1"/>
  <c r="AE74" i="1" s="1"/>
  <c r="AF74" i="1" a="1"/>
  <c r="AF74" i="1" s="1"/>
  <c r="AF72" i="1" a="1"/>
  <c r="AF72" i="1" s="1"/>
  <c r="AE72" i="1" a="1"/>
  <c r="AE72" i="1" s="1"/>
  <c r="AF75" i="1" a="1"/>
  <c r="AF75" i="1" s="1"/>
  <c r="AE75" i="1" a="1"/>
  <c r="AE75" i="1" s="1"/>
  <c r="AE69" i="1" a="1"/>
  <c r="AE69" i="1" s="1"/>
  <c r="AF69" i="1" a="1"/>
  <c r="AF69" i="1" s="1"/>
  <c r="AE57" i="1" a="1"/>
  <c r="AE57" i="1" s="1"/>
  <c r="AE64" i="1" a="1"/>
  <c r="AE64" i="1" s="1"/>
  <c r="AF64" i="1" a="1"/>
  <c r="AF64" i="1" s="1"/>
  <c r="AE61" i="1" a="1"/>
  <c r="AE61" i="1" s="1"/>
  <c r="AF61" i="1" a="1"/>
  <c r="AF61" i="1" s="1"/>
  <c r="AE59" i="1" a="1"/>
  <c r="AE59" i="1" s="1"/>
  <c r="AE65" i="1" a="1"/>
  <c r="AE65" i="1" s="1"/>
  <c r="AF65" i="1" a="1"/>
  <c r="AF65" i="1" s="1"/>
  <c r="AE63" i="1" a="1"/>
  <c r="AE63" i="1" s="1"/>
  <c r="AF63" i="1" a="1"/>
  <c r="AF63" i="1" s="1"/>
  <c r="AE62" i="1" a="1"/>
  <c r="AE62" i="1" s="1"/>
  <c r="AF62" i="1" a="1"/>
  <c r="AF62" i="1" s="1"/>
  <c r="AF60" i="1" a="1"/>
  <c r="AF60" i="1" s="1"/>
  <c r="AE60" i="1" a="1"/>
  <c r="AE60" i="1" s="1"/>
  <c r="AE66" i="1" a="1"/>
  <c r="AE66" i="1" s="1"/>
  <c r="AF66" i="1" a="1"/>
  <c r="AF66" i="1" s="1"/>
  <c r="AE58" i="1" a="1"/>
  <c r="AE58" i="1" s="1"/>
  <c r="AF67" i="1" a="1"/>
  <c r="AF67" i="1" s="1"/>
  <c r="AE67" i="1" a="1"/>
  <c r="AE67" i="1" s="1"/>
  <c r="AF55" i="1" a="1"/>
  <c r="AF55" i="1" s="1"/>
  <c r="AE55" i="1" a="1"/>
  <c r="AE55" i="1" s="1"/>
  <c r="AE54" i="1" a="1"/>
  <c r="AE54" i="1" s="1"/>
  <c r="AF54" i="1" a="1"/>
  <c r="AF54" i="1" s="1"/>
  <c r="AE56" i="1" a="1"/>
  <c r="AE56" i="1" s="1"/>
  <c r="AF56" i="1" a="1"/>
  <c r="AF56" i="1" s="1"/>
  <c r="AE53" i="1" a="1"/>
  <c r="AE53" i="1" s="1"/>
  <c r="AF53" i="1" a="1"/>
  <c r="AF53" i="1" s="1"/>
  <c r="AE30" i="1" a="1"/>
  <c r="AE30" i="1" s="1"/>
  <c r="AE3" i="1" a="1"/>
  <c r="AE3" i="1" s="1"/>
  <c r="AF3" i="1" a="1"/>
  <c r="AF3" i="1" s="1"/>
  <c r="AE24" i="1" a="1"/>
  <c r="AE24" i="1" s="1"/>
  <c r="AF24" i="1" a="1"/>
  <c r="AF24" i="1" s="1"/>
  <c r="AE79" i="1" a="1"/>
  <c r="AE79" i="1" s="1"/>
  <c r="AF79" i="1" a="1"/>
  <c r="AF79" i="1" s="1"/>
  <c r="AE39" i="1" a="1"/>
  <c r="AE39" i="1" s="1"/>
  <c r="AF39" i="1" a="1"/>
  <c r="AF39" i="1" s="1"/>
  <c r="AE25" i="1" a="1"/>
  <c r="AE25" i="1" s="1"/>
  <c r="AF25" i="1" a="1"/>
  <c r="AF25" i="1" s="1"/>
  <c r="AE4" i="1" a="1"/>
  <c r="AE4" i="1" s="1"/>
  <c r="AE35" i="1" a="1"/>
  <c r="AE35" i="1" s="1"/>
  <c r="AF35" i="1" a="1"/>
  <c r="AF35" i="1" s="1"/>
  <c r="AE38" i="1" a="1"/>
  <c r="AE38" i="1" s="1"/>
  <c r="AF38" i="1" a="1"/>
  <c r="AF38" i="1" s="1"/>
  <c r="AE28" i="1" a="1"/>
  <c r="AE28" i="1" s="1"/>
  <c r="AF28" i="1" a="1"/>
  <c r="AF28" i="1" s="1"/>
  <c r="AE31" i="1" a="1"/>
  <c r="AE31" i="1" s="1"/>
  <c r="AF31" i="1" a="1"/>
  <c r="AF31" i="1" s="1"/>
  <c r="AE26" i="1" a="1"/>
  <c r="AE26" i="1" s="1"/>
  <c r="AF26" i="1" a="1"/>
  <c r="AF26" i="1" s="1"/>
  <c r="AE17" i="1" a="1"/>
  <c r="AE17" i="1" s="1"/>
  <c r="AF17" i="1" a="1"/>
  <c r="AF17" i="1" s="1"/>
  <c r="AE27" i="1" a="1"/>
  <c r="AE27" i="1" s="1"/>
  <c r="AF27" i="1" a="1"/>
  <c r="AF27" i="1" s="1"/>
  <c r="AE33" i="1" a="1"/>
  <c r="AE33" i="1" s="1"/>
  <c r="AF33" i="1" a="1"/>
  <c r="AF33" i="1" s="1"/>
  <c r="AE48" i="1" a="1"/>
  <c r="AE48" i="1" s="1"/>
  <c r="AF46" i="1" s="1" a="1"/>
  <c r="AF46" i="1" s="1"/>
  <c r="AE50" i="1" a="1"/>
  <c r="AE50" i="1" s="1"/>
  <c r="AE52" i="1" a="1"/>
  <c r="AE52" i="1" s="1"/>
  <c r="AE46" i="1" a="1"/>
  <c r="AE46" i="1" s="1"/>
  <c r="AE51" i="1" a="1"/>
  <c r="AE51" i="1" s="1"/>
  <c r="AE47" i="1" a="1"/>
  <c r="AE47" i="1" s="1"/>
  <c r="AF45" i="1" s="1" a="1"/>
  <c r="AF45" i="1" s="1"/>
  <c r="AE49" i="1" a="1"/>
  <c r="AE49" i="1" s="1"/>
  <c r="AE45" i="1" a="1"/>
  <c r="AE45" i="1" s="1"/>
  <c r="AE44" i="1" a="1"/>
  <c r="AE44" i="1" s="1"/>
  <c r="AE43" i="1" a="1"/>
  <c r="AE43" i="1" s="1"/>
  <c r="AE42" i="1" a="1"/>
  <c r="AE42" i="1" s="1"/>
  <c r="BT42" i="1" s="1" a="1"/>
  <c r="BT42" i="1" s="1"/>
  <c r="AE41" i="1" a="1"/>
  <c r="AE41" i="1" s="1"/>
  <c r="AE37" i="1" a="1"/>
  <c r="AE37" i="1" s="1"/>
  <c r="AE13" i="1" a="1"/>
  <c r="AE13" i="1" s="1"/>
  <c r="BG5" i="1" a="1"/>
  <c r="BG5" i="1" s="1"/>
  <c r="BH38" i="1" a="1"/>
  <c r="BH38" i="1" s="1"/>
  <c r="BH33" i="1" a="1"/>
  <c r="BH33" i="1" s="1"/>
  <c r="BF5" i="1" a="1"/>
  <c r="BF5" i="1" s="1"/>
  <c r="BH30" i="1" a="1"/>
  <c r="BH30" i="1" s="1"/>
  <c r="BH25" i="1" a="1"/>
  <c r="BH25" i="1" s="1"/>
  <c r="BH31" i="1" a="1"/>
  <c r="BH31" i="1" s="1"/>
  <c r="BC79" i="1" a="1"/>
  <c r="BC79" i="1" s="1"/>
  <c r="X38" i="1" a="1"/>
  <c r="X38" i="1" s="1"/>
  <c r="BE38" i="1" a="1"/>
  <c r="BE38" i="1" s="1"/>
  <c r="AE36" i="1" a="1"/>
  <c r="AE36" i="1" s="1"/>
  <c r="BD38" i="1" a="1"/>
  <c r="BD38" i="1" s="1"/>
  <c r="BC38" i="1" a="1"/>
  <c r="BC38" i="1" s="1"/>
  <c r="BH36" i="1" a="1"/>
  <c r="BH36" i="1" s="1"/>
  <c r="BE79" i="1" a="1"/>
  <c r="BE79" i="1" s="1"/>
  <c r="X79" i="1" a="1"/>
  <c r="X79" i="1" s="1"/>
  <c r="BD79" i="1" a="1"/>
  <c r="BD79" i="1" s="1"/>
  <c r="BU42" i="1" l="1" a="1"/>
  <c r="BU42" i="1" s="1"/>
  <c r="BX42" i="1" a="1"/>
  <c r="BX42" i="1" s="1"/>
  <c r="BV42" i="1" a="1"/>
  <c r="BV42" i="1" s="1"/>
  <c r="DI42" i="1" a="1"/>
  <c r="DI42" i="1" s="1"/>
  <c r="AF42" i="1" a="1"/>
  <c r="AF42" i="1" s="1"/>
  <c r="CK42" i="1" s="1" a="1"/>
  <c r="CK42" i="1" s="1"/>
  <c r="CK34" i="1" a="1"/>
  <c r="CK34" i="1" s="1"/>
  <c r="CD26" i="1" a="1"/>
  <c r="CD26" i="1" s="1"/>
  <c r="CD35" i="1" a="1"/>
  <c r="CD35" i="1" s="1"/>
  <c r="CD56" i="1" a="1"/>
  <c r="CD56" i="1" s="1"/>
  <c r="CD61" i="1" a="1"/>
  <c r="CD61" i="1" s="1"/>
  <c r="CD70" i="1" a="1"/>
  <c r="CD70" i="1" s="1"/>
  <c r="CD20" i="1" a="1"/>
  <c r="CD20" i="1" s="1"/>
  <c r="CD28" i="1" a="1"/>
  <c r="CD28" i="1" s="1"/>
  <c r="CD27" i="1" a="1"/>
  <c r="CD27" i="1" s="1"/>
  <c r="CD77" i="1" a="1"/>
  <c r="CD77" i="1" s="1"/>
  <c r="CD21" i="1" a="1"/>
  <c r="CD21" i="1" s="1"/>
  <c r="CD10" i="1" a="1"/>
  <c r="CD10" i="1" s="1"/>
  <c r="CD33" i="1" a="1"/>
  <c r="CD33" i="1" s="1"/>
  <c r="CD31" i="1" a="1"/>
  <c r="CD31" i="1" s="1"/>
  <c r="CD54" i="1" a="1"/>
  <c r="CD54" i="1" s="1"/>
  <c r="CD60" i="1" a="1"/>
  <c r="CD60" i="1" s="1"/>
  <c r="CD75" i="1" a="1"/>
  <c r="CD75" i="1" s="1"/>
  <c r="CD68" i="1" a="1"/>
  <c r="CD68" i="1" s="1"/>
  <c r="CD9" i="1" a="1"/>
  <c r="CD9" i="1" s="1"/>
  <c r="CK6" i="1" a="1"/>
  <c r="CK6" i="1" s="1"/>
  <c r="CD6" i="1" a="1"/>
  <c r="CD6" i="1" s="1"/>
  <c r="CD39" i="1" a="1"/>
  <c r="CD39" i="1" s="1"/>
  <c r="CD62" i="1" a="1"/>
  <c r="CD62" i="1" s="1"/>
  <c r="CD76" i="1" a="1"/>
  <c r="CD76" i="1" s="1"/>
  <c r="CK52" i="1" a="1"/>
  <c r="CK52" i="1" s="1"/>
  <c r="CD52" i="1" a="1"/>
  <c r="CD52" i="1" s="1"/>
  <c r="CD64" i="1" a="1"/>
  <c r="CD64" i="1" s="1"/>
  <c r="CK43" i="1" a="1"/>
  <c r="CK43" i="1" s="1"/>
  <c r="CD43" i="1" a="1"/>
  <c r="CD43" i="1" s="1"/>
  <c r="CK50" i="1" a="1"/>
  <c r="CK50" i="1" s="1"/>
  <c r="CD50" i="1" a="1"/>
  <c r="CD50" i="1" s="1"/>
  <c r="CD79" i="1" a="1"/>
  <c r="CD79" i="1" s="1"/>
  <c r="CD63" i="1" a="1"/>
  <c r="CD63" i="1" s="1"/>
  <c r="CD74" i="1" a="1"/>
  <c r="CD74" i="1" s="1"/>
  <c r="CK37" i="1" a="1"/>
  <c r="CK37" i="1" s="1"/>
  <c r="CD37" i="1" a="1"/>
  <c r="CD37" i="1" s="1"/>
  <c r="CD53" i="1" a="1"/>
  <c r="CD53" i="1" s="1"/>
  <c r="CK72" i="1" a="1"/>
  <c r="CK72" i="1" s="1"/>
  <c r="CD72" i="1" a="1"/>
  <c r="CD72" i="1" s="1"/>
  <c r="CK46" i="1" a="1"/>
  <c r="CK46" i="1" s="1"/>
  <c r="CD46" i="1" a="1"/>
  <c r="CD46" i="1" s="1"/>
  <c r="CD17" i="1" a="1"/>
  <c r="CD17" i="1" s="1"/>
  <c r="CK44" i="1" a="1"/>
  <c r="CK44" i="1" s="1"/>
  <c r="CD44" i="1" a="1"/>
  <c r="CD44" i="1" s="1"/>
  <c r="CK45" i="1" a="1"/>
  <c r="CK45" i="1" s="1"/>
  <c r="CD45" i="1" a="1"/>
  <c r="CD45" i="1" s="1"/>
  <c r="CD24" i="1" a="1"/>
  <c r="CD24" i="1" s="1"/>
  <c r="CD66" i="1" a="1"/>
  <c r="CD66" i="1" s="1"/>
  <c r="CD65" i="1" a="1"/>
  <c r="CD65" i="1" s="1"/>
  <c r="CD69" i="1" a="1"/>
  <c r="CD69" i="1" s="1"/>
  <c r="CD73" i="1" a="1"/>
  <c r="CD73" i="1" s="1"/>
  <c r="CK51" i="1" a="1"/>
  <c r="CK51" i="1" s="1"/>
  <c r="CD51" i="1" a="1"/>
  <c r="CD51" i="1" s="1"/>
  <c r="CD38" i="1" a="1"/>
  <c r="CD38" i="1" s="1"/>
  <c r="CK49" i="1" a="1"/>
  <c r="CK49" i="1" s="1"/>
  <c r="CD49" i="1" a="1"/>
  <c r="CD49" i="1" s="1"/>
  <c r="CK41" i="1" a="1"/>
  <c r="CK41" i="1" s="1"/>
  <c r="CD41" i="1" a="1"/>
  <c r="CD41" i="1" s="1"/>
  <c r="CK67" i="1" a="1"/>
  <c r="CK67" i="1" s="1"/>
  <c r="CD67" i="1" a="1"/>
  <c r="CD67" i="1" s="1"/>
  <c r="CD78" i="1" a="1"/>
  <c r="CD78" i="1" s="1"/>
  <c r="CK36" i="1" a="1"/>
  <c r="CK36" i="1" s="1"/>
  <c r="CD36" i="1" a="1"/>
  <c r="CD36" i="1" s="1"/>
  <c r="CK48" i="1" a="1"/>
  <c r="CK48" i="1" s="1"/>
  <c r="CD48" i="1" a="1"/>
  <c r="CD48" i="1" s="1"/>
  <c r="CK13" i="1" a="1"/>
  <c r="CK13" i="1" s="1"/>
  <c r="CD13" i="1" a="1"/>
  <c r="CD13" i="1" s="1"/>
  <c r="CK47" i="1" a="1"/>
  <c r="CK47" i="1" s="1"/>
  <c r="CD47" i="1" a="1"/>
  <c r="CD47" i="1" s="1"/>
  <c r="CD25" i="1" a="1"/>
  <c r="CD25" i="1" s="1"/>
  <c r="CD3" i="1" a="1"/>
  <c r="CD3" i="1" s="1"/>
  <c r="CD55" i="1" a="1"/>
  <c r="CD55" i="1" s="1"/>
  <c r="CD71" i="1" a="1"/>
  <c r="CD71" i="1" s="1"/>
  <c r="CK66" i="1" a="1"/>
  <c r="CK66" i="1" s="1"/>
  <c r="CK65" i="1" a="1"/>
  <c r="CK65" i="1" s="1"/>
  <c r="CK69" i="1" a="1"/>
  <c r="CK69" i="1" s="1"/>
  <c r="CK73" i="1" a="1"/>
  <c r="CK73" i="1" s="1"/>
  <c r="CK26" i="1" a="1"/>
  <c r="CK26" i="1" s="1"/>
  <c r="CK35" i="1" a="1"/>
  <c r="CK35" i="1" s="1"/>
  <c r="CK56" i="1" a="1"/>
  <c r="CK56" i="1" s="1"/>
  <c r="CK61" i="1" a="1"/>
  <c r="CK61" i="1" s="1"/>
  <c r="CK70" i="1" a="1"/>
  <c r="CK70" i="1" s="1"/>
  <c r="CK20" i="1" a="1"/>
  <c r="CK20" i="1" s="1"/>
  <c r="CK27" i="1" a="1"/>
  <c r="CK27" i="1" s="1"/>
  <c r="CK28" i="1" a="1"/>
  <c r="CK28" i="1" s="1"/>
  <c r="CK33" i="1" a="1"/>
  <c r="CK33" i="1" s="1"/>
  <c r="CK31" i="1" a="1"/>
  <c r="CK31" i="1" s="1"/>
  <c r="CK54" i="1" a="1"/>
  <c r="CK54" i="1" s="1"/>
  <c r="CK60" i="1" a="1"/>
  <c r="CK60" i="1" s="1"/>
  <c r="CK75" i="1" a="1"/>
  <c r="CK75" i="1" s="1"/>
  <c r="CK68" i="1" a="1"/>
  <c r="CK68" i="1" s="1"/>
  <c r="CK9" i="1" a="1"/>
  <c r="CK9" i="1" s="1"/>
  <c r="CK76" i="1" a="1"/>
  <c r="CK76" i="1" s="1"/>
  <c r="CK38" i="1" a="1"/>
  <c r="CK38" i="1" s="1"/>
  <c r="CK53" i="1" a="1"/>
  <c r="CK53" i="1" s="1"/>
  <c r="CK79" i="1" a="1"/>
  <c r="CK79" i="1" s="1"/>
  <c r="CK63" i="1" a="1"/>
  <c r="CK63" i="1" s="1"/>
  <c r="CK74" i="1" a="1"/>
  <c r="CK74" i="1" s="1"/>
  <c r="CK62" i="1" a="1"/>
  <c r="CK62" i="1" s="1"/>
  <c r="CK17" i="1" a="1"/>
  <c r="CK17" i="1" s="1"/>
  <c r="CK64" i="1" a="1"/>
  <c r="CK64" i="1" s="1"/>
  <c r="CK77" i="1" a="1"/>
  <c r="CK77" i="1" s="1"/>
  <c r="CK21" i="1" a="1"/>
  <c r="CK21" i="1" s="1"/>
  <c r="CK10" i="1" a="1"/>
  <c r="CK10" i="1" s="1"/>
  <c r="CK39" i="1" a="1"/>
  <c r="CK39" i="1" s="1"/>
  <c r="CK78" i="1" a="1"/>
  <c r="CK78" i="1" s="1"/>
  <c r="CK24" i="1" a="1"/>
  <c r="CK24" i="1" s="1"/>
  <c r="CK25" i="1" a="1"/>
  <c r="CK25" i="1" s="1"/>
  <c r="CK3" i="1" a="1"/>
  <c r="CK3" i="1" s="1"/>
  <c r="CK55" i="1" a="1"/>
  <c r="CK55" i="1" s="1"/>
  <c r="CK71" i="1" a="1"/>
  <c r="CK71" i="1" s="1"/>
  <c r="BH15" i="1" a="1"/>
  <c r="BH15" i="1" s="1"/>
  <c r="AJ55" i="1" a="1"/>
  <c r="AJ55" i="1" s="1"/>
  <c r="AJ53" i="1" a="1"/>
  <c r="AJ53" i="1" s="1"/>
  <c r="BF15" i="1" a="1"/>
  <c r="BF15" i="1" s="1"/>
  <c r="BG15" i="1" a="1"/>
  <c r="BG15" i="1" s="1"/>
  <c r="AE15" i="1" a="1"/>
  <c r="AE15" i="1" s="1"/>
  <c r="AJ54" i="1" a="1"/>
  <c r="AJ54" i="1" s="1"/>
  <c r="AJ56" i="1" a="1"/>
  <c r="AJ56" i="1" s="1"/>
  <c r="AF30" i="1" a="1"/>
  <c r="AF30" i="1" s="1"/>
  <c r="CK30" i="1" s="1" a="1"/>
  <c r="CK30" i="1" s="1"/>
  <c r="AF8" i="1" a="1"/>
  <c r="AF8" i="1" s="1"/>
  <c r="AF7" i="1" s="1" a="1"/>
  <c r="AF7" i="1" s="1"/>
  <c r="AF5" i="1" s="1" a="1"/>
  <c r="AF5" i="1" s="1"/>
  <c r="AF19" i="1" a="1"/>
  <c r="AF19" i="1" s="1"/>
  <c r="BT59" i="1" a="1"/>
  <c r="BT59" i="1" s="1"/>
  <c r="AF59" i="1" a="1"/>
  <c r="AF59" i="1" s="1"/>
  <c r="AF57" i="1" s="1" a="1"/>
  <c r="AF57" i="1" s="1"/>
  <c r="CD57" i="1" s="1" a="1"/>
  <c r="CD57" i="1" s="1"/>
  <c r="AF58" i="1" a="1"/>
  <c r="AF58" i="1" s="1"/>
  <c r="CD58" i="1" s="1" a="1"/>
  <c r="CD58" i="1" s="1"/>
  <c r="AJ48" i="1" a="1"/>
  <c r="AJ48" i="1" s="1"/>
  <c r="AJ44" i="1" a="1"/>
  <c r="AJ44" i="1" s="1"/>
  <c r="AJ46" i="1" a="1"/>
  <c r="AJ46" i="1" s="1"/>
  <c r="AJ43" i="1" a="1"/>
  <c r="AJ43" i="1" s="1"/>
  <c r="AJ52" i="1" a="1"/>
  <c r="AJ52" i="1" s="1"/>
  <c r="AJ49" i="1" a="1"/>
  <c r="AJ49" i="1" s="1"/>
  <c r="AJ51" i="1" a="1"/>
  <c r="AJ51" i="1" s="1"/>
  <c r="AJ47" i="1" a="1"/>
  <c r="AJ47" i="1" s="1"/>
  <c r="AJ42" i="1" a="1"/>
  <c r="AJ42" i="1" s="1"/>
  <c r="AJ45" i="1" a="1"/>
  <c r="AJ45" i="1" s="1"/>
  <c r="AJ41" i="1" a="1"/>
  <c r="AJ41" i="1" s="1"/>
  <c r="AJ50" i="1" a="1"/>
  <c r="AJ50" i="1" s="1"/>
  <c r="AF34" i="1" a="1"/>
  <c r="AF34" i="1" s="1"/>
  <c r="AF14" i="1" a="1"/>
  <c r="AF14" i="1" s="1"/>
  <c r="BF11" i="1" a="1"/>
  <c r="BF11" i="1" s="1"/>
  <c r="BG40" i="1" a="1"/>
  <c r="BG40" i="1" s="1"/>
  <c r="BF40" i="1" a="1"/>
  <c r="BF40" i="1" s="1"/>
  <c r="BH40" i="1" a="1"/>
  <c r="BH40" i="1" s="1"/>
  <c r="AE40" i="1" a="1"/>
  <c r="AE40" i="1" s="1"/>
  <c r="BG11" i="1" a="1"/>
  <c r="BG11" i="1" s="1"/>
  <c r="BI79" i="1" a="1"/>
  <c r="BI79" i="1" s="1"/>
  <c r="BP79" i="1" a="1"/>
  <c r="BP79" i="1" s="1"/>
  <c r="BP38" i="1" a="1"/>
  <c r="BP38" i="1" s="1"/>
  <c r="BC35" i="1" a="1"/>
  <c r="BC35" i="1" s="1"/>
  <c r="BC31" i="1" a="1"/>
  <c r="BC31" i="1" s="1"/>
  <c r="BC28" i="1" a="1"/>
  <c r="BC28" i="1" s="1"/>
  <c r="BC25" i="1" a="1"/>
  <c r="BC25" i="1" s="1"/>
  <c r="BE25" i="1" a="1"/>
  <c r="BE25" i="1" s="1"/>
  <c r="X25" i="1" a="1"/>
  <c r="X25" i="1" s="1"/>
  <c r="BD25" i="1" a="1"/>
  <c r="BD25" i="1" s="1"/>
  <c r="BK79" i="1" a="1"/>
  <c r="BK79" i="1" s="1"/>
  <c r="BJ79" i="1" a="1"/>
  <c r="BJ79" i="1" s="1"/>
  <c r="BD24" i="1" a="1"/>
  <c r="BD24" i="1" s="1"/>
  <c r="BE24" i="1" a="1"/>
  <c r="BE24" i="1" s="1"/>
  <c r="X24" i="1" a="1"/>
  <c r="X24" i="1" s="1"/>
  <c r="BC13" i="1" a="1"/>
  <c r="BC13" i="1" s="1"/>
  <c r="X13" i="1" a="1"/>
  <c r="X13" i="1" s="1"/>
  <c r="BE13" i="1" a="1"/>
  <c r="BE13" i="1" s="1"/>
  <c r="BD31" i="1" a="1"/>
  <c r="BD31" i="1" s="1"/>
  <c r="BC33" i="1" a="1"/>
  <c r="BC33" i="1" s="1"/>
  <c r="BD13" i="1" a="1"/>
  <c r="BD13" i="1" s="1"/>
  <c r="X31" i="1" a="1"/>
  <c r="X31" i="1" s="1"/>
  <c r="BE3" i="1" a="1"/>
  <c r="BE3" i="1" s="1"/>
  <c r="BD37" i="1" a="1"/>
  <c r="BD37" i="1" s="1"/>
  <c r="X39" i="1" a="1"/>
  <c r="X39" i="1" s="1"/>
  <c r="BC39" i="1" a="1"/>
  <c r="BC39" i="1" s="1"/>
  <c r="BE39" i="1" a="1"/>
  <c r="BE39" i="1" s="1"/>
  <c r="BH32" i="1" a="1"/>
  <c r="BH32" i="1" s="1"/>
  <c r="BE30" i="1" a="1"/>
  <c r="BE30" i="1" s="1"/>
  <c r="AE16" i="1" a="1"/>
  <c r="AE16" i="1" s="1"/>
  <c r="BD30" i="1" a="1"/>
  <c r="BD30" i="1" s="1"/>
  <c r="X30" i="1" a="1"/>
  <c r="X30" i="1" s="1"/>
  <c r="BC30" i="1" a="1"/>
  <c r="BC30" i="1" s="1"/>
  <c r="AE32" i="1" a="1"/>
  <c r="AE32" i="1" s="1"/>
  <c r="BC4" i="1" a="1"/>
  <c r="BC4" i="1" s="1"/>
  <c r="BE4" i="1" a="1"/>
  <c r="BE4" i="1" s="1"/>
  <c r="X4" i="1" a="1"/>
  <c r="X4" i="1" s="1"/>
  <c r="BE27" i="1" a="1"/>
  <c r="BE27" i="1" s="1"/>
  <c r="X27" i="1" a="1"/>
  <c r="X27" i="1" s="1"/>
  <c r="BH16" i="1" a="1"/>
  <c r="BH16" i="1" s="1"/>
  <c r="BD3" i="1" a="1"/>
  <c r="BD3" i="1" s="1"/>
  <c r="BC3" i="1" a="1"/>
  <c r="BC3" i="1" s="1"/>
  <c r="X3" i="1" a="1"/>
  <c r="X3" i="1" s="1"/>
  <c r="BD4" i="1" a="1"/>
  <c r="BD4" i="1" s="1"/>
  <c r="BD27" i="1" a="1"/>
  <c r="BD27" i="1" s="1"/>
  <c r="BD39" i="1" a="1"/>
  <c r="BD39" i="1" s="1"/>
  <c r="BC37" i="1" a="1"/>
  <c r="BC37" i="1" s="1"/>
  <c r="BE28" i="1" a="1"/>
  <c r="BE28" i="1" s="1"/>
  <c r="X28" i="1" a="1"/>
  <c r="X28" i="1" s="1"/>
  <c r="BD28" i="1" a="1"/>
  <c r="BD28" i="1" s="1"/>
  <c r="BE37" i="1" a="1"/>
  <c r="BE37" i="1" s="1"/>
  <c r="X37" i="1" a="1"/>
  <c r="X37" i="1" s="1"/>
  <c r="BE26" i="1" a="1"/>
  <c r="BE26" i="1" s="1"/>
  <c r="BE31" i="1" a="1"/>
  <c r="BE31" i="1" s="1"/>
  <c r="BH22" i="1" a="1"/>
  <c r="BH22" i="1" s="1"/>
  <c r="X26" i="1" a="1"/>
  <c r="X26" i="1" s="1"/>
  <c r="AE22" i="1" a="1"/>
  <c r="AE22" i="1" s="1"/>
  <c r="X33" i="1" a="1"/>
  <c r="X33" i="1" s="1"/>
  <c r="BC24" i="1" a="1"/>
  <c r="BC24" i="1" s="1"/>
  <c r="BE33" i="1" a="1"/>
  <c r="BE33" i="1" s="1"/>
  <c r="BD26" i="1" a="1"/>
  <c r="BD26" i="1" s="1"/>
  <c r="BE35" i="1" a="1"/>
  <c r="BE35" i="1" s="1"/>
  <c r="BD35" i="1" a="1"/>
  <c r="BD35" i="1" s="1"/>
  <c r="X35" i="1" a="1"/>
  <c r="X35" i="1" s="1"/>
  <c r="BC26" i="1" a="1"/>
  <c r="BC26" i="1" s="1"/>
  <c r="BD33" i="1" a="1"/>
  <c r="BD33" i="1" s="1"/>
  <c r="BC27" i="1" a="1"/>
  <c r="BC27" i="1" s="1"/>
  <c r="BK38" i="1" a="1"/>
  <c r="BK38" i="1" s="1"/>
  <c r="BJ38" i="1" a="1"/>
  <c r="BJ38" i="1" s="1"/>
  <c r="BL38" i="1" a="1"/>
  <c r="BL38" i="1" s="1"/>
  <c r="BI38" i="1" a="1"/>
  <c r="BI38" i="1" s="1"/>
  <c r="BM38" i="1" a="1"/>
  <c r="BM38" i="1" s="1"/>
  <c r="BM79" i="1" a="1"/>
  <c r="BM79" i="1" s="1"/>
  <c r="BL79" i="1" a="1"/>
  <c r="BL79" i="1" s="1"/>
  <c r="X17" i="1" a="1"/>
  <c r="X17" i="1" s="1"/>
  <c r="BD17" i="1" a="1"/>
  <c r="BD17" i="1" s="1"/>
  <c r="BE17" i="1" a="1"/>
  <c r="BE17" i="1" s="1"/>
  <c r="BC17" i="1" a="1"/>
  <c r="BC17" i="1" s="1"/>
  <c r="CD42" i="1" l="1" a="1"/>
  <c r="CD42" i="1" s="1"/>
  <c r="CD30" i="1" a="1"/>
  <c r="CD30" i="1" s="1"/>
  <c r="CK16" i="1" a="1"/>
  <c r="CK16" i="1" s="1"/>
  <c r="CD16" i="1" a="1"/>
  <c r="CD16" i="1" s="1"/>
  <c r="CD59" i="1" a="1"/>
  <c r="CD59" i="1" s="1"/>
  <c r="CK19" i="1" a="1"/>
  <c r="CK19" i="1" s="1"/>
  <c r="CD19" i="1" a="1"/>
  <c r="CD19" i="1" s="1"/>
  <c r="CD7" i="1" a="1"/>
  <c r="CD7" i="1" s="1"/>
  <c r="CK22" i="1" a="1"/>
  <c r="CK22" i="1" s="1"/>
  <c r="CD22" i="1" a="1"/>
  <c r="CD22" i="1" s="1"/>
  <c r="CK32" i="1" a="1"/>
  <c r="CK32" i="1" s="1"/>
  <c r="CD32" i="1" a="1"/>
  <c r="CD32" i="1" s="1"/>
  <c r="CD8" i="1" a="1"/>
  <c r="CD8" i="1" s="1"/>
  <c r="CK8" i="1" a="1"/>
  <c r="CK8" i="1" s="1"/>
  <c r="CK59" i="1" a="1"/>
  <c r="CK59" i="1" s="1"/>
  <c r="CK7" i="1" a="1"/>
  <c r="CK7" i="1" s="1"/>
  <c r="BU59" i="1" a="1"/>
  <c r="BU59" i="1" s="1"/>
  <c r="BV59" i="1" a="1"/>
  <c r="BV59" i="1" s="1"/>
  <c r="AK57" i="1" a="1"/>
  <c r="AK57" i="1" s="1"/>
  <c r="AK58" i="1" a="1"/>
  <c r="AK58" i="1" s="1"/>
  <c r="BW59" i="1" a="1"/>
  <c r="BW59" i="1" s="1"/>
  <c r="BP17" i="1" a="1"/>
  <c r="BP17" i="1" s="1"/>
  <c r="BJ13" i="1" a="1"/>
  <c r="BJ13" i="1" s="1"/>
  <c r="BP13" i="1" a="1"/>
  <c r="BP13" i="1" s="1"/>
  <c r="BJ26" i="1" a="1"/>
  <c r="BJ26" i="1" s="1"/>
  <c r="BP26" i="1" a="1"/>
  <c r="BP26" i="1" s="1"/>
  <c r="BJ28" i="1" a="1"/>
  <c r="BJ28" i="1" s="1"/>
  <c r="BP28" i="1" a="1"/>
  <c r="BP28" i="1" s="1"/>
  <c r="BI31" i="1" a="1"/>
  <c r="BI31" i="1" s="1"/>
  <c r="BP31" i="1" a="1"/>
  <c r="BP31" i="1" s="1"/>
  <c r="BP4" i="1" a="1"/>
  <c r="BP4" i="1" s="1"/>
  <c r="BI3" i="1" a="1"/>
  <c r="BI3" i="1" s="1"/>
  <c r="BP3" i="1" a="1"/>
  <c r="BP3" i="1" s="1"/>
  <c r="BI39" i="1" a="1"/>
  <c r="BI39" i="1" s="1"/>
  <c r="BP39" i="1" a="1"/>
  <c r="BP39" i="1" s="1"/>
  <c r="BJ33" i="1" a="1"/>
  <c r="BJ33" i="1" s="1"/>
  <c r="BP33" i="1" a="1"/>
  <c r="BP33" i="1" s="1"/>
  <c r="BJ37" i="1" a="1"/>
  <c r="BJ37" i="1" s="1"/>
  <c r="BP37" i="1" a="1"/>
  <c r="BP37" i="1" s="1"/>
  <c r="BP24" i="1" a="1"/>
  <c r="BP24" i="1" s="1"/>
  <c r="BP25" i="1" a="1"/>
  <c r="BP25" i="1" s="1"/>
  <c r="BJ35" i="1" a="1"/>
  <c r="BJ35" i="1" s="1"/>
  <c r="BP35" i="1" a="1"/>
  <c r="BP35" i="1" s="1"/>
  <c r="BP27" i="1" a="1"/>
  <c r="BP27" i="1" s="1"/>
  <c r="BP30" i="1" a="1"/>
  <c r="BP30" i="1" s="1"/>
  <c r="BK4" i="1" a="1"/>
  <c r="BK4" i="1" s="1"/>
  <c r="BN79" i="1" a="1"/>
  <c r="BN79" i="1" s="1"/>
  <c r="BN38" i="1" a="1"/>
  <c r="BN38" i="1" s="1"/>
  <c r="BI35" i="1" a="1"/>
  <c r="BI35" i="1" s="1"/>
  <c r="BK35" i="1" a="1"/>
  <c r="BK35" i="1" s="1"/>
  <c r="BL25" i="1" a="1"/>
  <c r="BL25" i="1" s="1"/>
  <c r="BJ31" i="1" a="1"/>
  <c r="BJ31" i="1" s="1"/>
  <c r="BI28" i="1" a="1"/>
  <c r="BI28" i="1" s="1"/>
  <c r="BK31" i="1" a="1"/>
  <c r="BK31" i="1" s="1"/>
  <c r="BK25" i="1" a="1"/>
  <c r="BK25" i="1" s="1"/>
  <c r="BI25" i="1" a="1"/>
  <c r="BI25" i="1" s="1"/>
  <c r="BJ25" i="1" a="1"/>
  <c r="BJ25" i="1" s="1"/>
  <c r="BM25" i="1" a="1"/>
  <c r="BM25" i="1" s="1"/>
  <c r="BM24" i="1" a="1"/>
  <c r="BM24" i="1" s="1"/>
  <c r="BI33" i="1" a="1"/>
  <c r="BI33" i="1" s="1"/>
  <c r="BI13" i="1" a="1"/>
  <c r="BI13" i="1" s="1"/>
  <c r="BL13" i="1" a="1"/>
  <c r="BL13" i="1" s="1"/>
  <c r="BM31" i="1" a="1"/>
  <c r="BM31" i="1" s="1"/>
  <c r="BL31" i="1" a="1"/>
  <c r="BL31" i="1" s="1"/>
  <c r="BM30" i="1" a="1"/>
  <c r="BM30" i="1" s="1"/>
  <c r="BL3" i="1" a="1"/>
  <c r="BL3" i="1" s="1"/>
  <c r="BK37" i="1" a="1"/>
  <c r="BK37" i="1" s="1"/>
  <c r="BK13" i="1" a="1"/>
  <c r="BK13" i="1" s="1"/>
  <c r="BL4" i="1" a="1"/>
  <c r="BL4" i="1" s="1"/>
  <c r="BM13" i="1" a="1"/>
  <c r="BM13" i="1" s="1"/>
  <c r="BM37" i="1" a="1"/>
  <c r="BM37" i="1" s="1"/>
  <c r="BJ30" i="1" a="1"/>
  <c r="BJ30" i="1" s="1"/>
  <c r="BM33" i="1" a="1"/>
  <c r="BM33" i="1" s="1"/>
  <c r="BI37" i="1" a="1"/>
  <c r="BI37" i="1" s="1"/>
  <c r="BL37" i="1" a="1"/>
  <c r="BL37" i="1" s="1"/>
  <c r="BM28" i="1" a="1"/>
  <c r="BM28" i="1" s="1"/>
  <c r="BL30" i="1" a="1"/>
  <c r="BL30" i="1" s="1"/>
  <c r="BK39" i="1" a="1"/>
  <c r="BK39" i="1" s="1"/>
  <c r="BK30" i="1" a="1"/>
  <c r="BK30" i="1" s="1"/>
  <c r="BK3" i="1" a="1"/>
  <c r="BK3" i="1" s="1"/>
  <c r="BK28" i="1" a="1"/>
  <c r="BK28" i="1" s="1"/>
  <c r="BJ39" i="1" a="1"/>
  <c r="BJ39" i="1" s="1"/>
  <c r="BI4" i="1" a="1"/>
  <c r="BI4" i="1" s="1"/>
  <c r="BJ4" i="1" a="1"/>
  <c r="BJ4" i="1" s="1"/>
  <c r="BM39" i="1" a="1"/>
  <c r="BM39" i="1" s="1"/>
  <c r="BI30" i="1" a="1"/>
  <c r="BI30" i="1" s="1"/>
  <c r="BL39" i="1" a="1"/>
  <c r="BL39" i="1" s="1"/>
  <c r="BL28" i="1" a="1"/>
  <c r="BL28" i="1" s="1"/>
  <c r="BM3" i="1" a="1"/>
  <c r="BM3" i="1" s="1"/>
  <c r="BL35" i="1" a="1"/>
  <c r="BL35" i="1" s="1"/>
  <c r="BJ3" i="1" a="1"/>
  <c r="BJ3" i="1" s="1"/>
  <c r="BL33" i="1" a="1"/>
  <c r="BL33" i="1" s="1"/>
  <c r="BM4" i="1" a="1"/>
  <c r="BM4" i="1" s="1"/>
  <c r="BL26" i="1" a="1"/>
  <c r="BL26" i="1" s="1"/>
  <c r="BL24" i="1" a="1"/>
  <c r="BL24" i="1" s="1"/>
  <c r="BI26" i="1" a="1"/>
  <c r="BI26" i="1" s="1"/>
  <c r="BI24" i="1" a="1"/>
  <c r="BI24" i="1" s="1"/>
  <c r="BJ24" i="1" a="1"/>
  <c r="BJ24" i="1" s="1"/>
  <c r="BI27" i="1" a="1"/>
  <c r="BI27" i="1" s="1"/>
  <c r="BJ27" i="1" a="1"/>
  <c r="BJ27" i="1" s="1"/>
  <c r="BK24" i="1" a="1"/>
  <c r="BK24" i="1" s="1"/>
  <c r="BK33" i="1" a="1"/>
  <c r="BK33" i="1" s="1"/>
  <c r="BK27" i="1" a="1"/>
  <c r="BK27" i="1" s="1"/>
  <c r="BM26" i="1" a="1"/>
  <c r="BM26" i="1" s="1"/>
  <c r="BK26" i="1" a="1"/>
  <c r="BK26" i="1" s="1"/>
  <c r="BL27" i="1" a="1"/>
  <c r="BL27" i="1" s="1"/>
  <c r="BM35" i="1" a="1"/>
  <c r="BM35" i="1" s="1"/>
  <c r="BM27" i="1" a="1"/>
  <c r="BM27" i="1" s="1"/>
  <c r="AE34" i="1" a="1"/>
  <c r="AE34" i="1" s="1"/>
  <c r="CD34" i="1" s="1" a="1"/>
  <c r="CD34" i="1" s="1"/>
  <c r="BH34" i="1" a="1"/>
  <c r="BH34" i="1" s="1"/>
  <c r="X32" i="1" a="1"/>
  <c r="X32" i="1" s="1"/>
  <c r="BD32" i="1" a="1"/>
  <c r="BD32" i="1" s="1"/>
  <c r="AJ79" i="1" a="1"/>
  <c r="AJ79" i="1" s="1"/>
  <c r="AJ39" i="1" a="1"/>
  <c r="AJ39" i="1" s="1"/>
  <c r="BC32" i="1" a="1"/>
  <c r="BC32" i="1" s="1"/>
  <c r="BE32" i="1" a="1"/>
  <c r="BE32" i="1" s="1"/>
  <c r="BH18" i="1" a="1"/>
  <c r="BH18" i="1" s="1"/>
  <c r="AE18" i="1" a="1"/>
  <c r="AE18" i="1" s="1"/>
  <c r="BL17" i="1" a="1"/>
  <c r="BL17" i="1" s="1"/>
  <c r="BJ17" i="1" a="1"/>
  <c r="BJ17" i="1" s="1"/>
  <c r="BM17" i="1" a="1"/>
  <c r="BM17" i="1" s="1"/>
  <c r="BI17" i="1" a="1"/>
  <c r="BI17" i="1" s="1"/>
  <c r="BK17" i="1" a="1"/>
  <c r="BK17" i="1" s="1"/>
  <c r="BE36" i="1" a="1"/>
  <c r="BE36" i="1" s="1"/>
  <c r="X36" i="1" a="1"/>
  <c r="X36" i="1" s="1"/>
  <c r="BD36" i="1" a="1"/>
  <c r="BD36" i="1" s="1"/>
  <c r="BC36" i="1" a="1"/>
  <c r="BC36" i="1" s="1"/>
  <c r="BH29" i="1" a="1"/>
  <c r="BH29" i="1" s="1"/>
  <c r="AJ38" i="1" a="1"/>
  <c r="AJ38" i="1" s="1"/>
  <c r="AE29" i="1" a="1"/>
  <c r="AE29" i="1" s="1"/>
  <c r="CK58" i="1" l="1" a="1"/>
  <c r="CK58" i="1" s="1"/>
  <c r="CK57" i="1" a="1"/>
  <c r="CK57" i="1" s="1"/>
  <c r="CK29" i="1" a="1"/>
  <c r="CK29" i="1" s="1"/>
  <c r="CD29" i="1" a="1"/>
  <c r="CD29" i="1" s="1"/>
  <c r="CK18" i="1" a="1"/>
  <c r="CK18" i="1" s="1"/>
  <c r="CD18" i="1" a="1"/>
  <c r="CD18" i="1" s="1"/>
  <c r="AJ64" i="1" a="1"/>
  <c r="AJ64" i="1" s="1"/>
  <c r="BX59" i="1" a="1"/>
  <c r="BX59" i="1" s="1"/>
  <c r="AJ68" i="1" a="1"/>
  <c r="AJ68" i="1" s="1"/>
  <c r="AJ70" i="1" a="1"/>
  <c r="AJ70" i="1" s="1"/>
  <c r="AJ63" i="1" a="1"/>
  <c r="AJ63" i="1" s="1"/>
  <c r="AJ67" i="1" a="1"/>
  <c r="AJ67" i="1" s="1"/>
  <c r="AJ69" i="1" a="1"/>
  <c r="AJ69" i="1" s="1"/>
  <c r="AJ62" i="1" a="1"/>
  <c r="AJ62" i="1" s="1"/>
  <c r="AJ66" i="1" a="1"/>
  <c r="AJ66" i="1" s="1"/>
  <c r="AJ71" i="1" a="1"/>
  <c r="AJ71" i="1" s="1"/>
  <c r="AJ65" i="1" a="1"/>
  <c r="AJ65" i="1" s="1"/>
  <c r="AF4" i="1" a="1"/>
  <c r="AF4" i="1" s="1"/>
  <c r="BY59" i="1" a="1"/>
  <c r="BY59" i="1" s="1"/>
  <c r="CA59" i="1" a="1"/>
  <c r="CA59" i="1" s="1"/>
  <c r="BZ59" i="1" a="1"/>
  <c r="BZ59" i="1" s="1"/>
  <c r="DI59" i="1" a="1"/>
  <c r="DI59" i="1" s="1"/>
  <c r="AF15" i="1" a="1"/>
  <c r="AF15" i="1" s="1"/>
  <c r="BO38" i="1" a="1"/>
  <c r="BO38" i="1" s="1"/>
  <c r="BS38" i="1" a="1"/>
  <c r="BS38" i="1" s="1"/>
  <c r="BO79" i="1" a="1"/>
  <c r="BO79" i="1" s="1"/>
  <c r="BS79" i="1" a="1"/>
  <c r="BS79" i="1" s="1"/>
  <c r="BP36" i="1" a="1"/>
  <c r="BP36" i="1" s="1"/>
  <c r="BP32" i="1" a="1"/>
  <c r="BP32" i="1" s="1"/>
  <c r="BN3" i="1" a="1"/>
  <c r="BN3" i="1" s="1"/>
  <c r="BN30" i="1" a="1"/>
  <c r="BN30" i="1" s="1"/>
  <c r="BN4" i="1" a="1"/>
  <c r="BN4" i="1" s="1"/>
  <c r="BN13" i="1" a="1"/>
  <c r="BN13" i="1" s="1"/>
  <c r="BN27" i="1" a="1"/>
  <c r="BN27" i="1" s="1"/>
  <c r="BN17" i="1" a="1"/>
  <c r="BN17" i="1" s="1"/>
  <c r="BN33" i="1" a="1"/>
  <c r="BN33" i="1" s="1"/>
  <c r="BN25" i="1" a="1"/>
  <c r="BN25" i="1" s="1"/>
  <c r="BN37" i="1" a="1"/>
  <c r="BN37" i="1" s="1"/>
  <c r="BN35" i="1" a="1"/>
  <c r="BN35" i="1" s="1"/>
  <c r="BN24" i="1" a="1"/>
  <c r="BN24" i="1" s="1"/>
  <c r="BN31" i="1" a="1"/>
  <c r="BN31" i="1" s="1"/>
  <c r="BN26" i="1" a="1"/>
  <c r="BN26" i="1" s="1"/>
  <c r="BN39" i="1" a="1"/>
  <c r="BN39" i="1" s="1"/>
  <c r="BN28" i="1" a="1"/>
  <c r="BN28" i="1" s="1"/>
  <c r="BC16" i="1" a="1"/>
  <c r="BC16" i="1" s="1"/>
  <c r="BE16" i="1" a="1"/>
  <c r="BE16" i="1" s="1"/>
  <c r="BD16" i="1" a="1"/>
  <c r="BD16" i="1" s="1"/>
  <c r="X16" i="1" a="1"/>
  <c r="X16" i="1" s="1"/>
  <c r="BD22" i="1" a="1"/>
  <c r="BD22" i="1" s="1"/>
  <c r="X22" i="1" a="1"/>
  <c r="X22" i="1" s="1"/>
  <c r="BC22" i="1" a="1"/>
  <c r="BC22" i="1" s="1"/>
  <c r="BE22" i="1" a="1"/>
  <c r="BE22" i="1" s="1"/>
  <c r="BI32" i="1" a="1"/>
  <c r="BI32" i="1" s="1"/>
  <c r="BJ32" i="1" a="1"/>
  <c r="BJ32" i="1" s="1"/>
  <c r="BK32" i="1" a="1"/>
  <c r="BK32" i="1" s="1"/>
  <c r="BL32" i="1" a="1"/>
  <c r="BL32" i="1" s="1"/>
  <c r="BM32" i="1" a="1"/>
  <c r="BM32" i="1" s="1"/>
  <c r="BL36" i="1" a="1"/>
  <c r="BL36" i="1" s="1"/>
  <c r="BK36" i="1" a="1"/>
  <c r="BK36" i="1" s="1"/>
  <c r="BI36" i="1" a="1"/>
  <c r="BI36" i="1" s="1"/>
  <c r="BM36" i="1" a="1"/>
  <c r="BM36" i="1" s="1"/>
  <c r="BJ36" i="1" a="1"/>
  <c r="BJ36" i="1" s="1"/>
  <c r="CK4" i="1" l="1" a="1"/>
  <c r="CK4" i="1" s="1"/>
  <c r="CD4" i="1" a="1"/>
  <c r="CD4" i="1" s="1"/>
  <c r="AK15" i="1" a="1"/>
  <c r="AK15" i="1" s="1"/>
  <c r="CD15" i="1" a="1"/>
  <c r="CD15" i="1" s="1"/>
  <c r="CB79" i="1" a="1"/>
  <c r="CB79" i="1" s="1"/>
  <c r="CC79" i="1" a="1"/>
  <c r="CC79" i="1" s="1"/>
  <c r="CB38" i="1" a="1"/>
  <c r="CB38" i="1" s="1"/>
  <c r="CC38" i="1" a="1"/>
  <c r="CC38" i="1" s="1"/>
  <c r="DC79" i="1" a="1"/>
  <c r="DC79" i="1" s="1"/>
  <c r="CP79" i="1" a="1"/>
  <c r="CP79" i="1" s="1"/>
  <c r="DC38" i="1" a="1"/>
  <c r="DC38" i="1" s="1"/>
  <c r="CP38" i="1" a="1"/>
  <c r="CP38" i="1" s="1"/>
  <c r="DF79" i="1" a="1"/>
  <c r="DF79" i="1" s="1"/>
  <c r="DH79" i="1" s="1" a="1"/>
  <c r="DH79" i="1" s="1"/>
  <c r="DF38" i="1" a="1"/>
  <c r="DF38" i="1" s="1"/>
  <c r="DH38" i="1" s="1" a="1"/>
  <c r="DH38" i="1" s="1"/>
  <c r="BW79" i="1" a="1"/>
  <c r="BW79" i="1" s="1"/>
  <c r="BW38" i="1" a="1"/>
  <c r="BW38" i="1" s="1"/>
  <c r="BT79" i="1" a="1"/>
  <c r="BT79" i="1" s="1"/>
  <c r="BT38" i="1" a="1"/>
  <c r="BT38" i="1" s="1"/>
  <c r="BO39" i="1" a="1"/>
  <c r="BO39" i="1" s="1"/>
  <c r="BS39" i="1" a="1"/>
  <c r="BS39" i="1" s="1"/>
  <c r="BO26" i="1" a="1"/>
  <c r="BO26" i="1" s="1"/>
  <c r="BS26" i="1" a="1"/>
  <c r="BS26" i="1" s="1"/>
  <c r="BO25" i="1" a="1"/>
  <c r="BO25" i="1" s="1"/>
  <c r="BS25" i="1" a="1"/>
  <c r="BS25" i="1" s="1"/>
  <c r="BO28" i="1" a="1"/>
  <c r="BO28" i="1" s="1"/>
  <c r="BS28" i="1" a="1"/>
  <c r="BS28" i="1" s="1"/>
  <c r="BO27" i="1" a="1"/>
  <c r="BO27" i="1" s="1"/>
  <c r="BS27" i="1" a="1"/>
  <c r="BS27" i="1" s="1"/>
  <c r="BO31" i="1" a="1"/>
  <c r="BO31" i="1" s="1"/>
  <c r="BS31" i="1" a="1"/>
  <c r="BS31" i="1" s="1"/>
  <c r="BO13" i="1" a="1"/>
  <c r="BO13" i="1" s="1"/>
  <c r="BS13" i="1" a="1"/>
  <c r="BS13" i="1" s="1"/>
  <c r="BO24" i="1" a="1"/>
  <c r="BO24" i="1" s="1"/>
  <c r="BS24" i="1" a="1"/>
  <c r="BS24" i="1" s="1"/>
  <c r="BO4" i="1" a="1"/>
  <c r="BO4" i="1" s="1"/>
  <c r="BS4" i="1" a="1"/>
  <c r="BS4" i="1" s="1"/>
  <c r="BO35" i="1" a="1"/>
  <c r="BO35" i="1" s="1"/>
  <c r="BS35" i="1" a="1"/>
  <c r="BS35" i="1" s="1"/>
  <c r="BO30" i="1" a="1"/>
  <c r="BO30" i="1" s="1"/>
  <c r="BS30" i="1" a="1"/>
  <c r="BS30" i="1" s="1"/>
  <c r="BO33" i="1" a="1"/>
  <c r="BO33" i="1" s="1"/>
  <c r="BS33" i="1" a="1"/>
  <c r="BS33" i="1" s="1"/>
  <c r="BO17" i="1" a="1"/>
  <c r="BO17" i="1" s="1"/>
  <c r="BS17" i="1" a="1"/>
  <c r="BS17" i="1" s="1"/>
  <c r="BO37" i="1" a="1"/>
  <c r="BO37" i="1" s="1"/>
  <c r="BS37" i="1" a="1"/>
  <c r="BS37" i="1" s="1"/>
  <c r="BO3" i="1" a="1"/>
  <c r="BO3" i="1" s="1"/>
  <c r="BS3" i="1" a="1"/>
  <c r="BS3" i="1" s="1"/>
  <c r="BI22" i="1" a="1"/>
  <c r="BI22" i="1" s="1"/>
  <c r="BP22" i="1" a="1"/>
  <c r="BP22" i="1" s="1"/>
  <c r="BJ16" i="1" a="1"/>
  <c r="BJ16" i="1" s="1"/>
  <c r="BP16" i="1" a="1"/>
  <c r="BP16" i="1" s="1"/>
  <c r="BK16" i="1" a="1"/>
  <c r="BK16" i="1" s="1"/>
  <c r="BN36" i="1" a="1"/>
  <c r="BN36" i="1" s="1"/>
  <c r="BN32" i="1" a="1"/>
  <c r="BN32" i="1" s="1"/>
  <c r="BI16" i="1" a="1"/>
  <c r="BI16" i="1" s="1"/>
  <c r="BK22" i="1" a="1"/>
  <c r="BK22" i="1" s="1"/>
  <c r="BL16" i="1" a="1"/>
  <c r="BL16" i="1" s="1"/>
  <c r="BM16" i="1" a="1"/>
  <c r="BM16" i="1" s="1"/>
  <c r="BJ22" i="1" a="1"/>
  <c r="BJ22" i="1" s="1"/>
  <c r="BM22" i="1" a="1"/>
  <c r="BM22" i="1" s="1"/>
  <c r="BL22" i="1" a="1"/>
  <c r="BL22" i="1" s="1"/>
  <c r="AE14" i="1" a="1"/>
  <c r="AE14" i="1" s="1"/>
  <c r="BH14" i="1" a="1"/>
  <c r="BH14" i="1" s="1"/>
  <c r="BH23" i="1" a="1"/>
  <c r="BH23" i="1" s="1"/>
  <c r="AE23" i="1" a="1"/>
  <c r="AE23" i="1" s="1"/>
  <c r="BD18" i="1" a="1"/>
  <c r="BD18" i="1" s="1"/>
  <c r="BC18" i="1" a="1"/>
  <c r="BC18" i="1" s="1"/>
  <c r="X18" i="1" a="1"/>
  <c r="X18" i="1" s="1"/>
  <c r="BE18" i="1" a="1"/>
  <c r="BE18" i="1" s="1"/>
  <c r="AE12" i="1" a="1"/>
  <c r="AE12" i="1" s="1"/>
  <c r="BE29" i="1" a="1"/>
  <c r="BE29" i="1" s="1"/>
  <c r="BD29" i="1" a="1"/>
  <c r="BD29" i="1" s="1"/>
  <c r="X29" i="1" a="1"/>
  <c r="X29" i="1" s="1"/>
  <c r="AJ37" i="1" a="1"/>
  <c r="AJ37" i="1" s="1"/>
  <c r="AJ36" i="1" a="1"/>
  <c r="AJ36" i="1" s="1"/>
  <c r="BC29" i="1" a="1"/>
  <c r="BC29" i="1" s="1"/>
  <c r="AJ30" i="1" l="1" a="1"/>
  <c r="AJ30" i="1" s="1"/>
  <c r="CK15" i="1" a="1"/>
  <c r="CK15" i="1" s="1"/>
  <c r="AJ35" i="1" a="1"/>
  <c r="AJ35" i="1" s="1"/>
  <c r="AJ31" i="1" a="1"/>
  <c r="AJ31" i="1" s="1"/>
  <c r="AJ32" i="1" a="1"/>
  <c r="AJ32" i="1" s="1"/>
  <c r="AJ33" i="1" a="1"/>
  <c r="AJ33" i="1" s="1"/>
  <c r="CK23" i="1" a="1"/>
  <c r="CK23" i="1" s="1"/>
  <c r="CD23" i="1" a="1"/>
  <c r="CD23" i="1" s="1"/>
  <c r="CK12" i="1" a="1"/>
  <c r="CK12" i="1" s="1"/>
  <c r="CD12" i="1" a="1"/>
  <c r="CD12" i="1" s="1"/>
  <c r="CK14" i="1" a="1"/>
  <c r="CK14" i="1" s="1"/>
  <c r="CD14" i="1" a="1"/>
  <c r="CD14" i="1" s="1"/>
  <c r="BU79" i="1" a="1"/>
  <c r="BU79" i="1" s="1"/>
  <c r="BV79" i="1" a="1"/>
  <c r="BV79" i="1" s="1"/>
  <c r="BU38" i="1" a="1"/>
  <c r="BU38" i="1" s="1"/>
  <c r="BV38" i="1" a="1"/>
  <c r="BV38" i="1" s="1"/>
  <c r="BX79" i="1" a="1"/>
  <c r="BX79" i="1" s="1"/>
  <c r="BX38" i="1" a="1"/>
  <c r="BX38" i="1" s="1"/>
  <c r="CB35" i="1" a="1"/>
  <c r="CB35" i="1" s="1"/>
  <c r="CC35" i="1" a="1"/>
  <c r="CC35" i="1" s="1"/>
  <c r="CB17" i="1" a="1"/>
  <c r="CB17" i="1" s="1"/>
  <c r="CC17" i="1" a="1"/>
  <c r="CC17" i="1" s="1"/>
  <c r="CB4" i="1" a="1"/>
  <c r="CB4" i="1" s="1"/>
  <c r="CC4" i="1" a="1"/>
  <c r="CC4" i="1" s="1"/>
  <c r="CB27" i="1" a="1"/>
  <c r="CB27" i="1" s="1"/>
  <c r="CC27" i="1" a="1"/>
  <c r="CC27" i="1" s="1"/>
  <c r="CB39" i="1" a="1"/>
  <c r="CB39" i="1" s="1"/>
  <c r="CC39" i="1" a="1"/>
  <c r="CC39" i="1" s="1"/>
  <c r="CB33" i="1" a="1"/>
  <c r="CB33" i="1" s="1"/>
  <c r="CC33" i="1" a="1"/>
  <c r="CC33" i="1" s="1"/>
  <c r="CB24" i="1" a="1"/>
  <c r="CB24" i="1" s="1"/>
  <c r="CC24" i="1" a="1"/>
  <c r="CC24" i="1" s="1"/>
  <c r="CB28" i="1" a="1"/>
  <c r="CB28" i="1" s="1"/>
  <c r="CC28" i="1" a="1"/>
  <c r="CC28" i="1" s="1"/>
  <c r="CB26" i="1" a="1"/>
  <c r="CB26" i="1" s="1"/>
  <c r="CC26" i="1" a="1"/>
  <c r="CC26" i="1" s="1"/>
  <c r="CB37" i="1" a="1"/>
  <c r="CB37" i="1" s="1"/>
  <c r="CC37" i="1" a="1"/>
  <c r="CC37" i="1" s="1"/>
  <c r="CB31" i="1" a="1"/>
  <c r="CB31" i="1" s="1"/>
  <c r="CC31" i="1" a="1"/>
  <c r="CC31" i="1" s="1"/>
  <c r="CB3" i="1" a="1"/>
  <c r="CB3" i="1" s="1"/>
  <c r="CC3" i="1" a="1"/>
  <c r="CC3" i="1" s="1"/>
  <c r="CB30" i="1" a="1"/>
  <c r="CB30" i="1" s="1"/>
  <c r="CC30" i="1" a="1"/>
  <c r="CC30" i="1" s="1"/>
  <c r="CB13" i="1" a="1"/>
  <c r="CB13" i="1" s="1"/>
  <c r="CC13" i="1" a="1"/>
  <c r="CC13" i="1" s="1"/>
  <c r="CB25" i="1" a="1"/>
  <c r="CB25" i="1" s="1"/>
  <c r="CC25" i="1" a="1"/>
  <c r="CC25" i="1" s="1"/>
  <c r="AF40" i="1" a="1"/>
  <c r="AF40" i="1" s="1"/>
  <c r="CR38" i="1" a="1"/>
  <c r="CR38" i="1" s="1"/>
  <c r="CQ38" i="1" a="1"/>
  <c r="CQ38" i="1" s="1"/>
  <c r="CR79" i="1" a="1"/>
  <c r="CR79" i="1" s="1"/>
  <c r="CQ79" i="1" a="1"/>
  <c r="CQ79" i="1" s="1"/>
  <c r="BY38" i="1" a="1"/>
  <c r="BY38" i="1" s="1"/>
  <c r="CA38" i="1" a="1"/>
  <c r="CA38" i="1" s="1"/>
  <c r="BY79" i="1" a="1"/>
  <c r="BY79" i="1" s="1"/>
  <c r="CA79" i="1" a="1"/>
  <c r="CA79" i="1" s="1"/>
  <c r="BZ38" i="1" a="1"/>
  <c r="BZ38" i="1" s="1"/>
  <c r="BZ79" i="1" a="1"/>
  <c r="BZ79" i="1" s="1"/>
  <c r="DI38" i="1" a="1"/>
  <c r="DI38" i="1" s="1"/>
  <c r="DI79" i="1" a="1"/>
  <c r="DI79" i="1" s="1"/>
  <c r="DG38" i="1" a="1"/>
  <c r="DG38" i="1" s="1"/>
  <c r="DG79" i="1" a="1"/>
  <c r="DG79" i="1" s="1"/>
  <c r="DE38" i="1" a="1"/>
  <c r="DE38" i="1" s="1"/>
  <c r="DD38" i="1" a="1"/>
  <c r="DD38" i="1" s="1"/>
  <c r="DE79" i="1" a="1"/>
  <c r="DE79" i="1" s="1"/>
  <c r="DD79" i="1" a="1"/>
  <c r="DD79" i="1" s="1"/>
  <c r="DC4" i="1" a="1"/>
  <c r="DC4" i="1" s="1"/>
  <c r="CP4" i="1" a="1"/>
  <c r="CP4" i="1" s="1"/>
  <c r="DC39" i="1" a="1"/>
  <c r="DC39" i="1" s="1"/>
  <c r="CP39" i="1" a="1"/>
  <c r="CP39" i="1" s="1"/>
  <c r="DC33" i="1" a="1"/>
  <c r="DC33" i="1" s="1"/>
  <c r="CP33" i="1" a="1"/>
  <c r="CP33" i="1" s="1"/>
  <c r="DC24" i="1" a="1"/>
  <c r="DC24" i="1" s="1"/>
  <c r="CP24" i="1" a="1"/>
  <c r="CP24" i="1" s="1"/>
  <c r="DC28" i="1" a="1"/>
  <c r="DC28" i="1" s="1"/>
  <c r="CP28" i="1" a="1"/>
  <c r="CP28" i="1" s="1"/>
  <c r="DC3" i="1" a="1"/>
  <c r="DC3" i="1" s="1"/>
  <c r="CP3" i="1" a="1"/>
  <c r="CP3" i="1" s="1"/>
  <c r="DC30" i="1" a="1"/>
  <c r="DC30" i="1" s="1"/>
  <c r="CP30" i="1" a="1"/>
  <c r="CP30" i="1" s="1"/>
  <c r="DC13" i="1" a="1"/>
  <c r="DC13" i="1" s="1"/>
  <c r="CP13" i="1" a="1"/>
  <c r="CP13" i="1" s="1"/>
  <c r="DC25" i="1" a="1"/>
  <c r="DC25" i="1" s="1"/>
  <c r="CP25" i="1" a="1"/>
  <c r="CP25" i="1" s="1"/>
  <c r="DC17" i="1" a="1"/>
  <c r="DC17" i="1" s="1"/>
  <c r="CP17" i="1" a="1"/>
  <c r="CP17" i="1" s="1"/>
  <c r="DC27" i="1" a="1"/>
  <c r="DC27" i="1" s="1"/>
  <c r="CP27" i="1" a="1"/>
  <c r="CP27" i="1" s="1"/>
  <c r="DC37" i="1" a="1"/>
  <c r="DC37" i="1" s="1"/>
  <c r="CP37" i="1" a="1"/>
  <c r="CP37" i="1" s="1"/>
  <c r="DC35" i="1" a="1"/>
  <c r="DC35" i="1" s="1"/>
  <c r="CP35" i="1" a="1"/>
  <c r="CP35" i="1" s="1"/>
  <c r="DC31" i="1" a="1"/>
  <c r="DC31" i="1" s="1"/>
  <c r="CP31" i="1" a="1"/>
  <c r="CP31" i="1" s="1"/>
  <c r="DC26" i="1" a="1"/>
  <c r="DC26" i="1" s="1"/>
  <c r="CP26" i="1" a="1"/>
  <c r="CP26" i="1" s="1"/>
  <c r="DF30" i="1" a="1"/>
  <c r="DF30" i="1" s="1"/>
  <c r="DH30" i="1" s="1" a="1"/>
  <c r="DH30" i="1" s="1"/>
  <c r="DF37" i="1" a="1"/>
  <c r="DF37" i="1" s="1"/>
  <c r="DH37" i="1" s="1" a="1"/>
  <c r="DH37" i="1" s="1"/>
  <c r="DF35" i="1" a="1"/>
  <c r="DF35" i="1" s="1"/>
  <c r="DH35" i="1" s="1" a="1"/>
  <c r="DH35" i="1" s="1"/>
  <c r="DF31" i="1" a="1"/>
  <c r="DF31" i="1" s="1"/>
  <c r="DH31" i="1" s="1" a="1"/>
  <c r="DH31" i="1" s="1"/>
  <c r="DF26" i="1" a="1"/>
  <c r="DF26" i="1" s="1"/>
  <c r="DH26" i="1" s="1" a="1"/>
  <c r="DH26" i="1" s="1"/>
  <c r="DF3" i="1" a="1"/>
  <c r="DF3" i="1" s="1"/>
  <c r="DH3" i="1" s="1" a="1"/>
  <c r="DH3" i="1" s="1"/>
  <c r="DF17" i="1" a="1"/>
  <c r="DF17" i="1" s="1"/>
  <c r="DH17" i="1" s="1" a="1"/>
  <c r="DH17" i="1" s="1"/>
  <c r="DF27" i="1" a="1"/>
  <c r="DF27" i="1" s="1"/>
  <c r="DH27" i="1" s="1" a="1"/>
  <c r="DH27" i="1" s="1"/>
  <c r="DF39" i="1" a="1"/>
  <c r="DF39" i="1" s="1"/>
  <c r="DH39" i="1" s="1" a="1"/>
  <c r="DH39" i="1" s="1"/>
  <c r="DF33" i="1" a="1"/>
  <c r="DF33" i="1" s="1"/>
  <c r="DH33" i="1" s="1" a="1"/>
  <c r="DH33" i="1" s="1"/>
  <c r="DF24" i="1" a="1"/>
  <c r="DF24" i="1" s="1"/>
  <c r="DH24" i="1" s="1" a="1"/>
  <c r="DH24" i="1" s="1"/>
  <c r="DF28" i="1" a="1"/>
  <c r="DF28" i="1" s="1"/>
  <c r="DH28" i="1" s="1" a="1"/>
  <c r="DH28" i="1" s="1"/>
  <c r="DF13" i="1" a="1"/>
  <c r="DF13" i="1" s="1"/>
  <c r="DH13" i="1" s="1" a="1"/>
  <c r="DH13" i="1" s="1"/>
  <c r="DF25" i="1" a="1"/>
  <c r="DF25" i="1" s="1"/>
  <c r="DH25" i="1" s="1" a="1"/>
  <c r="DH25" i="1" s="1"/>
  <c r="DF4" i="1" a="1"/>
  <c r="DF4" i="1" s="1"/>
  <c r="DH4" i="1" s="1" a="1"/>
  <c r="DH4" i="1" s="1"/>
  <c r="BW17" i="1" a="1"/>
  <c r="BW17" i="1" s="1"/>
  <c r="BW27" i="1" a="1"/>
  <c r="BW27" i="1" s="1"/>
  <c r="BW39" i="1" a="1"/>
  <c r="BW39" i="1" s="1"/>
  <c r="BW33" i="1" a="1"/>
  <c r="BW33" i="1" s="1"/>
  <c r="BW24" i="1" a="1"/>
  <c r="BW24" i="1" s="1"/>
  <c r="BW28" i="1" a="1"/>
  <c r="BW28" i="1" s="1"/>
  <c r="BW3" i="1" a="1"/>
  <c r="BW3" i="1" s="1"/>
  <c r="BW30" i="1" a="1"/>
  <c r="BW30" i="1" s="1"/>
  <c r="BW13" i="1" a="1"/>
  <c r="BW13" i="1" s="1"/>
  <c r="BW25" i="1" a="1"/>
  <c r="BW25" i="1" s="1"/>
  <c r="BW4" i="1" a="1"/>
  <c r="BW4" i="1" s="1"/>
  <c r="BW37" i="1" a="1"/>
  <c r="BW37" i="1" s="1"/>
  <c r="BW35" i="1" a="1"/>
  <c r="BW35" i="1" s="1"/>
  <c r="BW31" i="1" a="1"/>
  <c r="BW31" i="1" s="1"/>
  <c r="BW26" i="1" a="1"/>
  <c r="BW26" i="1" s="1"/>
  <c r="BT17" i="1" a="1"/>
  <c r="BT17" i="1" s="1"/>
  <c r="BT4" i="1" a="1"/>
  <c r="BT4" i="1" s="1"/>
  <c r="BV4" i="1" s="1" a="1"/>
  <c r="BV4" i="1" s="1"/>
  <c r="BT27" i="1" a="1"/>
  <c r="BT27" i="1" s="1"/>
  <c r="BT39" i="1" a="1"/>
  <c r="BT39" i="1" s="1"/>
  <c r="BT37" i="1" a="1"/>
  <c r="BT37" i="1" s="1"/>
  <c r="BT35" i="1" a="1"/>
  <c r="BT35" i="1" s="1"/>
  <c r="BT33" i="1" a="1"/>
  <c r="BT33" i="1" s="1"/>
  <c r="BT24" i="1" a="1"/>
  <c r="BT24" i="1" s="1"/>
  <c r="BT28" i="1" a="1"/>
  <c r="BT28" i="1" s="1"/>
  <c r="BT3" i="1" a="1"/>
  <c r="BT3" i="1" s="1"/>
  <c r="BV3" i="1" s="1" a="1"/>
  <c r="BV3" i="1" s="1"/>
  <c r="BT30" i="1" a="1"/>
  <c r="BT30" i="1" s="1"/>
  <c r="BT13" i="1" a="1"/>
  <c r="BT13" i="1" s="1"/>
  <c r="BT25" i="1" a="1"/>
  <c r="BT25" i="1" s="1"/>
  <c r="BT31" i="1" a="1"/>
  <c r="BT31" i="1" s="1"/>
  <c r="BT26" i="1" a="1"/>
  <c r="BT26" i="1" s="1"/>
  <c r="BV26" i="1" s="1" a="1"/>
  <c r="BV26" i="1" s="1"/>
  <c r="BO32" i="1" a="1"/>
  <c r="BO32" i="1" s="1"/>
  <c r="BS32" i="1" a="1"/>
  <c r="BS32" i="1" s="1"/>
  <c r="BO36" i="1" a="1"/>
  <c r="BO36" i="1" s="1"/>
  <c r="BS36" i="1" a="1"/>
  <c r="BS36" i="1" s="1"/>
  <c r="BP18" i="1" a="1"/>
  <c r="BP18" i="1" s="1"/>
  <c r="BP29" i="1" a="1"/>
  <c r="BP29" i="1" s="1"/>
  <c r="BN16" i="1" a="1"/>
  <c r="BN16" i="1" s="1"/>
  <c r="BN22" i="1" a="1"/>
  <c r="BN22" i="1" s="1"/>
  <c r="BL29" i="1" a="1"/>
  <c r="BL29" i="1" s="1"/>
  <c r="BJ29" i="1" a="1"/>
  <c r="BJ29" i="1" s="1"/>
  <c r="BI29" i="1" a="1"/>
  <c r="BI29" i="1" s="1"/>
  <c r="BM29" i="1" a="1"/>
  <c r="BM29" i="1" s="1"/>
  <c r="BK29" i="1" a="1"/>
  <c r="BK29" i="1" s="1"/>
  <c r="BI18" i="1" a="1"/>
  <c r="BI18" i="1" s="1"/>
  <c r="BL18" i="1" a="1"/>
  <c r="BL18" i="1" s="1"/>
  <c r="BK18" i="1" a="1"/>
  <c r="BK18" i="1" s="1"/>
  <c r="BM18" i="1" a="1"/>
  <c r="BM18" i="1" s="1"/>
  <c r="BJ18" i="1" a="1"/>
  <c r="BJ18" i="1" s="1"/>
  <c r="AF11" i="1" l="1" a="1"/>
  <c r="AF11" i="1" s="1"/>
  <c r="CD40" i="1" a="1"/>
  <c r="CD40" i="1" s="1"/>
  <c r="BU37" i="1" a="1"/>
  <c r="BU37" i="1" s="1"/>
  <c r="BV37" i="1" a="1"/>
  <c r="BV37" i="1" s="1"/>
  <c r="BU13" i="1" a="1"/>
  <c r="BU13" i="1" s="1"/>
  <c r="BV13" i="1" a="1"/>
  <c r="BV13" i="1" s="1"/>
  <c r="BU28" i="1" a="1"/>
  <c r="BU28" i="1" s="1"/>
  <c r="BV28" i="1" a="1"/>
  <c r="BV28" i="1" s="1"/>
  <c r="BU17" i="1" a="1"/>
  <c r="BU17" i="1" s="1"/>
  <c r="BV17" i="1" a="1"/>
  <c r="BV17" i="1" s="1"/>
  <c r="BU39" i="1" a="1"/>
  <c r="BU39" i="1" s="1"/>
  <c r="BV39" i="1" a="1"/>
  <c r="BV39" i="1" s="1"/>
  <c r="BU27" i="1" a="1"/>
  <c r="BU27" i="1" s="1"/>
  <c r="BV27" i="1" a="1"/>
  <c r="BV27" i="1" s="1"/>
  <c r="BU24" i="1" a="1"/>
  <c r="BU24" i="1" s="1"/>
  <c r="BV24" i="1" a="1"/>
  <c r="BV24" i="1" s="1"/>
  <c r="BU25" i="1" a="1"/>
  <c r="BU25" i="1" s="1"/>
  <c r="BV25" i="1" a="1"/>
  <c r="BV25" i="1" s="1"/>
  <c r="BU33" i="1" a="1"/>
  <c r="BU33" i="1" s="1"/>
  <c r="BV33" i="1" a="1"/>
  <c r="BV33" i="1" s="1"/>
  <c r="BU30" i="1" a="1"/>
  <c r="BU30" i="1" s="1"/>
  <c r="BV30" i="1" a="1"/>
  <c r="BV30" i="1" s="1"/>
  <c r="BU31" i="1" a="1"/>
  <c r="BU31" i="1" s="1"/>
  <c r="BV31" i="1" a="1"/>
  <c r="BV31" i="1" s="1"/>
  <c r="BU35" i="1" a="1"/>
  <c r="BU35" i="1" s="1"/>
  <c r="BV35" i="1" a="1"/>
  <c r="BV35" i="1" s="1"/>
  <c r="BX26" i="1" a="1"/>
  <c r="BX26" i="1" s="1"/>
  <c r="BU26" i="1" a="1"/>
  <c r="BU26" i="1" s="1"/>
  <c r="BX3" i="1" a="1"/>
  <c r="BX3" i="1" s="1"/>
  <c r="BU3" i="1" a="1"/>
  <c r="BU3" i="1" s="1"/>
  <c r="BX4" i="1" a="1"/>
  <c r="BX4" i="1" s="1"/>
  <c r="BU4" i="1" a="1"/>
  <c r="BU4" i="1" s="1"/>
  <c r="BX30" i="1" a="1"/>
  <c r="BX30" i="1" s="1"/>
  <c r="BX33" i="1" a="1"/>
  <c r="BX33" i="1" s="1"/>
  <c r="BX35" i="1" a="1"/>
  <c r="BX35" i="1" s="1"/>
  <c r="BX25" i="1" a="1"/>
  <c r="BX25" i="1" s="1"/>
  <c r="BX37" i="1" a="1"/>
  <c r="BX37" i="1" s="1"/>
  <c r="BX13" i="1" a="1"/>
  <c r="BX13" i="1" s="1"/>
  <c r="BX39" i="1" a="1"/>
  <c r="BX39" i="1" s="1"/>
  <c r="BX27" i="1" a="1"/>
  <c r="BX27" i="1" s="1"/>
  <c r="BX31" i="1" a="1"/>
  <c r="BX31" i="1" s="1"/>
  <c r="BX28" i="1" a="1"/>
  <c r="BX28" i="1" s="1"/>
  <c r="BX17" i="1" a="1"/>
  <c r="BX17" i="1" s="1"/>
  <c r="BX24" i="1" a="1"/>
  <c r="BX24" i="1" s="1"/>
  <c r="CB32" i="1" a="1"/>
  <c r="CB32" i="1" s="1"/>
  <c r="CC32" i="1" a="1"/>
  <c r="CC32" i="1" s="1"/>
  <c r="CB36" i="1" a="1"/>
  <c r="CB36" i="1" s="1"/>
  <c r="CC36" i="1" a="1"/>
  <c r="CC36" i="1" s="1"/>
  <c r="CR28" i="1" a="1"/>
  <c r="CR28" i="1" s="1"/>
  <c r="CQ28" i="1" a="1"/>
  <c r="CQ28" i="1" s="1"/>
  <c r="CR37" i="1" a="1"/>
  <c r="CR37" i="1" s="1"/>
  <c r="CQ37" i="1" a="1"/>
  <c r="CQ37" i="1" s="1"/>
  <c r="CR13" i="1" a="1"/>
  <c r="CR13" i="1" s="1"/>
  <c r="CQ13" i="1" a="1"/>
  <c r="CQ13" i="1" s="1"/>
  <c r="CR24" i="1" a="1"/>
  <c r="CR24" i="1" s="1"/>
  <c r="CQ24" i="1" a="1"/>
  <c r="CQ24" i="1" s="1"/>
  <c r="CR26" i="1" a="1"/>
  <c r="CR26" i="1" s="1"/>
  <c r="CQ26" i="1" a="1"/>
  <c r="CQ26" i="1" s="1"/>
  <c r="CR27" i="1" a="1"/>
  <c r="CR27" i="1" s="1"/>
  <c r="CQ27" i="1" a="1"/>
  <c r="CQ27" i="1" s="1"/>
  <c r="CR30" i="1" a="1"/>
  <c r="CR30" i="1" s="1"/>
  <c r="CQ30" i="1" a="1"/>
  <c r="CQ30" i="1" s="1"/>
  <c r="CR33" i="1" a="1"/>
  <c r="CR33" i="1" s="1"/>
  <c r="CQ33" i="1" a="1"/>
  <c r="CQ33" i="1" s="1"/>
  <c r="CR35" i="1" a="1"/>
  <c r="CR35" i="1" s="1"/>
  <c r="CQ35" i="1" a="1"/>
  <c r="CQ35" i="1" s="1"/>
  <c r="CR4" i="1" a="1"/>
  <c r="CR4" i="1" s="1"/>
  <c r="CQ4" i="1" a="1"/>
  <c r="CQ4" i="1" s="1"/>
  <c r="CR31" i="1" a="1"/>
  <c r="CR31" i="1" s="1"/>
  <c r="CQ31" i="1" a="1"/>
  <c r="CQ31" i="1" s="1"/>
  <c r="CR17" i="1" a="1"/>
  <c r="CR17" i="1" s="1"/>
  <c r="CQ17" i="1" a="1"/>
  <c r="CQ17" i="1" s="1"/>
  <c r="CR3" i="1" a="1"/>
  <c r="CR3" i="1" s="1"/>
  <c r="CQ3" i="1" a="1"/>
  <c r="CQ3" i="1" s="1"/>
  <c r="CR39" i="1" a="1"/>
  <c r="CR39" i="1" s="1"/>
  <c r="CQ39" i="1" a="1"/>
  <c r="CQ39" i="1" s="1"/>
  <c r="CR25" i="1" a="1"/>
  <c r="CR25" i="1" s="1"/>
  <c r="CQ25" i="1" a="1"/>
  <c r="CQ25" i="1" s="1"/>
  <c r="BY26" i="1" a="1"/>
  <c r="BY26" i="1" s="1"/>
  <c r="CA26" i="1" a="1"/>
  <c r="CA26" i="1" s="1"/>
  <c r="BY3" i="1" a="1"/>
  <c r="BY3" i="1" s="1"/>
  <c r="CA3" i="1" a="1"/>
  <c r="CA3" i="1" s="1"/>
  <c r="BY33" i="1" a="1"/>
  <c r="BY33" i="1" s="1"/>
  <c r="CA33" i="1" a="1"/>
  <c r="CA33" i="1" s="1"/>
  <c r="BY4" i="1" a="1"/>
  <c r="BY4" i="1" s="1"/>
  <c r="CA4" i="1" a="1"/>
  <c r="CA4" i="1" s="1"/>
  <c r="BY39" i="1" a="1"/>
  <c r="BY39" i="1" s="1"/>
  <c r="CA39" i="1" a="1"/>
  <c r="CA39" i="1" s="1"/>
  <c r="BY31" i="1" a="1"/>
  <c r="BY31" i="1" s="1"/>
  <c r="CA31" i="1" a="1"/>
  <c r="CA31" i="1" s="1"/>
  <c r="BY28" i="1" a="1"/>
  <c r="BY28" i="1" s="1"/>
  <c r="CA28" i="1" a="1"/>
  <c r="CA28" i="1" s="1"/>
  <c r="BY37" i="1" a="1"/>
  <c r="BY37" i="1" s="1"/>
  <c r="CA37" i="1" a="1"/>
  <c r="CA37" i="1" s="1"/>
  <c r="BY25" i="1" a="1"/>
  <c r="BY25" i="1" s="1"/>
  <c r="CA25" i="1" a="1"/>
  <c r="CA25" i="1" s="1"/>
  <c r="BY27" i="1" a="1"/>
  <c r="BY27" i="1" s="1"/>
  <c r="CA27" i="1" a="1"/>
  <c r="CA27" i="1" s="1"/>
  <c r="BY35" i="1" a="1"/>
  <c r="BY35" i="1" s="1"/>
  <c r="CA35" i="1" a="1"/>
  <c r="CA35" i="1" s="1"/>
  <c r="BY13" i="1" a="1"/>
  <c r="BY13" i="1" s="1"/>
  <c r="CA13" i="1" a="1"/>
  <c r="CA13" i="1" s="1"/>
  <c r="BY17" i="1" a="1"/>
  <c r="BY17" i="1" s="1"/>
  <c r="CA17" i="1" a="1"/>
  <c r="CA17" i="1" s="1"/>
  <c r="BY24" i="1" a="1"/>
  <c r="BY24" i="1" s="1"/>
  <c r="CA24" i="1" a="1"/>
  <c r="CA24" i="1" s="1"/>
  <c r="BY30" i="1" a="1"/>
  <c r="BY30" i="1" s="1"/>
  <c r="CA30" i="1" a="1"/>
  <c r="CA30" i="1" s="1"/>
  <c r="BZ26" i="1" a="1"/>
  <c r="BZ26" i="1" s="1"/>
  <c r="BZ28" i="1" a="1"/>
  <c r="BZ28" i="1" s="1"/>
  <c r="BZ35" i="1" a="1"/>
  <c r="BZ35" i="1" s="1"/>
  <c r="BZ24" i="1" a="1"/>
  <c r="BZ24" i="1" s="1"/>
  <c r="BZ37" i="1" a="1"/>
  <c r="BZ37" i="1" s="1"/>
  <c r="BZ33" i="1" a="1"/>
  <c r="BZ33" i="1" s="1"/>
  <c r="BZ13" i="1" a="1"/>
  <c r="BZ13" i="1" s="1"/>
  <c r="BZ3" i="1" a="1"/>
  <c r="BZ3" i="1" s="1"/>
  <c r="BZ31" i="1" a="1"/>
  <c r="BZ31" i="1" s="1"/>
  <c r="BZ4" i="1" a="1"/>
  <c r="BZ4" i="1" s="1"/>
  <c r="BZ39" i="1" a="1"/>
  <c r="BZ39" i="1" s="1"/>
  <c r="BZ17" i="1" a="1"/>
  <c r="BZ17" i="1" s="1"/>
  <c r="BZ30" i="1" a="1"/>
  <c r="BZ30" i="1" s="1"/>
  <c r="BZ25" i="1" a="1"/>
  <c r="BZ25" i="1" s="1"/>
  <c r="BZ27" i="1" a="1"/>
  <c r="BZ27" i="1" s="1"/>
  <c r="DI27" i="1" a="1"/>
  <c r="DI27" i="1" s="1"/>
  <c r="DI31" i="1" a="1"/>
  <c r="DI31" i="1" s="1"/>
  <c r="DI39" i="1" a="1"/>
  <c r="DI39" i="1" s="1"/>
  <c r="DI4" i="1" a="1"/>
  <c r="DI4" i="1" s="1"/>
  <c r="DI28" i="1" a="1"/>
  <c r="DI28" i="1" s="1"/>
  <c r="DI24" i="1" a="1"/>
  <c r="DI24" i="1" s="1"/>
  <c r="DI30" i="1" a="1"/>
  <c r="DI30" i="1" s="1"/>
  <c r="DI3" i="1" a="1"/>
  <c r="DI3" i="1" s="1"/>
  <c r="DI17" i="1" a="1"/>
  <c r="DI17" i="1" s="1"/>
  <c r="DI26" i="1" a="1"/>
  <c r="DI26" i="1" s="1"/>
  <c r="DI33" i="1" a="1"/>
  <c r="DI33" i="1" s="1"/>
  <c r="DI35" i="1" a="1"/>
  <c r="DI35" i="1" s="1"/>
  <c r="DI37" i="1" a="1"/>
  <c r="DI37" i="1" s="1"/>
  <c r="DI13" i="1" a="1"/>
  <c r="DI13" i="1" s="1"/>
  <c r="DI25" i="1" a="1"/>
  <c r="DI25" i="1" s="1"/>
  <c r="DG4" i="1" a="1"/>
  <c r="DG4" i="1" s="1"/>
  <c r="DG3" i="1" a="1"/>
  <c r="DG3" i="1" s="1"/>
  <c r="DG28" i="1" a="1"/>
  <c r="DG28" i="1" s="1"/>
  <c r="DG31" i="1" a="1"/>
  <c r="DG31" i="1" s="1"/>
  <c r="DG17" i="1" a="1"/>
  <c r="DG17" i="1" s="1"/>
  <c r="DG24" i="1" a="1"/>
  <c r="DG24" i="1" s="1"/>
  <c r="DG33" i="1" a="1"/>
  <c r="DG33" i="1" s="1"/>
  <c r="DG37" i="1" a="1"/>
  <c r="DG37" i="1" s="1"/>
  <c r="DG27" i="1" a="1"/>
  <c r="DG27" i="1" s="1"/>
  <c r="DG25" i="1" a="1"/>
  <c r="DG25" i="1" s="1"/>
  <c r="DG13" i="1" a="1"/>
  <c r="DG13" i="1" s="1"/>
  <c r="DG26" i="1" a="1"/>
  <c r="DG26" i="1" s="1"/>
  <c r="DG35" i="1" a="1"/>
  <c r="DG35" i="1" s="1"/>
  <c r="DG39" i="1" a="1"/>
  <c r="DG39" i="1" s="1"/>
  <c r="DG30" i="1" a="1"/>
  <c r="DG30" i="1" s="1"/>
  <c r="DE17" i="1" a="1"/>
  <c r="DE17" i="1" s="1"/>
  <c r="DD17" i="1" a="1"/>
  <c r="DD17" i="1" s="1"/>
  <c r="DE39" i="1" a="1"/>
  <c r="DE39" i="1" s="1"/>
  <c r="DD39" i="1" a="1"/>
  <c r="DD39" i="1" s="1"/>
  <c r="DE25" i="1" a="1"/>
  <c r="DE25" i="1" s="1"/>
  <c r="DD25" i="1" a="1"/>
  <c r="DD25" i="1" s="1"/>
  <c r="DE28" i="1" a="1"/>
  <c r="DE28" i="1" s="1"/>
  <c r="DD28" i="1" a="1"/>
  <c r="DD28" i="1" s="1"/>
  <c r="DE31" i="1" a="1"/>
  <c r="DE31" i="1" s="1"/>
  <c r="DD31" i="1" a="1"/>
  <c r="DD31" i="1" s="1"/>
  <c r="DE3" i="1" a="1"/>
  <c r="DE3" i="1" s="1"/>
  <c r="DD3" i="1" a="1"/>
  <c r="DD3" i="1" s="1"/>
  <c r="DE35" i="1" a="1"/>
  <c r="DE35" i="1" s="1"/>
  <c r="DD35" i="1" a="1"/>
  <c r="DD35" i="1" s="1"/>
  <c r="DE4" i="1" a="1"/>
  <c r="DE4" i="1" s="1"/>
  <c r="DD4" i="1" a="1"/>
  <c r="DD4" i="1" s="1"/>
  <c r="DE37" i="1" a="1"/>
  <c r="DE37" i="1" s="1"/>
  <c r="DD37" i="1" a="1"/>
  <c r="DD37" i="1" s="1"/>
  <c r="DE13" i="1" a="1"/>
  <c r="DE13" i="1" s="1"/>
  <c r="DD13" i="1" a="1"/>
  <c r="DD13" i="1" s="1"/>
  <c r="DE24" i="1" a="1"/>
  <c r="DE24" i="1" s="1"/>
  <c r="DD24" i="1" a="1"/>
  <c r="DD24" i="1" s="1"/>
  <c r="DE26" i="1" a="1"/>
  <c r="DE26" i="1" s="1"/>
  <c r="DD26" i="1" a="1"/>
  <c r="DD26" i="1" s="1"/>
  <c r="DE27" i="1" a="1"/>
  <c r="DE27" i="1" s="1"/>
  <c r="DD27" i="1" a="1"/>
  <c r="DD27" i="1" s="1"/>
  <c r="DE30" i="1" a="1"/>
  <c r="DE30" i="1" s="1"/>
  <c r="DD30" i="1" a="1"/>
  <c r="DD30" i="1" s="1"/>
  <c r="DE33" i="1" a="1"/>
  <c r="DE33" i="1" s="1"/>
  <c r="DD33" i="1" a="1"/>
  <c r="DD33" i="1" s="1"/>
  <c r="DC32" i="1" a="1"/>
  <c r="DC32" i="1" s="1"/>
  <c r="CP32" i="1" a="1"/>
  <c r="CP32" i="1" s="1"/>
  <c r="DC36" i="1" a="1"/>
  <c r="DC36" i="1" s="1"/>
  <c r="CP36" i="1" a="1"/>
  <c r="CP36" i="1" s="1"/>
  <c r="DF36" i="1" a="1"/>
  <c r="DF36" i="1" s="1"/>
  <c r="DH36" i="1" s="1" a="1"/>
  <c r="DH36" i="1" s="1"/>
  <c r="DF32" i="1" a="1"/>
  <c r="DF32" i="1" s="1"/>
  <c r="DH32" i="1" s="1" a="1"/>
  <c r="DH32" i="1" s="1"/>
  <c r="BW36" i="1" a="1"/>
  <c r="BW36" i="1" s="1"/>
  <c r="BW32" i="1" a="1"/>
  <c r="BW32" i="1" s="1"/>
  <c r="BT32" i="1" a="1"/>
  <c r="BT32" i="1" s="1"/>
  <c r="BV32" i="1" s="1" a="1"/>
  <c r="BV32" i="1" s="1"/>
  <c r="BT36" i="1" a="1"/>
  <c r="BT36" i="1" s="1"/>
  <c r="BO16" i="1" a="1"/>
  <c r="BO16" i="1" s="1"/>
  <c r="BS16" i="1" a="1"/>
  <c r="BS16" i="1" s="1"/>
  <c r="BO22" i="1" a="1"/>
  <c r="BO22" i="1" s="1"/>
  <c r="BS22" i="1" a="1"/>
  <c r="BS22" i="1" s="1"/>
  <c r="BH12" i="1" a="1"/>
  <c r="BH12" i="1" s="1"/>
  <c r="BN29" i="1" a="1"/>
  <c r="BN29" i="1" s="1"/>
  <c r="BN18" i="1" a="1"/>
  <c r="BN18" i="1" s="1"/>
  <c r="AJ28" i="1" a="1"/>
  <c r="AJ28" i="1" s="1"/>
  <c r="AJ29" i="1" a="1"/>
  <c r="AJ29" i="1" s="1"/>
  <c r="AJ27" i="1" a="1"/>
  <c r="AJ27" i="1" s="1"/>
  <c r="AE5" i="1" a="1"/>
  <c r="AE5" i="1" s="1"/>
  <c r="AE11" i="1" a="1"/>
  <c r="AE11" i="1" s="1"/>
  <c r="AJ24" i="1" a="1"/>
  <c r="AJ24" i="1" s="1"/>
  <c r="BH11" i="1" a="1"/>
  <c r="BH11" i="1" s="1"/>
  <c r="AJ25" i="1" a="1"/>
  <c r="AJ25" i="1" s="1"/>
  <c r="AJ34" i="1" a="1"/>
  <c r="AJ34" i="1" s="1"/>
  <c r="AJ26" i="1" a="1"/>
  <c r="AJ26" i="1" s="1"/>
  <c r="AJ22" i="1" a="1"/>
  <c r="AJ22" i="1" s="1"/>
  <c r="AJ18" i="1" a="1"/>
  <c r="AJ18" i="1" s="1"/>
  <c r="AJ17" i="1" a="1"/>
  <c r="AJ17" i="1" s="1"/>
  <c r="CK11" i="1" l="1" a="1"/>
  <c r="CK11" i="1" s="1"/>
  <c r="CD11" i="1" a="1"/>
  <c r="CD11" i="1" s="1"/>
  <c r="CK5" i="1" a="1"/>
  <c r="CK5" i="1" s="1"/>
  <c r="CD5" i="1" a="1"/>
  <c r="CD5" i="1" s="1"/>
  <c r="BU36" i="1" a="1"/>
  <c r="BU36" i="1" s="1"/>
  <c r="BV36" i="1" a="1"/>
  <c r="BV36" i="1" s="1"/>
  <c r="BX32" i="1" a="1"/>
  <c r="BX32" i="1" s="1"/>
  <c r="BU32" i="1" a="1"/>
  <c r="BU32" i="1" s="1"/>
  <c r="BX36" i="1" a="1"/>
  <c r="BX36" i="1" s="1"/>
  <c r="CB22" i="1" a="1"/>
  <c r="CB22" i="1" s="1"/>
  <c r="CC22" i="1" a="1"/>
  <c r="CC22" i="1" s="1"/>
  <c r="CB16" i="1" a="1"/>
  <c r="CB16" i="1" s="1"/>
  <c r="CC16" i="1" a="1"/>
  <c r="CC16" i="1" s="1"/>
  <c r="CR32" i="1" a="1"/>
  <c r="CR32" i="1" s="1"/>
  <c r="CQ32" i="1" a="1"/>
  <c r="CQ32" i="1" s="1"/>
  <c r="CR36" i="1" a="1"/>
  <c r="CR36" i="1" s="1"/>
  <c r="CQ36" i="1" a="1"/>
  <c r="CQ36" i="1" s="1"/>
  <c r="BY32" i="1" a="1"/>
  <c r="BY32" i="1" s="1"/>
  <c r="CA32" i="1" a="1"/>
  <c r="CA32" i="1" s="1"/>
  <c r="BY36" i="1" a="1"/>
  <c r="BY36" i="1" s="1"/>
  <c r="CA36" i="1" a="1"/>
  <c r="CA36" i="1" s="1"/>
  <c r="BZ32" i="1" a="1"/>
  <c r="BZ32" i="1" s="1"/>
  <c r="BZ36" i="1" a="1"/>
  <c r="BZ36" i="1" s="1"/>
  <c r="DI32" i="1" a="1"/>
  <c r="DI32" i="1" s="1"/>
  <c r="DI36" i="1" a="1"/>
  <c r="DI36" i="1" s="1"/>
  <c r="DG36" i="1" a="1"/>
  <c r="DG36" i="1" s="1"/>
  <c r="DG32" i="1" a="1"/>
  <c r="DG32" i="1" s="1"/>
  <c r="DE32" i="1" a="1"/>
  <c r="DE32" i="1" s="1"/>
  <c r="DD32" i="1" a="1"/>
  <c r="DD32" i="1" s="1"/>
  <c r="DE36" i="1" a="1"/>
  <c r="DE36" i="1" s="1"/>
  <c r="DD36" i="1" a="1"/>
  <c r="DD36" i="1" s="1"/>
  <c r="DC22" i="1" a="1"/>
  <c r="DC22" i="1" s="1"/>
  <c r="CP22" i="1" a="1"/>
  <c r="CP22" i="1" s="1"/>
  <c r="DC16" i="1" a="1"/>
  <c r="DC16" i="1" s="1"/>
  <c r="CP16" i="1" a="1"/>
  <c r="CP16" i="1" s="1"/>
  <c r="DF16" i="1" a="1"/>
  <c r="DF16" i="1" s="1"/>
  <c r="DH16" i="1" s="1" a="1"/>
  <c r="DH16" i="1" s="1"/>
  <c r="DF22" i="1" a="1"/>
  <c r="DF22" i="1" s="1"/>
  <c r="DH22" i="1" s="1" a="1"/>
  <c r="DH22" i="1" s="1"/>
  <c r="BW16" i="1" a="1"/>
  <c r="BW16" i="1" s="1"/>
  <c r="BW22" i="1" a="1"/>
  <c r="BW22" i="1" s="1"/>
  <c r="AF2" i="1" a="1"/>
  <c r="AF2" i="1" s="1"/>
  <c r="BT22" i="1" a="1"/>
  <c r="BT22" i="1" s="1"/>
  <c r="BT16" i="1" a="1"/>
  <c r="BT16" i="1" s="1"/>
  <c r="BO18" i="1" a="1"/>
  <c r="BO18" i="1" s="1"/>
  <c r="BS18" i="1" a="1"/>
  <c r="BS18" i="1" s="1"/>
  <c r="BO29" i="1" a="1"/>
  <c r="BO29" i="1" s="1"/>
  <c r="BS29" i="1" a="1"/>
  <c r="BS29" i="1" s="1"/>
  <c r="BD11" i="1" a="1"/>
  <c r="BD11" i="1" s="1"/>
  <c r="X11" i="1" a="1"/>
  <c r="X11" i="1" s="1"/>
  <c r="BE11" i="1" a="1"/>
  <c r="BE11" i="1" s="1"/>
  <c r="BC11" i="1" a="1"/>
  <c r="BC11" i="1" s="1"/>
  <c r="AJ23" i="1" a="1"/>
  <c r="AJ23" i="1" s="1"/>
  <c r="BU16" i="1" l="1" a="1"/>
  <c r="BU16" i="1" s="1"/>
  <c r="BV16" i="1" a="1"/>
  <c r="BV16" i="1" s="1"/>
  <c r="BU22" i="1" a="1"/>
  <c r="BU22" i="1" s="1"/>
  <c r="BV22" i="1" a="1"/>
  <c r="BV22" i="1" s="1"/>
  <c r="BX16" i="1" a="1"/>
  <c r="BX16" i="1" s="1"/>
  <c r="BX22" i="1" a="1"/>
  <c r="BX22" i="1" s="1"/>
  <c r="CB18" i="1" a="1"/>
  <c r="CB18" i="1" s="1"/>
  <c r="CC18" i="1" a="1"/>
  <c r="CC18" i="1" s="1"/>
  <c r="CB29" i="1" a="1"/>
  <c r="CB29" i="1" s="1"/>
  <c r="CC29" i="1" a="1"/>
  <c r="CC29" i="1" s="1"/>
  <c r="CR22" i="1" a="1"/>
  <c r="CR22" i="1" s="1"/>
  <c r="CQ22" i="1" a="1"/>
  <c r="CQ22" i="1" s="1"/>
  <c r="CR16" i="1" a="1"/>
  <c r="CR16" i="1" s="1"/>
  <c r="CQ16" i="1" a="1"/>
  <c r="CQ16" i="1" s="1"/>
  <c r="BY22" i="1" a="1"/>
  <c r="BY22" i="1" s="1"/>
  <c r="CA22" i="1" a="1"/>
  <c r="CA22" i="1" s="1"/>
  <c r="BY16" i="1" a="1"/>
  <c r="BY16" i="1" s="1"/>
  <c r="CA16" i="1" a="1"/>
  <c r="CA16" i="1" s="1"/>
  <c r="BZ22" i="1" a="1"/>
  <c r="BZ22" i="1" s="1"/>
  <c r="BZ16" i="1" a="1"/>
  <c r="BZ16" i="1" s="1"/>
  <c r="DI16" i="1" a="1"/>
  <c r="DI16" i="1" s="1"/>
  <c r="DI22" i="1" a="1"/>
  <c r="DI22" i="1" s="1"/>
  <c r="DG22" i="1" a="1"/>
  <c r="DG22" i="1" s="1"/>
  <c r="DG16" i="1" a="1"/>
  <c r="DG16" i="1" s="1"/>
  <c r="DE22" i="1" a="1"/>
  <c r="DE22" i="1" s="1"/>
  <c r="DD22" i="1" a="1"/>
  <c r="DD22" i="1" s="1"/>
  <c r="DE16" i="1" a="1"/>
  <c r="DE16" i="1" s="1"/>
  <c r="DD16" i="1" a="1"/>
  <c r="DD16" i="1" s="1"/>
  <c r="DC18" i="1" a="1"/>
  <c r="DC18" i="1" s="1"/>
  <c r="CP18" i="1" a="1"/>
  <c r="CP18" i="1" s="1"/>
  <c r="DC29" i="1" a="1"/>
  <c r="DC29" i="1" s="1"/>
  <c r="CP29" i="1" a="1"/>
  <c r="CP29" i="1" s="1"/>
  <c r="DF29" i="1" a="1"/>
  <c r="DF29" i="1" s="1"/>
  <c r="DH29" i="1" s="1" a="1"/>
  <c r="DH29" i="1" s="1"/>
  <c r="DF18" i="1" a="1"/>
  <c r="DF18" i="1" s="1"/>
  <c r="DH18" i="1" s="1" a="1"/>
  <c r="DH18" i="1" s="1"/>
  <c r="BW18" i="1" a="1"/>
  <c r="BW18" i="1" s="1"/>
  <c r="BW29" i="1" a="1"/>
  <c r="BW29" i="1" s="1"/>
  <c r="BT18" i="1" a="1"/>
  <c r="BT18" i="1" s="1"/>
  <c r="BT29" i="1" a="1"/>
  <c r="BT29" i="1" s="1"/>
  <c r="BP11" i="1" a="1"/>
  <c r="BP11" i="1" s="1"/>
  <c r="BK11" i="1" a="1"/>
  <c r="BK11" i="1" s="1"/>
  <c r="BM11" i="1" a="1"/>
  <c r="BM11" i="1" s="1"/>
  <c r="BL11" i="1" a="1"/>
  <c r="BL11" i="1" s="1"/>
  <c r="BJ11" i="1" a="1"/>
  <c r="BJ11" i="1" s="1"/>
  <c r="BI11" i="1" a="1"/>
  <c r="BI11" i="1" s="1"/>
  <c r="BU29" i="1" l="1" a="1"/>
  <c r="BU29" i="1" s="1"/>
  <c r="BV29" i="1" a="1"/>
  <c r="BV29" i="1" s="1"/>
  <c r="BU18" i="1" a="1"/>
  <c r="BU18" i="1" s="1"/>
  <c r="BV18" i="1" a="1"/>
  <c r="BV18" i="1" s="1"/>
  <c r="BX18" i="1" a="1"/>
  <c r="BX18" i="1" s="1"/>
  <c r="BX29" i="1" a="1"/>
  <c r="BX29" i="1" s="1"/>
  <c r="CR18" i="1" a="1"/>
  <c r="CR18" i="1" s="1"/>
  <c r="CQ18" i="1" a="1"/>
  <c r="CQ18" i="1" s="1"/>
  <c r="CR29" i="1" a="1"/>
  <c r="CR29" i="1" s="1"/>
  <c r="CQ29" i="1" a="1"/>
  <c r="CQ29" i="1" s="1"/>
  <c r="BY29" i="1" a="1"/>
  <c r="BY29" i="1" s="1"/>
  <c r="CA29" i="1" a="1"/>
  <c r="CA29" i="1" s="1"/>
  <c r="BY18" i="1" a="1"/>
  <c r="BY18" i="1" s="1"/>
  <c r="CA18" i="1" a="1"/>
  <c r="CA18" i="1" s="1"/>
  <c r="BZ29" i="1" a="1"/>
  <c r="BZ29" i="1" s="1"/>
  <c r="BZ18" i="1" a="1"/>
  <c r="BZ18" i="1" s="1"/>
  <c r="DI29" i="1" a="1"/>
  <c r="DI29" i="1" s="1"/>
  <c r="DI18" i="1" a="1"/>
  <c r="DI18" i="1" s="1"/>
  <c r="DG18" i="1" a="1"/>
  <c r="DG18" i="1" s="1"/>
  <c r="DG29" i="1" a="1"/>
  <c r="DG29" i="1" s="1"/>
  <c r="DE29" i="1" a="1"/>
  <c r="DE29" i="1" s="1"/>
  <c r="DD29" i="1" a="1"/>
  <c r="DD29" i="1" s="1"/>
  <c r="DE18" i="1" a="1"/>
  <c r="DE18" i="1" s="1"/>
  <c r="DD18" i="1" a="1"/>
  <c r="DD18" i="1" s="1"/>
  <c r="BN11" i="1" a="1"/>
  <c r="BN11" i="1" s="1"/>
  <c r="BO11" i="1" l="1" a="1"/>
  <c r="BO11" i="1" s="1"/>
  <c r="BS11" i="1" a="1"/>
  <c r="BS11" i="1" s="1"/>
  <c r="BH5" i="1" a="1"/>
  <c r="BH5" i="1" s="1"/>
  <c r="CB11" i="1" l="1" a="1"/>
  <c r="CB11" i="1" s="1"/>
  <c r="CC11" i="1" a="1"/>
  <c r="CC11" i="1" s="1"/>
  <c r="DC11" i="1" a="1"/>
  <c r="DC11" i="1" s="1"/>
  <c r="CP11" i="1" a="1"/>
  <c r="CP11" i="1" s="1"/>
  <c r="DF11" i="1" a="1"/>
  <c r="DF11" i="1" s="1"/>
  <c r="DH11" i="1" s="1" a="1"/>
  <c r="DH11" i="1" s="1"/>
  <c r="BW11" i="1" a="1"/>
  <c r="BW11" i="1" s="1"/>
  <c r="BT11" i="1" a="1"/>
  <c r="BT11" i="1" s="1"/>
  <c r="AJ16" i="1" a="1"/>
  <c r="AJ16" i="1" s="1"/>
  <c r="BF2" i="1" a="1"/>
  <c r="BF2" i="1" s="1"/>
  <c r="BG2" i="1" a="1"/>
  <c r="BG2" i="1" s="1"/>
  <c r="AE2" i="1" a="1"/>
  <c r="AE2" i="1" s="1"/>
  <c r="BH2" i="1" a="1"/>
  <c r="BH2" i="1" s="1"/>
  <c r="AK2" i="1" l="1" a="1"/>
  <c r="AK2" i="1" s="1"/>
  <c r="CD2" i="1" a="1"/>
  <c r="CD2" i="1" s="1"/>
  <c r="CM51" i="1" a="1"/>
  <c r="CM51" i="1" s="1"/>
  <c r="CM48" i="1" a="1"/>
  <c r="CM48" i="1" s="1"/>
  <c r="CM41" i="1" a="1"/>
  <c r="CM41" i="1" s="1"/>
  <c r="CM32" i="1" a="1"/>
  <c r="CM32" i="1" s="1"/>
  <c r="CM21" i="1" a="1"/>
  <c r="CM21" i="1" s="1"/>
  <c r="CM29" i="1" a="1"/>
  <c r="CM29" i="1" s="1"/>
  <c r="CM79" i="1" a="1"/>
  <c r="CM79" i="1" s="1"/>
  <c r="CM30" i="1" a="1"/>
  <c r="CM30" i="1" s="1"/>
  <c r="CM8" i="1" a="1"/>
  <c r="CM8" i="1" s="1"/>
  <c r="BU11" i="1" a="1"/>
  <c r="BU11" i="1" s="1"/>
  <c r="BV11" i="1" a="1"/>
  <c r="BV11" i="1" s="1"/>
  <c r="BX11" i="1" a="1"/>
  <c r="BX11" i="1" s="1"/>
  <c r="CR11" i="1" a="1"/>
  <c r="CR11" i="1" s="1"/>
  <c r="CQ11" i="1" a="1"/>
  <c r="CQ11" i="1" s="1"/>
  <c r="BY11" i="1" a="1"/>
  <c r="BY11" i="1" s="1"/>
  <c r="CA11" i="1" a="1"/>
  <c r="CA11" i="1" s="1"/>
  <c r="BZ11" i="1" a="1"/>
  <c r="BZ11" i="1" s="1"/>
  <c r="DI11" i="1" a="1"/>
  <c r="DI11" i="1" s="1"/>
  <c r="DG11" i="1" a="1"/>
  <c r="DG11" i="1" s="1"/>
  <c r="DE11" i="1" a="1"/>
  <c r="DE11" i="1" s="1"/>
  <c r="DD11" i="1" a="1"/>
  <c r="DD11" i="1" s="1"/>
  <c r="X5" i="1" a="1"/>
  <c r="X5" i="1" s="1"/>
  <c r="X12" i="1" a="1"/>
  <c r="X12" i="1" s="1"/>
  <c r="X23" i="1" a="1"/>
  <c r="X23" i="1" s="1"/>
  <c r="X14" i="1" a="1"/>
  <c r="X14" i="1" s="1"/>
  <c r="CM38" i="1" l="1" a="1"/>
  <c r="CM38" i="1" s="1"/>
  <c r="CE2" i="1" a="1"/>
  <c r="CE2" i="1" s="1"/>
  <c r="CF2" i="1" s="1" a="1"/>
  <c r="CF2" i="1" s="1"/>
  <c r="CE6" i="1" a="1"/>
  <c r="CE6" i="1" s="1"/>
  <c r="CF6" i="1" s="1" a="1"/>
  <c r="CF6" i="1" s="1"/>
  <c r="CE10" i="1" a="1"/>
  <c r="CE10" i="1" s="1"/>
  <c r="CF10" i="1" s="1" a="1"/>
  <c r="CF10" i="1" s="1"/>
  <c r="CE14" i="1" a="1"/>
  <c r="CE14" i="1" s="1"/>
  <c r="CF14" i="1" s="1" a="1"/>
  <c r="CF14" i="1" s="1"/>
  <c r="CE18" i="1" a="1"/>
  <c r="CE18" i="1" s="1"/>
  <c r="CF18" i="1" s="1" a="1"/>
  <c r="CF18" i="1" s="1"/>
  <c r="CE22" i="1" a="1"/>
  <c r="CE22" i="1" s="1"/>
  <c r="CF22" i="1" s="1" a="1"/>
  <c r="CF22" i="1" s="1"/>
  <c r="CG22" i="1" s="1" a="1"/>
  <c r="CG22" i="1" s="1"/>
  <c r="CE26" i="1" a="1"/>
  <c r="CE26" i="1" s="1"/>
  <c r="CF26" i="1" s="1" a="1"/>
  <c r="CF26" i="1" s="1"/>
  <c r="CG26" i="1" s="1" a="1"/>
  <c r="CG26" i="1" s="1"/>
  <c r="CE30" i="1" a="1"/>
  <c r="CE30" i="1" s="1"/>
  <c r="CF30" i="1" s="1" a="1"/>
  <c r="CF30" i="1" s="1"/>
  <c r="CG30" i="1" s="1" a="1"/>
  <c r="CG30" i="1" s="1"/>
  <c r="CE34" i="1" a="1"/>
  <c r="CE34" i="1" s="1"/>
  <c r="CF34" i="1" s="1" a="1"/>
  <c r="CF34" i="1" s="1"/>
  <c r="CE38" i="1" a="1"/>
  <c r="CE38" i="1" s="1"/>
  <c r="CF38" i="1" s="1" a="1"/>
  <c r="CF38" i="1" s="1"/>
  <c r="CE42" i="1" a="1"/>
  <c r="CE42" i="1" s="1"/>
  <c r="CF42" i="1" s="1" a="1"/>
  <c r="CF42" i="1" s="1"/>
  <c r="CE46" i="1" a="1"/>
  <c r="CE46" i="1" s="1"/>
  <c r="CF46" i="1" s="1" a="1"/>
  <c r="CF46" i="1" s="1"/>
  <c r="CE50" i="1" a="1"/>
  <c r="CE50" i="1" s="1"/>
  <c r="CF50" i="1" s="1" a="1"/>
  <c r="CF50" i="1" s="1"/>
  <c r="CE54" i="1" a="1"/>
  <c r="CE54" i="1" s="1"/>
  <c r="CF54" i="1" s="1" a="1"/>
  <c r="CF54" i="1" s="1"/>
  <c r="CG54" i="1" s="1" a="1"/>
  <c r="CG54" i="1" s="1"/>
  <c r="CE58" i="1" a="1"/>
  <c r="CE58" i="1" s="1"/>
  <c r="CF58" i="1" s="1" a="1"/>
  <c r="CF58" i="1" s="1"/>
  <c r="CG58" i="1" s="1" a="1"/>
  <c r="CG58" i="1" s="1"/>
  <c r="CE62" i="1" a="1"/>
  <c r="CE62" i="1" s="1"/>
  <c r="CF62" i="1" s="1" a="1"/>
  <c r="CF62" i="1" s="1"/>
  <c r="CG62" i="1" s="1" a="1"/>
  <c r="CG62" i="1" s="1"/>
  <c r="CE66" i="1" a="1"/>
  <c r="CE66" i="1" s="1"/>
  <c r="CF66" i="1" s="1" a="1"/>
  <c r="CF66" i="1" s="1"/>
  <c r="CE70" i="1" a="1"/>
  <c r="CE70" i="1" s="1"/>
  <c r="CF70" i="1" s="1" a="1"/>
  <c r="CF70" i="1" s="1"/>
  <c r="CE74" i="1" a="1"/>
  <c r="CE74" i="1" s="1"/>
  <c r="CF74" i="1" s="1" a="1"/>
  <c r="CF74" i="1" s="1"/>
  <c r="CE78" i="1" a="1"/>
  <c r="CE78" i="1" s="1"/>
  <c r="CF78" i="1" s="1" a="1"/>
  <c r="CF78" i="1" s="1"/>
  <c r="CE9" i="1" a="1"/>
  <c r="CE9" i="1" s="1"/>
  <c r="CF9" i="1" s="1" a="1"/>
  <c r="CF9" i="1" s="1"/>
  <c r="CG9" i="1" s="1" a="1"/>
  <c r="CG9" i="1" s="1"/>
  <c r="CE29" i="1" a="1"/>
  <c r="CE29" i="1" s="1"/>
  <c r="CF29" i="1" s="1" a="1"/>
  <c r="CF29" i="1" s="1"/>
  <c r="CE41" i="1" a="1"/>
  <c r="CE41" i="1" s="1"/>
  <c r="CF41" i="1" s="1" a="1"/>
  <c r="CF41" i="1" s="1"/>
  <c r="CE53" i="1" a="1"/>
  <c r="CE53" i="1" s="1"/>
  <c r="CF53" i="1" s="1" a="1"/>
  <c r="CF53" i="1" s="1"/>
  <c r="CE65" i="1" a="1"/>
  <c r="CE65" i="1" s="1"/>
  <c r="CF65" i="1" s="1" a="1"/>
  <c r="CF65" i="1" s="1"/>
  <c r="CE77" i="1" a="1"/>
  <c r="CE77" i="1" s="1"/>
  <c r="CF77" i="1" s="1" a="1"/>
  <c r="CF77" i="1" s="1"/>
  <c r="CE3" i="1" a="1"/>
  <c r="CE3" i="1" s="1"/>
  <c r="CF3" i="1" s="1" a="1"/>
  <c r="CF3" i="1" s="1"/>
  <c r="CE7" i="1" a="1"/>
  <c r="CE7" i="1" s="1"/>
  <c r="CF7" i="1" s="1" a="1"/>
  <c r="CF7" i="1" s="1"/>
  <c r="CE11" i="1" a="1"/>
  <c r="CE11" i="1" s="1"/>
  <c r="CF11" i="1" s="1" a="1"/>
  <c r="CF11" i="1" s="1"/>
  <c r="CE15" i="1" a="1"/>
  <c r="CE15" i="1" s="1"/>
  <c r="CF15" i="1" s="1" a="1"/>
  <c r="CF15" i="1" s="1"/>
  <c r="CG15" i="1" s="1" a="1"/>
  <c r="CG15" i="1" s="1"/>
  <c r="CE19" i="1" a="1"/>
  <c r="CE19" i="1" s="1"/>
  <c r="CF19" i="1" s="1" a="1"/>
  <c r="CF19" i="1" s="1"/>
  <c r="CG19" i="1" s="1" a="1"/>
  <c r="CG19" i="1" s="1"/>
  <c r="CE23" i="1" a="1"/>
  <c r="CE23" i="1" s="1"/>
  <c r="CF23" i="1" s="1" a="1"/>
  <c r="CF23" i="1" s="1"/>
  <c r="CE27" i="1" a="1"/>
  <c r="CE27" i="1" s="1"/>
  <c r="CF27" i="1" s="1" a="1"/>
  <c r="CF27" i="1" s="1"/>
  <c r="CE31" i="1" a="1"/>
  <c r="CE31" i="1" s="1"/>
  <c r="CE35" i="1" a="1"/>
  <c r="CE35" i="1" s="1"/>
  <c r="CF35" i="1" s="1" a="1"/>
  <c r="CF35" i="1" s="1"/>
  <c r="CE39" i="1" a="1"/>
  <c r="CE39" i="1" s="1"/>
  <c r="CF39" i="1" s="1" a="1"/>
  <c r="CF39" i="1" s="1"/>
  <c r="CE43" i="1" a="1"/>
  <c r="CE43" i="1" s="1"/>
  <c r="CF43" i="1" s="1" a="1"/>
  <c r="CF43" i="1" s="1"/>
  <c r="CE47" i="1" a="1"/>
  <c r="CE47" i="1" s="1"/>
  <c r="CF47" i="1" s="1" a="1"/>
  <c r="CF47" i="1" s="1"/>
  <c r="CG47" i="1" s="1" a="1"/>
  <c r="CG47" i="1" s="1"/>
  <c r="CE51" i="1" a="1"/>
  <c r="CE51" i="1" s="1"/>
  <c r="CF51" i="1" s="1" a="1"/>
  <c r="CF51" i="1" s="1"/>
  <c r="CE55" i="1" a="1"/>
  <c r="CE55" i="1" s="1"/>
  <c r="CF55" i="1" s="1" a="1"/>
  <c r="CF55" i="1" s="1"/>
  <c r="CE59" i="1" a="1"/>
  <c r="CE59" i="1" s="1"/>
  <c r="CF59" i="1" s="1" a="1"/>
  <c r="CF59" i="1" s="1"/>
  <c r="CE63" i="1" a="1"/>
  <c r="CE63" i="1" s="1"/>
  <c r="CF63" i="1" s="1" a="1"/>
  <c r="CF63" i="1" s="1"/>
  <c r="CE67" i="1" a="1"/>
  <c r="CE67" i="1" s="1"/>
  <c r="CF67" i="1" s="1" a="1"/>
  <c r="CF67" i="1" s="1"/>
  <c r="CG67" i="1" s="1" a="1"/>
  <c r="CG67" i="1" s="1"/>
  <c r="CE71" i="1" a="1"/>
  <c r="CE71" i="1" s="1"/>
  <c r="CE75" i="1" a="1"/>
  <c r="CE75" i="1" s="1"/>
  <c r="CF75" i="1" s="1" a="1"/>
  <c r="CF75" i="1" s="1"/>
  <c r="CE79" i="1" a="1"/>
  <c r="CE79" i="1" s="1"/>
  <c r="CF79" i="1" s="1" a="1"/>
  <c r="CF79" i="1" s="1"/>
  <c r="CE13" i="1" a="1"/>
  <c r="CE13" i="1" s="1"/>
  <c r="CE25" i="1" a="1"/>
  <c r="CE25" i="1" s="1"/>
  <c r="CF25" i="1" s="1" a="1"/>
  <c r="CF25" i="1" s="1"/>
  <c r="CE37" i="1" a="1"/>
  <c r="CE37" i="1" s="1"/>
  <c r="CF37" i="1" s="1" a="1"/>
  <c r="CF37" i="1" s="1"/>
  <c r="CE49" i="1" a="1"/>
  <c r="CE49" i="1" s="1"/>
  <c r="CF49" i="1" s="1" a="1"/>
  <c r="CF49" i="1" s="1"/>
  <c r="CE61" i="1" a="1"/>
  <c r="CE61" i="1" s="1"/>
  <c r="CF61" i="1" s="1" a="1"/>
  <c r="CF61" i="1" s="1"/>
  <c r="CE73" i="1" a="1"/>
  <c r="CE73" i="1" s="1"/>
  <c r="CF73" i="1" s="1" a="1"/>
  <c r="CF73" i="1" s="1"/>
  <c r="CG73" i="1" s="1" a="1"/>
  <c r="CG73" i="1" s="1"/>
  <c r="CE4" i="1" a="1"/>
  <c r="CE4" i="1" s="1"/>
  <c r="CF4" i="1" s="1" a="1"/>
  <c r="CF4" i="1" s="1"/>
  <c r="CE8" i="1" a="1"/>
  <c r="CE8" i="1" s="1"/>
  <c r="CF8" i="1" s="1" a="1"/>
  <c r="CF8" i="1" s="1"/>
  <c r="CG8" i="1" s="1" a="1"/>
  <c r="CG8" i="1" s="1"/>
  <c r="CE12" i="1" a="1"/>
  <c r="CE12" i="1" s="1"/>
  <c r="CF12" i="1" s="1" a="1"/>
  <c r="CF12" i="1" s="1"/>
  <c r="CG12" i="1" s="1" a="1"/>
  <c r="CG12" i="1" s="1"/>
  <c r="CE16" i="1" a="1"/>
  <c r="CE16" i="1" s="1"/>
  <c r="CF16" i="1" s="1" a="1"/>
  <c r="CF16" i="1" s="1"/>
  <c r="CE20" i="1" a="1"/>
  <c r="CE20" i="1" s="1"/>
  <c r="CF20" i="1" s="1" a="1"/>
  <c r="CF20" i="1" s="1"/>
  <c r="CE24" i="1" a="1"/>
  <c r="CE24" i="1" s="1"/>
  <c r="CE28" i="1" a="1"/>
  <c r="CE28" i="1" s="1"/>
  <c r="CF28" i="1" s="1" a="1"/>
  <c r="CF28" i="1" s="1"/>
  <c r="CE32" i="1" a="1"/>
  <c r="CE32" i="1" s="1"/>
  <c r="CE36" i="1" a="1"/>
  <c r="CE36" i="1" s="1"/>
  <c r="CF36" i="1" s="1" a="1"/>
  <c r="CF36" i="1" s="1"/>
  <c r="CE40" i="1" a="1"/>
  <c r="CE40" i="1" s="1"/>
  <c r="CF40" i="1" s="1" a="1"/>
  <c r="CF40" i="1" s="1"/>
  <c r="CG40" i="1" s="1" a="1"/>
  <c r="CG40" i="1" s="1"/>
  <c r="CE44" i="1" a="1"/>
  <c r="CE44" i="1" s="1"/>
  <c r="CF44" i="1" s="1" a="1"/>
  <c r="CF44" i="1" s="1"/>
  <c r="CE48" i="1" a="1"/>
  <c r="CE48" i="1" s="1"/>
  <c r="CF48" i="1" s="1" a="1"/>
  <c r="CF48" i="1" s="1"/>
  <c r="CE52" i="1" a="1"/>
  <c r="CE52" i="1" s="1"/>
  <c r="CF52" i="1" s="1" a="1"/>
  <c r="CF52" i="1" s="1"/>
  <c r="CE56" i="1" a="1"/>
  <c r="CE56" i="1" s="1"/>
  <c r="CF56" i="1" s="1" a="1"/>
  <c r="CF56" i="1" s="1"/>
  <c r="CE60" i="1" a="1"/>
  <c r="CE60" i="1" s="1"/>
  <c r="CF60" i="1" s="1" a="1"/>
  <c r="CF60" i="1" s="1"/>
  <c r="CE64" i="1" a="1"/>
  <c r="CE64" i="1" s="1"/>
  <c r="CF64" i="1" s="1" a="1"/>
  <c r="CF64" i="1" s="1"/>
  <c r="CE68" i="1" a="1"/>
  <c r="CE68" i="1" s="1"/>
  <c r="CF68" i="1" s="1" a="1"/>
  <c r="CF68" i="1" s="1"/>
  <c r="CE72" i="1" a="1"/>
  <c r="CE72" i="1" s="1"/>
  <c r="CF72" i="1" s="1" a="1"/>
  <c r="CF72" i="1" s="1"/>
  <c r="CG72" i="1" s="1" a="1"/>
  <c r="CG72" i="1" s="1"/>
  <c r="CE76" i="1" a="1"/>
  <c r="CE76" i="1" s="1"/>
  <c r="CF76" i="1" s="1" a="1"/>
  <c r="CF76" i="1" s="1"/>
  <c r="CE5" i="1" a="1"/>
  <c r="CE5" i="1" s="1"/>
  <c r="CF5" i="1" s="1" a="1"/>
  <c r="CF5" i="1" s="1"/>
  <c r="CE17" i="1" a="1"/>
  <c r="CE17" i="1" s="1"/>
  <c r="CF17" i="1" s="1" a="1"/>
  <c r="CF17" i="1" s="1"/>
  <c r="CE21" i="1" a="1"/>
  <c r="CE21" i="1" s="1"/>
  <c r="CF21" i="1" s="1" a="1"/>
  <c r="CF21" i="1" s="1"/>
  <c r="CE33" i="1" a="1"/>
  <c r="CE33" i="1" s="1"/>
  <c r="CF33" i="1" s="1" a="1"/>
  <c r="CF33" i="1" s="1"/>
  <c r="CE45" i="1" a="1"/>
  <c r="CE45" i="1" s="1"/>
  <c r="CF45" i="1" s="1" a="1"/>
  <c r="CF45" i="1" s="1"/>
  <c r="CE57" i="1" a="1"/>
  <c r="CE57" i="1" s="1"/>
  <c r="CF57" i="1" s="1" a="1"/>
  <c r="CF57" i="1" s="1"/>
  <c r="CE69" i="1" a="1"/>
  <c r="CE69" i="1" s="1"/>
  <c r="CF69" i="1" s="1" a="1"/>
  <c r="CF69" i="1" s="1"/>
  <c r="CM15" i="1" a="1"/>
  <c r="CM15" i="1" s="1"/>
  <c r="CM70" i="1" a="1"/>
  <c r="CM70" i="1" s="1"/>
  <c r="CM6" i="1" a="1"/>
  <c r="CM6" i="1" s="1"/>
  <c r="CM33" i="1" a="1"/>
  <c r="CM33" i="1" s="1"/>
  <c r="CM66" i="1" a="1"/>
  <c r="CM66" i="1" s="1"/>
  <c r="CM13" i="1" a="1"/>
  <c r="CM13" i="1" s="1"/>
  <c r="CM43" i="1" a="1"/>
  <c r="CM43" i="1" s="1"/>
  <c r="CM2" i="1" a="1"/>
  <c r="CM2" i="1" s="1"/>
  <c r="CM17" i="1" a="1"/>
  <c r="CM17" i="1" s="1"/>
  <c r="CM58" i="1" a="1"/>
  <c r="CM58" i="1" s="1"/>
  <c r="CM14" i="1" a="1"/>
  <c r="CM14" i="1" s="1"/>
  <c r="CM61" i="1" a="1"/>
  <c r="CM61" i="1" s="1"/>
  <c r="CM68" i="1" a="1"/>
  <c r="CM68" i="1" s="1"/>
  <c r="CM73" i="1" a="1"/>
  <c r="CM73" i="1" s="1"/>
  <c r="CM9" i="1" a="1"/>
  <c r="CM9" i="1" s="1"/>
  <c r="CM71" i="1" a="1"/>
  <c r="CM71" i="1" s="1"/>
  <c r="CM35" i="1" a="1"/>
  <c r="CM35" i="1" s="1"/>
  <c r="CM75" i="1" a="1"/>
  <c r="CM75" i="1" s="1"/>
  <c r="CM54" i="1" a="1"/>
  <c r="CM54" i="1" s="1"/>
  <c r="CM18" i="1" a="1"/>
  <c r="CM18" i="1" s="1"/>
  <c r="CM36" i="1" a="1"/>
  <c r="CM36" i="1" s="1"/>
  <c r="CM34" i="1" a="1"/>
  <c r="CM34" i="1" s="1"/>
  <c r="CM16" i="1" a="1"/>
  <c r="CM16" i="1" s="1"/>
  <c r="CM7" i="1" a="1"/>
  <c r="CM7" i="1" s="1"/>
  <c r="CM69" i="1" a="1"/>
  <c r="CM69" i="1" s="1"/>
  <c r="CM20" i="1" a="1"/>
  <c r="CM20" i="1" s="1"/>
  <c r="CM22" i="1" a="1"/>
  <c r="CM22" i="1" s="1"/>
  <c r="CM53" i="1" a="1"/>
  <c r="CM53" i="1" s="1"/>
  <c r="CM60" i="1" a="1"/>
  <c r="CM60" i="1" s="1"/>
  <c r="CM65" i="1" a="1"/>
  <c r="CM65" i="1" s="1"/>
  <c r="CM72" i="1" a="1"/>
  <c r="CM72" i="1" s="1"/>
  <c r="CM63" i="1" a="1"/>
  <c r="CM63" i="1" s="1"/>
  <c r="CM31" i="1" a="1"/>
  <c r="CM31" i="1" s="1"/>
  <c r="CM67" i="1" a="1"/>
  <c r="CM67" i="1" s="1"/>
  <c r="CM50" i="1" a="1"/>
  <c r="CM50" i="1" s="1"/>
  <c r="CM10" i="1" a="1"/>
  <c r="CM10" i="1" s="1"/>
  <c r="CM47" i="1" a="1"/>
  <c r="CM47" i="1" s="1"/>
  <c r="CM5" i="1" a="1"/>
  <c r="CM5" i="1" s="1"/>
  <c r="CM25" i="1" a="1"/>
  <c r="CM25" i="1" s="1"/>
  <c r="CM62" i="1" a="1"/>
  <c r="CM62" i="1" s="1"/>
  <c r="CM76" i="1" a="1"/>
  <c r="CM76" i="1" s="1"/>
  <c r="CM39" i="1" a="1"/>
  <c r="CM39" i="1" s="1"/>
  <c r="CM40" i="1" a="1"/>
  <c r="CM40" i="1" s="1"/>
  <c r="CM45" i="1" a="1"/>
  <c r="CM45" i="1" s="1"/>
  <c r="CM52" i="1" a="1"/>
  <c r="CM52" i="1" s="1"/>
  <c r="CM57" i="1" a="1"/>
  <c r="CM57" i="1" s="1"/>
  <c r="CM64" i="1" a="1"/>
  <c r="CM64" i="1" s="1"/>
  <c r="CM59" i="1" a="1"/>
  <c r="CM59" i="1" s="1"/>
  <c r="CM27" i="1" a="1"/>
  <c r="CM27" i="1" s="1"/>
  <c r="CM78" i="1" a="1"/>
  <c r="CM78" i="1" s="1"/>
  <c r="CM46" i="1" a="1"/>
  <c r="CM46" i="1" s="1"/>
  <c r="CM24" i="1" a="1"/>
  <c r="CM24" i="1" s="1"/>
  <c r="CM11" i="1" a="1"/>
  <c r="CM11" i="1" s="1"/>
  <c r="CM77" i="1" a="1"/>
  <c r="CM77" i="1" s="1"/>
  <c r="CM28" i="1" a="1"/>
  <c r="CM28" i="1" s="1"/>
  <c r="CM26" i="1" a="1"/>
  <c r="CM26" i="1" s="1"/>
  <c r="CM12" i="1" a="1"/>
  <c r="CM12" i="1" s="1"/>
  <c r="CM3" i="1" a="1"/>
  <c r="CM3" i="1" s="1"/>
  <c r="CM19" i="1" a="1"/>
  <c r="CM19" i="1" s="1"/>
  <c r="CM4" i="1" a="1"/>
  <c r="CM4" i="1" s="1"/>
  <c r="CM37" i="1" a="1"/>
  <c r="CM37" i="1" s="1"/>
  <c r="CM44" i="1" a="1"/>
  <c r="CM44" i="1" s="1"/>
  <c r="CM49" i="1" a="1"/>
  <c r="CM49" i="1" s="1"/>
  <c r="CM56" i="1" a="1"/>
  <c r="CM56" i="1" s="1"/>
  <c r="CM55" i="1" a="1"/>
  <c r="CM55" i="1" s="1"/>
  <c r="CM23" i="1" a="1"/>
  <c r="CM23" i="1" s="1"/>
  <c r="CM74" i="1" a="1"/>
  <c r="CM74" i="1" s="1"/>
  <c r="CM42" i="1" a="1"/>
  <c r="CM42" i="1" s="1"/>
  <c r="V10" i="1" a="1"/>
  <c r="V10" i="1" s="1"/>
  <c r="V7" i="1" a="1"/>
  <c r="V7" i="1" s="1"/>
  <c r="V8" i="1" a="1"/>
  <c r="V8" i="1" s="1"/>
  <c r="V6" i="1" a="1"/>
  <c r="V6" i="1" s="1"/>
  <c r="V9" i="1" a="1"/>
  <c r="V9" i="1" s="1"/>
  <c r="V53" i="1" a="1"/>
  <c r="V53" i="1" s="1"/>
  <c r="V54" i="1" a="1"/>
  <c r="V54" i="1" s="1"/>
  <c r="V56" i="1" a="1"/>
  <c r="V56" i="1" s="1"/>
  <c r="V55" i="1" a="1"/>
  <c r="V55" i="1" s="1"/>
  <c r="V20" i="1" a="1"/>
  <c r="V20" i="1" s="1"/>
  <c r="V21" i="1" a="1"/>
  <c r="V21" i="1" s="1"/>
  <c r="X58" i="1" a="1"/>
  <c r="X58" i="1" s="1"/>
  <c r="V19" i="1" a="1"/>
  <c r="V19" i="1" s="1"/>
  <c r="V78" i="1" a="1"/>
  <c r="V78" i="1" s="1"/>
  <c r="X57" i="1" a="1"/>
  <c r="X57" i="1" s="1"/>
  <c r="V76" i="1" a="1"/>
  <c r="V76" i="1" s="1"/>
  <c r="V77" i="1" a="1"/>
  <c r="V77" i="1" s="1"/>
  <c r="V74" i="1" a="1"/>
  <c r="V74" i="1" s="1"/>
  <c r="V75" i="1" a="1"/>
  <c r="V75" i="1" s="1"/>
  <c r="V72" i="1" a="1"/>
  <c r="V72" i="1" s="1"/>
  <c r="V73" i="1" a="1"/>
  <c r="V73" i="1" s="1"/>
  <c r="V70" i="1" a="1"/>
  <c r="V70" i="1" s="1"/>
  <c r="V71" i="1" a="1"/>
  <c r="V71" i="1" s="1"/>
  <c r="V68" i="1" a="1"/>
  <c r="V68" i="1" s="1"/>
  <c r="V69" i="1" a="1"/>
  <c r="V69" i="1" s="1"/>
  <c r="V66" i="1" a="1"/>
  <c r="V66" i="1" s="1"/>
  <c r="V67" i="1" a="1"/>
  <c r="V67" i="1" s="1"/>
  <c r="V64" i="1" a="1"/>
  <c r="V64" i="1" s="1"/>
  <c r="V65" i="1" a="1"/>
  <c r="V65" i="1" s="1"/>
  <c r="V62" i="1" a="1"/>
  <c r="V62" i="1" s="1"/>
  <c r="V63" i="1" a="1"/>
  <c r="V63" i="1" s="1"/>
  <c r="V61" i="1" a="1"/>
  <c r="V61" i="1" s="1"/>
  <c r="AJ61" i="1" a="1"/>
  <c r="AJ61" i="1" s="1"/>
  <c r="V60" i="1" a="1"/>
  <c r="V60" i="1" s="1"/>
  <c r="AJ60" i="1" a="1"/>
  <c r="AJ60" i="1" s="1"/>
  <c r="V59" i="1" a="1"/>
  <c r="V59" i="1" s="1"/>
  <c r="AJ59" i="1" a="1"/>
  <c r="AJ59" i="1" s="1"/>
  <c r="V58" i="1" a="1"/>
  <c r="V58" i="1" s="1"/>
  <c r="AJ58" i="1" a="1"/>
  <c r="AJ58" i="1" s="1"/>
  <c r="X34" i="1" a="1"/>
  <c r="X34" i="1" s="1"/>
  <c r="V57" i="1" a="1"/>
  <c r="V57" i="1" s="1"/>
  <c r="AJ57" i="1" a="1"/>
  <c r="AJ57" i="1" s="1"/>
  <c r="V3" i="1" a="1"/>
  <c r="V3" i="1" s="1"/>
  <c r="V30" i="1" a="1"/>
  <c r="V30" i="1" s="1"/>
  <c r="V79" i="1" a="1"/>
  <c r="V79" i="1" s="1"/>
  <c r="V34" i="1" a="1"/>
  <c r="V34" i="1" s="1"/>
  <c r="V39" i="1" a="1"/>
  <c r="V39" i="1" s="1"/>
  <c r="V29" i="1" a="1"/>
  <c r="V29" i="1" s="1"/>
  <c r="V32" i="1" a="1"/>
  <c r="V32" i="1" s="1"/>
  <c r="V38" i="1" a="1"/>
  <c r="V38" i="1" s="1"/>
  <c r="V33" i="1" a="1"/>
  <c r="V33" i="1" s="1"/>
  <c r="V37" i="1" a="1"/>
  <c r="V37" i="1" s="1"/>
  <c r="V36" i="1" a="1"/>
  <c r="V36" i="1" s="1"/>
  <c r="V31" i="1" a="1"/>
  <c r="V31" i="1" s="1"/>
  <c r="V35" i="1" a="1"/>
  <c r="V35" i="1" s="1"/>
  <c r="V11" i="1" a="1"/>
  <c r="V11" i="1" s="1"/>
  <c r="V15" i="1" a="1"/>
  <c r="V15" i="1" s="1"/>
  <c r="V12" i="1" a="1"/>
  <c r="V12" i="1" s="1"/>
  <c r="V4" i="1" a="1"/>
  <c r="V4" i="1" s="1"/>
  <c r="V13" i="1" a="1"/>
  <c r="V13" i="1" s="1"/>
  <c r="V5" i="1" a="1"/>
  <c r="V5" i="1" s="1"/>
  <c r="V14" i="1" a="1"/>
  <c r="V14" i="1" s="1"/>
  <c r="V40" i="1" a="1"/>
  <c r="V40" i="1" s="1"/>
  <c r="V26" i="1" a="1"/>
  <c r="V26" i="1" s="1"/>
  <c r="V25" i="1" a="1"/>
  <c r="V25" i="1" s="1"/>
  <c r="V27" i="1" a="1"/>
  <c r="V27" i="1" s="1"/>
  <c r="V18" i="1" a="1"/>
  <c r="V18" i="1" s="1"/>
  <c r="V17" i="1" a="1"/>
  <c r="V17" i="1" s="1"/>
  <c r="V16" i="1" a="1"/>
  <c r="V16" i="1" s="1"/>
  <c r="V28" i="1" a="1"/>
  <c r="V28" i="1" s="1"/>
  <c r="CL28" i="1" s="1" a="1"/>
  <c r="CL28" i="1" s="1"/>
  <c r="V22" i="1" a="1"/>
  <c r="V22" i="1" s="1"/>
  <c r="V43" i="1" a="1"/>
  <c r="V43" i="1" s="1"/>
  <c r="V42" i="1" a="1"/>
  <c r="V42" i="1" s="1"/>
  <c r="V47" i="1" a="1"/>
  <c r="V47" i="1" s="1"/>
  <c r="V46" i="1" a="1"/>
  <c r="V46" i="1" s="1"/>
  <c r="V51" i="1" a="1"/>
  <c r="V51" i="1" s="1"/>
  <c r="V50" i="1" a="1"/>
  <c r="V50" i="1" s="1"/>
  <c r="V24" i="1" a="1"/>
  <c r="V24" i="1" s="1"/>
  <c r="CL24" i="1" s="1" a="1"/>
  <c r="CL24" i="1" s="1"/>
  <c r="V41" i="1" a="1"/>
  <c r="V41" i="1" s="1"/>
  <c r="V45" i="1" a="1"/>
  <c r="V45" i="1" s="1"/>
  <c r="V23" i="1" a="1"/>
  <c r="V23" i="1" s="1"/>
  <c r="V48" i="1" a="1"/>
  <c r="V48" i="1" s="1"/>
  <c r="V44" i="1" a="1"/>
  <c r="V44" i="1" s="1"/>
  <c r="V52" i="1" a="1"/>
  <c r="V52" i="1" s="1"/>
  <c r="V49" i="1" a="1"/>
  <c r="V49" i="1" s="1"/>
  <c r="X40" i="1" a="1"/>
  <c r="X40" i="1" s="1"/>
  <c r="AJ14" i="1" a="1"/>
  <c r="AJ14" i="1" s="1"/>
  <c r="AJ13" i="1" a="1"/>
  <c r="AJ13" i="1" s="1"/>
  <c r="AJ15" i="1" a="1"/>
  <c r="AJ15" i="1" s="1"/>
  <c r="AJ11" i="1" a="1"/>
  <c r="AJ11" i="1" s="1"/>
  <c r="AJ5" i="1" a="1"/>
  <c r="AJ5" i="1" s="1"/>
  <c r="X2" i="1" a="1"/>
  <c r="X2" i="1" s="1"/>
  <c r="AJ40" i="1" a="1"/>
  <c r="AJ40" i="1" s="1"/>
  <c r="AJ4" i="1" a="1"/>
  <c r="AJ4" i="1" s="1"/>
  <c r="AJ12" i="1" a="1"/>
  <c r="AJ12" i="1" s="1"/>
  <c r="AJ2" i="1" a="1"/>
  <c r="AJ2" i="1" s="1"/>
  <c r="AJ3" i="1" a="1"/>
  <c r="AJ3" i="1" s="1"/>
  <c r="X15" i="1" a="1"/>
  <c r="X15" i="1" s="1"/>
  <c r="AU5" i="1" a="1"/>
  <c r="AU5" i="1" s="1"/>
  <c r="BC5" i="1" a="1"/>
  <c r="BC5" i="1" s="1"/>
  <c r="BJ5" i="1" s="1" a="1"/>
  <c r="BJ5" i="1" s="1"/>
  <c r="BB23" i="1" a="1"/>
  <c r="BB23" i="1" s="1"/>
  <c r="AZ5" i="1" a="1"/>
  <c r="AZ5" i="1" s="1"/>
  <c r="BD5" i="1" a="1"/>
  <c r="BD5" i="1" s="1"/>
  <c r="AW5" i="1" a="1"/>
  <c r="AW5" i="1" s="1"/>
  <c r="AX5" i="1" a="1"/>
  <c r="AX5" i="1" s="1"/>
  <c r="BE5" i="1" a="1"/>
  <c r="BE5" i="1" s="1"/>
  <c r="AS5" i="1" a="1"/>
  <c r="AS5" i="1" s="1"/>
  <c r="AQ5" i="1" a="1"/>
  <c r="AQ5" i="1" s="1"/>
  <c r="BA5" i="1" a="1"/>
  <c r="BA5" i="1" s="1"/>
  <c r="AY5" i="1" a="1"/>
  <c r="AY5" i="1" s="1"/>
  <c r="AR5" i="1" a="1"/>
  <c r="AR5" i="1" s="1"/>
  <c r="AO5" i="1" a="1"/>
  <c r="AO5" i="1" s="1"/>
  <c r="AP5" i="1" a="1"/>
  <c r="AP5" i="1" s="1"/>
  <c r="AV5" i="1" a="1"/>
  <c r="AV5" i="1" s="1"/>
  <c r="AN5" i="1" a="1"/>
  <c r="AN5" i="1" s="1"/>
  <c r="AT5" i="1" a="1"/>
  <c r="AT5" i="1" s="1"/>
  <c r="BB5" i="1" a="1"/>
  <c r="BB5" i="1" s="1"/>
  <c r="BA14" i="1" a="1"/>
  <c r="BA14" i="1" s="1"/>
  <c r="BB14" i="1" a="1"/>
  <c r="BB14" i="1" s="1"/>
  <c r="BB12" i="1" a="1"/>
  <c r="BB12" i="1" s="1"/>
  <c r="BA23" i="1" a="1"/>
  <c r="BA23" i="1" s="1"/>
  <c r="BA12" i="1" a="1"/>
  <c r="BA12" i="1" s="1"/>
  <c r="AZ14" i="1" a="1"/>
  <c r="AZ14" i="1" s="1"/>
  <c r="AZ23" i="1" a="1"/>
  <c r="AZ23" i="1" s="1"/>
  <c r="AZ12" i="1" a="1"/>
  <c r="AZ12" i="1" s="1"/>
  <c r="AX14" i="1" a="1"/>
  <c r="AX14" i="1" s="1"/>
  <c r="AY14" i="1" a="1"/>
  <c r="AY14" i="1" s="1"/>
  <c r="AY23" i="1" a="1"/>
  <c r="AY23" i="1" s="1"/>
  <c r="AY12" i="1" a="1"/>
  <c r="AY12" i="1" s="1"/>
  <c r="AW23" i="1" a="1"/>
  <c r="AW23" i="1" s="1"/>
  <c r="AX23" i="1" a="1"/>
  <c r="AX23" i="1" s="1"/>
  <c r="AX12" i="1" a="1"/>
  <c r="AX12" i="1" s="1"/>
  <c r="AV14" i="1" a="1"/>
  <c r="AV14" i="1" s="1"/>
  <c r="AW14" i="1" a="1"/>
  <c r="AW14" i="1" s="1"/>
  <c r="AW12" i="1" a="1"/>
  <c r="AW12" i="1" s="1"/>
  <c r="AV23" i="1" a="1"/>
  <c r="AV23" i="1" s="1"/>
  <c r="AV12" i="1" a="1"/>
  <c r="AV12" i="1" s="1"/>
  <c r="AT14" i="1" a="1"/>
  <c r="AT14" i="1" s="1"/>
  <c r="AU14" i="1" a="1"/>
  <c r="AU14" i="1" s="1"/>
  <c r="AU23" i="1" a="1"/>
  <c r="AU23" i="1" s="1"/>
  <c r="AU12" i="1" a="1"/>
  <c r="AU12" i="1" s="1"/>
  <c r="AT23" i="1" a="1"/>
  <c r="AT23" i="1" s="1"/>
  <c r="AT12" i="1" a="1"/>
  <c r="AT12" i="1" s="1"/>
  <c r="AS14" i="1" a="1"/>
  <c r="AS14" i="1" s="1"/>
  <c r="AR23" i="1" a="1"/>
  <c r="AR23" i="1" s="1"/>
  <c r="AS23" i="1" a="1"/>
  <c r="AS23" i="1" s="1"/>
  <c r="AS12" i="1" a="1"/>
  <c r="AS12" i="1" s="1"/>
  <c r="AQ14" i="1" a="1"/>
  <c r="AQ14" i="1" s="1"/>
  <c r="AR14" i="1" a="1"/>
  <c r="AR14" i="1" s="1"/>
  <c r="AR12" i="1" a="1"/>
  <c r="AR12" i="1" s="1"/>
  <c r="AQ23" i="1" a="1"/>
  <c r="AQ23" i="1" s="1"/>
  <c r="AQ12" i="1" a="1"/>
  <c r="AQ12" i="1" s="1"/>
  <c r="AO14" i="1" a="1"/>
  <c r="AO14" i="1" s="1"/>
  <c r="AP14" i="1" a="1"/>
  <c r="AP14" i="1" s="1"/>
  <c r="AP23" i="1" a="1"/>
  <c r="AP23" i="1" s="1"/>
  <c r="AP12" i="1" a="1"/>
  <c r="AP12" i="1" s="1"/>
  <c r="AO23" i="1" a="1"/>
  <c r="AO23" i="1" s="1"/>
  <c r="AO12" i="1" a="1"/>
  <c r="AO12" i="1" s="1"/>
  <c r="AN14" i="1" a="1"/>
  <c r="AN14" i="1" s="1"/>
  <c r="AN23" i="1" a="1"/>
  <c r="AN23" i="1" s="1"/>
  <c r="AN12" i="1" a="1"/>
  <c r="AN12" i="1" s="1"/>
  <c r="BC12" i="1" a="1"/>
  <c r="BC12" i="1" s="1"/>
  <c r="BC23" i="1" a="1"/>
  <c r="BC23" i="1" s="1"/>
  <c r="BD23" i="1" a="1"/>
  <c r="BD23" i="1" s="1"/>
  <c r="BE23" i="1" a="1"/>
  <c r="BE23" i="1" s="1"/>
  <c r="BD12" i="1" a="1"/>
  <c r="BD12" i="1" s="1"/>
  <c r="BE12" i="1" a="1"/>
  <c r="BE12" i="1" s="1"/>
  <c r="BD14" i="1" a="1"/>
  <c r="BD14" i="1" s="1"/>
  <c r="BC14" i="1" a="1"/>
  <c r="BC14" i="1" s="1"/>
  <c r="BE14" i="1" a="1"/>
  <c r="BE14" i="1" s="1"/>
  <c r="CL62" i="1" l="1" a="1"/>
  <c r="CL62" i="1" s="1"/>
  <c r="CL17" i="1" a="1"/>
  <c r="CL17" i="1" s="1"/>
  <c r="CL64" i="1" a="1"/>
  <c r="CL64" i="1" s="1"/>
  <c r="CL18" i="1" a="1"/>
  <c r="CL18" i="1" s="1"/>
  <c r="CL75" i="1" a="1"/>
  <c r="CL75" i="1" s="1"/>
  <c r="CL38" i="1" a="1"/>
  <c r="CL38" i="1" s="1"/>
  <c r="CL7" i="1" a="1"/>
  <c r="CL7" i="1" s="1"/>
  <c r="CL34" i="1" a="1"/>
  <c r="CL34" i="1" s="1"/>
  <c r="CL53" i="1" a="1"/>
  <c r="CL53" i="1" s="1"/>
  <c r="CL52" i="1" a="1"/>
  <c r="CL52" i="1" s="1"/>
  <c r="CL37" i="1" a="1"/>
  <c r="CL37" i="1" s="1"/>
  <c r="CL72" i="1" a="1"/>
  <c r="CL72" i="1" s="1"/>
  <c r="CL44" i="1" a="1"/>
  <c r="CL44" i="1" s="1"/>
  <c r="CL33" i="1" a="1"/>
  <c r="CL33" i="1" s="1"/>
  <c r="CL8" i="1" a="1"/>
  <c r="CL8" i="1" s="1"/>
  <c r="CL48" i="1" a="1"/>
  <c r="CL48" i="1" s="1"/>
  <c r="CL12" i="1" a="1"/>
  <c r="CL12" i="1" s="1"/>
  <c r="CL74" i="1" a="1"/>
  <c r="CL74" i="1" s="1"/>
  <c r="CL42" i="1" a="1"/>
  <c r="CL42" i="1" s="1"/>
  <c r="CL25" i="1" a="1"/>
  <c r="CL25" i="1" s="1"/>
  <c r="CL15" i="1" a="1"/>
  <c r="CL15" i="1" s="1"/>
  <c r="CL32" i="1" a="1"/>
  <c r="CL32" i="1" s="1"/>
  <c r="CL57" i="1" a="1"/>
  <c r="CL57" i="1" s="1"/>
  <c r="CL69" i="1" a="1"/>
  <c r="CL69" i="1" s="1"/>
  <c r="CL77" i="1" a="1"/>
  <c r="CL77" i="1" s="1"/>
  <c r="CL55" i="1" a="1"/>
  <c r="CL55" i="1" s="1"/>
  <c r="CL10" i="1" a="1"/>
  <c r="CL10" i="1" s="1"/>
  <c r="CL31" i="1" a="1"/>
  <c r="CL31" i="1" s="1"/>
  <c r="CL78" i="1" a="1"/>
  <c r="CL78" i="1" s="1"/>
  <c r="CL16" i="1" a="1"/>
  <c r="CL16" i="1" s="1"/>
  <c r="CL13" i="1" a="1"/>
  <c r="CL13" i="1" s="1"/>
  <c r="CL59" i="1" a="1"/>
  <c r="CL59" i="1" s="1"/>
  <c r="CL4" i="1" a="1"/>
  <c r="CL4" i="1" s="1"/>
  <c r="CL67" i="1" a="1"/>
  <c r="CL67" i="1" s="1"/>
  <c r="CL47" i="1" a="1"/>
  <c r="CL47" i="1" s="1"/>
  <c r="CL60" i="1" a="1"/>
  <c r="CL60" i="1" s="1"/>
  <c r="CL20" i="1" a="1"/>
  <c r="CL20" i="1" s="1"/>
  <c r="CL45" i="1" a="1"/>
  <c r="CL45" i="1" s="1"/>
  <c r="CL43" i="1" a="1"/>
  <c r="CL43" i="1" s="1"/>
  <c r="CL26" i="1" a="1"/>
  <c r="CL26" i="1" s="1"/>
  <c r="CL11" i="1" a="1"/>
  <c r="CL11" i="1" s="1"/>
  <c r="CL29" i="1" a="1"/>
  <c r="CL29" i="1" s="1"/>
  <c r="CL61" i="1" a="1"/>
  <c r="CL61" i="1" s="1"/>
  <c r="CL68" i="1" a="1"/>
  <c r="CL68" i="1" s="1"/>
  <c r="CL76" i="1" a="1"/>
  <c r="CL76" i="1" s="1"/>
  <c r="CL56" i="1" a="1"/>
  <c r="CL56" i="1" s="1"/>
  <c r="CL14" i="1" a="1"/>
  <c r="CL14" i="1" s="1"/>
  <c r="CL70" i="1" a="1"/>
  <c r="CL70" i="1" s="1"/>
  <c r="CL50" i="1" a="1"/>
  <c r="CL50" i="1" s="1"/>
  <c r="CL51" i="1" a="1"/>
  <c r="CL51" i="1" s="1"/>
  <c r="CL30" i="1" a="1"/>
  <c r="CL30" i="1" s="1"/>
  <c r="CL6" i="1" a="1"/>
  <c r="CL6" i="1" s="1"/>
  <c r="CL46" i="1" a="1"/>
  <c r="CL46" i="1" s="1"/>
  <c r="CL3" i="1" a="1"/>
  <c r="CL3" i="1" s="1"/>
  <c r="CL21" i="1" a="1"/>
  <c r="CL21" i="1" s="1"/>
  <c r="CL27" i="1" a="1"/>
  <c r="CL27" i="1" s="1"/>
  <c r="CL66" i="1" a="1"/>
  <c r="CL66" i="1" s="1"/>
  <c r="CL23" i="1" a="1"/>
  <c r="CL23" i="1" s="1"/>
  <c r="CL41" i="1" a="1"/>
  <c r="CL41" i="1" s="1"/>
  <c r="CL22" i="1" a="1"/>
  <c r="CL22" i="1" s="1"/>
  <c r="CL40" i="1" a="1"/>
  <c r="CL40" i="1" s="1"/>
  <c r="CL35" i="1" a="1"/>
  <c r="CL35" i="1" s="1"/>
  <c r="CL39" i="1" a="1"/>
  <c r="CL39" i="1" s="1"/>
  <c r="CL63" i="1" a="1"/>
  <c r="CL63" i="1" s="1"/>
  <c r="CL71" i="1" a="1"/>
  <c r="CL71" i="1" s="1"/>
  <c r="CL54" i="1" a="1"/>
  <c r="CL54" i="1" s="1"/>
  <c r="CL58" i="1" a="1"/>
  <c r="CL58" i="1" s="1"/>
  <c r="CL49" i="1" a="1"/>
  <c r="CL49" i="1" s="1"/>
  <c r="CL5" i="1" a="1"/>
  <c r="CL5" i="1" s="1"/>
  <c r="CL36" i="1" a="1"/>
  <c r="CL36" i="1" s="1"/>
  <c r="CL79" i="1" a="1"/>
  <c r="CL79" i="1" s="1"/>
  <c r="CL65" i="1" a="1"/>
  <c r="CL65" i="1" s="1"/>
  <c r="CL73" i="1" a="1"/>
  <c r="CL73" i="1" s="1"/>
  <c r="CL19" i="1" a="1"/>
  <c r="CL19" i="1" s="1"/>
  <c r="CL9" i="1" a="1"/>
  <c r="CL9" i="1" s="1"/>
  <c r="CL2" i="1" a="1"/>
  <c r="CL2" i="1" s="1"/>
  <c r="CH9" i="1" a="1"/>
  <c r="CH9" i="1" s="1"/>
  <c r="CI9" i="1" s="1" a="1"/>
  <c r="CI9" i="1" s="1"/>
  <c r="CH15" i="1" a="1"/>
  <c r="CH15" i="1" s="1"/>
  <c r="CI15" i="1" s="1" a="1"/>
  <c r="CI15" i="1" s="1"/>
  <c r="CG23" i="1" a="1"/>
  <c r="CG23" i="1" s="1"/>
  <c r="CH23" i="1" s="1" a="1"/>
  <c r="CH23" i="1" s="1"/>
  <c r="CH62" i="1" a="1"/>
  <c r="CH62" i="1" s="1"/>
  <c r="CI62" i="1" s="1" a="1"/>
  <c r="CI62" i="1" s="1"/>
  <c r="CJ62" i="1" s="1" a="1"/>
  <c r="CJ62" i="1" s="1"/>
  <c r="CG48" i="1" a="1"/>
  <c r="CG48" i="1" s="1"/>
  <c r="CH58" i="1" a="1"/>
  <c r="CH58" i="1" s="1"/>
  <c r="CH30" i="1" a="1"/>
  <c r="CH30" i="1" s="1"/>
  <c r="CI30" i="1" s="1" a="1"/>
  <c r="CI30" i="1" s="1"/>
  <c r="CH47" i="1" a="1"/>
  <c r="CH47" i="1" s="1"/>
  <c r="CI47" i="1" s="1" a="1"/>
  <c r="CI47" i="1" s="1"/>
  <c r="CG16" i="1" a="1"/>
  <c r="CG16" i="1" s="1"/>
  <c r="CH16" i="1" s="1" a="1"/>
  <c r="CH16" i="1" s="1"/>
  <c r="CH54" i="1" a="1"/>
  <c r="CH54" i="1" s="1"/>
  <c r="CI54" i="1" s="1" a="1"/>
  <c r="CI54" i="1" s="1"/>
  <c r="CG53" i="1" a="1"/>
  <c r="CG53" i="1" s="1"/>
  <c r="CH26" i="1" a="1"/>
  <c r="CH26" i="1" s="1"/>
  <c r="CI26" i="1" s="1" a="1"/>
  <c r="CI26" i="1" s="1"/>
  <c r="CG42" i="1" a="1"/>
  <c r="CG42" i="1" s="1"/>
  <c r="CH42" i="1" s="1" a="1"/>
  <c r="CH42" i="1" s="1"/>
  <c r="CG44" i="1" a="1"/>
  <c r="CG44" i="1" s="1"/>
  <c r="CH44" i="1" s="1" a="1"/>
  <c r="CH44" i="1" s="1"/>
  <c r="CH73" i="1" a="1"/>
  <c r="CH73" i="1" s="1"/>
  <c r="CI73" i="1" s="1" a="1"/>
  <c r="CI73" i="1" s="1"/>
  <c r="CH22" i="1" a="1"/>
  <c r="CH22" i="1" s="1"/>
  <c r="CI22" i="1" s="1" a="1"/>
  <c r="CI22" i="1" s="1"/>
  <c r="CG25" i="1" a="1"/>
  <c r="CG25" i="1" s="1"/>
  <c r="CH25" i="1" s="1" a="1"/>
  <c r="CH25" i="1" s="1"/>
  <c r="CG28" i="1" a="1"/>
  <c r="CG28" i="1" s="1"/>
  <c r="CG3" i="1" a="1"/>
  <c r="CG3" i="1" s="1"/>
  <c r="CH67" i="1" a="1"/>
  <c r="CH67" i="1" s="1"/>
  <c r="CI67" i="1" s="1" a="1"/>
  <c r="CI67" i="1" s="1"/>
  <c r="CG35" i="1" a="1"/>
  <c r="CG35" i="1" s="1"/>
  <c r="CH35" i="1" s="1" a="1"/>
  <c r="CH35" i="1" s="1"/>
  <c r="CG10" i="1" a="1"/>
  <c r="CG10" i="1" s="1"/>
  <c r="CH10" i="1" s="1" a="1"/>
  <c r="CH10" i="1" s="1"/>
  <c r="CF13" i="1" a="1"/>
  <c r="CF13" i="1" s="1"/>
  <c r="CG13" i="1" s="1" a="1"/>
  <c r="CG13" i="1" s="1"/>
  <c r="CG79" i="1" a="1"/>
  <c r="CG79" i="1" s="1"/>
  <c r="CG41" i="1" a="1"/>
  <c r="CG41" i="1" s="1"/>
  <c r="CH72" i="1" a="1"/>
  <c r="CH72" i="1" s="1"/>
  <c r="CI72" i="1" s="1" a="1"/>
  <c r="CI72" i="1" s="1"/>
  <c r="CH40" i="1" a="1"/>
  <c r="CH40" i="1" s="1"/>
  <c r="CI40" i="1" s="1" a="1"/>
  <c r="CI40" i="1" s="1"/>
  <c r="CH8" i="1" a="1"/>
  <c r="CH8" i="1" s="1"/>
  <c r="CI8" i="1" s="1" a="1"/>
  <c r="CI8" i="1" s="1"/>
  <c r="CG60" i="1" a="1"/>
  <c r="CG60" i="1" s="1"/>
  <c r="CH60" i="1" s="1" a="1"/>
  <c r="CH60" i="1" s="1"/>
  <c r="CH12" i="1" a="1"/>
  <c r="CH12" i="1" s="1"/>
  <c r="CG5" i="1" a="1"/>
  <c r="CG5" i="1" s="1"/>
  <c r="CH5" i="1" s="1" a="1"/>
  <c r="CH5" i="1" s="1"/>
  <c r="CG55" i="1" a="1"/>
  <c r="CG55" i="1" s="1"/>
  <c r="CG29" i="1" a="1"/>
  <c r="CG29" i="1" s="1"/>
  <c r="CH29" i="1" s="1" a="1"/>
  <c r="CH29" i="1" s="1"/>
  <c r="CG45" i="1" a="1"/>
  <c r="CG45" i="1" s="1"/>
  <c r="CH45" i="1" s="1" a="1"/>
  <c r="CH45" i="1" s="1"/>
  <c r="CG78" i="1" a="1"/>
  <c r="CG78" i="1" s="1"/>
  <c r="CG46" i="1" a="1"/>
  <c r="CG46" i="1" s="1"/>
  <c r="CH46" i="1" s="1" a="1"/>
  <c r="CH46" i="1" s="1"/>
  <c r="CG14" i="1" a="1"/>
  <c r="CG14" i="1" s="1"/>
  <c r="CG76" i="1" a="1"/>
  <c r="CG76" i="1" s="1"/>
  <c r="CG51" i="1" a="1"/>
  <c r="CG51" i="1" s="1"/>
  <c r="CH51" i="1" s="1" a="1"/>
  <c r="CH51" i="1" s="1"/>
  <c r="CG74" i="1" a="1"/>
  <c r="CG74" i="1" s="1"/>
  <c r="CH19" i="1" a="1"/>
  <c r="CH19" i="1" s="1"/>
  <c r="CI19" i="1" s="1" a="1"/>
  <c r="CI19" i="1" s="1"/>
  <c r="CF71" i="1" a="1"/>
  <c r="CF71" i="1" s="1"/>
  <c r="CG61" i="1" a="1"/>
  <c r="CG61" i="1" s="1"/>
  <c r="CH61" i="1" s="1" a="1"/>
  <c r="CH61" i="1" s="1"/>
  <c r="CG68" i="1" a="1"/>
  <c r="CG68" i="1" s="1"/>
  <c r="CH68" i="1" s="1" a="1"/>
  <c r="CH68" i="1" s="1"/>
  <c r="CG36" i="1" a="1"/>
  <c r="CG36" i="1" s="1"/>
  <c r="CH36" i="1" s="1" a="1"/>
  <c r="CH36" i="1" s="1"/>
  <c r="CG4" i="1" a="1"/>
  <c r="CG4" i="1" s="1"/>
  <c r="CH4" i="1" s="1" a="1"/>
  <c r="CH4" i="1" s="1"/>
  <c r="CG75" i="1" a="1"/>
  <c r="CG75" i="1" s="1"/>
  <c r="CH75" i="1" s="1" a="1"/>
  <c r="CH75" i="1" s="1"/>
  <c r="CG43" i="1" a="1"/>
  <c r="CG43" i="1" s="1"/>
  <c r="CG11" i="1" a="1"/>
  <c r="CG11" i="1" s="1"/>
  <c r="CH11" i="1" s="1" a="1"/>
  <c r="CH11" i="1" s="1"/>
  <c r="CG17" i="1" a="1"/>
  <c r="CG17" i="1" s="1"/>
  <c r="CH17" i="1" s="1" a="1"/>
  <c r="CH17" i="1" s="1"/>
  <c r="CG50" i="1" a="1"/>
  <c r="CG50" i="1" s="1"/>
  <c r="CG18" i="1" a="1"/>
  <c r="CG18" i="1" s="1"/>
  <c r="CH18" i="1" s="1" a="1"/>
  <c r="CH18" i="1" s="1"/>
  <c r="CF32" i="1" a="1"/>
  <c r="CF32" i="1" s="1"/>
  <c r="CG32" i="1" s="1" a="1"/>
  <c r="CG32" i="1" s="1"/>
  <c r="CG49" i="1" a="1"/>
  <c r="CG49" i="1" s="1"/>
  <c r="CG64" i="1" a="1"/>
  <c r="CG64" i="1" s="1"/>
  <c r="CH64" i="1" s="1" a="1"/>
  <c r="CH64" i="1" s="1"/>
  <c r="CG69" i="1" a="1"/>
  <c r="CG69" i="1" s="1"/>
  <c r="CG39" i="1" a="1"/>
  <c r="CG39" i="1" s="1"/>
  <c r="CG7" i="1" a="1"/>
  <c r="CG7" i="1" s="1"/>
  <c r="CF31" i="1" a="1"/>
  <c r="CF31" i="1" s="1"/>
  <c r="CG21" i="1" a="1"/>
  <c r="CG21" i="1" s="1"/>
  <c r="CF24" i="1" a="1"/>
  <c r="CF24" i="1" s="1"/>
  <c r="CG37" i="1" a="1"/>
  <c r="CG37" i="1" s="1"/>
  <c r="CH37" i="1" s="1" a="1"/>
  <c r="CH37" i="1" s="1"/>
  <c r="CG56" i="1" a="1"/>
  <c r="CG56" i="1" s="1"/>
  <c r="CH56" i="1" s="1" a="1"/>
  <c r="CH56" i="1" s="1"/>
  <c r="CG63" i="1" a="1"/>
  <c r="CG63" i="1" s="1"/>
  <c r="CG77" i="1" a="1"/>
  <c r="CG77" i="1" s="1"/>
  <c r="CG70" i="1" a="1"/>
  <c r="CG70" i="1" s="1"/>
  <c r="CH70" i="1" s="1" a="1"/>
  <c r="CH70" i="1" s="1"/>
  <c r="CG38" i="1" a="1"/>
  <c r="CG38" i="1" s="1"/>
  <c r="CH38" i="1" s="1" a="1"/>
  <c r="CH38" i="1" s="1"/>
  <c r="CG6" i="1" a="1"/>
  <c r="CG6" i="1" s="1"/>
  <c r="CG57" i="1" a="1"/>
  <c r="CG57" i="1" s="1"/>
  <c r="CH57" i="1" s="1" a="1"/>
  <c r="CH57" i="1" s="1"/>
  <c r="CG52" i="1" a="1"/>
  <c r="CG52" i="1" s="1"/>
  <c r="CH52" i="1" s="1" a="1"/>
  <c r="CH52" i="1" s="1"/>
  <c r="CG20" i="1" a="1"/>
  <c r="CG20" i="1" s="1"/>
  <c r="CH20" i="1" s="1" a="1"/>
  <c r="CH20" i="1" s="1"/>
  <c r="CG33" i="1" a="1"/>
  <c r="CG33" i="1" s="1"/>
  <c r="CG59" i="1" a="1"/>
  <c r="CG59" i="1" s="1"/>
  <c r="CH59" i="1" s="1" a="1"/>
  <c r="CH59" i="1" s="1"/>
  <c r="CG27" i="1" a="1"/>
  <c r="CG27" i="1" s="1"/>
  <c r="CH27" i="1" s="1" a="1"/>
  <c r="CH27" i="1" s="1"/>
  <c r="CG65" i="1" a="1"/>
  <c r="CG65" i="1" s="1"/>
  <c r="CH65" i="1" s="1" a="1"/>
  <c r="CH65" i="1" s="1"/>
  <c r="CG66" i="1" a="1"/>
  <c r="CG66" i="1" s="1"/>
  <c r="CH66" i="1" s="1" a="1"/>
  <c r="CH66" i="1" s="1"/>
  <c r="CG34" i="1" a="1"/>
  <c r="CG34" i="1" s="1"/>
  <c r="CH34" i="1" s="1" a="1"/>
  <c r="CH34" i="1" s="1"/>
  <c r="CG2" i="1" a="1"/>
  <c r="CG2" i="1" s="1"/>
  <c r="CH2" i="1" s="1" a="1"/>
  <c r="CH2" i="1" s="1"/>
  <c r="CK2" i="1" a="1"/>
  <c r="CK2" i="1" s="1"/>
  <c r="W6" i="1" a="1"/>
  <c r="W6" i="1" s="1"/>
  <c r="W10" i="1" a="1"/>
  <c r="W10" i="1" s="1"/>
  <c r="W8" i="1" a="1"/>
  <c r="W8" i="1" s="1"/>
  <c r="W7" i="1" a="1"/>
  <c r="W7" i="1" s="1"/>
  <c r="W9" i="1" a="1"/>
  <c r="W9" i="1" s="1"/>
  <c r="W20" i="1" a="1"/>
  <c r="W20" i="1" s="1"/>
  <c r="W21" i="1" a="1"/>
  <c r="W21" i="1" s="1"/>
  <c r="W19" i="1" a="1"/>
  <c r="W19" i="1" s="1"/>
  <c r="DJ70" i="1" a="1"/>
  <c r="DJ70" i="1" s="1"/>
  <c r="DK70" i="1" s="1" a="1"/>
  <c r="DK70" i="1" s="1"/>
  <c r="DJ73" i="1" a="1"/>
  <c r="DJ73" i="1" s="1"/>
  <c r="DK73" i="1" s="1" a="1"/>
  <c r="DK73" i="1" s="1"/>
  <c r="DJ69" i="1" a="1"/>
  <c r="DJ69" i="1" s="1"/>
  <c r="DK69" i="1" s="1" a="1"/>
  <c r="DK69" i="1" s="1"/>
  <c r="DJ72" i="1" a="1"/>
  <c r="DJ72" i="1" s="1"/>
  <c r="DK72" i="1" s="1" a="1"/>
  <c r="DK72" i="1" s="1"/>
  <c r="DJ45" i="1" a="1"/>
  <c r="DJ45" i="1" s="1"/>
  <c r="DK45" i="1" s="1" a="1"/>
  <c r="DK45" i="1" s="1"/>
  <c r="DJ66" i="1" a="1"/>
  <c r="DJ66" i="1" s="1"/>
  <c r="DK66" i="1" s="1" a="1"/>
  <c r="DK66" i="1" s="1"/>
  <c r="DJ44" i="1" a="1"/>
  <c r="DJ44" i="1" s="1"/>
  <c r="DK44" i="1" s="1" a="1"/>
  <c r="DK44" i="1" s="1"/>
  <c r="DJ61" i="1" a="1"/>
  <c r="DJ61" i="1" s="1"/>
  <c r="DK61" i="1" s="1" a="1"/>
  <c r="DK61" i="1" s="1"/>
  <c r="DJ78" i="1" a="1"/>
  <c r="DJ78" i="1" s="1"/>
  <c r="DK78" i="1" s="1" a="1"/>
  <c r="DK78" i="1" s="1"/>
  <c r="DJ54" i="1" a="1"/>
  <c r="DJ54" i="1" s="1"/>
  <c r="DK54" i="1" s="1" a="1"/>
  <c r="DK54" i="1" s="1"/>
  <c r="DJ79" i="1" a="1"/>
  <c r="DJ79" i="1" s="1"/>
  <c r="DK79" i="1" s="1" a="1"/>
  <c r="DK79" i="1" s="1"/>
  <c r="DJ59" i="1" a="1"/>
  <c r="DJ59" i="1" s="1"/>
  <c r="DK59" i="1" s="1" a="1"/>
  <c r="DK59" i="1" s="1"/>
  <c r="DJ35" i="1" a="1"/>
  <c r="DJ35" i="1" s="1"/>
  <c r="DK35" i="1" s="1" a="1"/>
  <c r="DK35" i="1" s="1"/>
  <c r="DJ39" i="1" a="1"/>
  <c r="DJ39" i="1" s="1"/>
  <c r="DK39" i="1" s="1" a="1"/>
  <c r="DK39" i="1" s="1"/>
  <c r="DJ3" i="1" a="1"/>
  <c r="DJ3" i="1" s="1"/>
  <c r="DK3" i="1" s="1" a="1"/>
  <c r="DK3" i="1" s="1"/>
  <c r="DJ33" i="1" a="1"/>
  <c r="DJ33" i="1" s="1"/>
  <c r="DK33" i="1" s="1" a="1"/>
  <c r="DK33" i="1" s="1"/>
  <c r="DJ37" i="1" a="1"/>
  <c r="DJ37" i="1" s="1"/>
  <c r="DK37" i="1" s="1" a="1"/>
  <c r="DK37" i="1" s="1"/>
  <c r="DJ36" i="1" a="1"/>
  <c r="DJ36" i="1" s="1"/>
  <c r="DK36" i="1" s="1" a="1"/>
  <c r="DK36" i="1" s="1"/>
  <c r="DJ32" i="1" a="1"/>
  <c r="DJ32" i="1" s="1"/>
  <c r="DK32" i="1" s="1" a="1"/>
  <c r="DK32" i="1" s="1"/>
  <c r="DJ16" i="1" a="1"/>
  <c r="DJ16" i="1" s="1"/>
  <c r="DK16" i="1" s="1" a="1"/>
  <c r="DK16" i="1" s="1"/>
  <c r="DJ50" i="1" a="1"/>
  <c r="DJ50" i="1" s="1"/>
  <c r="DK50" i="1" s="1" a="1"/>
  <c r="DK50" i="1" s="1"/>
  <c r="DJ56" i="1" a="1"/>
  <c r="DJ56" i="1" s="1"/>
  <c r="DK56" i="1" s="1" a="1"/>
  <c r="DK56" i="1" s="1"/>
  <c r="DJ63" i="1" a="1"/>
  <c r="DJ63" i="1" s="1"/>
  <c r="DK63" i="1" s="1" a="1"/>
  <c r="DK63" i="1" s="1"/>
  <c r="DJ64" i="1" a="1"/>
  <c r="DJ64" i="1" s="1"/>
  <c r="DK64" i="1" s="1" a="1"/>
  <c r="DK64" i="1" s="1"/>
  <c r="DJ46" i="1" a="1"/>
  <c r="DJ46" i="1" s="1"/>
  <c r="DK46" i="1" s="1" a="1"/>
  <c r="DK46" i="1" s="1"/>
  <c r="DJ76" i="1" a="1"/>
  <c r="DJ76" i="1" s="1"/>
  <c r="DK76" i="1" s="1" a="1"/>
  <c r="DK76" i="1" s="1"/>
  <c r="DJ42" i="1" a="1"/>
  <c r="DJ42" i="1" s="1"/>
  <c r="DK42" i="1" s="1" a="1"/>
  <c r="DK42" i="1" s="1"/>
  <c r="DJ38" i="1" a="1"/>
  <c r="DJ38" i="1" s="1"/>
  <c r="DK38" i="1" s="1" a="1"/>
  <c r="DK38" i="1" s="1"/>
  <c r="DJ26" i="1" a="1"/>
  <c r="DJ26" i="1" s="1"/>
  <c r="DK26" i="1" s="1" a="1"/>
  <c r="DK26" i="1" s="1"/>
  <c r="DJ25" i="1" a="1"/>
  <c r="DJ25" i="1" s="1"/>
  <c r="DK25" i="1" s="1" a="1"/>
  <c r="DK25" i="1" s="1"/>
  <c r="DJ31" i="1" a="1"/>
  <c r="DJ31" i="1" s="1"/>
  <c r="DK31" i="1" s="1" a="1"/>
  <c r="DK31" i="1" s="1"/>
  <c r="DJ4" i="1" a="1"/>
  <c r="DJ4" i="1" s="1"/>
  <c r="DK4" i="1" s="1" a="1"/>
  <c r="DK4" i="1" s="1"/>
  <c r="DJ28" i="1" a="1"/>
  <c r="DJ28" i="1" s="1"/>
  <c r="DK28" i="1" s="1" a="1"/>
  <c r="DK28" i="1" s="1"/>
  <c r="DJ62" i="1" a="1"/>
  <c r="DJ62" i="1" s="1"/>
  <c r="DK62" i="1" s="1" a="1"/>
  <c r="DK62" i="1" s="1"/>
  <c r="DJ68" i="1" a="1"/>
  <c r="DJ68" i="1" s="1"/>
  <c r="DK68" i="1" s="1" a="1"/>
  <c r="DK68" i="1" s="1"/>
  <c r="DJ49" i="1" a="1"/>
  <c r="DJ49" i="1" s="1"/>
  <c r="DK49" i="1" s="1" a="1"/>
  <c r="DK49" i="1" s="1"/>
  <c r="DJ65" i="1" a="1"/>
  <c r="DJ65" i="1" s="1"/>
  <c r="DK65" i="1" s="1" a="1"/>
  <c r="DK65" i="1" s="1"/>
  <c r="DJ24" i="1" a="1"/>
  <c r="DJ24" i="1" s="1"/>
  <c r="DK24" i="1" s="1" a="1"/>
  <c r="DK24" i="1" s="1"/>
  <c r="DJ13" i="1" a="1"/>
  <c r="DJ13" i="1" s="1"/>
  <c r="DK13" i="1" s="1" a="1"/>
  <c r="DK13" i="1" s="1"/>
  <c r="DJ77" i="1" a="1"/>
  <c r="DJ77" i="1" s="1"/>
  <c r="DK77" i="1" s="1" a="1"/>
  <c r="DK77" i="1" s="1"/>
  <c r="DJ71" i="1" a="1"/>
  <c r="DJ71" i="1" s="1"/>
  <c r="DK71" i="1" s="1" a="1"/>
  <c r="DK71" i="1" s="1"/>
  <c r="DJ67" i="1" a="1"/>
  <c r="DJ67" i="1" s="1"/>
  <c r="DK67" i="1" s="1" a="1"/>
  <c r="DK67" i="1" s="1"/>
  <c r="DJ75" i="1" a="1"/>
  <c r="DJ75" i="1" s="1"/>
  <c r="DK75" i="1" s="1" a="1"/>
  <c r="DK75" i="1" s="1"/>
  <c r="DJ47" i="1" a="1"/>
  <c r="DJ47" i="1" s="1"/>
  <c r="DK47" i="1" s="1" a="1"/>
  <c r="DK47" i="1" s="1"/>
  <c r="DJ52" i="1" a="1"/>
  <c r="DJ52" i="1" s="1"/>
  <c r="DK52" i="1" s="1" a="1"/>
  <c r="DK52" i="1" s="1"/>
  <c r="DJ55" i="1" a="1"/>
  <c r="DJ55" i="1" s="1"/>
  <c r="DK55" i="1" s="1" a="1"/>
  <c r="DK55" i="1" s="1"/>
  <c r="DJ51" i="1" a="1"/>
  <c r="DJ51" i="1" s="1"/>
  <c r="DK51" i="1" s="1" a="1"/>
  <c r="DK51" i="1" s="1"/>
  <c r="DJ11" i="1" a="1"/>
  <c r="DJ11" i="1" s="1"/>
  <c r="DK11" i="1" s="1" a="1"/>
  <c r="DK11" i="1" s="1"/>
  <c r="DJ27" i="1" a="1"/>
  <c r="DJ27" i="1" s="1"/>
  <c r="DK27" i="1" s="1" a="1"/>
  <c r="DK27" i="1" s="1"/>
  <c r="DJ74" i="1" a="1"/>
  <c r="DJ74" i="1" s="1"/>
  <c r="DK74" i="1" s="1" a="1"/>
  <c r="DK74" i="1" s="1"/>
  <c r="DJ53" i="1" a="1"/>
  <c r="DJ53" i="1" s="1"/>
  <c r="DK53" i="1" s="1" a="1"/>
  <c r="DK53" i="1" s="1"/>
  <c r="DJ48" i="1" a="1"/>
  <c r="DJ48" i="1" s="1"/>
  <c r="DK48" i="1" s="1" a="1"/>
  <c r="DK48" i="1" s="1"/>
  <c r="DJ43" i="1" a="1"/>
  <c r="DJ43" i="1" s="1"/>
  <c r="DK43" i="1" s="1" a="1"/>
  <c r="DK43" i="1" s="1"/>
  <c r="DJ41" i="1" a="1"/>
  <c r="DJ41" i="1" s="1"/>
  <c r="DK41" i="1" s="1" a="1"/>
  <c r="DK41" i="1" s="1"/>
  <c r="DJ60" i="1" a="1"/>
  <c r="DJ60" i="1" s="1"/>
  <c r="DK60" i="1" s="1" a="1"/>
  <c r="DK60" i="1" s="1"/>
  <c r="DJ30" i="1" a="1"/>
  <c r="DJ30" i="1" s="1"/>
  <c r="DK30" i="1" s="1" a="1"/>
  <c r="DK30" i="1" s="1"/>
  <c r="DJ29" i="1" a="1"/>
  <c r="DJ29" i="1" s="1"/>
  <c r="DK29" i="1" s="1" a="1"/>
  <c r="DK29" i="1" s="1"/>
  <c r="DJ17" i="1" a="1"/>
  <c r="DJ17" i="1" s="1"/>
  <c r="DK17" i="1" s="1" a="1"/>
  <c r="DK17" i="1" s="1"/>
  <c r="DJ22" i="1" a="1"/>
  <c r="DJ22" i="1" s="1"/>
  <c r="DK22" i="1" s="1" a="1"/>
  <c r="DK22" i="1" s="1"/>
  <c r="DJ18" i="1" a="1"/>
  <c r="DJ18" i="1" s="1"/>
  <c r="DK18" i="1" s="1" a="1"/>
  <c r="DK18" i="1" s="1"/>
  <c r="AZ58" i="1" a="1"/>
  <c r="AZ58" i="1" s="1"/>
  <c r="AX58" i="1" a="1"/>
  <c r="AX58" i="1" s="1"/>
  <c r="AU58" i="1" a="1"/>
  <c r="AU58" i="1" s="1"/>
  <c r="BA58" i="1" a="1"/>
  <c r="BA58" i="1" s="1"/>
  <c r="AY58" i="1" a="1"/>
  <c r="AY58" i="1" s="1"/>
  <c r="AS58" i="1" a="1"/>
  <c r="AS58" i="1" s="1"/>
  <c r="AO58" i="1" a="1"/>
  <c r="AO58" i="1" s="1"/>
  <c r="AR58" i="1" a="1"/>
  <c r="AR58" i="1" s="1"/>
  <c r="AQ58" i="1" a="1"/>
  <c r="AQ58" i="1" s="1"/>
  <c r="AP58" i="1" a="1"/>
  <c r="AP58" i="1" s="1"/>
  <c r="AN58" i="1" a="1"/>
  <c r="AN58" i="1" s="1"/>
  <c r="BC58" i="1" a="1"/>
  <c r="BC58" i="1" s="1"/>
  <c r="AT58" i="1" a="1"/>
  <c r="AT58" i="1" s="1"/>
  <c r="BE58" i="1" a="1"/>
  <c r="BE58" i="1" s="1"/>
  <c r="BD58" i="1" a="1"/>
  <c r="BD58" i="1" s="1"/>
  <c r="BB58" i="1" a="1"/>
  <c r="BB58" i="1" s="1"/>
  <c r="AW58" i="1" a="1"/>
  <c r="AW58" i="1" s="1"/>
  <c r="AV58" i="1" a="1"/>
  <c r="AV58" i="1" s="1"/>
  <c r="W76" i="1" a="1"/>
  <c r="W76" i="1" s="1"/>
  <c r="AN57" i="1" a="1"/>
  <c r="AN57" i="1" s="1"/>
  <c r="BC57" i="1" a="1"/>
  <c r="BC57" i="1" s="1"/>
  <c r="AV57" i="1" a="1"/>
  <c r="AV57" i="1" s="1"/>
  <c r="AU57" i="1" a="1"/>
  <c r="AU57" i="1" s="1"/>
  <c r="BD57" i="1" a="1"/>
  <c r="BD57" i="1" s="1"/>
  <c r="AW57" i="1" a="1"/>
  <c r="AW57" i="1" s="1"/>
  <c r="AT57" i="1" a="1"/>
  <c r="AT57" i="1" s="1"/>
  <c r="AX57" i="1" a="1"/>
  <c r="AX57" i="1" s="1"/>
  <c r="BA57" i="1" a="1"/>
  <c r="BA57" i="1" s="1"/>
  <c r="AO57" i="1" a="1"/>
  <c r="AO57" i="1" s="1"/>
  <c r="AR57" i="1" a="1"/>
  <c r="AR57" i="1" s="1"/>
  <c r="AQ57" i="1" a="1"/>
  <c r="AQ57" i="1" s="1"/>
  <c r="AP57" i="1" a="1"/>
  <c r="AP57" i="1" s="1"/>
  <c r="BE57" i="1" a="1"/>
  <c r="BE57" i="1" s="1"/>
  <c r="BB57" i="1" a="1"/>
  <c r="BB57" i="1" s="1"/>
  <c r="AZ57" i="1" a="1"/>
  <c r="AZ57" i="1" s="1"/>
  <c r="AY57" i="1" a="1"/>
  <c r="AY57" i="1" s="1"/>
  <c r="AS57" i="1" a="1"/>
  <c r="AS57" i="1" s="1"/>
  <c r="W78" i="1" a="1"/>
  <c r="W78" i="1" s="1"/>
  <c r="W77" i="1" a="1"/>
  <c r="W77" i="1" s="1"/>
  <c r="W68" i="1" a="1"/>
  <c r="W68" i="1" s="1"/>
  <c r="W75" i="1" a="1"/>
  <c r="W75" i="1" s="1"/>
  <c r="W74" i="1" a="1"/>
  <c r="W74" i="1" s="1"/>
  <c r="W73" i="1" a="1"/>
  <c r="W73" i="1" s="1"/>
  <c r="W72" i="1" a="1"/>
  <c r="W72" i="1" s="1"/>
  <c r="W71" i="1" a="1"/>
  <c r="W71" i="1" s="1"/>
  <c r="W70" i="1" a="1"/>
  <c r="W70" i="1" s="1"/>
  <c r="W69" i="1" a="1"/>
  <c r="W69" i="1" s="1"/>
  <c r="W62" i="1" a="1"/>
  <c r="W62" i="1" s="1"/>
  <c r="W67" i="1" a="1"/>
  <c r="W67" i="1" s="1"/>
  <c r="W66" i="1" a="1"/>
  <c r="W66" i="1" s="1"/>
  <c r="W65" i="1" a="1"/>
  <c r="W65" i="1" s="1"/>
  <c r="W64" i="1" a="1"/>
  <c r="W64" i="1" s="1"/>
  <c r="W63" i="1" a="1"/>
  <c r="W63" i="1" s="1"/>
  <c r="W61" i="1" a="1"/>
  <c r="W61" i="1" s="1"/>
  <c r="W60" i="1" a="1"/>
  <c r="W60" i="1" s="1"/>
  <c r="W59" i="1" a="1"/>
  <c r="W59" i="1" s="1"/>
  <c r="W58" i="1" a="1"/>
  <c r="W58" i="1" s="1"/>
  <c r="AU34" i="1" a="1"/>
  <c r="AU34" i="1" s="1"/>
  <c r="W57" i="1" a="1"/>
  <c r="W57" i="1" s="1"/>
  <c r="AX34" i="1" a="1"/>
  <c r="AX34" i="1" s="1"/>
  <c r="BE34" i="1" a="1"/>
  <c r="BE34" i="1" s="1"/>
  <c r="AO34" i="1" a="1"/>
  <c r="AO34" i="1" s="1"/>
  <c r="AZ34" i="1" a="1"/>
  <c r="AZ34" i="1" s="1"/>
  <c r="AV34" i="1" a="1"/>
  <c r="AV34" i="1" s="1"/>
  <c r="AQ34" i="1" a="1"/>
  <c r="AQ34" i="1" s="1"/>
  <c r="AT34" i="1" a="1"/>
  <c r="AT34" i="1" s="1"/>
  <c r="AR34" i="1" a="1"/>
  <c r="AR34" i="1" s="1"/>
  <c r="BA34" i="1" a="1"/>
  <c r="BA34" i="1" s="1"/>
  <c r="BD34" i="1" a="1"/>
  <c r="BD34" i="1" s="1"/>
  <c r="AY34" i="1" a="1"/>
  <c r="AY34" i="1" s="1"/>
  <c r="AP34" i="1" a="1"/>
  <c r="AP34" i="1" s="1"/>
  <c r="AS34" i="1" a="1"/>
  <c r="AS34" i="1" s="1"/>
  <c r="AW34" i="1" a="1"/>
  <c r="AW34" i="1" s="1"/>
  <c r="AN34" i="1" a="1"/>
  <c r="AN34" i="1" s="1"/>
  <c r="BC34" i="1" a="1"/>
  <c r="BC34" i="1" s="1"/>
  <c r="BB34" i="1" a="1"/>
  <c r="BB34" i="1" s="1"/>
  <c r="W55" i="1" a="1"/>
  <c r="W55" i="1" s="1"/>
  <c r="W56" i="1" a="1"/>
  <c r="W56" i="1" s="1"/>
  <c r="W53" i="1" a="1"/>
  <c r="W53" i="1" s="1"/>
  <c r="W54" i="1" a="1"/>
  <c r="W54" i="1" s="1"/>
  <c r="AV40" i="1" a="1"/>
  <c r="AV40" i="1" s="1"/>
  <c r="BC40" i="1" a="1"/>
  <c r="BC40" i="1" s="1"/>
  <c r="BJ40" i="1" s="1" a="1"/>
  <c r="BJ40" i="1" s="1"/>
  <c r="AZ40" i="1" a="1"/>
  <c r="AZ40" i="1" s="1"/>
  <c r="AN40" i="1" a="1"/>
  <c r="AN40" i="1" s="1"/>
  <c r="AY40" i="1" a="1"/>
  <c r="AY40" i="1" s="1"/>
  <c r="BD40" i="1" a="1"/>
  <c r="BD40" i="1" s="1"/>
  <c r="AS40" i="1" a="1"/>
  <c r="AS40" i="1" s="1"/>
  <c r="AU40" i="1" a="1"/>
  <c r="AU40" i="1" s="1"/>
  <c r="AX40" i="1" a="1"/>
  <c r="AX40" i="1" s="1"/>
  <c r="BA40" i="1" a="1"/>
  <c r="BA40" i="1" s="1"/>
  <c r="AW40" i="1" a="1"/>
  <c r="AW40" i="1" s="1"/>
  <c r="AT40" i="1" a="1"/>
  <c r="AT40" i="1" s="1"/>
  <c r="AR40" i="1" a="1"/>
  <c r="AR40" i="1" s="1"/>
  <c r="AP40" i="1" a="1"/>
  <c r="AP40" i="1" s="1"/>
  <c r="AQ40" i="1" a="1"/>
  <c r="AQ40" i="1" s="1"/>
  <c r="BB40" i="1" a="1"/>
  <c r="BB40" i="1" s="1"/>
  <c r="BE40" i="1" a="1"/>
  <c r="BE40" i="1" s="1"/>
  <c r="AO40" i="1" a="1"/>
  <c r="AO40" i="1" s="1"/>
  <c r="AS15" i="1" a="1"/>
  <c r="AS15" i="1" s="1"/>
  <c r="W46" i="1" a="1"/>
  <c r="W46" i="1" s="1"/>
  <c r="AQ15" i="1" a="1"/>
  <c r="AQ15" i="1" s="1"/>
  <c r="BB15" i="1" a="1"/>
  <c r="BB15" i="1" s="1"/>
  <c r="W13" i="1" a="1"/>
  <c r="W13" i="1" s="1"/>
  <c r="W15" i="1" a="1"/>
  <c r="W15" i="1" s="1"/>
  <c r="AU15" i="1" a="1"/>
  <c r="AU15" i="1" s="1"/>
  <c r="W5" i="1" a="1"/>
  <c r="W5" i="1" s="1"/>
  <c r="AP2" i="1" a="1"/>
  <c r="AP2" i="1" s="1"/>
  <c r="W40" i="1" a="1"/>
  <c r="W40" i="1" s="1"/>
  <c r="W39" i="1" a="1"/>
  <c r="W39" i="1" s="1"/>
  <c r="W33" i="1" a="1"/>
  <c r="W33" i="1" s="1"/>
  <c r="W22" i="1" a="1"/>
  <c r="W22" i="1" s="1"/>
  <c r="W43" i="1" a="1"/>
  <c r="W43" i="1" s="1"/>
  <c r="W52" i="1" a="1"/>
  <c r="W52" i="1" s="1"/>
  <c r="W50" i="1" a="1"/>
  <c r="W50" i="1" s="1"/>
  <c r="W41" i="1" a="1"/>
  <c r="W41" i="1" s="1"/>
  <c r="W48" i="1" a="1"/>
  <c r="W48" i="1" s="1"/>
  <c r="W11" i="1" a="1"/>
  <c r="W11" i="1" s="1"/>
  <c r="W25" i="1" a="1"/>
  <c r="W25" i="1" s="1"/>
  <c r="W44" i="1" a="1"/>
  <c r="W44" i="1" s="1"/>
  <c r="W37" i="1" a="1"/>
  <c r="W37" i="1" s="1"/>
  <c r="AX2" i="1" a="1"/>
  <c r="AX2" i="1" s="1"/>
  <c r="W27" i="1" a="1"/>
  <c r="W27" i="1" s="1"/>
  <c r="W45" i="1" a="1"/>
  <c r="W45" i="1" s="1"/>
  <c r="W24" i="1" a="1"/>
  <c r="W24" i="1" s="1"/>
  <c r="AY2" i="1" a="1"/>
  <c r="AY2" i="1" s="1"/>
  <c r="AV2" i="1" a="1"/>
  <c r="AV2" i="1" s="1"/>
  <c r="W14" i="1" a="1"/>
  <c r="W14" i="1" s="1"/>
  <c r="W34" i="1" a="1"/>
  <c r="W34" i="1" s="1"/>
  <c r="W49" i="1" a="1"/>
  <c r="W49" i="1" s="1"/>
  <c r="W3" i="1" a="1"/>
  <c r="W3" i="1" s="1"/>
  <c r="W12" i="1" a="1"/>
  <c r="W12" i="1" s="1"/>
  <c r="AZ2" i="1" a="1"/>
  <c r="AZ2" i="1" s="1"/>
  <c r="W23" i="1" a="1"/>
  <c r="W23" i="1" s="1"/>
  <c r="AR2" i="1" a="1"/>
  <c r="AR2" i="1" s="1"/>
  <c r="AT2" i="1" a="1"/>
  <c r="AT2" i="1" s="1"/>
  <c r="W4" i="1" a="1"/>
  <c r="W4" i="1" s="1"/>
  <c r="W16" i="1" a="1"/>
  <c r="W16" i="1" s="1"/>
  <c r="W79" i="1" a="1"/>
  <c r="W79" i="1" s="1"/>
  <c r="W51" i="1" a="1"/>
  <c r="W51" i="1" s="1"/>
  <c r="W42" i="1" a="1"/>
  <c r="W42" i="1" s="1"/>
  <c r="W18" i="1" a="1"/>
  <c r="W18" i="1" s="1"/>
  <c r="BC15" i="1" a="1"/>
  <c r="BC15" i="1" s="1"/>
  <c r="AS2" i="1" a="1"/>
  <c r="AS2" i="1" s="1"/>
  <c r="AP15" i="1" a="1"/>
  <c r="AP15" i="1" s="1"/>
  <c r="W36" i="1" a="1"/>
  <c r="W36" i="1" s="1"/>
  <c r="W32" i="1" a="1"/>
  <c r="W32" i="1" s="1"/>
  <c r="BD2" i="1" a="1"/>
  <c r="BD2" i="1" s="1"/>
  <c r="BA2" i="1" a="1"/>
  <c r="BA2" i="1" s="1"/>
  <c r="AO15" i="1" a="1"/>
  <c r="AO15" i="1" s="1"/>
  <c r="BD15" i="1" a="1"/>
  <c r="BD15" i="1" s="1"/>
  <c r="W17" i="1" a="1"/>
  <c r="W17" i="1" s="1"/>
  <c r="W26" i="1" a="1"/>
  <c r="W26" i="1" s="1"/>
  <c r="W47" i="1" a="1"/>
  <c r="W47" i="1" s="1"/>
  <c r="AO2" i="1" a="1"/>
  <c r="AO2" i="1" s="1"/>
  <c r="AQ2" i="1" a="1"/>
  <c r="AQ2" i="1" s="1"/>
  <c r="AW2" i="1" a="1"/>
  <c r="AW2" i="1" s="1"/>
  <c r="BB2" i="1" a="1"/>
  <c r="BB2" i="1" s="1"/>
  <c r="AV15" i="1" a="1"/>
  <c r="AV15" i="1" s="1"/>
  <c r="AY15" i="1" a="1"/>
  <c r="AY15" i="1" s="1"/>
  <c r="W29" i="1" a="1"/>
  <c r="W29" i="1" s="1"/>
  <c r="W30" i="1" a="1"/>
  <c r="W30" i="1" s="1"/>
  <c r="AU2" i="1" a="1"/>
  <c r="AU2" i="1" s="1"/>
  <c r="BA15" i="1" a="1"/>
  <c r="BA15" i="1" s="1"/>
  <c r="W35" i="1" a="1"/>
  <c r="W35" i="1" s="1"/>
  <c r="BE2" i="1" a="1"/>
  <c r="BE2" i="1" s="1"/>
  <c r="AX15" i="1" a="1"/>
  <c r="AX15" i="1" s="1"/>
  <c r="AW15" i="1" a="1"/>
  <c r="AW15" i="1" s="1"/>
  <c r="BE15" i="1" a="1"/>
  <c r="BE15" i="1" s="1"/>
  <c r="AT15" i="1" a="1"/>
  <c r="AT15" i="1" s="1"/>
  <c r="W31" i="1" a="1"/>
  <c r="W31" i="1" s="1"/>
  <c r="W38" i="1" a="1"/>
  <c r="W38" i="1" s="1"/>
  <c r="AZ15" i="1" a="1"/>
  <c r="AZ15" i="1" s="1"/>
  <c r="AR15" i="1" a="1"/>
  <c r="AR15" i="1" s="1"/>
  <c r="AN2" i="1" a="1"/>
  <c r="AN2" i="1" s="1"/>
  <c r="AN15" i="1" a="1"/>
  <c r="AN15" i="1" s="1"/>
  <c r="BC2" i="1" a="1"/>
  <c r="BC2" i="1" s="1"/>
  <c r="BJ2" i="1" s="1" a="1"/>
  <c r="BJ2" i="1" s="1"/>
  <c r="W28" i="1" a="1"/>
  <c r="W28" i="1" s="1"/>
  <c r="BP14" i="1" a="1"/>
  <c r="BP14" i="1" s="1"/>
  <c r="BI5" i="1" a="1"/>
  <c r="BI5" i="1" s="1"/>
  <c r="BK5" i="1" a="1"/>
  <c r="BK5" i="1" s="1"/>
  <c r="BP5" i="1" a="1"/>
  <c r="BP5" i="1" s="1"/>
  <c r="BP23" i="1" a="1"/>
  <c r="BP23" i="1" s="1"/>
  <c r="BP12" i="1" a="1"/>
  <c r="BP12" i="1" s="1"/>
  <c r="BM5" i="1" a="1"/>
  <c r="BM5" i="1" s="1"/>
  <c r="BL5" i="1" a="1"/>
  <c r="BL5" i="1" s="1"/>
  <c r="BL12" i="1" a="1"/>
  <c r="BL12" i="1" s="1"/>
  <c r="BJ12" i="1" a="1"/>
  <c r="BJ12" i="1" s="1"/>
  <c r="BK12" i="1" a="1"/>
  <c r="BK12" i="1" s="1"/>
  <c r="BM12" i="1" a="1"/>
  <c r="BM12" i="1" s="1"/>
  <c r="BI12" i="1" a="1"/>
  <c r="BI12" i="1" s="1"/>
  <c r="BM23" i="1" a="1"/>
  <c r="BM23" i="1" s="1"/>
  <c r="BK23" i="1" a="1"/>
  <c r="BK23" i="1" s="1"/>
  <c r="BI23" i="1" a="1"/>
  <c r="BI23" i="1" s="1"/>
  <c r="BJ23" i="1" a="1"/>
  <c r="BJ23" i="1" s="1"/>
  <c r="BL23" i="1" a="1"/>
  <c r="BL23" i="1" s="1"/>
  <c r="BL14" i="1" a="1"/>
  <c r="BL14" i="1" s="1"/>
  <c r="BI14" i="1" a="1"/>
  <c r="BI14" i="1" s="1"/>
  <c r="BM14" i="1" a="1"/>
  <c r="BM14" i="1" s="1"/>
  <c r="BJ14" i="1" a="1"/>
  <c r="BJ14" i="1" s="1"/>
  <c r="BK14" i="1" a="1"/>
  <c r="BK14" i="1" s="1"/>
  <c r="CI29" i="1" l="1" a="1"/>
  <c r="CI29" i="1" s="1"/>
  <c r="CI11" i="1" a="1"/>
  <c r="CI11" i="1" s="1"/>
  <c r="CJ11" i="1" s="1" a="1"/>
  <c r="CJ11" i="1" s="1"/>
  <c r="CI16" i="1" a="1"/>
  <c r="CI16" i="1" s="1"/>
  <c r="CJ16" i="1" s="1" a="1"/>
  <c r="CJ16" i="1" s="1"/>
  <c r="CI65" i="1" a="1"/>
  <c r="CI65" i="1" s="1"/>
  <c r="CJ65" i="1" s="1" a="1"/>
  <c r="CJ65" i="1" s="1"/>
  <c r="CI75" i="1" a="1"/>
  <c r="CI75" i="1" s="1"/>
  <c r="CJ75" i="1" s="1" a="1"/>
  <c r="CJ75" i="1" s="1"/>
  <c r="CI64" i="1" a="1"/>
  <c r="CI64" i="1" s="1"/>
  <c r="CJ64" i="1" s="1" a="1"/>
  <c r="CJ64" i="1" s="1"/>
  <c r="CI59" i="1" a="1"/>
  <c r="CI59" i="1" s="1"/>
  <c r="CJ59" i="1" s="1" a="1"/>
  <c r="CJ59" i="1" s="1"/>
  <c r="CI70" i="1" a="1"/>
  <c r="CI70" i="1" s="1"/>
  <c r="CJ70" i="1" s="1" a="1"/>
  <c r="CJ70" i="1" s="1"/>
  <c r="CJ40" i="1" a="1"/>
  <c r="CJ40" i="1" s="1"/>
  <c r="CI38" i="1" a="1"/>
  <c r="CI38" i="1" s="1"/>
  <c r="CJ38" i="1" s="1" a="1"/>
  <c r="CJ38" i="1" s="1"/>
  <c r="CI17" i="1" a="1"/>
  <c r="CI17" i="1" s="1"/>
  <c r="CJ17" i="1" s="1" a="1"/>
  <c r="CJ17" i="1" s="1"/>
  <c r="CI27" i="1" a="1"/>
  <c r="CI27" i="1" s="1"/>
  <c r="CJ27" i="1" s="1" a="1"/>
  <c r="CJ27" i="1" s="1"/>
  <c r="CI5" i="1" a="1"/>
  <c r="CI5" i="1" s="1"/>
  <c r="CJ5" i="1" s="1" a="1"/>
  <c r="CJ5" i="1" s="1"/>
  <c r="CI12" i="1" a="1"/>
  <c r="CI12" i="1" s="1"/>
  <c r="CJ12" i="1" s="1" a="1"/>
  <c r="CJ12" i="1" s="1"/>
  <c r="CI46" i="1" a="1"/>
  <c r="CI46" i="1" s="1"/>
  <c r="CJ46" i="1" s="1" a="1"/>
  <c r="CJ46" i="1" s="1"/>
  <c r="CI18" i="1" a="1"/>
  <c r="CI18" i="1" s="1"/>
  <c r="CJ18" i="1" s="1" a="1"/>
  <c r="CJ18" i="1" s="1"/>
  <c r="CI2" i="1" a="1"/>
  <c r="CI2" i="1" s="1"/>
  <c r="CJ2" i="1" s="1" a="1"/>
  <c r="CJ2" i="1" s="1"/>
  <c r="CI44" i="1" a="1"/>
  <c r="CI44" i="1" s="1"/>
  <c r="CJ44" i="1" s="1" a="1"/>
  <c r="CJ44" i="1" s="1"/>
  <c r="CI37" i="1" a="1"/>
  <c r="CI37" i="1" s="1"/>
  <c r="CJ37" i="1" s="1" a="1"/>
  <c r="CJ37" i="1" s="1"/>
  <c r="CI10" i="1" a="1"/>
  <c r="CI10" i="1" s="1"/>
  <c r="CJ10" i="1" s="1" a="1"/>
  <c r="CJ10" i="1" s="1"/>
  <c r="CI34" i="1" a="1"/>
  <c r="CI34" i="1" s="1"/>
  <c r="CJ34" i="1" s="1" a="1"/>
  <c r="CJ34" i="1" s="1"/>
  <c r="CI56" i="1" a="1"/>
  <c r="CI56" i="1" s="1"/>
  <c r="CJ56" i="1" s="1" a="1"/>
  <c r="CJ56" i="1" s="1"/>
  <c r="CI45" i="1" a="1"/>
  <c r="CI45" i="1" s="1"/>
  <c r="CJ45" i="1" s="1" a="1"/>
  <c r="CJ45" i="1" s="1"/>
  <c r="CI20" i="1" a="1"/>
  <c r="CI20" i="1" s="1"/>
  <c r="CJ20" i="1" s="1" a="1"/>
  <c r="CJ20" i="1" s="1"/>
  <c r="CI57" i="1" a="1"/>
  <c r="CI57" i="1" s="1"/>
  <c r="CJ57" i="1" s="1" a="1"/>
  <c r="CJ57" i="1" s="1"/>
  <c r="CI35" i="1" a="1"/>
  <c r="CI35" i="1" s="1"/>
  <c r="CJ35" i="1" s="1" a="1"/>
  <c r="CJ35" i="1" s="1"/>
  <c r="CI36" i="1" a="1"/>
  <c r="CI36" i="1" s="1"/>
  <c r="CJ36" i="1" s="1" a="1"/>
  <c r="CJ36" i="1" s="1"/>
  <c r="CI58" i="1" a="1"/>
  <c r="CI58" i="1" s="1"/>
  <c r="CJ58" i="1" s="1" a="1"/>
  <c r="CJ58" i="1" s="1"/>
  <c r="CI68" i="1" a="1"/>
  <c r="CI68" i="1" s="1"/>
  <c r="CI42" i="1" a="1"/>
  <c r="CI42" i="1" s="1"/>
  <c r="CJ42" i="1" s="1" a="1"/>
  <c r="CJ42" i="1" s="1"/>
  <c r="CI25" i="1" a="1"/>
  <c r="CI25" i="1" s="1"/>
  <c r="CJ25" i="1" s="1" a="1"/>
  <c r="CJ25" i="1" s="1"/>
  <c r="CI66" i="1" a="1"/>
  <c r="CI66" i="1" s="1"/>
  <c r="CJ66" i="1" s="1" a="1"/>
  <c r="CJ66" i="1" s="1"/>
  <c r="CI51" i="1" a="1"/>
  <c r="CI51" i="1" s="1"/>
  <c r="CJ51" i="1" s="1" a="1"/>
  <c r="CJ51" i="1" s="1"/>
  <c r="CI61" i="1" a="1"/>
  <c r="CI61" i="1" s="1"/>
  <c r="CJ61" i="1" s="1" a="1"/>
  <c r="CJ61" i="1" s="1"/>
  <c r="CI23" i="1" a="1"/>
  <c r="CI23" i="1" s="1"/>
  <c r="CJ23" i="1" s="1" a="1"/>
  <c r="CJ23" i="1" s="1"/>
  <c r="CI60" i="1" a="1"/>
  <c r="CI60" i="1" s="1"/>
  <c r="CJ60" i="1" s="1" a="1"/>
  <c r="CJ60" i="1" s="1"/>
  <c r="CI4" i="1" a="1"/>
  <c r="CI4" i="1" s="1"/>
  <c r="CJ4" i="1" s="1" a="1"/>
  <c r="CJ4" i="1" s="1"/>
  <c r="CI52" i="1" a="1"/>
  <c r="CI52" i="1" s="1"/>
  <c r="CJ52" i="1" s="1" a="1"/>
  <c r="CJ52" i="1" s="1"/>
  <c r="CH77" i="1" a="1"/>
  <c r="CH77" i="1" s="1"/>
  <c r="CI77" i="1" s="1" a="1"/>
  <c r="CI77" i="1" s="1"/>
  <c r="CH33" i="1" a="1"/>
  <c r="CH33" i="1" s="1"/>
  <c r="CI33" i="1" s="1" a="1"/>
  <c r="CI33" i="1" s="1"/>
  <c r="CH43" i="1" a="1"/>
  <c r="CH43" i="1" s="1"/>
  <c r="CI43" i="1" s="1" a="1"/>
  <c r="CI43" i="1" s="1"/>
  <c r="CH55" i="1" a="1"/>
  <c r="CH55" i="1" s="1"/>
  <c r="CJ47" i="1" a="1"/>
  <c r="CJ47" i="1" s="1"/>
  <c r="CH49" i="1" a="1"/>
  <c r="CH49" i="1" s="1"/>
  <c r="CI49" i="1" s="1" a="1"/>
  <c r="CI49" i="1" s="1"/>
  <c r="CJ49" i="1" s="1" a="1"/>
  <c r="CJ49" i="1" s="1"/>
  <c r="CJ68" i="1" a="1"/>
  <c r="CJ68" i="1" s="1"/>
  <c r="CJ30" i="1" a="1"/>
  <c r="CJ30" i="1" s="1"/>
  <c r="CH69" i="1" a="1"/>
  <c r="CH69" i="1" s="1"/>
  <c r="CI69" i="1" s="1" a="1"/>
  <c r="CI69" i="1" s="1"/>
  <c r="CJ9" i="1" a="1"/>
  <c r="CJ9" i="1" s="1"/>
  <c r="CJ22" i="1" a="1"/>
  <c r="CJ22" i="1" s="1"/>
  <c r="CH48" i="1" a="1"/>
  <c r="CH48" i="1" s="1"/>
  <c r="CJ54" i="1" a="1"/>
  <c r="CJ54" i="1" s="1"/>
  <c r="CJ73" i="1" a="1"/>
  <c r="CJ73" i="1" s="1"/>
  <c r="CH63" i="1" a="1"/>
  <c r="CH63" i="1" s="1"/>
  <c r="CI63" i="1" s="1" a="1"/>
  <c r="CI63" i="1" s="1"/>
  <c r="CJ63" i="1" s="1" a="1"/>
  <c r="CJ63" i="1" s="1"/>
  <c r="CH74" i="1" a="1"/>
  <c r="CH74" i="1" s="1"/>
  <c r="CI74" i="1" s="1" a="1"/>
  <c r="CI74" i="1" s="1"/>
  <c r="CH79" i="1" a="1"/>
  <c r="CH79" i="1" s="1"/>
  <c r="CI79" i="1" s="1" a="1"/>
  <c r="CI79" i="1" s="1"/>
  <c r="CJ79" i="1" s="1" a="1"/>
  <c r="CJ79" i="1" s="1"/>
  <c r="CJ8" i="1" a="1"/>
  <c r="CJ8" i="1" s="1"/>
  <c r="CJ26" i="1" a="1"/>
  <c r="CJ26" i="1" s="1"/>
  <c r="CJ29" i="1" a="1"/>
  <c r="CJ29" i="1" s="1"/>
  <c r="CJ67" i="1" a="1"/>
  <c r="CJ67" i="1" s="1"/>
  <c r="CH3" i="1" a="1"/>
  <c r="CH3" i="1" s="1"/>
  <c r="CJ72" i="1" a="1"/>
  <c r="CJ72" i="1" s="1"/>
  <c r="CH28" i="1" a="1"/>
  <c r="CH28" i="1" s="1"/>
  <c r="CJ15" i="1" a="1"/>
  <c r="CJ15" i="1" s="1"/>
  <c r="CJ19" i="1" a="1"/>
  <c r="CJ19" i="1" s="1"/>
  <c r="CH39" i="1" a="1"/>
  <c r="CH39" i="1" s="1"/>
  <c r="CH41" i="1" a="1"/>
  <c r="CH41" i="1" s="1"/>
  <c r="CI41" i="1" s="1" a="1"/>
  <c r="CI41" i="1" s="1"/>
  <c r="CH53" i="1" a="1"/>
  <c r="CH53" i="1" s="1"/>
  <c r="CI53" i="1" s="1" a="1"/>
  <c r="CI53" i="1" s="1"/>
  <c r="CH7" i="1" a="1"/>
  <c r="CH7" i="1" s="1"/>
  <c r="CI7" i="1" s="1" a="1"/>
  <c r="CI7" i="1" s="1"/>
  <c r="CG24" i="1" a="1"/>
  <c r="CG24" i="1" s="1"/>
  <c r="CH24" i="1" s="1" a="1"/>
  <c r="CH24" i="1" s="1"/>
  <c r="CH76" i="1" a="1"/>
  <c r="CH76" i="1" s="1"/>
  <c r="CI76" i="1" s="1" a="1"/>
  <c r="CI76" i="1" s="1"/>
  <c r="CH6" i="1" a="1"/>
  <c r="CH6" i="1" s="1"/>
  <c r="CI6" i="1" s="1" a="1"/>
  <c r="CI6" i="1" s="1"/>
  <c r="CH21" i="1" a="1"/>
  <c r="CH21" i="1" s="1"/>
  <c r="CI21" i="1" s="1" a="1"/>
  <c r="CI21" i="1" s="1"/>
  <c r="CH14" i="1" a="1"/>
  <c r="CH14" i="1" s="1"/>
  <c r="CI14" i="1" s="1" a="1"/>
  <c r="CI14" i="1" s="1"/>
  <c r="CH78" i="1" a="1"/>
  <c r="CH78" i="1" s="1"/>
  <c r="CI78" i="1" s="1" a="1"/>
  <c r="CI78" i="1" s="1"/>
  <c r="CH50" i="1" a="1"/>
  <c r="CH50" i="1" s="1"/>
  <c r="CI50" i="1" s="1" a="1"/>
  <c r="CI50" i="1" s="1"/>
  <c r="CH32" i="1" a="1"/>
  <c r="CH32" i="1" s="1"/>
  <c r="CI32" i="1" s="1" a="1"/>
  <c r="CI32" i="1" s="1"/>
  <c r="CG31" i="1" a="1"/>
  <c r="CG31" i="1" s="1"/>
  <c r="CH31" i="1" s="1" a="1"/>
  <c r="CH31" i="1" s="1"/>
  <c r="CI31" i="1" s="1" a="1"/>
  <c r="CI31" i="1" s="1"/>
  <c r="CH13" i="1" a="1"/>
  <c r="CH13" i="1" s="1"/>
  <c r="CG71" i="1" a="1"/>
  <c r="CG71" i="1" s="1"/>
  <c r="CH71" i="1" s="1" a="1"/>
  <c r="CH71" i="1" s="1"/>
  <c r="BP15" i="1" a="1"/>
  <c r="BP15" i="1" s="1"/>
  <c r="BP40" i="1" a="1"/>
  <c r="BP40" i="1" s="1"/>
  <c r="BP2" i="1" a="1"/>
  <c r="BP2" i="1" s="1"/>
  <c r="BP34" i="1" a="1"/>
  <c r="BP34" i="1" s="1"/>
  <c r="BP57" i="1" a="1"/>
  <c r="BP57" i="1" s="1"/>
  <c r="BP58" i="1" a="1"/>
  <c r="BP58" i="1" s="1"/>
  <c r="BM58" i="1" a="1"/>
  <c r="BM58" i="1" s="1"/>
  <c r="BI58" i="1" a="1"/>
  <c r="BI58" i="1" s="1"/>
  <c r="BK58" i="1" a="1"/>
  <c r="BK58" i="1" s="1"/>
  <c r="BL58" i="1" a="1"/>
  <c r="BL58" i="1" s="1"/>
  <c r="BJ58" i="1" a="1"/>
  <c r="BJ58" i="1" s="1"/>
  <c r="BJ57" i="1" a="1"/>
  <c r="BJ57" i="1" s="1"/>
  <c r="BM57" i="1" a="1"/>
  <c r="BM57" i="1" s="1"/>
  <c r="BL57" i="1" a="1"/>
  <c r="BL57" i="1" s="1"/>
  <c r="BK57" i="1" a="1"/>
  <c r="BK57" i="1" s="1"/>
  <c r="BI57" i="1" a="1"/>
  <c r="BI57" i="1" s="1"/>
  <c r="BL34" i="1" a="1"/>
  <c r="BL34" i="1" s="1"/>
  <c r="BM34" i="1" a="1"/>
  <c r="BM34" i="1" s="1"/>
  <c r="BK34" i="1" a="1"/>
  <c r="BK34" i="1" s="1"/>
  <c r="BJ34" i="1" a="1"/>
  <c r="BJ34" i="1" s="1"/>
  <c r="BI34" i="1" a="1"/>
  <c r="BI34" i="1" s="1"/>
  <c r="BI40" i="1" a="1"/>
  <c r="BI40" i="1" s="1"/>
  <c r="BL40" i="1" a="1"/>
  <c r="BL40" i="1" s="1"/>
  <c r="BM40" i="1" a="1"/>
  <c r="BM40" i="1" s="1"/>
  <c r="BK40" i="1" a="1"/>
  <c r="BK40" i="1" s="1"/>
  <c r="BI15" i="1" a="1"/>
  <c r="BI15" i="1" s="1"/>
  <c r="BL15" i="1" a="1"/>
  <c r="BL15" i="1" s="1"/>
  <c r="BJ15" i="1" a="1"/>
  <c r="BJ15" i="1" s="1"/>
  <c r="BK15" i="1" a="1"/>
  <c r="BK15" i="1" s="1"/>
  <c r="EB2" i="1" a="1"/>
  <c r="EB2" i="1" s="1"/>
  <c r="BM15" i="1" a="1"/>
  <c r="BM15" i="1" s="1"/>
  <c r="BI2" i="1" a="1"/>
  <c r="BI2" i="1" s="1"/>
  <c r="EE2" i="1" a="1"/>
  <c r="EE2" i="1" s="1"/>
  <c r="BK2" i="1" a="1"/>
  <c r="BK2" i="1" s="1"/>
  <c r="EB1" i="1" a="1"/>
  <c r="EB1" i="1" s="1"/>
  <c r="BL2" i="1" a="1"/>
  <c r="BL2" i="1" s="1"/>
  <c r="ED2" i="1" a="1"/>
  <c r="ED2" i="1" s="1"/>
  <c r="BM2" i="1" a="1"/>
  <c r="BM2" i="1" s="1"/>
  <c r="EC1" i="1" a="1"/>
  <c r="EC1" i="1" s="1"/>
  <c r="EC2" i="1" a="1"/>
  <c r="EC2" i="1" s="1"/>
  <c r="BN5" i="1" a="1"/>
  <c r="BN5" i="1" s="1"/>
  <c r="BN12" i="1" a="1"/>
  <c r="BN12" i="1" s="1"/>
  <c r="BN23" i="1" a="1"/>
  <c r="BN23" i="1" s="1"/>
  <c r="BN14" i="1" a="1"/>
  <c r="BN14" i="1" s="1"/>
  <c r="CJ41" i="1" l="1" a="1"/>
  <c r="CJ41" i="1" s="1"/>
  <c r="CJ33" i="1" a="1"/>
  <c r="CJ33" i="1" s="1"/>
  <c r="CJ69" i="1" a="1"/>
  <c r="CJ69" i="1" s="1"/>
  <c r="CI39" i="1" a="1"/>
  <c r="CI39" i="1" s="1"/>
  <c r="CJ39" i="1" s="1" a="1"/>
  <c r="CJ39" i="1" s="1"/>
  <c r="CJ43" i="1" a="1"/>
  <c r="CJ43" i="1" s="1"/>
  <c r="CI28" i="1" a="1"/>
  <c r="CI28" i="1" s="1"/>
  <c r="CJ28" i="1" s="1" a="1"/>
  <c r="CJ28" i="1" s="1"/>
  <c r="CJ76" i="1" a="1"/>
  <c r="CJ76" i="1" s="1"/>
  <c r="CI3" i="1" a="1"/>
  <c r="CI3" i="1" s="1"/>
  <c r="CJ3" i="1" s="1" a="1"/>
  <c r="CJ3" i="1" s="1"/>
  <c r="CI13" i="1" a="1"/>
  <c r="CI13" i="1" s="1"/>
  <c r="CJ13" i="1" s="1" a="1"/>
  <c r="CJ13" i="1" s="1"/>
  <c r="CI71" i="1" a="1"/>
  <c r="CI71" i="1" s="1"/>
  <c r="CJ71" i="1" s="1" a="1"/>
  <c r="CJ71" i="1" s="1"/>
  <c r="CI24" i="1" a="1"/>
  <c r="CI24" i="1" s="1"/>
  <c r="CJ24" i="1" s="1" a="1"/>
  <c r="CJ24" i="1" s="1"/>
  <c r="CI55" i="1" a="1"/>
  <c r="CI55" i="1" s="1"/>
  <c r="CJ55" i="1" s="1" a="1"/>
  <c r="CJ55" i="1" s="1"/>
  <c r="CI48" i="1" a="1"/>
  <c r="CI48" i="1" s="1"/>
  <c r="CJ48" i="1" s="1" a="1"/>
  <c r="CJ48" i="1" s="1"/>
  <c r="CJ77" i="1" a="1"/>
  <c r="CJ77" i="1" s="1"/>
  <c r="CJ7" i="1" a="1"/>
  <c r="CJ7" i="1" s="1"/>
  <c r="CJ6" i="1" a="1"/>
  <c r="CJ6" i="1" s="1"/>
  <c r="CJ14" i="1" a="1"/>
  <c r="CJ14" i="1" s="1"/>
  <c r="CJ53" i="1" a="1"/>
  <c r="CJ53" i="1" s="1"/>
  <c r="CJ21" i="1" a="1"/>
  <c r="CJ21" i="1" s="1"/>
  <c r="CJ32" i="1" a="1"/>
  <c r="CJ32" i="1" s="1"/>
  <c r="CJ50" i="1" a="1"/>
  <c r="CJ50" i="1" s="1"/>
  <c r="CJ74" i="1" a="1"/>
  <c r="CJ74" i="1" s="1"/>
  <c r="CJ78" i="1" a="1"/>
  <c r="CJ78" i="1" s="1"/>
  <c r="CJ31" i="1" a="1"/>
  <c r="CJ31" i="1" s="1"/>
  <c r="BN57" i="1" a="1"/>
  <c r="BN57" i="1" s="1"/>
  <c r="BS57" i="1" s="1" a="1"/>
  <c r="BS57" i="1" s="1"/>
  <c r="BN58" i="1" a="1"/>
  <c r="BN58" i="1" s="1"/>
  <c r="BN34" i="1" a="1"/>
  <c r="BN34" i="1" s="1"/>
  <c r="BN40" i="1" a="1"/>
  <c r="BN40" i="1" s="1"/>
  <c r="BO40" i="1" s="1" a="1"/>
  <c r="BO40" i="1" s="1"/>
  <c r="BN15" i="1" a="1"/>
  <c r="BN15" i="1" s="1"/>
  <c r="BO15" i="1" s="1" a="1"/>
  <c r="BO15" i="1" s="1"/>
  <c r="BN2" i="1" a="1"/>
  <c r="BN2" i="1" s="1"/>
  <c r="BS2" i="1" s="1" a="1"/>
  <c r="BS2" i="1" s="1"/>
  <c r="BO23" i="1" a="1"/>
  <c r="BO23" i="1" s="1"/>
  <c r="BS23" i="1" a="1"/>
  <c r="BS23" i="1" s="1"/>
  <c r="BO14" i="1" a="1"/>
  <c r="BO14" i="1" s="1"/>
  <c r="BS14" i="1" a="1"/>
  <c r="BS14" i="1" s="1"/>
  <c r="BO12" i="1" a="1"/>
  <c r="BO12" i="1" s="1"/>
  <c r="BS12" i="1" a="1"/>
  <c r="BS12" i="1" s="1"/>
  <c r="BO5" i="1" a="1"/>
  <c r="BO5" i="1" s="1"/>
  <c r="BS5" i="1" a="1"/>
  <c r="BS5" i="1" s="1"/>
  <c r="CB23" i="1" l="1" a="1"/>
  <c r="CB23" i="1" s="1"/>
  <c r="CC23" i="1" a="1"/>
  <c r="CC23" i="1" s="1"/>
  <c r="CB5" i="1" a="1"/>
  <c r="CB5" i="1" s="1"/>
  <c r="CC5" i="1" a="1"/>
  <c r="CC5" i="1" s="1"/>
  <c r="CB2" i="1" a="1"/>
  <c r="CB2" i="1" s="1"/>
  <c r="CC2" i="1" a="1"/>
  <c r="CC2" i="1" s="1"/>
  <c r="CB12" i="1" a="1"/>
  <c r="CB12" i="1" s="1"/>
  <c r="CC12" i="1" a="1"/>
  <c r="CC12" i="1" s="1"/>
  <c r="CB14" i="1" a="1"/>
  <c r="CB14" i="1" s="1"/>
  <c r="CC14" i="1" a="1"/>
  <c r="CC14" i="1" s="1"/>
  <c r="CB57" i="1" a="1"/>
  <c r="CB57" i="1" s="1"/>
  <c r="CC57" i="1" a="1"/>
  <c r="CC57" i="1" s="1"/>
  <c r="BO57" i="1" a="1"/>
  <c r="BO57" i="1" s="1"/>
  <c r="BO58" i="1" a="1"/>
  <c r="BO58" i="1" s="1"/>
  <c r="BS58" i="1" a="1"/>
  <c r="BS58" i="1" s="1"/>
  <c r="DF57" i="1" a="1"/>
  <c r="DF57" i="1" s="1"/>
  <c r="DH57" i="1" s="1" a="1"/>
  <c r="DH57" i="1" s="1"/>
  <c r="CP57" i="1" a="1"/>
  <c r="CP57" i="1" s="1"/>
  <c r="DC57" i="1" a="1"/>
  <c r="DC57" i="1" s="1"/>
  <c r="BT57" i="1" a="1"/>
  <c r="BT57" i="1" s="1"/>
  <c r="DC23" i="1" a="1"/>
  <c r="DC23" i="1" s="1"/>
  <c r="CP23" i="1" a="1"/>
  <c r="CP23" i="1" s="1"/>
  <c r="DC14" i="1" a="1"/>
  <c r="DC14" i="1" s="1"/>
  <c r="CP14" i="1" a="1"/>
  <c r="CP14" i="1" s="1"/>
  <c r="DC5" i="1" a="1"/>
  <c r="DC5" i="1" s="1"/>
  <c r="CP5" i="1" a="1"/>
  <c r="CP5" i="1" s="1"/>
  <c r="DC2" i="1" a="1"/>
  <c r="DC2" i="1" s="1"/>
  <c r="CP2" i="1" a="1"/>
  <c r="CP2" i="1" s="1"/>
  <c r="DC12" i="1" a="1"/>
  <c r="DC12" i="1" s="1"/>
  <c r="CP12" i="1" a="1"/>
  <c r="CP12" i="1" s="1"/>
  <c r="DF14" i="1" a="1"/>
  <c r="DF14" i="1" s="1"/>
  <c r="DH14" i="1" s="1" a="1"/>
  <c r="DH14" i="1" s="1"/>
  <c r="DF23" i="1" a="1"/>
  <c r="DF23" i="1" s="1"/>
  <c r="DH23" i="1" s="1" a="1"/>
  <c r="DH23" i="1" s="1"/>
  <c r="DF5" i="1" a="1"/>
  <c r="DF5" i="1" s="1"/>
  <c r="DH5" i="1" s="1" a="1"/>
  <c r="DH5" i="1" s="1"/>
  <c r="DF2" i="1" a="1"/>
  <c r="DF2" i="1" s="1"/>
  <c r="DH2" i="1" s="1" a="1"/>
  <c r="DH2" i="1" s="1"/>
  <c r="DF12" i="1" a="1"/>
  <c r="DF12" i="1" s="1"/>
  <c r="DH12" i="1" s="1" a="1"/>
  <c r="DH12" i="1" s="1"/>
  <c r="BO34" i="1" a="1"/>
  <c r="BO34" i="1" s="1"/>
  <c r="BS34" i="1" a="1"/>
  <c r="BS34" i="1" s="1"/>
  <c r="BS40" i="1" a="1"/>
  <c r="BS40" i="1" s="1"/>
  <c r="BW14" i="1" a="1"/>
  <c r="BW14" i="1" s="1"/>
  <c r="BW5" i="1" a="1"/>
  <c r="BW5" i="1" s="1"/>
  <c r="BW23" i="1" a="1"/>
  <c r="BW23" i="1" s="1"/>
  <c r="BW12" i="1" a="1"/>
  <c r="BW12" i="1" s="1"/>
  <c r="BT2" i="1" a="1"/>
  <c r="BT2" i="1" s="1"/>
  <c r="BS15" i="1" a="1"/>
  <c r="BS15" i="1" s="1"/>
  <c r="BO2" i="1" a="1"/>
  <c r="BO2" i="1" s="1"/>
  <c r="DO1" i="1" s="1"/>
  <c r="DR2" i="1"/>
  <c r="DX2" i="1" s="1"/>
  <c r="BT14" i="1" a="1"/>
  <c r="BT14" i="1" s="1"/>
  <c r="BT5" i="1" a="1"/>
  <c r="BT5" i="1" s="1"/>
  <c r="BT12" i="1" a="1"/>
  <c r="BT12" i="1" s="1"/>
  <c r="BT23" i="1" a="1"/>
  <c r="BT23" i="1" s="1"/>
  <c r="BU14" i="1" l="1" a="1"/>
  <c r="BU14" i="1" s="1"/>
  <c r="BV14" i="1" a="1"/>
  <c r="BV14" i="1" s="1"/>
  <c r="BU57" i="1" a="1"/>
  <c r="BU57" i="1" s="1"/>
  <c r="BV57" i="1" a="1"/>
  <c r="BV57" i="1" s="1"/>
  <c r="BU12" i="1" a="1"/>
  <c r="BU12" i="1" s="1"/>
  <c r="BV12" i="1" a="1"/>
  <c r="BV12" i="1" s="1"/>
  <c r="BU2" i="1" a="1"/>
  <c r="BU2" i="1" s="1"/>
  <c r="BV2" i="1" a="1"/>
  <c r="BV2" i="1" s="1"/>
  <c r="BU5" i="1" a="1"/>
  <c r="BU5" i="1" s="1"/>
  <c r="BV5" i="1" a="1"/>
  <c r="BV5" i="1" s="1"/>
  <c r="BU23" i="1" a="1"/>
  <c r="BU23" i="1" s="1"/>
  <c r="BV23" i="1" a="1"/>
  <c r="BV23" i="1" s="1"/>
  <c r="BX14" i="1" a="1"/>
  <c r="BX14" i="1" s="1"/>
  <c r="BX12" i="1" a="1"/>
  <c r="BX12" i="1" s="1"/>
  <c r="BX5" i="1" a="1"/>
  <c r="BX5" i="1" s="1"/>
  <c r="BX23" i="1" a="1"/>
  <c r="BX23" i="1" s="1"/>
  <c r="CB34" i="1" a="1"/>
  <c r="CB34" i="1" s="1"/>
  <c r="CC34" i="1" a="1"/>
  <c r="CC34" i="1" s="1"/>
  <c r="CB15" i="1" a="1"/>
  <c r="CB15" i="1" s="1"/>
  <c r="CC15" i="1" a="1"/>
  <c r="CC15" i="1" s="1"/>
  <c r="CB40" i="1" a="1"/>
  <c r="CB40" i="1" s="1"/>
  <c r="CC40" i="1" a="1"/>
  <c r="CC40" i="1" s="1"/>
  <c r="CB58" i="1" a="1"/>
  <c r="CB58" i="1" s="1"/>
  <c r="CC58" i="1" a="1"/>
  <c r="CC58" i="1" s="1"/>
  <c r="BW57" i="1" a="1"/>
  <c r="BW57" i="1" s="1"/>
  <c r="BZ57" i="1" s="1" a="1"/>
  <c r="BZ57" i="1" s="1"/>
  <c r="DI57" i="1" a="1"/>
  <c r="DI57" i="1" s="1"/>
  <c r="CR2" i="1" a="1"/>
  <c r="CR2" i="1" s="1"/>
  <c r="CQ2" i="1" a="1"/>
  <c r="CQ2" i="1" s="1"/>
  <c r="CR14" i="1" a="1"/>
  <c r="CR14" i="1" s="1"/>
  <c r="CQ14" i="1" a="1"/>
  <c r="CQ14" i="1" s="1"/>
  <c r="CR5" i="1" a="1"/>
  <c r="CR5" i="1" s="1"/>
  <c r="CQ5" i="1" a="1"/>
  <c r="CQ5" i="1" s="1"/>
  <c r="CR57" i="1" a="1"/>
  <c r="CR57" i="1" s="1"/>
  <c r="CQ57" i="1" a="1"/>
  <c r="CQ57" i="1" s="1"/>
  <c r="CR12" i="1" a="1"/>
  <c r="CR12" i="1" s="1"/>
  <c r="CQ12" i="1" a="1"/>
  <c r="CQ12" i="1" s="1"/>
  <c r="CR23" i="1" a="1"/>
  <c r="CR23" i="1" s="1"/>
  <c r="CQ23" i="1" a="1"/>
  <c r="CQ23" i="1" s="1"/>
  <c r="BY5" i="1" a="1"/>
  <c r="BY5" i="1" s="1"/>
  <c r="CA5" i="1" a="1"/>
  <c r="CA5" i="1" s="1"/>
  <c r="BY14" i="1" a="1"/>
  <c r="BY14" i="1" s="1"/>
  <c r="CA14" i="1" a="1"/>
  <c r="CA14" i="1" s="1"/>
  <c r="BY12" i="1" a="1"/>
  <c r="BY12" i="1" s="1"/>
  <c r="CA12" i="1" a="1"/>
  <c r="CA12" i="1" s="1"/>
  <c r="BY23" i="1" a="1"/>
  <c r="BY23" i="1" s="1"/>
  <c r="CA23" i="1" a="1"/>
  <c r="CA23" i="1" s="1"/>
  <c r="BZ23" i="1" a="1"/>
  <c r="BZ23" i="1" s="1"/>
  <c r="BZ5" i="1" a="1"/>
  <c r="BZ5" i="1" s="1"/>
  <c r="BZ14" i="1" a="1"/>
  <c r="BZ14" i="1" s="1"/>
  <c r="BZ12" i="1" a="1"/>
  <c r="BZ12" i="1" s="1"/>
  <c r="DI23" i="1" a="1"/>
  <c r="DI23" i="1" s="1"/>
  <c r="BW2" i="1" a="1"/>
  <c r="BW2" i="1" s="1"/>
  <c r="DI5" i="1" a="1"/>
  <c r="DI5" i="1" s="1"/>
  <c r="DI14" i="1" a="1"/>
  <c r="DI14" i="1" s="1"/>
  <c r="DI12" i="1" a="1"/>
  <c r="DI12" i="1" s="1"/>
  <c r="CP34" i="1" a="1"/>
  <c r="CP34" i="1" s="1"/>
  <c r="DG2" i="1" a="1"/>
  <c r="DG2" i="1" s="1"/>
  <c r="DG12" i="1" a="1"/>
  <c r="DG12" i="1" s="1"/>
  <c r="DG5" i="1" a="1"/>
  <c r="DG5" i="1" s="1"/>
  <c r="DG23" i="1" a="1"/>
  <c r="DG23" i="1" s="1"/>
  <c r="DG57" i="1" a="1"/>
  <c r="DG57" i="1" s="1"/>
  <c r="DG14" i="1" a="1"/>
  <c r="DG14" i="1" s="1"/>
  <c r="DE57" i="1" a="1"/>
  <c r="DE57" i="1" s="1"/>
  <c r="DD57" i="1" a="1"/>
  <c r="DD57" i="1" s="1"/>
  <c r="DE5" i="1" a="1"/>
  <c r="DE5" i="1" s="1"/>
  <c r="DD5" i="1" a="1"/>
  <c r="DD5" i="1" s="1"/>
  <c r="DE2" i="1" a="1"/>
  <c r="DE2" i="1" s="1"/>
  <c r="DD2" i="1" a="1"/>
  <c r="DD2" i="1" s="1"/>
  <c r="DE14" i="1" a="1"/>
  <c r="DE14" i="1" s="1"/>
  <c r="DD14" i="1" a="1"/>
  <c r="DD14" i="1" s="1"/>
  <c r="DE12" i="1" a="1"/>
  <c r="DE12" i="1" s="1"/>
  <c r="DD12" i="1" a="1"/>
  <c r="DD12" i="1" s="1"/>
  <c r="DE23" i="1" a="1"/>
  <c r="DE23" i="1" s="1"/>
  <c r="DD23" i="1" a="1"/>
  <c r="DD23" i="1" s="1"/>
  <c r="DC58" i="1" a="1"/>
  <c r="DC58" i="1" s="1"/>
  <c r="DF58" i="1" a="1"/>
  <c r="DF58" i="1" s="1"/>
  <c r="DH58" i="1" s="1" a="1"/>
  <c r="DH58" i="1" s="1"/>
  <c r="CP58" i="1" a="1"/>
  <c r="CP58" i="1" s="1"/>
  <c r="BT58" i="1" a="1"/>
  <c r="BT58" i="1" s="1"/>
  <c r="DC40" i="1" a="1"/>
  <c r="DC40" i="1" s="1"/>
  <c r="CP40" i="1" a="1"/>
  <c r="CP40" i="1" s="1"/>
  <c r="DC15" i="1" a="1"/>
  <c r="DC15" i="1" s="1"/>
  <c r="CP15" i="1" a="1"/>
  <c r="CP15" i="1" s="1"/>
  <c r="DF34" i="1" a="1"/>
  <c r="DF34" i="1" s="1"/>
  <c r="DH34" i="1" s="1" a="1"/>
  <c r="DH34" i="1" s="1"/>
  <c r="DC34" i="1" a="1"/>
  <c r="DC34" i="1" s="1"/>
  <c r="DF40" i="1" a="1"/>
  <c r="DF40" i="1" s="1"/>
  <c r="DH40" i="1" s="1" a="1"/>
  <c r="DH40" i="1" s="1"/>
  <c r="DF15" i="1" a="1"/>
  <c r="DF15" i="1" s="1"/>
  <c r="DH15" i="1" s="1" a="1"/>
  <c r="DH15" i="1" s="1"/>
  <c r="BT34" i="1" a="1"/>
  <c r="BT34" i="1" s="1"/>
  <c r="BT40" i="1" a="1"/>
  <c r="BT40" i="1" s="1"/>
  <c r="BT15" i="1" a="1"/>
  <c r="BT15" i="1" s="1"/>
  <c r="DS2" i="1"/>
  <c r="DU2" i="1"/>
  <c r="DU1" i="1"/>
  <c r="DV1" i="1" s="1"/>
  <c r="DS1" i="1"/>
  <c r="BX2" i="1" l="1" a="1"/>
  <c r="BX2" i="1" s="1"/>
  <c r="BZ81" i="1" s="1"/>
  <c r="BU34" i="1" a="1"/>
  <c r="BU34" i="1" s="1"/>
  <c r="BV34" i="1" a="1"/>
  <c r="BV34" i="1" s="1"/>
  <c r="BU58" i="1" a="1"/>
  <c r="BU58" i="1" s="1"/>
  <c r="BV58" i="1" a="1"/>
  <c r="BV58" i="1" s="1"/>
  <c r="BU15" i="1" a="1"/>
  <c r="BU15" i="1" s="1"/>
  <c r="BV15" i="1" a="1"/>
  <c r="BV15" i="1" s="1"/>
  <c r="BU40" i="1" a="1"/>
  <c r="BU40" i="1" s="1"/>
  <c r="BV40" i="1" a="1"/>
  <c r="BV40" i="1" s="1"/>
  <c r="BX57" i="1" a="1"/>
  <c r="BX57" i="1" s="1"/>
  <c r="DJ57" i="1" s="1" a="1"/>
  <c r="DJ57" i="1" s="1"/>
  <c r="DK57" i="1" s="1" a="1"/>
  <c r="DK57" i="1" s="1"/>
  <c r="DJ5" i="1" a="1"/>
  <c r="DJ5" i="1" s="1"/>
  <c r="DK5" i="1" s="1" a="1"/>
  <c r="DK5" i="1" s="1"/>
  <c r="CA57" i="1" a="1"/>
  <c r="CA57" i="1" s="1"/>
  <c r="BW58" i="1" a="1"/>
  <c r="BW58" i="1" s="1"/>
  <c r="BZ58" i="1" s="1" a="1"/>
  <c r="BZ58" i="1" s="1"/>
  <c r="DI58" i="1" a="1"/>
  <c r="DI58" i="1" s="1"/>
  <c r="BY57" i="1" a="1"/>
  <c r="BY57" i="1" s="1"/>
  <c r="CR34" i="1" a="1"/>
  <c r="CR34" i="1" s="1"/>
  <c r="CQ34" i="1" a="1"/>
  <c r="CQ34" i="1" s="1"/>
  <c r="CR40" i="1" a="1"/>
  <c r="CR40" i="1" s="1"/>
  <c r="CQ40" i="1" a="1"/>
  <c r="CQ40" i="1" s="1"/>
  <c r="CR58" i="1" a="1"/>
  <c r="CR58" i="1" s="1"/>
  <c r="CQ58" i="1" a="1"/>
  <c r="CQ58" i="1" s="1"/>
  <c r="CR15" i="1" a="1"/>
  <c r="CR15" i="1" s="1"/>
  <c r="CQ15" i="1" a="1"/>
  <c r="CQ15" i="1" s="1"/>
  <c r="BY2" i="1" a="1"/>
  <c r="BY2" i="1" s="1"/>
  <c r="DJ23" i="1" a="1"/>
  <c r="DJ23" i="1" s="1"/>
  <c r="DK23" i="1" s="1" a="1"/>
  <c r="DK23" i="1" s="1"/>
  <c r="DJ14" i="1" a="1"/>
  <c r="DJ14" i="1" s="1"/>
  <c r="DK14" i="1" s="1" a="1"/>
  <c r="DK14" i="1" s="1"/>
  <c r="DJ12" i="1" a="1"/>
  <c r="DJ12" i="1" s="1"/>
  <c r="DK12" i="1" s="1" a="1"/>
  <c r="DK12" i="1" s="1"/>
  <c r="DI2" i="1" a="1"/>
  <c r="DI2" i="1" s="1"/>
  <c r="BW15" i="1" a="1"/>
  <c r="BW15" i="1" s="1"/>
  <c r="DI15" i="1" s="1" a="1"/>
  <c r="DI15" i="1" s="1"/>
  <c r="BW40" i="1" a="1"/>
  <c r="BW40" i="1" s="1"/>
  <c r="DI40" i="1" s="1" a="1"/>
  <c r="DI40" i="1" s="1"/>
  <c r="DG34" i="1" a="1"/>
  <c r="DG34" i="1" s="1"/>
  <c r="DG58" i="1" a="1"/>
  <c r="DG58" i="1" s="1"/>
  <c r="DG15" i="1" a="1"/>
  <c r="DG15" i="1" s="1"/>
  <c r="DG40" i="1" a="1"/>
  <c r="DG40" i="1" s="1"/>
  <c r="DE40" i="1" a="1"/>
  <c r="DE40" i="1" s="1"/>
  <c r="DD40" i="1" a="1"/>
  <c r="DD40" i="1" s="1"/>
  <c r="DE34" i="1" a="1"/>
  <c r="DE34" i="1" s="1"/>
  <c r="DD34" i="1" a="1"/>
  <c r="DD34" i="1" s="1"/>
  <c r="DE58" i="1" a="1"/>
  <c r="DE58" i="1" s="1"/>
  <c r="DD58" i="1" a="1"/>
  <c r="DD58" i="1" s="1"/>
  <c r="DE15" i="1" a="1"/>
  <c r="DE15" i="1" s="1"/>
  <c r="DD15" i="1" a="1"/>
  <c r="DD15" i="1" s="1"/>
  <c r="BW34" i="1" a="1"/>
  <c r="BW34" i="1" s="1"/>
  <c r="DI34" i="1" s="1" a="1"/>
  <c r="DI34" i="1" s="1"/>
  <c r="DV2" i="1"/>
  <c r="DR1" i="1" s="1"/>
  <c r="DO2" i="1" s="1"/>
  <c r="DY1" i="1" a="1"/>
  <c r="DY1" i="1" s="1"/>
  <c r="BX40" i="1" l="1" a="1"/>
  <c r="BX40" i="1" s="1"/>
  <c r="DJ40" i="1" s="1" a="1"/>
  <c r="DJ40" i="1" s="1"/>
  <c r="DK40" i="1" s="1" a="1"/>
  <c r="DK40" i="1" s="1"/>
  <c r="BX34" i="1" a="1"/>
  <c r="BX34" i="1" s="1"/>
  <c r="DJ34" i="1" s="1" a="1"/>
  <c r="DJ34" i="1" s="1"/>
  <c r="DK34" i="1" s="1" a="1"/>
  <c r="DK34" i="1" s="1"/>
  <c r="BX15" i="1" a="1"/>
  <c r="BX15" i="1" s="1"/>
  <c r="DJ15" i="1" s="1" a="1"/>
  <c r="DJ15" i="1" s="1"/>
  <c r="DK15" i="1" s="1" a="1"/>
  <c r="DK15" i="1" s="1"/>
  <c r="BX58" i="1" a="1"/>
  <c r="BX58" i="1" s="1"/>
  <c r="DJ58" i="1" s="1" a="1"/>
  <c r="DJ58" i="1" s="1"/>
  <c r="DK58" i="1" s="1" a="1"/>
  <c r="DK58" i="1" s="1"/>
  <c r="CA58" i="1" a="1"/>
  <c r="CA58" i="1" s="1"/>
  <c r="BY58" i="1" a="1"/>
  <c r="BY58" i="1" s="1"/>
  <c r="BZ2" i="1" a="1"/>
  <c r="BZ2" i="1" s="1"/>
  <c r="CA2" i="1" a="1"/>
  <c r="CA2" i="1" s="1"/>
  <c r="BY15" i="1" a="1"/>
  <c r="BY15" i="1" s="1"/>
  <c r="CA15" i="1" a="1"/>
  <c r="CA15" i="1" s="1"/>
  <c r="BY34" i="1" a="1"/>
  <c r="BY34" i="1" s="1"/>
  <c r="CA34" i="1" a="1"/>
  <c r="CA34" i="1" s="1"/>
  <c r="BY40" i="1" a="1"/>
  <c r="BY40" i="1" s="1"/>
  <c r="CA40" i="1" a="1"/>
  <c r="CA40" i="1" s="1"/>
  <c r="BZ15" i="1" a="1"/>
  <c r="BZ15" i="1" s="1"/>
  <c r="BZ40" i="1" a="1"/>
  <c r="BZ40" i="1" s="1"/>
  <c r="BZ34" i="1" a="1"/>
  <c r="BZ34" i="1" s="1"/>
  <c r="BZ83" i="1"/>
  <c r="BZ82" i="1"/>
  <c r="DJ2" i="1" a="1"/>
  <c r="DJ2" i="1" s="1"/>
  <c r="DK2" i="1" s="1" a="1"/>
  <c r="DK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 Lafontaine</author>
  </authors>
  <commentList>
    <comment ref="DO1" authorId="0" shapeId="0" xr:uid="{EFD20FEE-2870-41E5-9A45-7BD6FF1B71E8}">
      <text>
        <r>
          <rPr>
            <b/>
            <sz val="9"/>
            <color indexed="81"/>
            <rFont val="Tahoma"/>
            <family val="2"/>
          </rPr>
          <t>PAYE AU NIVEAU ACTUEL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R1" authorId="0" shapeId="0" xr:uid="{BED7BC73-6BA3-4401-8FB9-132047874CAE}">
      <text>
        <r>
          <rPr>
            <b/>
            <sz val="9"/>
            <color indexed="81"/>
            <rFont val="Tahoma"/>
            <family val="2"/>
          </rPr>
          <t>MONTANT À PAYER POUR PROCHAIN NIVEAU, DES COMISSION VONT S'APPLIQUER DESSUS S IL Y A LIEU!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S1" authorId="0" shapeId="0" xr:uid="{6145C5E9-5B13-40A6-9BCD-1858742FA486}">
      <text>
        <r>
          <rPr>
            <b/>
            <sz val="9"/>
            <color indexed="81"/>
            <rFont val="Tahoma"/>
            <family val="2"/>
          </rPr>
          <t>VENTES D EQUIPE MANQUANTES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U1" authorId="0" shapeId="0" xr:uid="{7B335C2A-4436-4D2B-AFEE-FAEBB682FC21}">
      <text>
        <r>
          <rPr>
            <sz val="9"/>
            <color indexed="81"/>
            <rFont val="Tahoma"/>
            <family val="2"/>
          </rPr>
          <t>P_Q = PERSONELLEMENT PARAINÉE QUALIFIÉE
N1 = LEADER QUALIFIÉ DE NIVEAU 1</t>
        </r>
      </text>
    </comment>
    <comment ref="DV1" authorId="0" shapeId="0" xr:uid="{BFC334D7-957E-4928-A95A-FE1D15357B4E}">
      <text>
        <r>
          <rPr>
            <b/>
            <sz val="9"/>
            <color indexed="81"/>
            <rFont val="Tahoma"/>
            <family val="2"/>
          </rPr>
          <t>CONSEILLERE QUALIFIÉE PERSONELLEMENT PARAINÉE OU LEADER QUALIFIÉE DE PREMIER NIVEAU MANQUANTES SELON LE TITRE.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Y1" authorId="0" shapeId="0" xr:uid="{EC56D2FF-56A9-4ECD-AECD-7D31B84D5B65}">
      <text>
        <r>
          <rPr>
            <b/>
            <sz val="9"/>
            <color indexed="81"/>
            <rFont val="Tahoma"/>
            <family val="2"/>
          </rPr>
          <t>CONSEILLERE PERSONELLEMENT PARAINÉE LA MOINS CHER À QUALIFIER AU BESOIN.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Z1" authorId="0" shapeId="0" xr:uid="{81B1A970-1ACE-4D26-B117-77788875AA05}">
      <text>
        <r>
          <rPr>
            <sz val="9"/>
            <color indexed="81"/>
            <rFont val="Tahoma"/>
            <family val="2"/>
          </rPr>
          <t xml:space="preserve">VENTES ACTUEL DE LA CONSEILLERE
</t>
        </r>
      </text>
    </comment>
    <comment ref="EA1" authorId="0" shapeId="0" xr:uid="{448D7350-6F27-4B85-8FB8-84A5FA25B8CB}">
      <text>
        <r>
          <rPr>
            <sz val="9"/>
            <color indexed="81"/>
            <rFont val="Tahoma"/>
            <family val="2"/>
          </rPr>
          <t xml:space="preserve">vert= non qual leader mais signé
jaune= possibilité de leader mais pas signée
mauve = leader signée
</t>
        </r>
      </text>
    </comment>
    <comment ref="EB1" authorId="0" shapeId="0" xr:uid="{8C26BCF5-2459-4E93-A21D-B1C5B29E7FAE}">
      <text>
        <r>
          <rPr>
            <sz val="9"/>
            <color indexed="81"/>
            <rFont val="Tahoma"/>
            <family val="2"/>
          </rPr>
          <t xml:space="preserve">LEADER NIV1 LA PLUS PRES DE SE QUALIFIER
</t>
        </r>
      </text>
    </comment>
    <comment ref="EC1" authorId="0" shapeId="0" xr:uid="{5852126F-22AB-4CE5-AED9-371D9FBADB47}">
      <text>
        <r>
          <rPr>
            <b/>
            <sz val="9"/>
            <color indexed="81"/>
            <rFont val="Tahoma"/>
            <family val="2"/>
          </rPr>
          <t>MONTANT DE SES VENTES D EQUIPE</t>
        </r>
      </text>
    </comment>
    <comment ref="DN2" authorId="0" shapeId="0" xr:uid="{38B1FDC4-38B8-431C-A9EF-54588F5E3A52}">
      <text>
        <r>
          <rPr>
            <b/>
            <sz val="9"/>
            <color indexed="81"/>
            <rFont val="Tahoma"/>
            <family val="2"/>
          </rPr>
          <t>PAYE NET (PAYE- MONTANT INVESTI+COMISSION) : CE QUI RESTE DANS TES POCHES!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S2" authorId="0" shapeId="0" xr:uid="{2BFD7FDF-FD11-4B81-8482-D748EDEDBD83}">
      <text>
        <r>
          <rPr>
            <b/>
            <sz val="9"/>
            <color indexed="81"/>
            <rFont val="Tahoma"/>
            <family val="2"/>
          </rPr>
          <t>VENTES PERSO MANQUANTES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U2" authorId="0" shapeId="0" xr:uid="{8640CFA0-6A2E-44EF-B9CA-839291801DF2}">
      <text>
        <r>
          <rPr>
            <b/>
            <sz val="9"/>
            <color indexed="81"/>
            <rFont val="Tahoma"/>
            <family val="2"/>
          </rPr>
          <t>Q_2+ = CONSEILLERES QUALIFIÉE DE NIVEAU 2 ET PLUS
N2= LEADER QUALIFIÉE DE NIVEAU 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V2" authorId="0" shapeId="0" xr:uid="{E26B350D-12F9-4CF8-958B-2311450BF400}">
      <text>
        <r>
          <rPr>
            <b/>
            <sz val="9"/>
            <color indexed="81"/>
            <rFont val="Tahoma"/>
            <family val="2"/>
          </rPr>
          <t>CONSEILLERE DE NIVEAU 2 ET + QUALIFIÉE OU LEADER NIV 2 QUALIFIÉ MANQUANTES SELON LE TITRE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W2" authorId="0" shapeId="0" xr:uid="{37DEDAED-B7C2-41EA-8711-11C2471C614F}">
      <text>
        <r>
          <rPr>
            <b/>
            <sz val="9"/>
            <color indexed="81"/>
            <rFont val="Tahoma"/>
            <family val="2"/>
          </rPr>
          <t>N3= LEADER QUALIFIÉE DE NIVEAU 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X2" authorId="0" shapeId="0" xr:uid="{76046C18-1B4B-456D-821B-F71E1E2A0BB8}">
      <text>
        <r>
          <rPr>
            <b/>
            <sz val="9"/>
            <color indexed="81"/>
            <rFont val="Tahoma"/>
            <family val="2"/>
          </rPr>
          <t>LEADER QUALIFIÉE MANQUANTE NIV 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Z2" authorId="0" shapeId="0" xr:uid="{D043A782-625A-4317-9311-5FDF227A459B}">
      <text>
        <r>
          <rPr>
            <b/>
            <sz val="9"/>
            <color indexed="81"/>
            <rFont val="Tahoma"/>
            <family val="2"/>
          </rPr>
          <t>MONTANT À INVESTIR POUR QUALIFIER CETTE CONSEILLERE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B2" authorId="0" shapeId="0" xr:uid="{2B65A75C-82DE-4776-981B-D6FE9EBE312E}">
      <text>
        <r>
          <rPr>
            <b/>
            <sz val="9"/>
            <color indexed="81"/>
            <rFont val="Tahoma"/>
            <family val="2"/>
          </rPr>
          <t>LEADER NIV2 LA PLUS PRES DE SE QUALIFIER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C2" authorId="0" shapeId="0" xr:uid="{8CE2A298-A68F-416E-9D02-CF3DF16D4BB5}">
      <text>
        <r>
          <rPr>
            <b/>
            <sz val="9"/>
            <color indexed="81"/>
            <rFont val="Tahoma"/>
            <family val="2"/>
          </rPr>
          <t>MONTANT DE SES VENTES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<sst xmlns="http://schemas.openxmlformats.org/spreadsheetml/2006/main" count="305" uniqueCount="227">
  <si>
    <t>NOM</t>
  </si>
  <si>
    <t>DIRECT</t>
  </si>
  <si>
    <t>RANG</t>
  </si>
  <si>
    <t>VENTES</t>
  </si>
  <si>
    <t>niv1</t>
  </si>
  <si>
    <t>niv1 qual</t>
  </si>
  <si>
    <t>VAL</t>
  </si>
  <si>
    <t>direct2</t>
  </si>
  <si>
    <t>direct3</t>
  </si>
  <si>
    <t>direct4</t>
  </si>
  <si>
    <t>direct5</t>
  </si>
  <si>
    <t>direct6</t>
  </si>
  <si>
    <t>direct7</t>
  </si>
  <si>
    <t>direct8</t>
  </si>
  <si>
    <t>direct9</t>
  </si>
  <si>
    <t>direct10</t>
  </si>
  <si>
    <t>direct11</t>
  </si>
  <si>
    <t>direct12</t>
  </si>
  <si>
    <t>direct13</t>
  </si>
  <si>
    <t>direct14</t>
  </si>
  <si>
    <t>direct15</t>
  </si>
  <si>
    <t>paye</t>
  </si>
  <si>
    <t>direct16</t>
  </si>
  <si>
    <t>direct17</t>
  </si>
  <si>
    <t>direct18</t>
  </si>
  <si>
    <t>direct19</t>
  </si>
  <si>
    <t>direct20</t>
  </si>
  <si>
    <t>VENTES EQUIPE</t>
  </si>
  <si>
    <t>lead niv1</t>
  </si>
  <si>
    <t>lead niv2</t>
  </si>
  <si>
    <t>lead niv3</t>
  </si>
  <si>
    <t>titre</t>
  </si>
  <si>
    <t>FUT LEADER</t>
  </si>
  <si>
    <t>CONS SEIGNOR</t>
  </si>
  <si>
    <t>CONS VIP</t>
  </si>
  <si>
    <t>LEADER</t>
  </si>
  <si>
    <t>DIR SEIG</t>
  </si>
  <si>
    <t>DIR</t>
  </si>
  <si>
    <t>LEADER SEIG</t>
  </si>
  <si>
    <t>DIR EXEC</t>
  </si>
  <si>
    <t>DIR NATIONALE</t>
  </si>
  <si>
    <t>paye si investi</t>
  </si>
  <si>
    <t>montant à investir</t>
  </si>
  <si>
    <t>PAYE</t>
  </si>
  <si>
    <t>RANK</t>
  </si>
  <si>
    <t>PERSO</t>
  </si>
  <si>
    <t>NIV1</t>
  </si>
  <si>
    <t>NI2</t>
  </si>
  <si>
    <t>NIV3</t>
  </si>
  <si>
    <t>NIV4</t>
  </si>
  <si>
    <t>CONS</t>
  </si>
  <si>
    <t>PERSO +</t>
  </si>
  <si>
    <t>PRIME</t>
  </si>
  <si>
    <t>PERSO_PAR</t>
  </si>
  <si>
    <t>NIV5</t>
  </si>
  <si>
    <t>NIV6</t>
  </si>
  <si>
    <t>NIV7</t>
  </si>
  <si>
    <t>NIV8</t>
  </si>
  <si>
    <t>NIV9</t>
  </si>
  <si>
    <t>NIV10</t>
  </si>
  <si>
    <t>NIV11</t>
  </si>
  <si>
    <t>NIV12</t>
  </si>
  <si>
    <t>NIV13</t>
  </si>
  <si>
    <t>NIV14</t>
  </si>
  <si>
    <t>rang a atteindre</t>
  </si>
  <si>
    <t>EQUIPE</t>
  </si>
  <si>
    <t>N3</t>
  </si>
  <si>
    <t>ventes equipe niv1</t>
  </si>
  <si>
    <t>ventes equipe niv2</t>
  </si>
  <si>
    <t>ventes equipe niv3</t>
  </si>
  <si>
    <t>ventes equipe niv4</t>
  </si>
  <si>
    <t>ventes equipe niv5</t>
  </si>
  <si>
    <t>ventes equipe niv6</t>
  </si>
  <si>
    <t>ventes equipe niv7</t>
  </si>
  <si>
    <t>ventes equipe niv8</t>
  </si>
  <si>
    <t>ventes equipe niv9</t>
  </si>
  <si>
    <t>ventes equipe niv10</t>
  </si>
  <si>
    <t>ventes equipe niv11</t>
  </si>
  <si>
    <t>ventes equipe niv12</t>
  </si>
  <si>
    <t>ventes equipe niv13</t>
  </si>
  <si>
    <t>ventes equipe niv14</t>
  </si>
  <si>
    <t>ventes equipe niv15</t>
  </si>
  <si>
    <t>LEADER DIRECT</t>
  </si>
  <si>
    <t>ventes_equipe_temp</t>
  </si>
  <si>
    <t>niv2+</t>
  </si>
  <si>
    <t>niv2+ qual</t>
  </si>
  <si>
    <t>PERSO_QUAL_VRAI</t>
  </si>
  <si>
    <t>NIV2+ QUAL_VRAI</t>
  </si>
  <si>
    <t>LEAD_POSSIBLE</t>
  </si>
  <si>
    <t>LEAD_POSSIBLE_RANG</t>
  </si>
  <si>
    <t>LEAD_QUAL_PREMIER</t>
  </si>
  <si>
    <t>LEAD_QUAL_VRAI</t>
  </si>
  <si>
    <t>dir_lead_qual</t>
  </si>
  <si>
    <t>signé_lead</t>
  </si>
  <si>
    <t>NON-QUAL</t>
  </si>
  <si>
    <t>NIV0</t>
  </si>
  <si>
    <t>NIV15</t>
  </si>
  <si>
    <t>NIV16</t>
  </si>
  <si>
    <t>level</t>
  </si>
  <si>
    <t>DEPASSEMENT</t>
  </si>
  <si>
    <t>DANIKA BLANCHARD</t>
  </si>
  <si>
    <t>ÉMILIE GAULIN</t>
  </si>
  <si>
    <t>JULIE GAUTHIER-LARENTE</t>
  </si>
  <si>
    <t>MARIE-PIER FORTIN NADEAU</t>
  </si>
  <si>
    <t>PIERRETTE LEGEAULT</t>
  </si>
  <si>
    <t>RACHEL BIGRAS</t>
  </si>
  <si>
    <t>YANILOU LEDUC</t>
  </si>
  <si>
    <t>CAROLINE GAULIN</t>
  </si>
  <si>
    <t>CAROLANE GRAVEL</t>
  </si>
  <si>
    <t>EMY BORDELEAU</t>
  </si>
  <si>
    <t>JESSICA LECOMPTE</t>
  </si>
  <si>
    <t>CINDY CLICHE</t>
  </si>
  <si>
    <t>JACKIE LAVALLÉE</t>
  </si>
  <si>
    <t>STESSY POULIOT</t>
  </si>
  <si>
    <t>LUCE BOILY</t>
  </si>
  <si>
    <t>CHLOÉE ROY PROULX</t>
  </si>
  <si>
    <t>ISABELLE TOURANGEAU</t>
  </si>
  <si>
    <t>SONIA LAFLAMME</t>
  </si>
  <si>
    <t>DIANE PATENAUDE</t>
  </si>
  <si>
    <t>GENEVIÈVE GAGNÉ</t>
  </si>
  <si>
    <t>KATHLEEN ST-LOUIS</t>
  </si>
  <si>
    <t>MANON PHILIPPON</t>
  </si>
  <si>
    <t>MAUDE GUAY</t>
  </si>
  <si>
    <t>NANCY LÉTOURNEAU</t>
  </si>
  <si>
    <t>RENÉE MIMEAULT</t>
  </si>
  <si>
    <t>VIRGINIE BEAUREGARD</t>
  </si>
  <si>
    <t>JESSE NOLET</t>
  </si>
  <si>
    <t>NANCY LÉGARÉ</t>
  </si>
  <si>
    <t>PATRICIA RACICOT</t>
  </si>
  <si>
    <t>STEÉPHANIE LAJOIE</t>
  </si>
  <si>
    <t>karen lavalee</t>
  </si>
  <si>
    <t>karen1</t>
  </si>
  <si>
    <t>karen2</t>
  </si>
  <si>
    <t>karen3</t>
  </si>
  <si>
    <t>karen4</t>
  </si>
  <si>
    <t>karen5</t>
  </si>
  <si>
    <t>karen6</t>
  </si>
  <si>
    <t>karen7</t>
  </si>
  <si>
    <t>karen8</t>
  </si>
  <si>
    <t>karen9</t>
  </si>
  <si>
    <t>karen10</t>
  </si>
  <si>
    <t>karen11</t>
  </si>
  <si>
    <t>karen12</t>
  </si>
  <si>
    <t>info</t>
  </si>
  <si>
    <t>RANG_leader</t>
  </si>
  <si>
    <t>RANG_LEADER_DIRECT</t>
  </si>
  <si>
    <t>RANG À ATTEINDRE</t>
  </si>
  <si>
    <t>PERSO À QUALIFIER</t>
  </si>
  <si>
    <t>PLUS FACILE À QUALIFIER</t>
  </si>
  <si>
    <t>MONTANT QUI MANQUE</t>
  </si>
  <si>
    <t>N2+ À QUALIFIER</t>
  </si>
  <si>
    <t>N2+ PLUS FACILE À QUALIFIER</t>
  </si>
  <si>
    <t>N2+ MONTANT QUI MANQUE</t>
  </si>
  <si>
    <t>LEAD N1 À QUALIFIER</t>
  </si>
  <si>
    <t>PLUS PRÊT DE REUSSIR</t>
  </si>
  <si>
    <t>N1 MONTANT QUI MANQUE</t>
  </si>
  <si>
    <t>LEAD NIV 2 À QUALIFIER</t>
  </si>
  <si>
    <t>N2 PLUS PRÊT DE REUSSIR</t>
  </si>
  <si>
    <t>N2 MONTANT QUI MANQUE</t>
  </si>
  <si>
    <t>LEAD NIV 3 À QUALIFIER</t>
  </si>
  <si>
    <t>N3 PLUS PRÊT DE REUSSIR</t>
  </si>
  <si>
    <t>N3 MONTANT QUI MANQUE</t>
  </si>
  <si>
    <t>MONTANT À INVESTIR</t>
  </si>
  <si>
    <t>PAYE SI INVESTI</t>
  </si>
  <si>
    <t>GAIN</t>
  </si>
  <si>
    <t>TEST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</si>
  <si>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</si>
  <si>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</si>
  <si>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</si>
  <si>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</si>
  <si>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</si>
  <si>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</si>
  <si>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</si>
  <si>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</si>
  <si>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</si>
  <si>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</si>
  <si>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</si>
  <si>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</si>
  <si>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</si>
  <si>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</si>
  <si>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</si>
  <si>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</si>
  <si>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</si>
  <si>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</si>
  <si>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</si>
  <si>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</si>
  <si>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</si>
  <si>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</si>
  <si>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</si>
  <si>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</si>
  <si>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</si>
  <si>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moins cher</t>
  </si>
  <si>
    <t>niv base</t>
  </si>
  <si>
    <t>N2+ PLUS FACILE À QUALIFIER_2</t>
  </si>
  <si>
    <t>N2+ MONTANT QUI MANQUE_2</t>
  </si>
  <si>
    <t>sab biz</t>
  </si>
  <si>
    <t>du culo</t>
  </si>
  <si>
    <t>yabi dolido</t>
  </si>
  <si>
    <t>PLUS PRÊT DE REUSSIR_2</t>
  </si>
  <si>
    <t>PLUS PRÊT DE REUSSIR_3</t>
  </si>
  <si>
    <t>PLUS PRÊT DE REUSSIR_4</t>
  </si>
  <si>
    <t>PLUS PRÊT DE REUSSIR_5</t>
  </si>
  <si>
    <t>PLUS PRÊT DE REUSSIR_6</t>
  </si>
  <si>
    <t>N1 MONTANT QUI MANQUE_2</t>
  </si>
  <si>
    <t>N1 MONTANT QUI MANQUE_3</t>
  </si>
  <si>
    <t>N1 MONTANT QUI MANQUE_4</t>
  </si>
  <si>
    <t>N1 MONTANT QUI MANQUE_5</t>
  </si>
  <si>
    <t>N1 MONTANT QUI MANQUE_6</t>
  </si>
  <si>
    <t>julie 2</t>
  </si>
  <si>
    <t>julie 3</t>
  </si>
  <si>
    <t>julie4</t>
  </si>
  <si>
    <t>julie5</t>
  </si>
  <si>
    <t>julie6</t>
  </si>
  <si>
    <t>perso pour lead montant</t>
  </si>
  <si>
    <t>n2+ pour lead montant</t>
  </si>
  <si>
    <t>ventes equipe pour lead montant</t>
  </si>
  <si>
    <t>ventes perso pour lead montant</t>
  </si>
  <si>
    <t>montant min pour qual lead</t>
  </si>
  <si>
    <t>montant perso qui manque</t>
  </si>
  <si>
    <t>ventes equipe qui manque</t>
  </si>
  <si>
    <t>CAS EVAL</t>
  </si>
  <si>
    <t>N1 TAMPON 1</t>
  </si>
  <si>
    <t>N1 TAMPON 2</t>
  </si>
  <si>
    <t>N1 TAMPON 3</t>
  </si>
  <si>
    <t>N1 TAMPON 4</t>
  </si>
  <si>
    <t>N2 TAMPON 1</t>
  </si>
  <si>
    <t>N2 TAMPON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</si>
</sst>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rgb="FF303030"/>
      <name val="Arial"/>
      <family val="2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0" xfId="0" applyProtection="1">
      <protection locked="0"/>
    </xf>
    <xf numFmtId="2" fontId="0" fillId="0" borderId="0" xfId="0" applyNumberFormat="1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0" fontId="3" fillId="0" borderId="0" xfId="0" applyFont="1"/>
    <xf numFmtId="2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NumberFormat="1" applyBorder="1"/>
    <xf numFmtId="0" fontId="0" fillId="0" borderId="3" xfId="0" applyBorder="1"/>
    <xf numFmtId="0" fontId="0" fillId="0" borderId="3" xfId="0" applyNumberFormat="1" applyBorder="1"/>
    <xf numFmtId="2" fontId="0" fillId="0" borderId="3" xfId="0" applyNumberFormat="1" applyBorder="1"/>
    <xf numFmtId="0" fontId="0" fillId="0" borderId="3" xfId="0" applyNumberFormat="1" applyBorder="1" applyProtection="1">
      <protection locked="0"/>
    </xf>
    <xf numFmtId="0" fontId="0" fillId="0" borderId="4" xfId="0" applyBorder="1"/>
    <xf numFmtId="0" fontId="0" fillId="0" borderId="4" xfId="0" applyBorder="1" applyProtection="1">
      <protection locked="0"/>
    </xf>
    <xf numFmtId="0" fontId="0" fillId="0" borderId="4" xfId="0" applyBorder="1" applyProtection="1"/>
    <xf numFmtId="2" fontId="0" fillId="0" borderId="5" xfId="0" applyNumberFormat="1" applyBorder="1" applyProtection="1">
      <protection locked="0"/>
    </xf>
    <xf numFmtId="2" fontId="0" fillId="0" borderId="3" xfId="0" applyNumberFormat="1" applyBorder="1" applyProtection="1">
      <protection locked="0"/>
    </xf>
    <xf numFmtId="0" fontId="0" fillId="0" borderId="1" xfId="0" applyNumberFormat="1" applyBorder="1"/>
    <xf numFmtId="0" fontId="6" fillId="0" borderId="0" xfId="0" applyFont="1"/>
    <xf numFmtId="0" fontId="7" fillId="0" borderId="0" xfId="0" applyFont="1"/>
    <xf numFmtId="0" fontId="1" fillId="0" borderId="4" xfId="0" applyFont="1" applyBorder="1"/>
    <xf numFmtId="0" fontId="1" fillId="0" borderId="4" xfId="0" applyFont="1" applyBorder="1" applyAlignment="1">
      <alignment vertical="justify"/>
    </xf>
    <xf numFmtId="0" fontId="0" fillId="0" borderId="4" xfId="0" applyBorder="1" applyAlignment="1">
      <alignment vertical="justify"/>
    </xf>
    <xf numFmtId="0" fontId="0" fillId="0" borderId="0" xfId="0" applyNumberFormat="1" applyBorder="1" applyProtection="1">
      <protection locked="0"/>
    </xf>
    <xf numFmtId="0" fontId="8" fillId="0" borderId="0" xfId="0" applyFont="1"/>
    <xf numFmtId="20" fontId="0" fillId="0" borderId="0" xfId="0" applyNumberFormat="1" applyBorder="1" applyProtection="1">
      <protection locked="0"/>
    </xf>
    <xf numFmtId="0" fontId="9" fillId="0" borderId="0" xfId="0" applyFont="1"/>
    <xf numFmtId="16" fontId="0" fillId="0" borderId="1" xfId="0" applyNumberFormat="1" applyBorder="1" applyProtection="1">
      <protection locked="0"/>
    </xf>
  </cellXfs>
  <cellStyles count="1">
    <cellStyle name="Normal" xfId="0" builtinId="0"/>
  </cellStyles>
  <dxfs count="119"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0" formatCode="General"/>
    </dxf>
    <dxf>
      <numFmt numFmtId="2" formatCode="0.0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0" formatCode="General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right style="medium">
          <color indexed="64"/>
        </right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" formatCode="0.00"/>
      <protection locked="0" hidden="0"/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0" formatCode="General"/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F4DE65-B03F-448E-887A-CB86DE0D76AD}" name="Tableau1" displayName="Tableau1" ref="A1:DK79" totalsRowShown="0">
  <tableColumns count="115">
    <tableColumn id="1" xr3:uid="{0ED6A48E-F885-4791-BAE7-97EB24F0FB8E}" name="NOM" dataDxfId="118"/>
    <tableColumn id="2" xr3:uid="{27D0DAE3-2713-4BC3-BD5F-138FF067B4B8}" name="DIRECT" dataDxfId="117"/>
    <tableColumn id="29" xr3:uid="{DEC61434-0029-411E-90E3-4475ED482536}" name="direct2" dataDxfId="116">
      <calculatedColumnFormula array="1">IF(OR(Tableau1[[#This Row],[DIRECT]]="",Tableau1[[#This Row],[DIRECT]]="val"),"",INDEX(Tableau1[],MATCH(Tableau1[[#This Row],[DIRECT]],Tableau1[NOM],0),2))</calculatedColumnFormula>
    </tableColumn>
    <tableColumn id="28" xr3:uid="{7BAA52DC-AE2C-45D0-B9E2-B2C4DE097813}" name="direct3" dataDxfId="115">
      <calculatedColumnFormula array="1">IF(OR(Tableau1[[#This Row],[direct2]]="",Tableau1[[#This Row],[direct2]]="val"),"",INDEX(Tableau1[],MATCH(Tableau1[[#This Row],[direct2]],Tableau1[NOM],0),2))</calculatedColumnFormula>
    </tableColumn>
    <tableColumn id="27" xr3:uid="{24EAD30C-47E5-4092-9C31-6B6CE5FF1D23}" name="direct4" dataDxfId="114">
      <calculatedColumnFormula array="1">IF(OR(Tableau1[[#This Row],[direct3]]="",Tableau1[[#This Row],[direct3]]="val"),"",INDEX(Tableau1[],MATCH(Tableau1[[#This Row],[direct3]],Tableau1[NOM],0),2))</calculatedColumnFormula>
    </tableColumn>
    <tableColumn id="26" xr3:uid="{A0E59136-EDAC-4616-81E8-C5F1B8DAB142}" name="direct5" dataDxfId="113">
      <calculatedColumnFormula array="1">IF(OR(Tableau1[[#This Row],[direct4]]="",Tableau1[[#This Row],[direct4]]="val"),"",INDEX(Tableau1[],MATCH(Tableau1[[#This Row],[direct4]],Tableau1[NOM],0),2))</calculatedColumnFormula>
    </tableColumn>
    <tableColumn id="25" xr3:uid="{D046A747-CCC2-4EAE-90FC-CD0A2D9F5641}" name="direct6" dataDxfId="112">
      <calculatedColumnFormula array="1">IF(OR(Tableau1[[#This Row],[direct5]]="",Tableau1[[#This Row],[direct5]]="val"),"",INDEX(Tableau1[],MATCH(Tableau1[[#This Row],[direct5]],Tableau1[NOM],0),2))</calculatedColumnFormula>
    </tableColumn>
    <tableColumn id="24" xr3:uid="{A6AEFED5-1396-49F5-8F9E-35C5FE43CC2D}" name="direct7" dataDxfId="111">
      <calculatedColumnFormula array="1">IF(OR(Tableau1[[#This Row],[direct6]]="",Tableau1[[#This Row],[direct6]]="val"),"",INDEX(Tableau1[],MATCH(Tableau1[[#This Row],[direct6]],Tableau1[NOM],0),2))</calculatedColumnFormula>
    </tableColumn>
    <tableColumn id="23" xr3:uid="{6F152F46-EEEF-4C93-BB6F-A317EBC7C200}" name="direct8" dataDxfId="110">
      <calculatedColumnFormula array="1">IF(OR(Tableau1[[#This Row],[direct7]]="",Tableau1[[#This Row],[direct7]]="val"),"",INDEX(Tableau1[],MATCH(Tableau1[[#This Row],[direct7]],Tableau1[NOM],0),2))</calculatedColumnFormula>
    </tableColumn>
    <tableColumn id="22" xr3:uid="{76577820-162D-4B4A-B76D-E22E0FFE5DC0}" name="direct9" dataDxfId="109">
      <calculatedColumnFormula array="1">IF(OR(Tableau1[[#This Row],[direct8]]="",Tableau1[[#This Row],[direct8]]="val"),"",INDEX(Tableau1[],MATCH(Tableau1[[#This Row],[direct8]],Tableau1[NOM],0),2))</calculatedColumnFormula>
    </tableColumn>
    <tableColumn id="21" xr3:uid="{634EFCD1-14F6-4C4A-BA2A-43FA33588990}" name="direct10" dataDxfId="108">
      <calculatedColumnFormula array="1">IF(OR(Tableau1[[#This Row],[direct9]]="",Tableau1[[#This Row],[direct9]]="val"),"",INDEX(Tableau1[],MATCH(Tableau1[[#This Row],[direct9]],Tableau1[NOM],0),2))</calculatedColumnFormula>
    </tableColumn>
    <tableColumn id="20" xr3:uid="{ADA0DCC8-F23A-4434-8914-9C43647AC22C}" name="direct11" dataDxfId="107">
      <calculatedColumnFormula array="1">IF(OR(Tableau1[[#This Row],[direct10]]="",Tableau1[[#This Row],[direct10]]="val"),"",INDEX(Tableau1[],MATCH(Tableau1[[#This Row],[direct10]],Tableau1[NOM],0),2))</calculatedColumnFormula>
    </tableColumn>
    <tableColumn id="19" xr3:uid="{3D7E7937-9CC4-44A5-B86F-FE7055D1FE00}" name="direct12" dataDxfId="106">
      <calculatedColumnFormula array="1">IF(OR(Tableau1[[#This Row],[direct11]]="",Tableau1[[#This Row],[direct11]]="val"),"",INDEX(Tableau1[],MATCH(Tableau1[[#This Row],[direct11]],Tableau1[NOM],0),2))</calculatedColumnFormula>
    </tableColumn>
    <tableColumn id="18" xr3:uid="{91CC285C-7BE7-4DB2-888A-C3207E3148C2}" name="direct13" dataDxfId="105">
      <calculatedColumnFormula array="1">IF(OR(Tableau1[[#This Row],[direct12]]="",Tableau1[[#This Row],[direct12]]="val"),"",INDEX(Tableau1[],MATCH(Tableau1[[#This Row],[direct12]],Tableau1[NOM],0),2))</calculatedColumnFormula>
    </tableColumn>
    <tableColumn id="17" xr3:uid="{76D3892D-5A28-4BAB-AE5C-B388543177E7}" name="direct14" dataDxfId="104">
      <calculatedColumnFormula array="1">IF(OR(Tableau1[[#This Row],[direct13]]="",Tableau1[[#This Row],[direct13]]="val"),"",INDEX(Tableau1[],MATCH(Tableau1[[#This Row],[direct13]],Tableau1[NOM],0),2))</calculatedColumnFormula>
    </tableColumn>
    <tableColumn id="69" xr3:uid="{1C3E4FA1-B252-4A22-A003-88733D99A92C}" name="direct15" dataDxfId="103">
      <calculatedColumnFormula array="1">IF(OR(Tableau1[[#This Row],[direct14]]="",Tableau1[[#This Row],[direct14]]="val"),"",INDEX(Tableau1[],MATCH(Tableau1[[#This Row],[direct14]],Tableau1[NOM],0),2))</calculatedColumnFormula>
    </tableColumn>
    <tableColumn id="68" xr3:uid="{57F28493-67A6-491D-8E05-AA1F1E8BBDCE}" name="direct16" dataDxfId="102">
      <calculatedColumnFormula array="1">IF(OR(Tableau1[[#This Row],[direct15]]="",Tableau1[[#This Row],[direct15]]="val"),"",INDEX(Tableau1[],MATCH(Tableau1[[#This Row],[direct15]],Tableau1[NOM],0),2))</calculatedColumnFormula>
    </tableColumn>
    <tableColumn id="67" xr3:uid="{75D40CA4-1F3B-4D68-AA46-BBFAE6C94575}" name="direct17" dataDxfId="101">
      <calculatedColumnFormula array="1">IF(OR(Tableau1[[#This Row],[direct16]]="",Tableau1[[#This Row],[direct16]]="val"),"",INDEX(Tableau1[],MATCH(Tableau1[[#This Row],[direct16]],Tableau1[NOM],0),2))</calculatedColumnFormula>
    </tableColumn>
    <tableColumn id="66" xr3:uid="{BD57F945-2119-4CCD-BF41-9ADD2817E901}" name="direct18" dataDxfId="100">
      <calculatedColumnFormula array="1">IF(OR(Tableau1[[#This Row],[direct17]]="",Tableau1[[#This Row],[direct17]]="val"),"",INDEX(Tableau1[],MATCH(Tableau1[[#This Row],[direct17]],Tableau1[NOM],0),2))</calculatedColumnFormula>
    </tableColumn>
    <tableColumn id="65" xr3:uid="{54ABDDD4-7A02-4E76-8203-4FCE366F97D2}" name="direct19" dataDxfId="99">
      <calculatedColumnFormula array="1">IF(OR(Tableau1[[#This Row],[direct18]]="",Tableau1[[#This Row],[direct18]]="val"),"",INDEX(Tableau1[],MATCH(Tableau1[[#This Row],[direct18]],Tableau1[NOM],0),2))</calculatedColumnFormula>
    </tableColumn>
    <tableColumn id="16" xr3:uid="{2EE25798-3ECE-4C0A-946A-592B2D1AD949}" name="direct20" dataDxfId="98">
      <calculatedColumnFormula array="1">IF(OR(Tableau1[[#This Row],[direct19]]="",Tableau1[[#This Row],[direct19]]="val"),"",INDEX(Tableau1[],MATCH(Tableau1[[#This Row],[direct19]],Tableau1[NOM],0),2))</calculatedColumnFormula>
    </tableColumn>
    <tableColumn id="120" xr3:uid="{767720F9-FE4C-4C79-9602-CFD5A569D3F8}" name="LEADER DIRECT" dataDxfId="97">
      <calculatedColumnFormula array="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calculatedColumnFormula>
    </tableColumn>
    <tableColumn id="32" xr3:uid="{D8B02392-707A-41BE-9812-89D1138E0207}" name="RANG_LEADER_DIRECT" dataDxfId="96">
      <calculatedColumnFormula array="1">IF(Tableau1[[#This Row],[LEADER DIRECT]]="",0,INDEX(Tableau1[],MATCH(Tableau1[[#This Row],[LEADER DIRECT]],Tableau1[NOM],0),COLUMN(Tableau1[[#This Row],[RANG_leader]])))</calculatedColumnFormula>
    </tableColumn>
    <tableColumn id="9" xr3:uid="{B5C902CE-21BB-40F6-8E60-D5F035637B76}" name="RANG_leader" dataDxfId="95">
      <calculatedColumnFormula array="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calculatedColumnFormula>
    </tableColumn>
    <tableColumn id="3" xr3:uid="{7AC95FB1-A9D0-47B4-BCD3-1A2724C168B8}" name="RANG" dataDxfId="94">
      <calculatedColumnFormula array="1">IF(Tableau1[[#This Row],[DIRECT]]="",0,VLOOKUP(Tableau1[[#This Row],[DIRECT]],Tableau1[],COLUMN(Tableau1[[#This Row],[RANG]]),FALSE)+1)</calculatedColumnFormula>
    </tableColumn>
    <tableColumn id="5" xr3:uid="{95483A7F-652A-4D9C-B4D2-2051C49964B8}" name="VENTES" dataDxfId="93"/>
    <tableColumn id="4" xr3:uid="{93D569A1-D7C7-44AB-8724-9E86C3139442}" name="niv1" dataDxfId="92">
      <calculatedColumnFormula array="1">COUNTIF(Tableau1[DIRECT],Tableau1[[#This Row],[NOM]])</calculatedColumnFormula>
    </tableColumn>
    <tableColumn id="7" xr3:uid="{4B870196-A664-4E3A-BD84-3AFDEC3BB1E4}" name="niv1 qual" dataDxfId="91">
      <calculatedColumnFormula array="1">COUNTIFS(Tableau1[DIRECT],Tableau1[[#This Row],[NOM]],Tableau1[VENTES],"&gt;=250")</calculatedColumnFormula>
    </tableColumn>
    <tableColumn id="6" xr3:uid="{040CE654-96CE-432B-A563-E0568812E773}" name="niv2+" dataDxfId="90">
      <calculatedColumnFormula array="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calculatedColumnFormula>
    </tableColumn>
    <tableColumn id="8" xr3:uid="{D22905C8-1E1E-4002-9DBD-052D242C1CD4}" name="niv2+ qual" dataDxfId="89">
      <calculatedColumnFormula array="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calculatedColumnFormula>
    </tableColumn>
    <tableColumn id="225" xr3:uid="{7293A2E0-C05C-4696-ACF7-39160557ABB8}" name="PERSO_QUAL_VRAI" dataDxfId="88">
      <calculatedColumnFormula array="1">IF(Tableau1[[#This Row],[LEAD_QUAL_PREMIER]]=1,Tableau1[[#This Row],[niv1 qual]],COUNTIFS(Tableau1[DIRECT],Tableau1[[#This Row],[NOM]],Tableau1[LEAD_QUAL_VRAI],0,Tableau1[VENTES],"&gt;=250"))</calculatedColumnFormula>
    </tableColumn>
    <tableColumn id="226" xr3:uid="{2CD4B971-6445-4ADF-AF66-AE3D7B6FFBA1}" name="NIV2+ QUAL_VRAI" dataDxfId="87">
      <calculatedColumnFormula array="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calculatedColumnFormula>
    </tableColumn>
    <tableColumn id="228" xr3:uid="{71D7B5E0-9314-4C16-AF1F-5FA94E554810}" name="LEAD_POSSIBLE" dataDxfId="86">
      <calculatedColumnFormula array="1">IF(AND(Tableau1[[#This Row],[niv1 qual]]&gt;3,(Tableau1[[#This Row],[niv1 qual]]+Tableau1[[#This Row],[niv2+ qual]])&gt;5,Tableau1[[#This Row],[VENTES]]&gt;=1000,Tableau1[[#This Row],[ventes_equipe_temp]]&gt;=6000),1,0)</calculatedColumnFormula>
    </tableColumn>
    <tableColumn id="229" xr3:uid="{801446E4-B95A-4136-9167-F207945791DC}" name="LEAD_POSSIBLE_RANG" dataDxfId="85">
      <calculatedColumnFormula array="1">IF(Tableau1[[#This Row],[LEAD_POSSIBLE]]=1,RANK(Tableau1[[#This Row],[RANG]],Tableau1[RANG],1),0)</calculatedColumnFormula>
    </tableColumn>
    <tableColumn id="227" xr3:uid="{73AA11C7-1F34-40EC-99F4-3BCB8CFA4771}" name="LEAD_QUAL_PREMIER" dataDxfId="84">
      <calculatedColumnFormula array="1">IF(COUNTIF(Tableau1[LEAD_POSSIBLE_RANG],"&lt;&gt;0")&gt;0,IF(Tableau1[[#This Row],[LEAD_POSSIBLE_RANG]]=LARGE(Tableau1[LEAD_POSSIBLE_RANG],1),1,0),0)</calculatedColumnFormula>
    </tableColumn>
    <tableColumn id="231" xr3:uid="{7BB1EF55-387D-45E5-A136-37181877470B}" name="dir_lead_qual" dataDxfId="83">
      <calculatedColumnFormula array="1">IF(Tableau1[[#This Row],[DIRECT]]="",Tableau1[[#This Row],[LEAD_QUAL_VRAI]],IF(INDEX(Tableau1[],MATCH(Tableau1[[#This Row],[DIRECT]],Tableau1[NOM],0),COLUMN(Tableau1[[#This Row],[LEAD_QUAL_VRAI]]))=1,1,0))</calculatedColumnFormula>
    </tableColumn>
    <tableColumn id="230" xr3:uid="{2ABB57BD-CF39-4E2D-9256-169AAE119E2E}" name="LEAD_QUAL_VRAI" dataDxfId="19">
      <calculatedColumnFormula array="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calculatedColumnFormula>
    </tableColumn>
    <tableColumn id="155" xr3:uid="{17F09246-40F5-41DC-BB96-CBAE12097007}" name="ventes_equipe_temp" dataDxfId="82">
      <calculatedColumnFormula array="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calculatedColumnFormula>
    </tableColumn>
    <tableColumn id="72" xr3:uid="{FDE80580-57EB-4125-87AB-76875DCB38C1}" name="VENTES EQUIPE" dataDxfId="81">
      <calculatedColumnFormula array="1">Tableau1[[#This Row],[VENTES]]+SUMIFS(Tableau1[VENTES EQUIPE],Tableau1[DIRECT],Tableau1[[#This Row],[NOM]],Tableau1[signé_lead],0)</calculatedColumnFormula>
    </tableColumn>
    <tableColumn id="99" xr3:uid="{91943644-CBC4-4B8B-8233-278ED9D3468A}" name="ventes equipe niv1" dataDxfId="80">
      <calculatedColumnFormula array="1">IF(Tableau1[[#This Row],[LEAD_QUAL_VRAI]]=1,SUMIFS(Tableau1[VENTES EQUIPE],Tableau1[LEADER DIRECT],Tableau1[[#This Row],[NOM]],Tableau1[signé_lead],1),0)</calculatedColumnFormula>
    </tableColumn>
    <tableColumn id="98" xr3:uid="{E39A10A7-FE0A-4FD1-894A-72FD36892C03}" name="ventes equipe niv2" dataDxfId="79">
      <calculatedColumnFormula array="1">IF(Tableau1[[#This Row],[LEAD_QUAL_VRAI]]=1,SUMIFS(Tableau1[VENTES EQUIPE],Tableau1[RANG_leader],Tableau1[[#This Row],[RANG_leader]]+2,Tableau1[signé_lead],1),0)</calculatedColumnFormula>
    </tableColumn>
    <tableColumn id="97" xr3:uid="{3E96AB30-8DD1-4227-B60C-7D6B4FD90755}" name="ventes equipe niv3" dataDxfId="78">
      <calculatedColumnFormula array="1">IF(Tableau1[[#This Row],[LEAD_QUAL_VRAI]]=1,SUMIFS(Tableau1[VENTES EQUIPE],Tableau1[RANG_leader],Tableau1[[#This Row],[RANG_leader]]+3,Tableau1[signé_lead],1),0)</calculatedColumnFormula>
    </tableColumn>
    <tableColumn id="96" xr3:uid="{45393A7B-538B-4835-B779-C5EA86EC5434}" name="ventes equipe niv4" dataDxfId="77">
      <calculatedColumnFormula array="1">IF(Tableau1[[#This Row],[LEAD_QUAL_VRAI]]=1,SUMIFS(Tableau1[VENTES EQUIPE],Tableau1[RANG_leader],Tableau1[[#This Row],[RANG_leader]]+4,Tableau1[signé_lead],1),0)</calculatedColumnFormula>
    </tableColumn>
    <tableColumn id="95" xr3:uid="{C570825C-43C6-4E6D-921F-7D34FE2F6371}" name="ventes equipe niv5" dataDxfId="76">
      <calculatedColumnFormula array="1">IF(Tableau1[[#This Row],[LEAD_QUAL_VRAI]]=1,SUMIFS(Tableau1[VENTES EQUIPE],Tableau1[RANG_leader],Tableau1[[#This Row],[RANG_leader]]+5,Tableau1[signé_lead],1),0)</calculatedColumnFormula>
    </tableColumn>
    <tableColumn id="94" xr3:uid="{216883D5-CCE6-47F9-8F64-11E9237AEB85}" name="ventes equipe niv6" dataDxfId="75">
      <calculatedColumnFormula array="1">IF(Tableau1[[#This Row],[LEAD_QUAL_VRAI]]=1,SUMIFS(Tableau1[VENTES EQUIPE],Tableau1[RANG_leader],Tableau1[[#This Row],[RANG_leader]]+6,Tableau1[signé_lead],1),0)</calculatedColumnFormula>
    </tableColumn>
    <tableColumn id="93" xr3:uid="{CB7840AB-F163-46C2-89DB-58D982CBA47E}" name="ventes equipe niv7" dataDxfId="74">
      <calculatedColumnFormula array="1">IF(Tableau1[[#This Row],[LEAD_QUAL_VRAI]]=1,SUMIFS(Tableau1[VENTES EQUIPE],Tableau1[RANG_leader],Tableau1[[#This Row],[RANG_leader]]+7,Tableau1[signé_lead],1),0)</calculatedColumnFormula>
    </tableColumn>
    <tableColumn id="92" xr3:uid="{5E1A28D2-9ADB-4A82-B6F6-586E75B334F8}" name="ventes equipe niv8" dataDxfId="73">
      <calculatedColumnFormula array="1">IF(Tableau1[[#This Row],[LEAD_QUAL_VRAI]]=1,SUMIFS(Tableau1[VENTES EQUIPE],Tableau1[RANG_leader],Tableau1[[#This Row],[RANG_leader]]+8,Tableau1[signé_lead],1),0)</calculatedColumnFormula>
    </tableColumn>
    <tableColumn id="91" xr3:uid="{4B6BBA17-D6D8-4BAF-9D7E-93321A5B07F0}" name="ventes equipe niv9" dataDxfId="72">
      <calculatedColumnFormula array="1">IF(Tableau1[[#This Row],[LEAD_QUAL_VRAI]]=1,SUMIFS(Tableau1[VENTES EQUIPE],Tableau1[RANG_leader],Tableau1[[#This Row],[RANG_leader]]+9,Tableau1[signé_lead],1),0)</calculatedColumnFormula>
    </tableColumn>
    <tableColumn id="90" xr3:uid="{01E8E805-562E-4970-A61A-B2DF9DC1E90E}" name="ventes equipe niv10" dataDxfId="71">
      <calculatedColumnFormula array="1">IF(Tableau1[[#This Row],[LEAD_QUAL_VRAI]]=1,SUMIFS(Tableau1[VENTES EQUIPE],Tableau1[RANG_leader],Tableau1[[#This Row],[RANG_leader]]+10,Tableau1[signé_lead],1),0)</calculatedColumnFormula>
    </tableColumn>
    <tableColumn id="89" xr3:uid="{B621CF28-B9F2-4CEF-A8D2-B7F5094F4605}" name="ventes equipe niv11" dataDxfId="70">
      <calculatedColumnFormula array="1">IF(Tableau1[[#This Row],[LEAD_QUAL_VRAI]]=1,SUMIFS(Tableau1[VENTES EQUIPE],Tableau1[RANG_leader],Tableau1[[#This Row],[RANG_leader]]+11,Tableau1[signé_lead],1),0)</calculatedColumnFormula>
    </tableColumn>
    <tableColumn id="88" xr3:uid="{0A69CF11-CB25-4D5A-816C-6F0CD3FB03B7}" name="ventes equipe niv12" dataDxfId="69">
      <calculatedColumnFormula array="1">IF(Tableau1[[#This Row],[LEAD_QUAL_VRAI]]=1,SUMIFS(Tableau1[VENTES EQUIPE],Tableau1[RANG_leader],Tableau1[[#This Row],[RANG_leader]]+12,Tableau1[signé_lead],1),0)</calculatedColumnFormula>
    </tableColumn>
    <tableColumn id="84" xr3:uid="{EF4ADAA5-8936-47DE-A438-A325E1B1935F}" name="ventes equipe niv13" dataDxfId="68">
      <calculatedColumnFormula array="1">IF(Tableau1[[#This Row],[LEAD_QUAL_VRAI]]=1,SUMIFS(Tableau1[VENTES EQUIPE],Tableau1[RANG_leader],Tableau1[[#This Row],[RANG_leader]]+13,Tableau1[signé_lead],1),0)</calculatedColumnFormula>
    </tableColumn>
    <tableColumn id="83" xr3:uid="{298182EA-05C9-493C-B31C-7E0D7FE5E7FF}" name="ventes equipe niv14" dataDxfId="67">
      <calculatedColumnFormula array="1">IF(Tableau1[[#This Row],[LEAD_QUAL_VRAI]]=1,SUMIFS(Tableau1[VENTES EQUIPE],Tableau1[RANG_leader],Tableau1[[#This Row],[RANG_leader]]+14,Tableau1[signé_lead],1),0)</calculatedColumnFormula>
    </tableColumn>
    <tableColumn id="82" xr3:uid="{4955B0C1-1675-49CC-809D-3EBEC00DB448}" name="ventes equipe niv15" dataDxfId="66">
      <calculatedColumnFormula array="1">IF(Tableau1[[#This Row],[LEAD_QUAL_VRAI]]=1,SUMIFS(Tableau1[VENTES EQUIPE],Tableau1[RANG_leader],Tableau1[[#This Row],[RANG_leader]]+15,Tableau1[signé_lead],1),0)</calculatedColumnFormula>
    </tableColumn>
    <tableColumn id="73" xr3:uid="{50339792-7B7F-4BC7-B441-441DF5BE6622}" name="lead niv1" dataDxfId="65">
      <calculatedColumnFormula array="1">IF(Tableau1[[#This Row],[LEAD_QUAL_VRAI]]=1,COUNTIFS(Tableau1[LEADER DIRECT],Tableau1[[#This Row],[NOM]],Tableau1[LEAD_QUAL_VRAI],1),0)</calculatedColumnFormula>
    </tableColumn>
    <tableColumn id="86" xr3:uid="{AB152654-324A-415A-9DAB-E94768E7557B}" name="lead niv2" dataDxfId="64">
      <calculatedColumnFormula array="1">IF(Tableau1[[#This Row],[LEAD_QUAL_VRAI]]=1,COUNTIFS(Tableau1[RANG_leader],Tableau1[[#This Row],[RANG_leader]]+2),0)</calculatedColumnFormula>
    </tableColumn>
    <tableColumn id="85" xr3:uid="{AE3DD9B0-12DF-41F9-A31C-2EE429EC2E07}" name="lead niv3" dataDxfId="63">
      <calculatedColumnFormula array="1">IF(Tableau1[[#This Row],[LEAD_QUAL_VRAI]]=1,COUNTIFS(Tableau1[RANG_leader],Tableau1[[#This Row],[RANG_leader]]+3),0)</calculatedColumnFormula>
    </tableColumn>
    <tableColumn id="12" xr3:uid="{777F508A-7723-421E-B423-C72457FEB101}" name="CONS SEIGNOR" dataDxfId="62">
      <calculatedColumnFormula array="1">IF(AND(Tableau1[[#This Row],[VENTES]]&gt;=250,COUNTIFS(Tableau1[DIRECT],Tableau1[[#This Row],[NOM]],Tableau1[VENTES],"&gt;=250",Tableau1[LEAD_QUAL_VRAI],0)&gt;0),1,0)</calculatedColumnFormula>
    </tableColumn>
    <tableColumn id="11" xr3:uid="{B948C1C3-A192-4BC9-8147-BC3E8BC6C700}" name="CONS VIP" dataDxfId="61">
      <calculatedColumnFormula array="1">IF(AND(Tableau1[[#This Row],[VENTES]]&gt;=250,COUNTIFS(Tableau1[DIRECT],Tableau1[[#This Row],[NOM]],Tableau1[VENTES],"&gt;=250",Tableau1[LEAD_QUAL_VRAI],0)&gt;1),1,0)</calculatedColumnFormula>
    </tableColumn>
    <tableColumn id="10" xr3:uid="{DDFF821A-A3B9-4C74-9D4A-15F8FCFB1069}" name="FUT LEADER" dataDxfId="60">
      <calculatedColumnFormula array="1">IF(AND(Tableau1[[#This Row],[VENTES]]&gt;=750,COUNTIFS(Tableau1[DIRECT],Tableau1[[#This Row],[NOM]],Tableau1[VENTES],"&gt;=250",Tableau1[LEAD_QUAL_VRAI],0)&gt;2,Tableau1[[#This Row],[VENTES EQUIPE]]&gt;=3000),1,0)</calculatedColumnFormula>
    </tableColumn>
    <tableColumn id="76" xr3:uid="{3A923F91-F81A-4D41-8ACC-24EABBC48525}" name="LEADER SEIG" dataDxfId="59">
      <calculatedColumnFormula array="1">IF(Tableau1[[#This Row],[lead niv1]]=1,1,0)</calculatedColumnFormula>
    </tableColumn>
    <tableColumn id="75" xr3:uid="{483D40BB-D80E-44E9-8F4D-75B64E5C7C08}" name="DIR" dataDxfId="58">
      <calculatedColumnFormula array="1">IF(Tableau1[[#This Row],[lead niv1]]&gt;1,1,0)</calculatedColumnFormula>
    </tableColumn>
    <tableColumn id="74" xr3:uid="{FE931C17-A5D1-4B9C-A4EB-C17F1C28FED5}" name="DIR SEIG" dataDxfId="57">
      <calculatedColumnFormula array="1">IF(AND(Tableau1[[#This Row],[lead niv1]]&gt;2,Tableau1[[#This Row],[lead niv2]]&gt;0),1,0)</calculatedColumnFormula>
    </tableColumn>
    <tableColumn id="14" xr3:uid="{03683626-11E1-417C-9B4E-BC6F0DB3FC9C}" name="DIR EXEC" dataDxfId="56">
      <calculatedColumnFormula array="1">IF(AND(Tableau1[[#This Row],[lead niv1]]&gt;5,Tableau1[[#This Row],[lead niv2]]&gt;2,Tableau1[[#This Row],[lead niv3]]&gt;0),1,0)</calculatedColumnFormula>
    </tableColumn>
    <tableColumn id="13" xr3:uid="{9D98A572-7B93-404F-A2F3-1BBCA0C0C92A}" name="DIR NATIONALE" dataDxfId="55">
      <calculatedColumnFormula array="1">IF(AND(Tableau1[[#This Row],[lead niv1]]&gt;11,Tableau1[[#This Row],[lead niv2]]&gt;5,Tableau1[[#This Row],[lead niv3]]&gt;1),1,0)</calculatedColumnFormula>
    </tableColumn>
    <tableColumn id="87" xr3:uid="{D961F7B3-5F4B-4EF9-9194-0136BE0C0239}" name="titre" dataDxfId="54">
      <calculatedColumnFormula array="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calculatedColumnFormula>
    </tableColumn>
    <tableColumn id="78" xr3:uid="{51D3B0CC-06EC-4083-A8C5-AA6C30E877CA}" name="PAYE" dataDxfId="53">
      <calculatedColumnFormula array="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calculatedColumnFormula>
    </tableColumn>
    <tableColumn id="30" xr3:uid="{FFD57717-FA97-4311-95E2-316CB47A19C2}" name="level" dataDxfId="52">
      <calculatedColumnFormula array="1">Tableau1[[#This Row],[lead niv1]]&amp;"-"&amp;Tableau1[[#This Row],[lead niv2]]&amp;"-"&amp;Tableau1[[#This Row],[lead niv3]]</calculatedColumnFormula>
    </tableColumn>
    <tableColumn id="31" xr3:uid="{3B775F87-17C5-47F8-8EC5-4B0966636BDA}" name="DEPASSEMENT" dataDxfId="51"/>
    <tableColumn id="15" xr3:uid="{E2F6A6A0-F01A-45DC-95EE-05E123A29A00}" name="signé_lead" dataDxfId="50"/>
    <tableColumn id="70" xr3:uid="{778D538B-C83A-43C8-8A68-AA296829D0E6}" name="RANG À ATTEINDRE" dataDxfId="49">
      <calculatedColumnFormula array="1">INDEX(Tableau2[RANK],MATCH(BN2,Tableau2[RANK],0)+1,1)</calculatedColumnFormula>
    </tableColumn>
    <tableColumn id="64" xr3:uid="{3E0E0A46-D557-4EE7-8DB7-DF85D54BBC00}" name="PERSO À QUALIFIER" dataDxfId="48">
      <calculatedColumnFormula array="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calculatedColumnFormula>
    </tableColumn>
    <tableColumn id="63" xr3:uid="{BF6D483B-2332-4FC7-A9E6-C054FE3969BF}" name="PLUS FACILE À QUALIFIER" dataDxfId="15">
      <calculatedColumnFormula array="1">IF(Tableau1[[#This Row],[PERSO À QUALIFIER]]&gt;0,INDEX(Tableau1[],MATCH(_xlfn.MAXIFS(Tableau1[VENTES],Tableau1[VENTES],"&lt;250",Tableau1[DIRECT],Tableau1[[#This Row],[NOM]]),Tableau1[VENTES],0),COLUMN(Tableau1[NOM])),"")</calculatedColumnFormula>
    </tableColumn>
    <tableColumn id="62" xr3:uid="{1817858D-99B9-4E42-8882-E86C93389F51}" name="MONTANT QUI MANQUE" dataDxfId="14">
      <calculatedColumnFormula array="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calculatedColumnFormula>
    </tableColumn>
    <tableColumn id="61" xr3:uid="{289AEFBB-EBFD-44AB-96F1-44C42DCCD198}" name="N2+ À QUALIFIER" dataDxfId="47">
      <calculatedColumnFormula array="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calculatedColumnFormula>
    </tableColumn>
    <tableColumn id="60" xr3:uid="{79247A5F-CF7B-429C-A069-CD057244EA28}" name="N2+ PLUS FACILE À QUALIFIER" dataDxfId="16">
      <calculatedColumnFormula array="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calculatedColumnFormula>
    </tableColumn>
    <tableColumn id="59" xr3:uid="{3E565090-5E82-41F6-9940-9C06B736CEF2}" name="N2+ MONTANT QUI MANQUE" dataDxfId="46">
      <calculatedColumnFormula array="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calculatedColumnFormula>
    </tableColumn>
    <tableColumn id="34" xr3:uid="{62EB814D-CD47-4589-A5EE-E512AC737CD8}" name="N2+ PLUS FACILE À QUALIFIER_2" dataDxfId="45">
      <calculatedColumnFormula array="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calculatedColumnFormula>
    </tableColumn>
    <tableColumn id="33" xr3:uid="{CE6E8127-2C89-4C98-B539-EBEACFB7274F}" name="N2+ MONTANT QUI MANQUE_2" dataDxfId="44">
      <calculatedColumnFormula array="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calculatedColumnFormula>
    </tableColumn>
    <tableColumn id="81" xr3:uid="{12615E38-D8DA-4F2C-94D8-7142E2ED05BA}" name="montant perso qui manque" dataDxfId="18">
      <calculatedColumnFormula array="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calculatedColumnFormula>
    </tableColumn>
    <tableColumn id="100" xr3:uid="{918E2293-4B12-4AD0-A60A-41B7A6E06364}" name="ventes equipe qui manque" dataDxfId="17">
      <calculatedColumnFormula array="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calculatedColumnFormula>
    </tableColumn>
    <tableColumn id="101" xr3:uid="{3D4E6FD2-9D2C-4434-A6DE-7F0A577CF058}" name="CAS EVAL" dataDxfId="11">
      <calculatedColumnFormula array="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calculatedColumnFormula>
    </tableColumn>
    <tableColumn id="105" xr3:uid="{B618C0B9-F2B0-49E0-AC94-58093572B71E}" name="N1 TAMPON 1" dataDxfId="6">
      <calculatedColumnFormula array="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calculatedColumnFormula>
    </tableColumn>
    <tableColumn id="104" xr3:uid="{87F23754-99A4-4FF8-B65D-31FCE8A56507}" name="N1 TAMPON 2" dataDxfId="5">
      <calculatedColumnFormula array="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calculatedColumnFormula>
    </tableColumn>
    <tableColumn id="103" xr3:uid="{27155C70-E878-4F64-A9A0-986C5B8519D1}" name="N1 TAMPON 3" dataDxfId="4">
      <calculatedColumnFormula array="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calculatedColumnFormula>
    </tableColumn>
    <tableColumn id="102" xr3:uid="{6728725F-7533-42A3-9066-1876C30D3F63}" name="N1 TAMPON 4" dataDxfId="3">
      <calculatedColumnFormula array="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calculatedColumnFormula>
    </tableColumn>
    <tableColumn id="107" xr3:uid="{F716FA11-AC47-4524-9571-E5DBA220D72A}" name="N2 TAMPON 1" dataDxfId="1">
      <calculatedColumnFormula array="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calculatedColumnFormula>
    </tableColumn>
    <tableColumn id="106" xr3:uid="{BB17AC64-94F9-4AD2-8C13-AD12B2B1E8C7}" name="N2 TAMPON 2" dataDxfId="2">
      <calculatedColumnFormula array="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calculatedColumnFormula>
    </tableColumn>
    <tableColumn id="45" xr3:uid="{FF29D561-53C2-458B-8624-C3638A2D6666}" name="perso pour lead montant" dataDxfId="13">
      <calculatedColumnFormula array="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calculatedColumnFormula>
    </tableColumn>
    <tableColumn id="80" xr3:uid="{443FEB37-DDC8-44E9-9287-0A29D301DEBC}" name="n2+ pour lead montant" dataDxfId="0">
      <calculatedColumnFormula array="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calculatedColumnFormula>
    </tableColumn>
    <tableColumn id="79" xr3:uid="{E67D159E-F7B7-4ADB-B9F1-56A68C7CE091}" name="ventes equipe pour lead montant" dataDxfId="12">
      <calculatedColumnFormula array="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calculatedColumnFormula>
    </tableColumn>
    <tableColumn id="77" xr3:uid="{CAAB14D7-DF07-493A-8901-0A3DE01507CE}" name="ventes perso pour lead montant" dataDxfId="20"/>
    <tableColumn id="71" xr3:uid="{D2762801-FFB4-432A-8F55-FA4C42773C5A}" name="montant min pour qual lead" dataDxfId="21"/>
    <tableColumn id="58" xr3:uid="{E5590140-C197-47F9-87F0-26CC641D2DFE}" name="LEAD N1 À QUALIFIER" dataDxfId="43">
      <calculatedColumnFormula array="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calculatedColumnFormula>
    </tableColumn>
    <tableColumn id="57" xr3:uid="{F9C97C10-5544-4505-A33A-9697988FF197}" name="PLUS PRÊT DE REUSSIR" dataDxfId="22">
      <calculatedColumnFormula array="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calculatedColumnFormula>
    </tableColumn>
    <tableColumn id="56" xr3:uid="{ABE25D95-9B74-4884-BC37-964AC627BDF4}" name="N1 MONTANT QUI MANQUE" dataDxfId="33">
      <calculatedColumnFormula array="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calculatedColumnFormula>
    </tableColumn>
    <tableColumn id="44" xr3:uid="{C7450E77-890D-4293-AF3A-2EB164EAD9B9}" name="PLUS PRÊT DE REUSSIR_2" dataDxfId="23"/>
    <tableColumn id="43" xr3:uid="{1FCCA97E-345D-498C-BB0C-993C6985C913}" name="N1 MONTANT QUI MANQUE_2" dataDxfId="24"/>
    <tableColumn id="42" xr3:uid="{AEA39229-F3E6-43D6-A88D-C18990B9ADF7}" name="PLUS PRÊT DE REUSSIR_3" dataDxfId="25"/>
    <tableColumn id="41" xr3:uid="{7A89CA2D-6734-4571-860F-3363C346ECE8}" name="N1 MONTANT QUI MANQUE_3" dataDxfId="26"/>
    <tableColumn id="40" xr3:uid="{98F5DCC5-596C-4B20-BEC7-39C47DCAA41A}" name="PLUS PRÊT DE REUSSIR_4" dataDxfId="27"/>
    <tableColumn id="39" xr3:uid="{4B984723-1CD9-4899-8D1A-8269105A7346}" name="N1 MONTANT QUI MANQUE_4" dataDxfId="28"/>
    <tableColumn id="38" xr3:uid="{A16A96FD-4B0F-469C-BCBC-3155B1264430}" name="PLUS PRÊT DE REUSSIR_5" dataDxfId="29"/>
    <tableColumn id="37" xr3:uid="{55C12FF7-AA32-4A52-9F9A-B896E6D0CF02}" name="N1 MONTANT QUI MANQUE_5" dataDxfId="30"/>
    <tableColumn id="36" xr3:uid="{9EF28E1D-7999-49F3-BA93-87666B2E1E3C}" name="PLUS PRÊT DE REUSSIR_6" dataDxfId="31"/>
    <tableColumn id="35" xr3:uid="{41930D1D-4CEE-4BD7-86CB-1493A5B339F9}" name="N1 MONTANT QUI MANQUE_6" dataDxfId="32"/>
    <tableColumn id="55" xr3:uid="{B14C21E7-FC69-4AE5-9EF8-DACE00CB6E79}" name="LEAD NIV 2 À QUALIFIER" dataDxfId="42">
      <calculatedColumnFormula array="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calculatedColumnFormula>
    </tableColumn>
    <tableColumn id="54" xr3:uid="{40B384E9-97C6-45D5-A6FC-585F8AA003F0}" name="N2 PLUS PRÊT DE REUSSIR" dataDxfId="41">
      <calculatedColumnFormula array="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calculatedColumnFormula>
    </tableColumn>
    <tableColumn id="53" xr3:uid="{659164AA-5DA7-4FA5-B784-6510D28E3E08}" name="N2 MONTANT QUI MANQUE" dataDxfId="40">
      <calculatedColumnFormula array="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calculatedColumnFormula>
    </tableColumn>
    <tableColumn id="52" xr3:uid="{97AD5F76-FCA5-4487-AA1A-C7B3389DFE8F}" name="LEAD NIV 3 À QUALIFIER" dataDxfId="39">
      <calculatedColumnFormula array="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calculatedColumnFormula>
    </tableColumn>
    <tableColumn id="51" xr3:uid="{D885503C-CEE4-4A94-B205-0CDC57459B77}" name="N3 PLUS PRÊT DE REUSSIR" dataDxfId="38">
      <calculatedColumnFormula array="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calculatedColumnFormula>
    </tableColumn>
    <tableColumn id="50" xr3:uid="{4582F19A-FFD5-489A-8504-8A77FD426571}" name="N3 MONTANT QUI MANQUE" dataDxfId="37">
      <calculatedColumnFormula array="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calculatedColumnFormula>
    </tableColumn>
    <tableColumn id="49" xr3:uid="{CE98E4C8-AD39-41D4-86BA-792360141472}" name="MONTANT À INVESTIR" dataDxfId="36">
      <calculatedColumnFormula array="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calculatedColumnFormula>
    </tableColumn>
    <tableColumn id="48" xr3:uid="{6C193F9A-538C-4612-971E-8A3F5FFEE999}" name="PAYE SI INVESTI" dataDxfId="35">
      <calculatedColumnFormula array="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calculatedColumnFormula>
    </tableColumn>
    <tableColumn id="47" xr3:uid="{E56ABDD2-A499-4549-A9E7-D562763A1998}" name="GAIN" dataDxfId="34">
      <calculatedColumnFormula array="1">IF(Tableau1[[#This Row],[PAYE SI INVESTI]]&lt;&gt;"",Tableau1[[#This Row],[PAYE SI INVESTI]]-Tableau1[[#This Row],[PAYE]],"")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D07D3C-C8B3-469D-B98F-3F8578A63E90}" name="Tableau2" displayName="Tableau2" ref="A1:V12" totalsRowShown="0">
  <autoFilter ref="A1:V12" xr:uid="{5BECC80B-0F7D-4184-9136-E5803636516D}"/>
  <tableColumns count="22">
    <tableColumn id="1" xr3:uid="{27BE7638-675A-45FE-8D9F-BDD644B0E2E0}" name="RANK"/>
    <tableColumn id="2" xr3:uid="{EB1C5D57-197E-481E-9E63-1CD7BB4F01AC}" name="PERSO"/>
    <tableColumn id="3" xr3:uid="{2424666B-7520-4E74-A8C6-46DC06535072}" name="PERSO +"/>
    <tableColumn id="4" xr3:uid="{DEAE69C8-3DAD-40BB-A42C-752B7A08E100}" name="PRIME"/>
    <tableColumn id="5" xr3:uid="{EFBFF370-FD22-4787-B5DC-7B68CC9897DC}" name="PERSO_PAR"/>
    <tableColumn id="10" xr3:uid="{A4FC43D9-3711-4989-A33C-08669D30037C}" name="NIV0"/>
    <tableColumn id="6" xr3:uid="{3E9F343E-0331-42B7-9383-D675FFF99AEF}" name="NIV1"/>
    <tableColumn id="7" xr3:uid="{0446FA1D-747F-496C-A921-BF6D32F91E3D}" name="NI2"/>
    <tableColumn id="8" xr3:uid="{538AFA6C-8AB3-459F-A6BE-3B5DA669A760}" name="NIV3"/>
    <tableColumn id="9" xr3:uid="{E0BE7518-CEBB-48F2-8095-20BE3085B62C}" name="NIV4"/>
    <tableColumn id="25" xr3:uid="{D09D6BA9-0110-43F2-B9A5-E50D5C00018B}" name="NIV5"/>
    <tableColumn id="24" xr3:uid="{6F13A7B2-9633-4E67-851D-137D23929364}" name="NIV6"/>
    <tableColumn id="23" xr3:uid="{EFAB13CF-B082-45B3-90C7-904E8A6C72D8}" name="NIV7"/>
    <tableColumn id="22" xr3:uid="{E50F58E0-E37B-4991-8AF3-1B2F5282BB62}" name="NIV8"/>
    <tableColumn id="21" xr3:uid="{BBB04D2E-87F4-4699-9EC5-39071892916D}" name="NIV9"/>
    <tableColumn id="20" xr3:uid="{1302BF25-E430-497A-B97D-F15FDEFF898F}" name="NIV10"/>
    <tableColumn id="19" xr3:uid="{99A3ABCE-9612-43D2-A8A6-34E220E5801F}" name="NIV11"/>
    <tableColumn id="18" xr3:uid="{DC3DFDDA-042B-434A-B79C-A3FC9F18973B}" name="NIV12"/>
    <tableColumn id="17" xr3:uid="{E701D27A-541A-4F3C-B0A5-26F55C45C3E0}" name="NIV13"/>
    <tableColumn id="16" xr3:uid="{152ECBA4-E080-4D43-B68F-4CF9233DD242}" name="NIV14"/>
    <tableColumn id="11" xr3:uid="{8C9AF897-7004-4066-9F33-E3E8E304E52F}" name="NIV15"/>
    <tableColumn id="12" xr3:uid="{6B9AAEC1-AB2F-4A96-9100-5C7619269A99}" name="NIV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CCB8E-C5A0-4D81-8175-2F55B37E8644}">
  <sheetPr codeName="Feuil2"/>
  <dimension ref="A1:EE83"/>
  <sheetViews>
    <sheetView tabSelected="1" workbookViewId="0">
      <pane xSplit="70" ySplit="2" topLeftCell="CK3" activePane="bottomRight" state="frozen"/>
      <selection pane="topRight" activeCell="BS1" sqref="BS1"/>
      <selection pane="bottomLeft" activeCell="A3" sqref="A3"/>
      <selection pane="bottomRight" activeCell="CL2" sqref="CL2"/>
    </sheetView>
  </sheetViews>
  <sheetFormatPr baseColWidth="10" defaultRowHeight="15" x14ac:dyDescent="0.25"/>
  <cols>
    <col min="1" max="2" width="26.7109375" style="2" bestFit="1" customWidth="1"/>
    <col min="3" max="3" width="11.7109375" customWidth="1"/>
    <col min="4" max="4" width="12.42578125" customWidth="1"/>
    <col min="5" max="6" width="11.42578125" customWidth="1"/>
    <col min="7" max="20" width="11.42578125" hidden="1" customWidth="1"/>
    <col min="21" max="21" width="10.42578125" hidden="1" customWidth="1"/>
    <col min="22" max="22" width="17.140625" bestFit="1" customWidth="1"/>
    <col min="23" max="24" width="5.42578125" customWidth="1"/>
    <col min="25" max="25" width="4.85546875" style="2" customWidth="1"/>
    <col min="26" max="26" width="11.42578125" customWidth="1"/>
    <col min="27" max="27" width="8" hidden="1" customWidth="1"/>
    <col min="28" max="28" width="12.28515625" hidden="1" customWidth="1"/>
    <col min="29" max="29" width="20.42578125" hidden="1" customWidth="1"/>
    <col min="30" max="30" width="13.28515625" hidden="1" customWidth="1"/>
    <col min="31" max="31" width="6.140625" customWidth="1"/>
    <col min="32" max="32" width="5.85546875" customWidth="1"/>
    <col min="33" max="33" width="22.7109375" hidden="1" customWidth="1"/>
    <col min="34" max="34" width="20.28515625" hidden="1" customWidth="1"/>
    <col min="35" max="35" width="19.140625" hidden="1" customWidth="1"/>
    <col min="36" max="36" width="14.5703125" hidden="1" customWidth="1"/>
    <col min="37" max="37" width="10.28515625" hidden="1" customWidth="1"/>
    <col min="38" max="38" width="14.7109375" hidden="1" customWidth="1"/>
    <col min="39" max="39" width="10.28515625" customWidth="1"/>
    <col min="40" max="42" width="20.28515625" hidden="1" customWidth="1"/>
    <col min="43" max="46" width="11.42578125" hidden="1" customWidth="1"/>
    <col min="47" max="53" width="21.28515625" hidden="1" customWidth="1"/>
    <col min="54" max="55" width="11.28515625" hidden="1" customWidth="1"/>
    <col min="56" max="57" width="16.7109375" hidden="1" customWidth="1"/>
    <col min="58" max="58" width="13.7109375" hidden="1" customWidth="1"/>
    <col min="59" max="60" width="14.28515625" hidden="1" customWidth="1"/>
    <col min="61" max="64" width="11.42578125" hidden="1" customWidth="1"/>
    <col min="65" max="65" width="12.85546875" hidden="1" customWidth="1"/>
    <col min="66" max="66" width="15.140625" customWidth="1"/>
    <col min="67" max="67" width="8.5703125" customWidth="1"/>
    <col min="68" max="68" width="6.28515625" customWidth="1"/>
    <col min="69" max="69" width="14.7109375" style="2" customWidth="1"/>
    <col min="70" max="70" width="5.5703125" customWidth="1"/>
    <col min="71" max="71" width="14.28515625" style="3" bestFit="1" customWidth="1"/>
    <col min="72" max="72" width="12" bestFit="1" customWidth="1"/>
    <col min="73" max="73" width="26.7109375" bestFit="1" customWidth="1"/>
    <col min="74" max="74" width="13.28515625" bestFit="1" customWidth="1"/>
    <col min="75" max="75" width="10.28515625" bestFit="1" customWidth="1"/>
    <col min="76" max="76" width="33.85546875" bestFit="1" customWidth="1"/>
    <col min="77" max="77" width="14.28515625" bestFit="1" customWidth="1"/>
    <col min="78" max="78" width="33.85546875" customWidth="1"/>
    <col min="79" max="79" width="15.28515625" bestFit="1" customWidth="1"/>
    <col min="80" max="80" width="14" bestFit="1" customWidth="1"/>
    <col min="81" max="81" width="13.7109375" bestFit="1" customWidth="1"/>
    <col min="82" max="82" width="9.28515625" bestFit="1" customWidth="1"/>
    <col min="83" max="83" width="26.7109375" bestFit="1" customWidth="1"/>
    <col min="84" max="84" width="21.85546875" bestFit="1" customWidth="1"/>
    <col min="85" max="85" width="17.5703125" bestFit="1" customWidth="1"/>
    <col min="86" max="86" width="19.42578125" bestFit="1" customWidth="1"/>
    <col min="87" max="87" width="21.42578125" bestFit="1" customWidth="1"/>
    <col min="88" max="88" width="14.7109375" customWidth="1"/>
    <col min="89" max="89" width="15.28515625" bestFit="1" customWidth="1"/>
    <col min="90" max="90" width="33.5703125" customWidth="1"/>
    <col min="91" max="91" width="15.28515625" bestFit="1" customWidth="1"/>
    <col min="93" max="93" width="33.5703125" customWidth="1"/>
  </cols>
  <sheetData>
    <row r="1" spans="1:135" ht="30.75" customHeight="1" thickBot="1" x14ac:dyDescent="0.3">
      <c r="A1" s="16" t="s">
        <v>0</v>
      </c>
      <c r="B1" s="17" t="s">
        <v>1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22</v>
      </c>
      <c r="R1" t="s">
        <v>23</v>
      </c>
      <c r="S1" t="s">
        <v>24</v>
      </c>
      <c r="T1" t="s">
        <v>25</v>
      </c>
      <c r="U1" t="s">
        <v>26</v>
      </c>
      <c r="V1" s="15" t="s">
        <v>82</v>
      </c>
      <c r="W1" s="24" t="s">
        <v>145</v>
      </c>
      <c r="X1" s="24" t="s">
        <v>144</v>
      </c>
      <c r="Y1" s="23" t="s">
        <v>2</v>
      </c>
      <c r="Z1" s="17" t="s">
        <v>3</v>
      </c>
      <c r="AA1" t="s">
        <v>4</v>
      </c>
      <c r="AB1" t="s">
        <v>5</v>
      </c>
      <c r="AC1" t="s">
        <v>84</v>
      </c>
      <c r="AD1" t="s">
        <v>85</v>
      </c>
      <c r="AE1" s="15" t="s">
        <v>86</v>
      </c>
      <c r="AF1" s="15" t="s">
        <v>87</v>
      </c>
      <c r="AG1" t="s">
        <v>88</v>
      </c>
      <c r="AH1" t="s">
        <v>89</v>
      </c>
      <c r="AI1" t="s">
        <v>90</v>
      </c>
      <c r="AJ1" t="s">
        <v>92</v>
      </c>
      <c r="AK1" t="s">
        <v>91</v>
      </c>
      <c r="AL1" t="s">
        <v>83</v>
      </c>
      <c r="AM1" s="25" t="s">
        <v>27</v>
      </c>
      <c r="AN1" t="s">
        <v>67</v>
      </c>
      <c r="AO1" t="s">
        <v>68</v>
      </c>
      <c r="AP1" t="s">
        <v>69</v>
      </c>
      <c r="AQ1" t="s">
        <v>70</v>
      </c>
      <c r="AR1" t="s">
        <v>71</v>
      </c>
      <c r="AS1" t="s">
        <v>72</v>
      </c>
      <c r="AT1" t="s">
        <v>73</v>
      </c>
      <c r="AU1" t="s">
        <v>74</v>
      </c>
      <c r="AV1" t="s">
        <v>75</v>
      </c>
      <c r="AW1" t="s">
        <v>76</v>
      </c>
      <c r="AX1" t="s">
        <v>77</v>
      </c>
      <c r="AY1" t="s">
        <v>78</v>
      </c>
      <c r="AZ1" t="s">
        <v>79</v>
      </c>
      <c r="BA1" t="s">
        <v>80</v>
      </c>
      <c r="BB1" t="s">
        <v>81</v>
      </c>
      <c r="BC1" t="s">
        <v>28</v>
      </c>
      <c r="BD1" t="s">
        <v>29</v>
      </c>
      <c r="BE1" t="s">
        <v>30</v>
      </c>
      <c r="BF1" t="s">
        <v>33</v>
      </c>
      <c r="BG1" t="s">
        <v>34</v>
      </c>
      <c r="BH1" t="s">
        <v>32</v>
      </c>
      <c r="BI1" t="s">
        <v>38</v>
      </c>
      <c r="BJ1" t="s">
        <v>37</v>
      </c>
      <c r="BK1" t="s">
        <v>36</v>
      </c>
      <c r="BL1" t="s">
        <v>39</v>
      </c>
      <c r="BM1" t="s">
        <v>40</v>
      </c>
      <c r="BN1" s="15" t="s">
        <v>31</v>
      </c>
      <c r="BO1" s="15" t="s">
        <v>43</v>
      </c>
      <c r="BP1" s="15" t="s">
        <v>98</v>
      </c>
      <c r="BQ1" s="15" t="s">
        <v>99</v>
      </c>
      <c r="BR1" s="17" t="s">
        <v>93</v>
      </c>
      <c r="BS1" s="25" t="s">
        <v>146</v>
      </c>
      <c r="BT1" s="25" t="s">
        <v>147</v>
      </c>
      <c r="BU1" s="25" t="s">
        <v>148</v>
      </c>
      <c r="BV1" s="25" t="s">
        <v>149</v>
      </c>
      <c r="BW1" s="25" t="s">
        <v>150</v>
      </c>
      <c r="BX1" s="25" t="s">
        <v>151</v>
      </c>
      <c r="BY1" s="25" t="s">
        <v>152</v>
      </c>
      <c r="BZ1" s="25" t="s">
        <v>193</v>
      </c>
      <c r="CA1" s="25" t="s">
        <v>194</v>
      </c>
      <c r="CB1" s="25" t="s">
        <v>218</v>
      </c>
      <c r="CC1" s="25" t="s">
        <v>219</v>
      </c>
      <c r="CD1" s="25" t="s">
        <v>220</v>
      </c>
      <c r="CE1" s="25" t="s">
        <v>221</v>
      </c>
      <c r="CF1" s="25" t="s">
        <v>222</v>
      </c>
      <c r="CG1" s="25" t="s">
        <v>223</v>
      </c>
      <c r="CH1" s="25" t="s">
        <v>224</v>
      </c>
      <c r="CI1" s="25" t="s">
        <v>225</v>
      </c>
      <c r="CJ1" s="25" t="s">
        <v>226</v>
      </c>
      <c r="CK1" s="25" t="s">
        <v>213</v>
      </c>
      <c r="CL1" s="25" t="s">
        <v>214</v>
      </c>
      <c r="CM1" s="25" t="s">
        <v>215</v>
      </c>
      <c r="CN1" s="25" t="s">
        <v>216</v>
      </c>
      <c r="CO1" s="25" t="s">
        <v>217</v>
      </c>
      <c r="CP1" s="25" t="s">
        <v>153</v>
      </c>
      <c r="CQ1" s="25" t="s">
        <v>154</v>
      </c>
      <c r="CR1" s="25" t="s">
        <v>155</v>
      </c>
      <c r="CS1" s="25" t="s">
        <v>198</v>
      </c>
      <c r="CT1" s="25" t="s">
        <v>203</v>
      </c>
      <c r="CU1" s="25" t="s">
        <v>199</v>
      </c>
      <c r="CV1" s="25" t="s">
        <v>204</v>
      </c>
      <c r="CW1" s="25" t="s">
        <v>200</v>
      </c>
      <c r="CX1" s="25" t="s">
        <v>205</v>
      </c>
      <c r="CY1" s="25" t="s">
        <v>201</v>
      </c>
      <c r="CZ1" s="25" t="s">
        <v>206</v>
      </c>
      <c r="DA1" s="25" t="s">
        <v>202</v>
      </c>
      <c r="DB1" s="25" t="s">
        <v>207</v>
      </c>
      <c r="DC1" s="25" t="s">
        <v>156</v>
      </c>
      <c r="DD1" s="25" t="s">
        <v>157</v>
      </c>
      <c r="DE1" s="25" t="s">
        <v>158</v>
      </c>
      <c r="DF1" s="25" t="s">
        <v>159</v>
      </c>
      <c r="DG1" s="25" t="s">
        <v>160</v>
      </c>
      <c r="DH1" s="25" t="s">
        <v>161</v>
      </c>
      <c r="DI1" s="25" t="s">
        <v>162</v>
      </c>
      <c r="DJ1" s="25" t="s">
        <v>163</v>
      </c>
      <c r="DK1" s="25" t="s">
        <v>164</v>
      </c>
      <c r="DL1" t="s">
        <v>191</v>
      </c>
      <c r="DN1" s="21" t="s">
        <v>21</v>
      </c>
      <c r="DO1" s="6">
        <f>BO2</f>
        <v>560</v>
      </c>
      <c r="DP1" s="5"/>
      <c r="DQ1" s="4" t="s">
        <v>42</v>
      </c>
      <c r="DR1" s="5">
        <f>IF(MATCH(DR2,Tableau2[RANK],0)&lt;7,(250*DV1)+(250*DV2),DS2+DS1)</f>
        <v>0</v>
      </c>
      <c r="DS1" s="5">
        <f>IF(AND(MATCH(DR2,Tableau2[RANK],0)=5,AM2&lt;3000),3000-AM2,IF(AND(MATCH(DR2,Tableau2[RANK],0)=6,AM2&lt;6000),6000-AM2,0))</f>
        <v>0</v>
      </c>
      <c r="DT1" s="5" t="s">
        <v>65</v>
      </c>
      <c r="DU1" s="21" t="str">
        <f>IF(MATCH(DR2,Tableau2[RANK],0)&lt;7,"P_Q","N1")</f>
        <v>P_Q</v>
      </c>
      <c r="DV1" s="5" t="b">
        <f>IF(DU1="P_Q",IF(MATCH(DR2,Tableau2[RANK],0)=5,IF(AE2&lt;3,3-AE2,0),IF(MATCH(DR2,Tableau2[RANK],0)=6,IF(AE2&lt;4,4-AE2,0))),IF(MATCH(DR2,Tableau2[RANK],0)=7,IF(BC2&lt;1,1-BC2,0),IF(MATCH(DR2,Tableau2[RANK],0)=8,IF(BC2&lt;2,2-BC2,0),IF(MATCH(DR2,Tableau2[RANK],0)=9,IF(BC2&lt;3,3-BC2,0),IF(MATCH(DR2,Tableau2[RANK],0)=10,IF(BC2&lt;6,6-BC2,0),IF(MATCH(DR2,Tableau2[RANK],0)=12,IF(BC2&lt;12,12-BC2,0),0))))))</f>
        <v>0</v>
      </c>
      <c r="DW1" s="5"/>
      <c r="DX1" s="5"/>
      <c r="DY1" s="5" t="str">
        <f t="array" ref="DY1">IF(AND(DU1="P_Q",DZ1&lt;&gt;""),INDEX(Tableau1[],MATCH(MAX(IF(Tableau1[VENTES]&lt;250,Tableau1[VENTES])),Tableau1[VENTES],0),1),"")</f>
        <v>MARIE-PIER FORTIN NADEAU</v>
      </c>
      <c r="DZ1" s="5">
        <f t="array" ref="DZ1">IF(MAX(IF(Tableau1[VENTES]&lt;250,Tableau1[VENTES]))=0,"",MAX(IF(Tableau1[VENTES]&lt;250,Tableau1[VENTES])))</f>
        <v>210</v>
      </c>
      <c r="EA1" s="22" t="s">
        <v>143</v>
      </c>
      <c r="EB1" s="4" t="str">
        <f t="array" ref="EB1">IF(MAX(IF((Tableau1[VENTES EQUIPE]&lt;6000)*(Tableau1[RANG_LEADER_DIRECT]=0),Tableau1[VENTES EQUIPE],""))=0,"",IFERROR(INDEX(Tableau1[],MATCH(MAX(IF((Tableau1[VENTES EQUIPE]&lt;6000)*(Tableau1[RANG_LEADER_DIRECT]=0),Tableau1[VENTES EQUIPE],"")),Tableau1[VENTES EQUIPE],0),COLUMN(Tableau1[NOM])),""))</f>
        <v>JULIE GAUTHIER-LARENTE</v>
      </c>
      <c r="EC1">
        <f t="array" ref="EC1">IF(MAX(IF((Tableau1[VENTES EQUIPE]&lt;6000)*(Tableau1[RANG_LEADER_DIRECT]=0),Tableau1[VENTES EQUIPE],""))=0,"",IFERROR(INDEX(Tableau1[],MATCH(MAX(IF((Tableau1[VENTES EQUIPE]&lt;6000)*(Tableau1[RANG_LEADER_DIRECT]=0),Tableau1[VENTES EQUIPE],"")),Tableau1[VENTES EQUIPE],0),COLUMN(Tableau1[VENTES EQUIPE])),""))</f>
        <v>4000</v>
      </c>
    </row>
    <row r="2" spans="1:135" x14ac:dyDescent="0.25">
      <c r="A2" s="9" t="s">
        <v>6</v>
      </c>
      <c r="C2" t="str">
        <f t="array" ref="C2">IF(OR(Tableau1[[#This Row],[DIRECT]]="",Tableau1[[#This Row],[DIRECT]]="val"),"",INDEX(Tableau1[],MATCH(Tableau1[[#This Row],[DIRECT]],Tableau1[NOM],0),2))</f>
        <v/>
      </c>
      <c r="D2" t="str">
        <f t="array" ref="D2">IF(OR(Tableau1[[#This Row],[direct2]]="",Tableau1[[#This Row],[direct2]]="val"),"",INDEX(Tableau1[],MATCH(Tableau1[[#This Row],[direct2]],Tableau1[NOM],0),2))</f>
        <v/>
      </c>
      <c r="E2" t="str">
        <f t="array" ref="E2">IF(OR(Tableau1[[#This Row],[direct3]]="",Tableau1[[#This Row],[direct3]]="val"),"",INDEX(Tableau1[],MATCH(Tableau1[[#This Row],[direct3]],Tableau1[NOM],0),2))</f>
        <v/>
      </c>
      <c r="F2" t="str">
        <f t="array" ref="F2">IF(OR(Tableau1[[#This Row],[direct4]]="",Tableau1[[#This Row],[direct4]]="val"),"",INDEX(Tableau1[],MATCH(Tableau1[[#This Row],[direct4]],Tableau1[NOM],0),2))</f>
        <v/>
      </c>
      <c r="G2" t="str">
        <f t="array" ref="G2">IF(OR(Tableau1[[#This Row],[direct5]]="",Tableau1[[#This Row],[direct5]]="val"),"",INDEX(Tableau1[],MATCH(Tableau1[[#This Row],[direct5]],Tableau1[NOM],0),2))</f>
        <v/>
      </c>
      <c r="H2" t="str">
        <f t="array" ref="H2">IF(OR(Tableau1[[#This Row],[direct6]]="",Tableau1[[#This Row],[direct6]]="val"),"",INDEX(Tableau1[],MATCH(Tableau1[[#This Row],[direct6]],Tableau1[NOM],0),2))</f>
        <v/>
      </c>
      <c r="I2" t="str">
        <f t="array" ref="I2">IF(OR(Tableau1[[#This Row],[direct7]]="",Tableau1[[#This Row],[direct7]]="val"),"",INDEX(Tableau1[],MATCH(Tableau1[[#This Row],[direct7]],Tableau1[NOM],0),2))</f>
        <v/>
      </c>
      <c r="J2" t="str">
        <f t="array" ref="J2">IF(OR(Tableau1[[#This Row],[direct8]]="",Tableau1[[#This Row],[direct8]]="val"),"",INDEX(Tableau1[],MATCH(Tableau1[[#This Row],[direct8]],Tableau1[NOM],0),2))</f>
        <v/>
      </c>
      <c r="K2" t="str">
        <f t="array" ref="K2">IF(OR(Tableau1[[#This Row],[direct9]]="",Tableau1[[#This Row],[direct9]]="val"),"",INDEX(Tableau1[],MATCH(Tableau1[[#This Row],[direct9]],Tableau1[NOM],0),2))</f>
        <v/>
      </c>
      <c r="L2" t="str">
        <f t="array" ref="L2">IF(OR(Tableau1[[#This Row],[direct10]]="",Tableau1[[#This Row],[direct10]]="val"),"",INDEX(Tableau1[],MATCH(Tableau1[[#This Row],[direct10]],Tableau1[NOM],0),2))</f>
        <v/>
      </c>
      <c r="M2" t="str">
        <f t="array" ref="M2">IF(OR(Tableau1[[#This Row],[direct11]]="",Tableau1[[#This Row],[direct11]]="val"),"",INDEX(Tableau1[],MATCH(Tableau1[[#This Row],[direct11]],Tableau1[NOM],0),2))</f>
        <v/>
      </c>
      <c r="N2" t="str">
        <f t="array" ref="N2">IF(OR(Tableau1[[#This Row],[direct12]]="",Tableau1[[#This Row],[direct12]]="val"),"",INDEX(Tableau1[],MATCH(Tableau1[[#This Row],[direct12]],Tableau1[NOM],0),2))</f>
        <v/>
      </c>
      <c r="O2" t="str">
        <f t="array" ref="O2">IF(OR(Tableau1[[#This Row],[direct13]]="",Tableau1[[#This Row],[direct13]]="val"),"",INDEX(Tableau1[],MATCH(Tableau1[[#This Row],[direct13]],Tableau1[NOM],0),2))</f>
        <v/>
      </c>
      <c r="P2" t="str">
        <f t="array" ref="P2">IF(OR(Tableau1[[#This Row],[direct14]]="",Tableau1[[#This Row],[direct14]]="val"),"",INDEX(Tableau1[],MATCH(Tableau1[[#This Row],[direct14]],Tableau1[NOM],0),2))</f>
        <v/>
      </c>
      <c r="Q2" t="str">
        <f t="array" ref="Q2">IF(OR(Tableau1[[#This Row],[direct15]]="",Tableau1[[#This Row],[direct15]]="val"),"",INDEX(Tableau1[],MATCH(Tableau1[[#This Row],[direct15]],Tableau1[NOM],0),2))</f>
        <v/>
      </c>
      <c r="R2" t="str">
        <f t="array" ref="R2">IF(OR(Tableau1[[#This Row],[direct16]]="",Tableau1[[#This Row],[direct16]]="val"),"",INDEX(Tableau1[],MATCH(Tableau1[[#This Row],[direct16]],Tableau1[NOM],0),2))</f>
        <v/>
      </c>
      <c r="S2" t="str">
        <f t="array" ref="S2">IF(OR(Tableau1[[#This Row],[direct17]]="",Tableau1[[#This Row],[direct17]]="val"),"",INDEX(Tableau1[],MATCH(Tableau1[[#This Row],[direct17]],Tableau1[NOM],0),2))</f>
        <v/>
      </c>
      <c r="T2" t="str">
        <f t="array" ref="T2">IF(OR(Tableau1[[#This Row],[direct18]]="",Tableau1[[#This Row],[direct18]]="val"),"",INDEX(Tableau1[],MATCH(Tableau1[[#This Row],[direct18]],Tableau1[NOM],0),2))</f>
        <v/>
      </c>
      <c r="U2" t="str">
        <f t="array" ref="U2">IF(OR(Tableau1[[#This Row],[direct19]]="",Tableau1[[#This Row],[direct19]]="val"),"",INDEX(Tableau1[],MATCH(Tableau1[[#This Row],[direct19]],Tableau1[NOM],0),2))</f>
        <v/>
      </c>
      <c r="V2" s="11" t="str">
        <f t="array" ref="V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" s="11">
        <f t="array" ref="W2">IF(Tableau1[[#This Row],[LEADER DIRECT]]="",0,INDEX(Tableau1[],MATCH(Tableau1[[#This Row],[LEADER DIRECT]],Tableau1[NOM],0),COLUMN(Tableau1[[#This Row],[RANG_leader]])))</f>
        <v>0</v>
      </c>
      <c r="X2" s="11">
        <f t="array" ref="X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" s="11">
        <f t="array" ref="Y2">IF(Tableau1[[#This Row],[DIRECT]]="",0,VLOOKUP(Tableau1[[#This Row],[DIRECT]],Tableau1[],COLUMN(Tableau1[[#This Row],[RANG]]),FALSE)+1)</f>
        <v>0</v>
      </c>
      <c r="Z2" s="18">
        <v>2000</v>
      </c>
      <c r="AA2">
        <f t="array" ref="AA2">COUNTIF(Tableau1[DIRECT],Tableau1[[#This Row],[NOM]])</f>
        <v>10</v>
      </c>
      <c r="AB2">
        <f t="array" ref="AB2">COUNTIFS(Tableau1[DIRECT],Tableau1[[#This Row],[NOM]],Tableau1[VENTES],"&gt;=250")</f>
        <v>4</v>
      </c>
      <c r="AC2" s="1">
        <f t="array" ref="AC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67</v>
      </c>
      <c r="AD2" s="1">
        <f t="array" ref="AD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45</v>
      </c>
      <c r="AE2" s="20">
        <f t="array" ref="AE2">IF(Tableau1[[#This Row],[LEAD_QUAL_PREMIER]]=1,Tableau1[[#This Row],[niv1 qual]],COUNTIFS(Tableau1[DIRECT],Tableau1[[#This Row],[NOM]],Tableau1[LEAD_QUAL_VRAI],0,Tableau1[VENTES],"&gt;=250"))</f>
        <v>1</v>
      </c>
      <c r="AF2" s="1">
        <f t="array" ref="AF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1</v>
      </c>
      <c r="AG2" s="1">
        <f t="array" ref="AG2">IF(AND(Tableau1[[#This Row],[niv1 qual]]&gt;3,(Tableau1[[#This Row],[niv1 qual]]+Tableau1[[#This Row],[niv2+ qual]])&gt;5,Tableau1[[#This Row],[VENTES]]&gt;=1000,Tableau1[[#This Row],[ventes_equipe_temp]]&gt;=6000),1,0)</f>
        <v>1</v>
      </c>
      <c r="AH2" s="1">
        <f t="array" ref="AH2">IF(Tableau1[[#This Row],[LEAD_POSSIBLE]]=1,RANK(Tableau1[[#This Row],[RANG]],Tableau1[RANG],1),0)</f>
        <v>1</v>
      </c>
      <c r="AI2" s="1">
        <f t="array" ref="AI2">IF(COUNTIF(Tableau1[LEAD_POSSIBLE_RANG],"&lt;&gt;0")&gt;0,IF(Tableau1[[#This Row],[LEAD_POSSIBLE_RANG]]=LARGE(Tableau1[LEAD_POSSIBLE_RANG],1),1,0),0)</f>
        <v>0</v>
      </c>
      <c r="AJ2" s="1">
        <f t="array" ref="AJ2">IF(Tableau1[[#This Row],[DIRECT]]="",Tableau1[[#This Row],[LEAD_QUAL_VRAI]],IF(INDEX(Tableau1[],MATCH(Tableau1[[#This Row],[DIRECT]],Tableau1[NOM],0),COLUMN(Tableau1[[#This Row],[LEAD_QUAL_VRAI]]))=1,1,0))</f>
        <v>0</v>
      </c>
      <c r="AK2" s="1">
        <f t="array" ref="AK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">
        <f t="array" ref="AL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50629.850000000006</v>
      </c>
      <c r="AM2" s="10">
        <f t="array" ref="AM2">Tableau1[[#This Row],[VENTES]]+SUMIFS(Tableau1[VENTES EQUIPE],Tableau1[DIRECT],Tableau1[[#This Row],[NOM]],Tableau1[signé_lead],0)</f>
        <v>6610</v>
      </c>
      <c r="AN2" s="1">
        <f t="array" ref="AN2">IF(Tableau1[[#This Row],[LEAD_QUAL_VRAI]]=1,SUMIFS(Tableau1[VENTES EQUIPE],Tableau1[LEADER DIRECT],Tableau1[[#This Row],[NOM]],Tableau1[signé_lead],1),0)</f>
        <v>0</v>
      </c>
      <c r="AO2" s="1">
        <f t="array" ref="AO2">IF(Tableau1[[#This Row],[LEAD_QUAL_VRAI]]=1,SUMIFS(Tableau1[VENTES EQUIPE],Tableau1[RANG_leader],Tableau1[[#This Row],[RANG_leader]]+2,Tableau1[signé_lead],1),0)</f>
        <v>0</v>
      </c>
      <c r="AP2" s="1">
        <f t="array" ref="AP2">IF(Tableau1[[#This Row],[LEAD_QUAL_VRAI]]=1,SUMIFS(Tableau1[VENTES EQUIPE],Tableau1[RANG_leader],Tableau1[[#This Row],[RANG_leader]]+3,Tableau1[signé_lead],1),0)</f>
        <v>0</v>
      </c>
      <c r="AQ2" s="1">
        <f t="array" ref="AQ2">IF(Tableau1[[#This Row],[LEAD_QUAL_VRAI]]=1,SUMIFS(Tableau1[VENTES EQUIPE],Tableau1[RANG_leader],Tableau1[[#This Row],[RANG_leader]]+4,Tableau1[signé_lead],1),0)</f>
        <v>0</v>
      </c>
      <c r="AR2" s="1">
        <f t="array" ref="AR2">IF(Tableau1[[#This Row],[LEAD_QUAL_VRAI]]=1,SUMIFS(Tableau1[VENTES EQUIPE],Tableau1[RANG_leader],Tableau1[[#This Row],[RANG_leader]]+5,Tableau1[signé_lead],1),0)</f>
        <v>0</v>
      </c>
      <c r="AS2" s="1">
        <f t="array" ref="AS2">IF(Tableau1[[#This Row],[LEAD_QUAL_VRAI]]=1,SUMIFS(Tableau1[VENTES EQUIPE],Tableau1[RANG_leader],Tableau1[[#This Row],[RANG_leader]]+6,Tableau1[signé_lead],1),0)</f>
        <v>0</v>
      </c>
      <c r="AT2" s="1">
        <f t="array" ref="AT2">IF(Tableau1[[#This Row],[LEAD_QUAL_VRAI]]=1,SUMIFS(Tableau1[VENTES EQUIPE],Tableau1[RANG_leader],Tableau1[[#This Row],[RANG_leader]]+7,Tableau1[signé_lead],1),0)</f>
        <v>0</v>
      </c>
      <c r="AU2" s="1">
        <f t="array" ref="AU2">IF(Tableau1[[#This Row],[LEAD_QUAL_VRAI]]=1,SUMIFS(Tableau1[VENTES EQUIPE],Tableau1[RANG_leader],Tableau1[[#This Row],[RANG_leader]]+8,Tableau1[signé_lead],1),0)</f>
        <v>0</v>
      </c>
      <c r="AV2" s="1">
        <f t="array" ref="AV2">IF(Tableau1[[#This Row],[LEAD_QUAL_VRAI]]=1,SUMIFS(Tableau1[VENTES EQUIPE],Tableau1[RANG_leader],Tableau1[[#This Row],[RANG_leader]]+9,Tableau1[signé_lead],1),0)</f>
        <v>0</v>
      </c>
      <c r="AW2" s="1">
        <f t="array" ref="AW2">IF(Tableau1[[#This Row],[LEAD_QUAL_VRAI]]=1,SUMIFS(Tableau1[VENTES EQUIPE],Tableau1[RANG_leader],Tableau1[[#This Row],[RANG_leader]]+10,Tableau1[signé_lead],1),0)</f>
        <v>0</v>
      </c>
      <c r="AX2" s="1">
        <f t="array" ref="AX2">IF(Tableau1[[#This Row],[LEAD_QUAL_VRAI]]=1,SUMIFS(Tableau1[VENTES EQUIPE],Tableau1[RANG_leader],Tableau1[[#This Row],[RANG_leader]]+11,Tableau1[signé_lead],1),0)</f>
        <v>0</v>
      </c>
      <c r="AY2" s="1">
        <f t="array" ref="AY2">IF(Tableau1[[#This Row],[LEAD_QUAL_VRAI]]=1,SUMIFS(Tableau1[VENTES EQUIPE],Tableau1[RANG_leader],Tableau1[[#This Row],[RANG_leader]]+12,Tableau1[signé_lead],1),0)</f>
        <v>0</v>
      </c>
      <c r="AZ2" s="1">
        <f t="array" ref="AZ2">IF(Tableau1[[#This Row],[LEAD_QUAL_VRAI]]=1,SUMIFS(Tableau1[VENTES EQUIPE],Tableau1[RANG_leader],Tableau1[[#This Row],[RANG_leader]]+13,Tableau1[signé_lead],1),0)</f>
        <v>0</v>
      </c>
      <c r="BA2" s="1">
        <f t="array" ref="BA2">IF(Tableau1[[#This Row],[LEAD_QUAL_VRAI]]=1,SUMIFS(Tableau1[VENTES EQUIPE],Tableau1[RANG_leader],Tableau1[[#This Row],[RANG_leader]]+14,Tableau1[signé_lead],1),0)</f>
        <v>0</v>
      </c>
      <c r="BB2" s="1">
        <f t="array" ref="BB2">IF(Tableau1[[#This Row],[LEAD_QUAL_VRAI]]=1,SUMIFS(Tableau1[VENTES EQUIPE],Tableau1[RANG_leader],Tableau1[[#This Row],[RANG_leader]]+15,Tableau1[signé_lead],1),0)</f>
        <v>0</v>
      </c>
      <c r="BC2" s="1">
        <f t="array" ref="BC2">IF(Tableau1[[#This Row],[LEAD_QUAL_VRAI]]=1,COUNTIFS(Tableau1[LEADER DIRECT],Tableau1[[#This Row],[NOM]],Tableau1[LEAD_QUAL_VRAI],1),0)</f>
        <v>0</v>
      </c>
      <c r="BD2" s="1">
        <f t="array" ref="BD2">IF(Tableau1[[#This Row],[LEAD_QUAL_VRAI]]=1,COUNTIFS(Tableau1[RANG_leader],Tableau1[[#This Row],[RANG_leader]]+2),0)</f>
        <v>0</v>
      </c>
      <c r="BE2" s="1">
        <f t="array" ref="BE2">IF(Tableau1[[#This Row],[LEAD_QUAL_VRAI]]=1,COUNTIFS(Tableau1[RANG_leader],Tableau1[[#This Row],[RANG_leader]]+3),0)</f>
        <v>0</v>
      </c>
      <c r="BF2" s="1">
        <f t="array" ref="BF2">IF(AND(Tableau1[[#This Row],[VENTES]]&gt;=250,COUNTIFS(Tableau1[DIRECT],Tableau1[[#This Row],[NOM]],Tableau1[VENTES],"&gt;=250",Tableau1[LEAD_QUAL_VRAI],0)&gt;0),1,0)</f>
        <v>1</v>
      </c>
      <c r="BG2" s="1">
        <f t="array" ref="BG2">IF(AND(Tableau1[[#This Row],[VENTES]]&gt;=250,COUNTIFS(Tableau1[DIRECT],Tableau1[[#This Row],[NOM]],Tableau1[VENTES],"&gt;=250",Tableau1[LEAD_QUAL_VRAI],0)&gt;1),1,0)</f>
        <v>0</v>
      </c>
      <c r="BH2" s="1">
        <f t="array" ref="BH2">IF(AND(Tableau1[[#This Row],[VENTES]]&gt;=750,COUNTIFS(Tableau1[DIRECT],Tableau1[[#This Row],[NOM]],Tableau1[VENTES],"&gt;=250",Tableau1[LEAD_QUAL_VRAI],0)&gt;2,Tableau1[[#This Row],[VENTES EQUIPE]]&gt;=3000),1,0)</f>
        <v>0</v>
      </c>
      <c r="BI2" s="1">
        <f t="array" ref="BI2">IF(Tableau1[[#This Row],[lead niv1]]=1,1,0)</f>
        <v>0</v>
      </c>
      <c r="BJ2" s="1">
        <f t="array" ref="BJ2">IF(Tableau1[[#This Row],[lead niv1]]&gt;1,1,0)</f>
        <v>0</v>
      </c>
      <c r="BK2" s="1">
        <f t="array" ref="BK2">IF(AND(Tableau1[[#This Row],[lead niv1]]&gt;2,Tableau1[[#This Row],[lead niv2]]&gt;0),1,0)</f>
        <v>0</v>
      </c>
      <c r="BL2" s="1">
        <f t="array" ref="BL2">IF(AND(Tableau1[[#This Row],[lead niv1]]&gt;5,Tableau1[[#This Row],[lead niv2]]&gt;2,Tableau1[[#This Row],[lead niv3]]&gt;0),1,0)</f>
        <v>0</v>
      </c>
      <c r="BM2" s="1">
        <f t="array" ref="BM2">IF(AND(Tableau1[[#This Row],[lead niv1]]&gt;11,Tableau1[[#This Row],[lead niv2]]&gt;5,Tableau1[[#This Row],[lead niv3]]&gt;1),1,0)</f>
        <v>0</v>
      </c>
      <c r="BN2" s="12" t="str">
        <f t="array" ref="BN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 SEIGNOR</v>
      </c>
      <c r="BO2" s="13">
        <f t="array" ref="BO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560</v>
      </c>
      <c r="BP2" s="12" t="str">
        <f t="array" ref="BP2">Tableau1[[#This Row],[lead niv1]]&amp;"-"&amp;Tableau1[[#This Row],[lead niv2]]&amp;"-"&amp;Tableau1[[#This Row],[lead niv3]]</f>
        <v>0-0-0</v>
      </c>
      <c r="BQ2" s="12"/>
      <c r="BR2" s="14">
        <v>1</v>
      </c>
      <c r="BS2" s="26" t="str">
        <f t="array" ref="BS2">INDEX(Tableau2[RANK],MATCH(BN2,Tableau2[RANK],0)+1,1)</f>
        <v>CONS VIP</v>
      </c>
      <c r="BT2" s="26">
        <f t="array" ref="BT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" s="26" t="str">
        <f t="array" ref="BU2">IF(Tableau1[[#This Row],[PERSO À QUALIFIER]]&gt;0,INDEX(Tableau1[],MATCH(_xlfn.MAXIFS(Tableau1[VENTES],Tableau1[VENTES],"&lt;250",Tableau1[DIRECT],Tableau1[[#This Row],[NOM]]),Tableau1[VENTES],0),COLUMN(Tableau1[NOM])),"")</f>
        <v/>
      </c>
      <c r="BV2" s="26" t="str">
        <f t="array" ref="BV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" s="26">
        <f t="array" ref="BW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" s="26" t="str">
        <f t="array" ref="BX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" s="26" t="str">
        <f t="array" ref="BY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" s="26" t="str">
        <f t="array" ref="BZ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" s="26" t="str">
        <f t="array" ref="CA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" s="26">
        <f t="array" ref="CB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2" s="26">
        <f t="array" ref="CC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" s="26">
        <f t="array" ref="CD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9</v>
      </c>
      <c r="CE2" s="26" t="str">
        <f t="array" ref="CE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MARIE-PIER FORTIN NADEAU</v>
      </c>
      <c r="CF2" s="26" t="str">
        <f t="array" ref="CF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>PIERRETTE LEGEAULT</v>
      </c>
      <c r="CG2" s="26" t="str">
        <f t="array" ref="CG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>RACHEL BIGRAS</v>
      </c>
      <c r="CH2" s="26" t="str">
        <f t="array" ref="CH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>DANIKA BLANCHARD</v>
      </c>
      <c r="CI2" s="26" t="str">
        <f t="array" ref="CI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ÉMILIE GAULIN</v>
      </c>
      <c r="CJ2" s="26" t="str">
        <f t="array" ref="CJ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julie 2</v>
      </c>
      <c r="CK2" s="26" t="str">
        <f t="array" ref="CK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" s="26" t="e">
        <f t="array" ref="CL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" s="26" t="str">
        <f t="array" ref="CM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MARIE-PIER FORTIN NADEAU</v>
      </c>
      <c r="CN2" s="26"/>
      <c r="CO2" s="26"/>
      <c r="CP2" s="26">
        <f t="array" ref="CP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" s="26" t="str">
        <f t="array" ref="CQ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" s="26" t="str">
        <f t="array" ref="CR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>
        <f t="array" ref="DC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" s="26" t="str">
        <f t="array" ref="DD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" s="26" t="str">
        <f t="array" ref="DE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" s="26">
        <f t="array" ref="DF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" s="26" t="str">
        <f t="array" ref="DG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" s="26" t="str">
        <f t="array" ref="DH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" s="26">
        <f t="array" ref="DI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" s="26">
        <f t="array" ref="DJ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560</v>
      </c>
      <c r="DK2" s="26">
        <f t="array" ref="DK2">IF(Tableau1[[#This Row],[PAYE SI INVESTI]]&lt;&gt;"",Tableau1[[#This Row],[PAYE SI INVESTI]]-Tableau1[[#This Row],[PAYE]],"")</f>
        <v>0</v>
      </c>
      <c r="DL2" t="s">
        <v>192</v>
      </c>
      <c r="DN2" s="4" t="s">
        <v>41</v>
      </c>
      <c r="DO2" s="6" t="str">
        <f>IF(DR1=0,"",IF(Tableau1[[#This Row],[VENTES]]&gt;=2000,(Tableau1[[#This Row],[VENTES]]*VLOOKUP(DR2,Tableau2[],3,FALSE)/100),0)+((Tableau1[[#This Row],[VENTES]]+DS2)*VLOOKUP(DR2,Tableau2[],2,FALSE)/100)+VLOOKUP(DR2,Tableau2[],4,FALSE)+((SUMIF(Tableau1[DIRECT],A2,Tableau1[VENTES])+DS2+DS1)*VLOOKUP(DR2,Tableau2[],5,FALSE)/100)+(VLOOKUP(DR2,Tableau2[],6,FALSE)*(Tableau1[[#This Row],[VENTES EQUIPE]]+DR1)/100)+(VLOOKUP(DR2,Tableau2[],7,FALSE)*(Tableau1[[#This Row],[ventes equipe niv1]])/100)-(DR1*VLOOKUP(DR2,Tableau2[],2,FALSE)/100)-(DR1*VLOOKUP(DR2,Tableau2[],6,FALSE)/100))</f>
        <v/>
      </c>
      <c r="DP2" s="5"/>
      <c r="DQ2" s="5" t="s">
        <v>64</v>
      </c>
      <c r="DR2" s="21" t="str">
        <f>INDEX(Tableau2[RANK],MATCH(BN2,Tableau2[RANK],0)+1,1)</f>
        <v>CONS VIP</v>
      </c>
      <c r="DS2" s="5">
        <f>IF(AND(MATCH(DR2,Tableau2[RANK],0)=5,Tableau1[[#This Row],[VENTES]]&lt;750),750-Z2,IF(AND(MATCH(DR2,Tableau2[RANK],0)=6,Tableau1[[#This Row],[VENTES]]&lt;1000),1000-Z2,IF(MATCH(DR2,Tableau2[RANK],0)&lt;5,250-Tableau1[[#This Row],[VENTES]],0)))</f>
        <v>-1750</v>
      </c>
      <c r="DT2" s="5" t="s">
        <v>45</v>
      </c>
      <c r="DU2" s="21" t="str">
        <f>IF(MATCH(DR2,Tableau2[RANK],0)&lt;7,"Q_2+","N2")</f>
        <v>Q_2+</v>
      </c>
      <c r="DV2" s="5" t="b">
        <f>IF(DU2="Q_2+",IF(MATCH(DR2,Tableau2[RANK],0)=6,IF((Tableau1[[#This Row],[PERSO_QUAL_VRAI]]+DV1+Tableau1[[#This Row],[NIV2+ QUAL_VRAI]])&lt;6,6-Tableau1[[#This Row],[PERSO_QUAL_VRAI]]-DV1,0)),IF(MATCH(DR2,Tableau2[RANK],0)=9,IF(Tableau1[[#This Row],[lead niv2]]&lt;1,1-Tableau1[[#This Row],[lead niv2]],0),IF(MATCH(DR2,Tableau2[RANK],0)=10,IF(Tableau1[[#This Row],[lead niv2]]&lt;3,3-Tableau1[[#This Row],[lead niv2]],0),IF(MATCH(DR2,Tableau2[RANK],0)=12,IF(Tableau1[[#This Row],[lead niv2]]&lt;6,6-Tableau1[[#This Row],[lead niv2]],0),0))))</f>
        <v>0</v>
      </c>
      <c r="DW2" s="21" t="s">
        <v>66</v>
      </c>
      <c r="DX2" s="5">
        <f>IF(MATCH(DR2,Tableau2[RANK],0)=10,IF(Tableau1[[#This Row],[lead niv3]]&lt;1,1-Tableau1[[#This Row],[lead niv3]],0),0)</f>
        <v>0</v>
      </c>
      <c r="DY2" s="5"/>
      <c r="DZ2" s="5">
        <f>IF(DZ1="","",250-DZ1)</f>
        <v>40</v>
      </c>
      <c r="EA2" s="7"/>
      <c r="EB2" s="4" t="str">
        <f t="array" ref="EB2">IF(MAX(IF((Tableau1[VENTES EQUIPE]&lt;6000)*(Tableau1[RANG_LEADER_DIRECT]=1),Tableau1[VENTES EQUIPE],""))=0,"",IFERROR(INDEX(Tableau1[],MATCH(MAX(IF((Tableau1[VENTES EQUIPE]&lt;6000)*(Tableau1[RANG_LEADER_DIRECT]=1),Tableau1[VENTES EQUIPE],"")),Tableau1[VENTES EQUIPE],0),COLUMN(Tableau1[NOM])),""))</f>
        <v>DIANE PATENAUDE</v>
      </c>
      <c r="EC2">
        <f t="array" ref="EC2">IF(MAX(IF((Tableau1[VENTES EQUIPE]&lt;6000)*(Tableau1[RANG_LEADER_DIRECT]=1),Tableau1[VENTES EQUIPE],""))=0,"",IFERROR(INDEX(Tableau1[],MATCH(MAX(IF((Tableau1[VENTES EQUIPE]&lt;6000)*(Tableau1[RANG_LEADER_DIRECT]=1),Tableau1[VENTES EQUIPE],"")),Tableau1[VENTES EQUIPE],0),COLUMN(Tableau1[VENTES EQUIPE])),""))</f>
        <v>1800</v>
      </c>
      <c r="ED2" t="str">
        <f t="array" ref="ED2">IF(MAX(IF((Tableau1[VENTES EQUIPE]&lt;6000)*(Tableau1[RANG_LEADER_DIRECT]=2),Tableau1[VENTES EQUIPE],""))=0,"",IFERROR(INDEX(Tableau1[],MATCH(MAX(IF((Tableau1[VENTES EQUIPE]&lt;6000)*(Tableau1[RANG_LEADER_DIRECT]=2),Tableau1[VENTES EQUIPE],"")),Tableau1[VENTES EQUIPE],0),COLUMN(Tableau1[NOM])),""))</f>
        <v/>
      </c>
      <c r="EE2" t="str">
        <f t="array" ref="EE2">IF(MAX(IF((Tableau1[VENTES EQUIPE]&lt;6000)*(Tableau1[RANG_LEADER_DIRECT]=2),Tableau1[VENTES EQUIPE],""))=0,"",IFERROR(INDEX(Tableau1[],MATCH(MAX(IF((Tableau1[VENTES EQUIPE]&lt;6000)*(Tableau1[RANG_LEADER_DIRECT]=2),Tableau1[VENTES EQUIPE],"")),Tableau1[VENTES EQUIPE],0),COLUMN(Tableau1[VENTES EQUIPE])),""))</f>
        <v/>
      </c>
    </row>
    <row r="3" spans="1:135" x14ac:dyDescent="0.25">
      <c r="A3" s="9" t="s">
        <v>100</v>
      </c>
      <c r="B3" s="2" t="s">
        <v>6</v>
      </c>
      <c r="C3" t="str">
        <f t="array" ref="C3">IF(OR(Tableau1[[#This Row],[DIRECT]]="",Tableau1[[#This Row],[DIRECT]]="val"),"",INDEX(Tableau1[],MATCH(Tableau1[[#This Row],[DIRECT]],Tableau1[NOM],0),2))</f>
        <v/>
      </c>
      <c r="D3" t="str">
        <f t="array" ref="D3">IF(OR(Tableau1[[#This Row],[direct2]]="",Tableau1[[#This Row],[direct2]]="val"),"",INDEX(Tableau1[],MATCH(Tableau1[[#This Row],[direct2]],Tableau1[NOM],0),2))</f>
        <v/>
      </c>
      <c r="E3" t="str">
        <f t="array" ref="E3">IF(OR(Tableau1[[#This Row],[direct3]]="",Tableau1[[#This Row],[direct3]]="val"),"",INDEX(Tableau1[],MATCH(Tableau1[[#This Row],[direct3]],Tableau1[NOM],0),2))</f>
        <v/>
      </c>
      <c r="F3" t="str">
        <f t="array" ref="F3">IF(OR(Tableau1[[#This Row],[direct4]]="",Tableau1[[#This Row],[direct4]]="val"),"",INDEX(Tableau1[],MATCH(Tableau1[[#This Row],[direct4]],Tableau1[NOM],0),2))</f>
        <v/>
      </c>
      <c r="G3" t="str">
        <f t="array" ref="G3">IF(OR(Tableau1[[#This Row],[direct5]]="",Tableau1[[#This Row],[direct5]]="val"),"",INDEX(Tableau1[],MATCH(Tableau1[[#This Row],[direct5]],Tableau1[NOM],0),2))</f>
        <v/>
      </c>
      <c r="H3" t="str">
        <f t="array" ref="H3">IF(OR(Tableau1[[#This Row],[direct6]]="",Tableau1[[#This Row],[direct6]]="val"),"",INDEX(Tableau1[],MATCH(Tableau1[[#This Row],[direct6]],Tableau1[NOM],0),2))</f>
        <v/>
      </c>
      <c r="I3" t="str">
        <f t="array" ref="I3">IF(OR(Tableau1[[#This Row],[direct7]]="",Tableau1[[#This Row],[direct7]]="val"),"",INDEX(Tableau1[],MATCH(Tableau1[[#This Row],[direct7]],Tableau1[NOM],0),2))</f>
        <v/>
      </c>
      <c r="J3" t="str">
        <f t="array" ref="J3">IF(OR(Tableau1[[#This Row],[direct8]]="",Tableau1[[#This Row],[direct8]]="val"),"",INDEX(Tableau1[],MATCH(Tableau1[[#This Row],[direct8]],Tableau1[NOM],0),2))</f>
        <v/>
      </c>
      <c r="K3" t="str">
        <f t="array" ref="K3">IF(OR(Tableau1[[#This Row],[direct9]]="",Tableau1[[#This Row],[direct9]]="val"),"",INDEX(Tableau1[],MATCH(Tableau1[[#This Row],[direct9]],Tableau1[NOM],0),2))</f>
        <v/>
      </c>
      <c r="L3" t="str">
        <f t="array" ref="L3">IF(OR(Tableau1[[#This Row],[direct10]]="",Tableau1[[#This Row],[direct10]]="val"),"",INDEX(Tableau1[],MATCH(Tableau1[[#This Row],[direct10]],Tableau1[NOM],0),2))</f>
        <v/>
      </c>
      <c r="M3" t="str">
        <f t="array" ref="M3">IF(OR(Tableau1[[#This Row],[direct11]]="",Tableau1[[#This Row],[direct11]]="val"),"",INDEX(Tableau1[],MATCH(Tableau1[[#This Row],[direct11]],Tableau1[NOM],0),2))</f>
        <v/>
      </c>
      <c r="N3" t="str">
        <f t="array" ref="N3">IF(OR(Tableau1[[#This Row],[direct12]]="",Tableau1[[#This Row],[direct12]]="val"),"",INDEX(Tableau1[],MATCH(Tableau1[[#This Row],[direct12]],Tableau1[NOM],0),2))</f>
        <v/>
      </c>
      <c r="O3" t="str">
        <f t="array" ref="O3">IF(OR(Tableau1[[#This Row],[direct13]]="",Tableau1[[#This Row],[direct13]]="val"),"",INDEX(Tableau1[],MATCH(Tableau1[[#This Row],[direct13]],Tableau1[NOM],0),2))</f>
        <v/>
      </c>
      <c r="P3" t="str">
        <f t="array" ref="P3">IF(OR(Tableau1[[#This Row],[direct14]]="",Tableau1[[#This Row],[direct14]]="val"),"",INDEX(Tableau1[],MATCH(Tableau1[[#This Row],[direct14]],Tableau1[NOM],0),2))</f>
        <v/>
      </c>
      <c r="Q3" t="str">
        <f t="array" ref="Q3">IF(OR(Tableau1[[#This Row],[direct15]]="",Tableau1[[#This Row],[direct15]]="val"),"",INDEX(Tableau1[],MATCH(Tableau1[[#This Row],[direct15]],Tableau1[NOM],0),2))</f>
        <v/>
      </c>
      <c r="R3" t="str">
        <f t="array" ref="R3">IF(OR(Tableau1[[#This Row],[direct16]]="",Tableau1[[#This Row],[direct16]]="val"),"",INDEX(Tableau1[],MATCH(Tableau1[[#This Row],[direct16]],Tableau1[NOM],0),2))</f>
        <v/>
      </c>
      <c r="S3" t="str">
        <f t="array" ref="S3">IF(OR(Tableau1[[#This Row],[direct17]]="",Tableau1[[#This Row],[direct17]]="val"),"",INDEX(Tableau1[],MATCH(Tableau1[[#This Row],[direct17]],Tableau1[NOM],0),2))</f>
        <v/>
      </c>
      <c r="T3" t="str">
        <f t="array" ref="T3">IF(OR(Tableau1[[#This Row],[direct18]]="",Tableau1[[#This Row],[direct18]]="val"),"",INDEX(Tableau1[],MATCH(Tableau1[[#This Row],[direct18]],Tableau1[NOM],0),2))</f>
        <v/>
      </c>
      <c r="U3" t="str">
        <f t="array" ref="U3">IF(OR(Tableau1[[#This Row],[direct19]]="",Tableau1[[#This Row],[direct19]]="val"),"",INDEX(Tableau1[],MATCH(Tableau1[[#This Row],[direct19]],Tableau1[NOM],0),2))</f>
        <v/>
      </c>
      <c r="V3" s="11" t="str">
        <f t="array" ref="V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3" s="11">
        <f t="array" ref="W3">IF(Tableau1[[#This Row],[LEADER DIRECT]]="",0,INDEX(Tableau1[],MATCH(Tableau1[[#This Row],[LEADER DIRECT]],Tableau1[NOM],0),COLUMN(Tableau1[[#This Row],[RANG_leader]])))</f>
        <v>0</v>
      </c>
      <c r="X3" s="11">
        <f t="array" ref="X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" s="11">
        <f t="array" ref="Y3">IF(Tableau1[[#This Row],[DIRECT]]="",0,VLOOKUP(Tableau1[[#This Row],[DIRECT]],Tableau1[],COLUMN(Tableau1[[#This Row],[RANG]]),FALSE)+1)</f>
        <v>1</v>
      </c>
      <c r="Z3" s="19">
        <v>0</v>
      </c>
      <c r="AA3">
        <f t="array" ref="AA3">COUNTIF(Tableau1[DIRECT],Tableau1[[#This Row],[NOM]])</f>
        <v>0</v>
      </c>
      <c r="AB3">
        <f t="array" ref="AB3">COUNTIFS(Tableau1[DIRECT],Tableau1[[#This Row],[NOM]],Tableau1[VENTES],"&gt;=250")</f>
        <v>0</v>
      </c>
      <c r="AC3" s="1">
        <f t="array" ref="AC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" s="1">
        <f t="array" ref="AD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" s="20">
        <f t="array" ref="AE3">IF(Tableau1[[#This Row],[LEAD_QUAL_PREMIER]]=1,Tableau1[[#This Row],[niv1 qual]],COUNTIFS(Tableau1[DIRECT],Tableau1[[#This Row],[NOM]],Tableau1[LEAD_QUAL_VRAI],0,Tableau1[VENTES],"&gt;=250"))</f>
        <v>0</v>
      </c>
      <c r="AF3" s="1">
        <f t="array" ref="AF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" s="1">
        <f t="array" ref="AG3">IF(AND(Tableau1[[#This Row],[niv1 qual]]&gt;3,(Tableau1[[#This Row],[niv1 qual]]+Tableau1[[#This Row],[niv2+ qual]])&gt;5,Tableau1[[#This Row],[VENTES]]&gt;=1000,Tableau1[[#This Row],[ventes_equipe_temp]]&gt;=6000),1,0)</f>
        <v>0</v>
      </c>
      <c r="AH3" s="1">
        <f t="array" ref="AH3">IF(Tableau1[[#This Row],[LEAD_POSSIBLE]]=1,RANK(Tableau1[[#This Row],[RANG]],Tableau1[RANG],1),0)</f>
        <v>0</v>
      </c>
      <c r="AI3" s="1">
        <f t="array" ref="AI3">IF(COUNTIF(Tableau1[LEAD_POSSIBLE_RANG],"&lt;&gt;0")&gt;0,IF(Tableau1[[#This Row],[LEAD_POSSIBLE_RANG]]=LARGE(Tableau1[LEAD_POSSIBLE_RANG],1),1,0),0)</f>
        <v>0</v>
      </c>
      <c r="AJ3" s="1">
        <f t="array" ref="AJ3">IF(Tableau1[[#This Row],[DIRECT]]="",Tableau1[[#This Row],[LEAD_QUAL_VRAI]],IF(INDEX(Tableau1[],MATCH(Tableau1[[#This Row],[DIRECT]],Tableau1[NOM],0),COLUMN(Tableau1[[#This Row],[LEAD_QUAL_VRAI]]))=1,1,0))</f>
        <v>0</v>
      </c>
      <c r="AK3" s="1">
        <f t="array" ref="AK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">
        <f t="array" ref="AL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3" s="10">
        <f t="array" ref="AM3">Tableau1[[#This Row],[VENTES]]+SUMIFS(Tableau1[VENTES EQUIPE],Tableau1[DIRECT],Tableau1[[#This Row],[NOM]],Tableau1[signé_lead],0)</f>
        <v>0</v>
      </c>
      <c r="AN3" s="1">
        <f t="array" ref="AN3">IF(Tableau1[[#This Row],[LEAD_QUAL_VRAI]]=1,SUMIFS(Tableau1[VENTES EQUIPE],Tableau1[LEADER DIRECT],Tableau1[[#This Row],[NOM]],Tableau1[signé_lead],1),0)</f>
        <v>0</v>
      </c>
      <c r="AO3" s="1">
        <f t="array" ref="AO3">IF(Tableau1[[#This Row],[LEAD_QUAL_VRAI]]=1,SUMIFS(Tableau1[VENTES EQUIPE],Tableau1[RANG_leader],Tableau1[[#This Row],[RANG_leader]]+2,Tableau1[signé_lead],1),0)</f>
        <v>0</v>
      </c>
      <c r="AP3" s="1">
        <f t="array" ref="AP3">IF(Tableau1[[#This Row],[LEAD_QUAL_VRAI]]=1,SUMIFS(Tableau1[VENTES EQUIPE],Tableau1[RANG_leader],Tableau1[[#This Row],[RANG_leader]]+3,Tableau1[signé_lead],1),0)</f>
        <v>0</v>
      </c>
      <c r="AQ3" s="1">
        <f t="array" ref="AQ3">IF(Tableau1[[#This Row],[LEAD_QUAL_VRAI]]=1,SUMIFS(Tableau1[VENTES EQUIPE],Tableau1[RANG_leader],Tableau1[[#This Row],[RANG_leader]]+4,Tableau1[signé_lead],1),0)</f>
        <v>0</v>
      </c>
      <c r="AR3" s="1">
        <f t="array" ref="AR3">IF(Tableau1[[#This Row],[LEAD_QUAL_VRAI]]=1,SUMIFS(Tableau1[VENTES EQUIPE],Tableau1[RANG_leader],Tableau1[[#This Row],[RANG_leader]]+5,Tableau1[signé_lead],1),0)</f>
        <v>0</v>
      </c>
      <c r="AS3" s="1">
        <f t="array" ref="AS3">IF(Tableau1[[#This Row],[LEAD_QUAL_VRAI]]=1,SUMIFS(Tableau1[VENTES EQUIPE],Tableau1[RANG_leader],Tableau1[[#This Row],[RANG_leader]]+6,Tableau1[signé_lead],1),0)</f>
        <v>0</v>
      </c>
      <c r="AT3" s="1">
        <f t="array" ref="AT3">IF(Tableau1[[#This Row],[LEAD_QUAL_VRAI]]=1,SUMIFS(Tableau1[VENTES EQUIPE],Tableau1[RANG_leader],Tableau1[[#This Row],[RANG_leader]]+7,Tableau1[signé_lead],1),0)</f>
        <v>0</v>
      </c>
      <c r="AU3" s="1">
        <f t="array" ref="AU3">IF(Tableau1[[#This Row],[LEAD_QUAL_VRAI]]=1,SUMIFS(Tableau1[VENTES EQUIPE],Tableau1[RANG_leader],Tableau1[[#This Row],[RANG_leader]]+8,Tableau1[signé_lead],1),0)</f>
        <v>0</v>
      </c>
      <c r="AV3" s="1">
        <f t="array" ref="AV3">IF(Tableau1[[#This Row],[LEAD_QUAL_VRAI]]=1,SUMIFS(Tableau1[VENTES EQUIPE],Tableau1[RANG_leader],Tableau1[[#This Row],[RANG_leader]]+9,Tableau1[signé_lead],1),0)</f>
        <v>0</v>
      </c>
      <c r="AW3" s="1">
        <f t="array" ref="AW3">IF(Tableau1[[#This Row],[LEAD_QUAL_VRAI]]=1,SUMIFS(Tableau1[VENTES EQUIPE],Tableau1[RANG_leader],Tableau1[[#This Row],[RANG_leader]]+10,Tableau1[signé_lead],1),0)</f>
        <v>0</v>
      </c>
      <c r="AX3" s="1">
        <f t="array" ref="AX3">IF(Tableau1[[#This Row],[LEAD_QUAL_VRAI]]=1,SUMIFS(Tableau1[VENTES EQUIPE],Tableau1[RANG_leader],Tableau1[[#This Row],[RANG_leader]]+11,Tableau1[signé_lead],1),0)</f>
        <v>0</v>
      </c>
      <c r="AY3" s="1">
        <f t="array" ref="AY3">IF(Tableau1[[#This Row],[LEAD_QUAL_VRAI]]=1,SUMIFS(Tableau1[VENTES EQUIPE],Tableau1[RANG_leader],Tableau1[[#This Row],[RANG_leader]]+12,Tableau1[signé_lead],1),0)</f>
        <v>0</v>
      </c>
      <c r="AZ3" s="1">
        <f t="array" ref="AZ3">IF(Tableau1[[#This Row],[LEAD_QUAL_VRAI]]=1,SUMIFS(Tableau1[VENTES EQUIPE],Tableau1[RANG_leader],Tableau1[[#This Row],[RANG_leader]]+13,Tableau1[signé_lead],1),0)</f>
        <v>0</v>
      </c>
      <c r="BA3" s="1">
        <f t="array" ref="BA3">IF(Tableau1[[#This Row],[LEAD_QUAL_VRAI]]=1,SUMIFS(Tableau1[VENTES EQUIPE],Tableau1[RANG_leader],Tableau1[[#This Row],[RANG_leader]]+14,Tableau1[signé_lead],1),0)</f>
        <v>0</v>
      </c>
      <c r="BB3" s="1">
        <f t="array" ref="BB3">IF(Tableau1[[#This Row],[LEAD_QUAL_VRAI]]=1,SUMIFS(Tableau1[VENTES EQUIPE],Tableau1[RANG_leader],Tableau1[[#This Row],[RANG_leader]]+15,Tableau1[signé_lead],1),0)</f>
        <v>0</v>
      </c>
      <c r="BC3" s="1">
        <f t="array" ref="BC3">IF(Tableau1[[#This Row],[LEAD_QUAL_VRAI]]=1,COUNTIFS(Tableau1[LEADER DIRECT],Tableau1[[#This Row],[NOM]],Tableau1[LEAD_QUAL_VRAI],1),0)</f>
        <v>0</v>
      </c>
      <c r="BD3" s="1">
        <f t="array" ref="BD3">IF(Tableau1[[#This Row],[LEAD_QUAL_VRAI]]=1,COUNTIFS(Tableau1[RANG_leader],Tableau1[[#This Row],[RANG_leader]]+2),0)</f>
        <v>0</v>
      </c>
      <c r="BE3" s="1">
        <f t="array" ref="BE3">IF(Tableau1[[#This Row],[LEAD_QUAL_VRAI]]=1,COUNTIFS(Tableau1[RANG_leader],Tableau1[[#This Row],[RANG_leader]]+3),0)</f>
        <v>0</v>
      </c>
      <c r="BF3" s="1">
        <f t="array" ref="BF3">IF(AND(Tableau1[[#This Row],[VENTES]]&gt;=250,COUNTIFS(Tableau1[DIRECT],Tableau1[[#This Row],[NOM]],Tableau1[VENTES],"&gt;=250",Tableau1[LEAD_QUAL_VRAI],0)&gt;0),1,0)</f>
        <v>0</v>
      </c>
      <c r="BG3" s="1">
        <f t="array" ref="BG3">IF(AND(Tableau1[[#This Row],[VENTES]]&gt;=250,COUNTIFS(Tableau1[DIRECT],Tableau1[[#This Row],[NOM]],Tableau1[VENTES],"&gt;=250",Tableau1[LEAD_QUAL_VRAI],0)&gt;1),1,0)</f>
        <v>0</v>
      </c>
      <c r="BH3" s="1">
        <f t="array" ref="BH3">IF(AND(Tableau1[[#This Row],[VENTES]]&gt;=750,COUNTIFS(Tableau1[DIRECT],Tableau1[[#This Row],[NOM]],Tableau1[VENTES],"&gt;=250",Tableau1[LEAD_QUAL_VRAI],0)&gt;2,Tableau1[[#This Row],[VENTES EQUIPE]]&gt;=3000),1,0)</f>
        <v>0</v>
      </c>
      <c r="BI3" s="1">
        <f t="array" ref="BI3">IF(Tableau1[[#This Row],[lead niv1]]=1,1,0)</f>
        <v>0</v>
      </c>
      <c r="BJ3" s="1">
        <f t="array" ref="BJ3">IF(Tableau1[[#This Row],[lead niv1]]&gt;1,1,0)</f>
        <v>0</v>
      </c>
      <c r="BK3" s="1">
        <f t="array" ref="BK3">IF(AND(Tableau1[[#This Row],[lead niv1]]&gt;2,Tableau1[[#This Row],[lead niv2]]&gt;0),1,0)</f>
        <v>0</v>
      </c>
      <c r="BL3" s="1">
        <f t="array" ref="BL3">IF(AND(Tableau1[[#This Row],[lead niv1]]&gt;5,Tableau1[[#This Row],[lead niv2]]&gt;2,Tableau1[[#This Row],[lead niv3]]&gt;0),1,0)</f>
        <v>0</v>
      </c>
      <c r="BM3" s="1">
        <f t="array" ref="BM3">IF(AND(Tableau1[[#This Row],[lead niv1]]&gt;11,Tableau1[[#This Row],[lead niv2]]&gt;5,Tableau1[[#This Row],[lead niv3]]&gt;1),1,0)</f>
        <v>0</v>
      </c>
      <c r="BN3" s="12" t="str">
        <f t="array" ref="BN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3" s="13">
        <f t="array" ref="BO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3" s="12" t="str">
        <f t="array" ref="BP3">Tableau1[[#This Row],[lead niv1]]&amp;"-"&amp;Tableau1[[#This Row],[lead niv2]]&amp;"-"&amp;Tableau1[[#This Row],[lead niv3]]</f>
        <v>0-0-0</v>
      </c>
      <c r="BQ3" s="12"/>
      <c r="BR3" s="14">
        <v>0</v>
      </c>
      <c r="BS3" s="26" t="str">
        <f t="array" ref="BS3">INDEX(Tableau2[RANK],MATCH(BN3,Tableau2[RANK],0)+1,1)</f>
        <v>CONS</v>
      </c>
      <c r="BT3" s="26">
        <f t="array" ref="BT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" s="26" t="str">
        <f t="array" ref="BU3">IF(Tableau1[[#This Row],[PERSO À QUALIFIER]]&gt;0,INDEX(Tableau1[],MATCH(_xlfn.MAXIFS(Tableau1[VENTES],Tableau1[VENTES],"&lt;250",Tableau1[DIRECT],Tableau1[[#This Row],[NOM]]),Tableau1[VENTES],0),COLUMN(Tableau1[NOM])),"")</f>
        <v/>
      </c>
      <c r="BV3" s="26" t="str">
        <f t="array" ref="BV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" s="26">
        <f t="array" ref="BW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" s="26" t="str">
        <f t="array" ref="BX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" s="26" t="str">
        <f t="array" ref="BY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" s="26" t="str">
        <f t="array" ref="BZ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" s="26" t="str">
        <f t="array" ref="CA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" s="26">
        <f t="array" ref="CB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3" s="26">
        <f t="array" ref="CC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" s="26">
        <f t="array" ref="CD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" s="26" t="str">
        <f t="array" ref="CE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" s="26" t="str">
        <f t="array" ref="CF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" s="26" t="str">
        <f t="array" ref="CG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" s="26" t="str">
        <f t="array" ref="CH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" s="26" t="str">
        <f t="array" ref="CI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3" s="26" t="str">
        <f t="array" ref="CJ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3" s="26" t="str">
        <f t="array" ref="CK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" s="26" t="e">
        <f t="array" ref="CL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" s="26" t="e">
        <f t="array" ref="CM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" s="26"/>
      <c r="CO3" s="26"/>
      <c r="CP3" s="26">
        <f t="array" ref="CP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" s="26" t="str">
        <f t="array" ref="CQ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" s="26" t="str">
        <f t="array" ref="CR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>
        <f t="array" ref="DC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" s="26" t="str">
        <f t="array" ref="DD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" s="26" t="str">
        <f t="array" ref="DE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" s="26">
        <f t="array" ref="DF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" s="26" t="str">
        <f t="array" ref="DG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" s="26" t="str">
        <f t="array" ref="DH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" s="26">
        <f t="array" ref="DI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" s="26">
        <f t="array" ref="DJ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3" s="26">
        <f t="array" ref="DK3">IF(Tableau1[[#This Row],[PAYE SI INVESTI]]&lt;&gt;"",Tableau1[[#This Row],[PAYE SI INVESTI]]-Tableau1[[#This Row],[PAYE]],"")</f>
        <v>0</v>
      </c>
      <c r="DO3" s="3"/>
    </row>
    <row r="4" spans="1:135" x14ac:dyDescent="0.25">
      <c r="A4" s="9" t="s">
        <v>101</v>
      </c>
      <c r="B4" s="2" t="s">
        <v>6</v>
      </c>
      <c r="C4" t="str">
        <f t="array" ref="C4">IF(OR(Tableau1[[#This Row],[DIRECT]]="",Tableau1[[#This Row],[DIRECT]]="val"),"",INDEX(Tableau1[],MATCH(Tableau1[[#This Row],[DIRECT]],Tableau1[NOM],0),2))</f>
        <v/>
      </c>
      <c r="D4" t="str">
        <f t="array" ref="D4">IF(OR(Tableau1[[#This Row],[direct2]]="",Tableau1[[#This Row],[direct2]]="val"),"",INDEX(Tableau1[],MATCH(Tableau1[[#This Row],[direct2]],Tableau1[NOM],0),2))</f>
        <v/>
      </c>
      <c r="E4" t="str">
        <f t="array" ref="E4">IF(OR(Tableau1[[#This Row],[direct3]]="",Tableau1[[#This Row],[direct3]]="val"),"",INDEX(Tableau1[],MATCH(Tableau1[[#This Row],[direct3]],Tableau1[NOM],0),2))</f>
        <v/>
      </c>
      <c r="F4" t="str">
        <f t="array" ref="F4">IF(OR(Tableau1[[#This Row],[direct4]]="",Tableau1[[#This Row],[direct4]]="val"),"",INDEX(Tableau1[],MATCH(Tableau1[[#This Row],[direct4]],Tableau1[NOM],0),2))</f>
        <v/>
      </c>
      <c r="G4" t="str">
        <f t="array" ref="G4">IF(OR(Tableau1[[#This Row],[direct5]]="",Tableau1[[#This Row],[direct5]]="val"),"",INDEX(Tableau1[],MATCH(Tableau1[[#This Row],[direct5]],Tableau1[NOM],0),2))</f>
        <v/>
      </c>
      <c r="H4" t="str">
        <f t="array" ref="H4">IF(OR(Tableau1[[#This Row],[direct6]]="",Tableau1[[#This Row],[direct6]]="val"),"",INDEX(Tableau1[],MATCH(Tableau1[[#This Row],[direct6]],Tableau1[NOM],0),2))</f>
        <v/>
      </c>
      <c r="I4" t="str">
        <f t="array" ref="I4">IF(OR(Tableau1[[#This Row],[direct7]]="",Tableau1[[#This Row],[direct7]]="val"),"",INDEX(Tableau1[],MATCH(Tableau1[[#This Row],[direct7]],Tableau1[NOM],0),2))</f>
        <v/>
      </c>
      <c r="J4" t="str">
        <f t="array" ref="J4">IF(OR(Tableau1[[#This Row],[direct8]]="",Tableau1[[#This Row],[direct8]]="val"),"",INDEX(Tableau1[],MATCH(Tableau1[[#This Row],[direct8]],Tableau1[NOM],0),2))</f>
        <v/>
      </c>
      <c r="K4" t="str">
        <f t="array" ref="K4">IF(OR(Tableau1[[#This Row],[direct9]]="",Tableau1[[#This Row],[direct9]]="val"),"",INDEX(Tableau1[],MATCH(Tableau1[[#This Row],[direct9]],Tableau1[NOM],0),2))</f>
        <v/>
      </c>
      <c r="L4" t="str">
        <f t="array" ref="L4">IF(OR(Tableau1[[#This Row],[direct10]]="",Tableau1[[#This Row],[direct10]]="val"),"",INDEX(Tableau1[],MATCH(Tableau1[[#This Row],[direct10]],Tableau1[NOM],0),2))</f>
        <v/>
      </c>
      <c r="M4" t="str">
        <f t="array" ref="M4">IF(OR(Tableau1[[#This Row],[direct11]]="",Tableau1[[#This Row],[direct11]]="val"),"",INDEX(Tableau1[],MATCH(Tableau1[[#This Row],[direct11]],Tableau1[NOM],0),2))</f>
        <v/>
      </c>
      <c r="N4" t="str">
        <f t="array" ref="N4">IF(OR(Tableau1[[#This Row],[direct12]]="",Tableau1[[#This Row],[direct12]]="val"),"",INDEX(Tableau1[],MATCH(Tableau1[[#This Row],[direct12]],Tableau1[NOM],0),2))</f>
        <v/>
      </c>
      <c r="O4" t="str">
        <f t="array" ref="O4">IF(OR(Tableau1[[#This Row],[direct13]]="",Tableau1[[#This Row],[direct13]]="val"),"",INDEX(Tableau1[],MATCH(Tableau1[[#This Row],[direct13]],Tableau1[NOM],0),2))</f>
        <v/>
      </c>
      <c r="P4" t="str">
        <f t="array" ref="P4">IF(OR(Tableau1[[#This Row],[direct14]]="",Tableau1[[#This Row],[direct14]]="val"),"",INDEX(Tableau1[],MATCH(Tableau1[[#This Row],[direct14]],Tableau1[NOM],0),2))</f>
        <v/>
      </c>
      <c r="Q4" t="str">
        <f t="array" ref="Q4">IF(OR(Tableau1[[#This Row],[direct15]]="",Tableau1[[#This Row],[direct15]]="val"),"",INDEX(Tableau1[],MATCH(Tableau1[[#This Row],[direct15]],Tableau1[NOM],0),2))</f>
        <v/>
      </c>
      <c r="R4" t="str">
        <f t="array" ref="R4">IF(OR(Tableau1[[#This Row],[direct16]]="",Tableau1[[#This Row],[direct16]]="val"),"",INDEX(Tableau1[],MATCH(Tableau1[[#This Row],[direct16]],Tableau1[NOM],0),2))</f>
        <v/>
      </c>
      <c r="S4" t="str">
        <f t="array" ref="S4">IF(OR(Tableau1[[#This Row],[direct17]]="",Tableau1[[#This Row],[direct17]]="val"),"",INDEX(Tableau1[],MATCH(Tableau1[[#This Row],[direct17]],Tableau1[NOM],0),2))</f>
        <v/>
      </c>
      <c r="T4" t="str">
        <f t="array" ref="T4">IF(OR(Tableau1[[#This Row],[direct18]]="",Tableau1[[#This Row],[direct18]]="val"),"",INDEX(Tableau1[],MATCH(Tableau1[[#This Row],[direct18]],Tableau1[NOM],0),2))</f>
        <v/>
      </c>
      <c r="U4" t="str">
        <f t="array" ref="U4">IF(OR(Tableau1[[#This Row],[direct19]]="",Tableau1[[#This Row],[direct19]]="val"),"",INDEX(Tableau1[],MATCH(Tableau1[[#This Row],[direct19]],Tableau1[NOM],0),2))</f>
        <v/>
      </c>
      <c r="V4" s="11" t="str">
        <f t="array" ref="V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4" s="11">
        <f t="array" ref="W4">IF(Tableau1[[#This Row],[LEADER DIRECT]]="",0,INDEX(Tableau1[],MATCH(Tableau1[[#This Row],[LEADER DIRECT]],Tableau1[NOM],0),COLUMN(Tableau1[[#This Row],[RANG_leader]])))</f>
        <v>0</v>
      </c>
      <c r="X4" s="11">
        <f t="array" ref="X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" s="11">
        <f t="array" ref="Y4">IF(Tableau1[[#This Row],[DIRECT]]="",0,VLOOKUP(Tableau1[[#This Row],[DIRECT]],Tableau1[],COLUMN(Tableau1[[#This Row],[RANG]]),FALSE)+1)</f>
        <v>1</v>
      </c>
      <c r="Z4" s="19">
        <v>0</v>
      </c>
      <c r="AA4">
        <f t="array" ref="AA4">COUNTIF(Tableau1[DIRECT],Tableau1[[#This Row],[NOM]])</f>
        <v>4</v>
      </c>
      <c r="AB4">
        <f t="array" ref="AB4">COUNTIFS(Tableau1[DIRECT],Tableau1[[#This Row],[NOM]],Tableau1[VENTES],"&gt;=250")</f>
        <v>0</v>
      </c>
      <c r="AC4" s="1">
        <f t="array" ref="AC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2</v>
      </c>
      <c r="AD4" s="1">
        <f t="array" ref="AD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" s="20">
        <f t="array" ref="AE4">IF(Tableau1[[#This Row],[LEAD_QUAL_PREMIER]]=1,Tableau1[[#This Row],[niv1 qual]],COUNTIFS(Tableau1[DIRECT],Tableau1[[#This Row],[NOM]],Tableau1[LEAD_QUAL_VRAI],0,Tableau1[VENTES],"&gt;=250"))</f>
        <v>0</v>
      </c>
      <c r="AF4" s="1">
        <f t="array" ref="AF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" s="1">
        <f t="array" ref="AG4">IF(AND(Tableau1[[#This Row],[niv1 qual]]&gt;3,(Tableau1[[#This Row],[niv1 qual]]+Tableau1[[#This Row],[niv2+ qual]])&gt;5,Tableau1[[#This Row],[VENTES]]&gt;=1000,Tableau1[[#This Row],[ventes_equipe_temp]]&gt;=6000),1,0)</f>
        <v>0</v>
      </c>
      <c r="AH4" s="1">
        <f t="array" ref="AH4">IF(Tableau1[[#This Row],[LEAD_POSSIBLE]]=1,RANK(Tableau1[[#This Row],[RANG]],Tableau1[RANG],1),0)</f>
        <v>0</v>
      </c>
      <c r="AI4" s="1">
        <f t="array" ref="AI4">IF(COUNTIF(Tableau1[LEAD_POSSIBLE_RANG],"&lt;&gt;0")&gt;0,IF(Tableau1[[#This Row],[LEAD_POSSIBLE_RANG]]=LARGE(Tableau1[LEAD_POSSIBLE_RANG],1),1,0),0)</f>
        <v>0</v>
      </c>
      <c r="AJ4" s="1">
        <f t="array" ref="AJ4">IF(Tableau1[[#This Row],[DIRECT]]="",Tableau1[[#This Row],[LEAD_QUAL_VRAI]],IF(INDEX(Tableau1[],MATCH(Tableau1[[#This Row],[DIRECT]],Tableau1[NOM],0),COLUMN(Tableau1[[#This Row],[LEAD_QUAL_VRAI]]))=1,1,0))</f>
        <v>0</v>
      </c>
      <c r="AK4" s="1">
        <f t="array" ref="AK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">
        <f t="array" ref="AL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4" s="10">
        <f t="array" ref="AM4">Tableau1[[#This Row],[VENTES]]+SUMIFS(Tableau1[VENTES EQUIPE],Tableau1[DIRECT],Tableau1[[#This Row],[NOM]],Tableau1[signé_lead],0)</f>
        <v>0</v>
      </c>
      <c r="AN4" s="1">
        <f t="array" ref="AN4">IF(Tableau1[[#This Row],[LEAD_QUAL_VRAI]]=1,SUMIFS(Tableau1[VENTES EQUIPE],Tableau1[LEADER DIRECT],Tableau1[[#This Row],[NOM]],Tableau1[signé_lead],1),0)</f>
        <v>0</v>
      </c>
      <c r="AO4" s="1">
        <f t="array" ref="AO4">IF(Tableau1[[#This Row],[LEAD_QUAL_VRAI]]=1,SUMIFS(Tableau1[VENTES EQUIPE],Tableau1[RANG_leader],Tableau1[[#This Row],[RANG_leader]]+2,Tableau1[signé_lead],1),0)</f>
        <v>0</v>
      </c>
      <c r="AP4" s="1">
        <f t="array" ref="AP4">IF(Tableau1[[#This Row],[LEAD_QUAL_VRAI]]=1,SUMIFS(Tableau1[VENTES EQUIPE],Tableau1[RANG_leader],Tableau1[[#This Row],[RANG_leader]]+3,Tableau1[signé_lead],1),0)</f>
        <v>0</v>
      </c>
      <c r="AQ4" s="1">
        <f t="array" ref="AQ4">IF(Tableau1[[#This Row],[LEAD_QUAL_VRAI]]=1,SUMIFS(Tableau1[VENTES EQUIPE],Tableau1[RANG_leader],Tableau1[[#This Row],[RANG_leader]]+4,Tableau1[signé_lead],1),0)</f>
        <v>0</v>
      </c>
      <c r="AR4" s="1">
        <f t="array" ref="AR4">IF(Tableau1[[#This Row],[LEAD_QUAL_VRAI]]=1,SUMIFS(Tableau1[VENTES EQUIPE],Tableau1[RANG_leader],Tableau1[[#This Row],[RANG_leader]]+5,Tableau1[signé_lead],1),0)</f>
        <v>0</v>
      </c>
      <c r="AS4" s="1">
        <f t="array" ref="AS4">IF(Tableau1[[#This Row],[LEAD_QUAL_VRAI]]=1,SUMIFS(Tableau1[VENTES EQUIPE],Tableau1[RANG_leader],Tableau1[[#This Row],[RANG_leader]]+6,Tableau1[signé_lead],1),0)</f>
        <v>0</v>
      </c>
      <c r="AT4" s="1">
        <f t="array" ref="AT4">IF(Tableau1[[#This Row],[LEAD_QUAL_VRAI]]=1,SUMIFS(Tableau1[VENTES EQUIPE],Tableau1[RANG_leader],Tableau1[[#This Row],[RANG_leader]]+7,Tableau1[signé_lead],1),0)</f>
        <v>0</v>
      </c>
      <c r="AU4" s="1">
        <f t="array" ref="AU4">IF(Tableau1[[#This Row],[LEAD_QUAL_VRAI]]=1,SUMIFS(Tableau1[VENTES EQUIPE],Tableau1[RANG_leader],Tableau1[[#This Row],[RANG_leader]]+8,Tableau1[signé_lead],1),0)</f>
        <v>0</v>
      </c>
      <c r="AV4" s="1">
        <f t="array" ref="AV4">IF(Tableau1[[#This Row],[LEAD_QUAL_VRAI]]=1,SUMIFS(Tableau1[VENTES EQUIPE],Tableau1[RANG_leader],Tableau1[[#This Row],[RANG_leader]]+9,Tableau1[signé_lead],1),0)</f>
        <v>0</v>
      </c>
      <c r="AW4" s="1">
        <f t="array" ref="AW4">IF(Tableau1[[#This Row],[LEAD_QUAL_VRAI]]=1,SUMIFS(Tableau1[VENTES EQUIPE],Tableau1[RANG_leader],Tableau1[[#This Row],[RANG_leader]]+10,Tableau1[signé_lead],1),0)</f>
        <v>0</v>
      </c>
      <c r="AX4" s="1">
        <f t="array" ref="AX4">IF(Tableau1[[#This Row],[LEAD_QUAL_VRAI]]=1,SUMIFS(Tableau1[VENTES EQUIPE],Tableau1[RANG_leader],Tableau1[[#This Row],[RANG_leader]]+11,Tableau1[signé_lead],1),0)</f>
        <v>0</v>
      </c>
      <c r="AY4" s="1">
        <f t="array" ref="AY4">IF(Tableau1[[#This Row],[LEAD_QUAL_VRAI]]=1,SUMIFS(Tableau1[VENTES EQUIPE],Tableau1[RANG_leader],Tableau1[[#This Row],[RANG_leader]]+12,Tableau1[signé_lead],1),0)</f>
        <v>0</v>
      </c>
      <c r="AZ4" s="1">
        <f t="array" ref="AZ4">IF(Tableau1[[#This Row],[LEAD_QUAL_VRAI]]=1,SUMIFS(Tableau1[VENTES EQUIPE],Tableau1[RANG_leader],Tableau1[[#This Row],[RANG_leader]]+13,Tableau1[signé_lead],1),0)</f>
        <v>0</v>
      </c>
      <c r="BA4" s="1">
        <f t="array" ref="BA4">IF(Tableau1[[#This Row],[LEAD_QUAL_VRAI]]=1,SUMIFS(Tableau1[VENTES EQUIPE],Tableau1[RANG_leader],Tableau1[[#This Row],[RANG_leader]]+14,Tableau1[signé_lead],1),0)</f>
        <v>0</v>
      </c>
      <c r="BB4" s="1">
        <f t="array" ref="BB4">IF(Tableau1[[#This Row],[LEAD_QUAL_VRAI]]=1,SUMIFS(Tableau1[VENTES EQUIPE],Tableau1[RANG_leader],Tableau1[[#This Row],[RANG_leader]]+15,Tableau1[signé_lead],1),0)</f>
        <v>0</v>
      </c>
      <c r="BC4" s="1">
        <f t="array" ref="BC4">IF(Tableau1[[#This Row],[LEAD_QUAL_VRAI]]=1,COUNTIFS(Tableau1[LEADER DIRECT],Tableau1[[#This Row],[NOM]],Tableau1[LEAD_QUAL_VRAI],1),0)</f>
        <v>0</v>
      </c>
      <c r="BD4" s="1">
        <f t="array" ref="BD4">IF(Tableau1[[#This Row],[LEAD_QUAL_VRAI]]=1,COUNTIFS(Tableau1[RANG_leader],Tableau1[[#This Row],[RANG_leader]]+2),0)</f>
        <v>0</v>
      </c>
      <c r="BE4" s="1">
        <f t="array" ref="BE4">IF(Tableau1[[#This Row],[LEAD_QUAL_VRAI]]=1,COUNTIFS(Tableau1[RANG_leader],Tableau1[[#This Row],[RANG_leader]]+3),0)</f>
        <v>0</v>
      </c>
      <c r="BF4" s="1">
        <f t="array" ref="BF4">IF(AND(Tableau1[[#This Row],[VENTES]]&gt;=250,COUNTIFS(Tableau1[DIRECT],Tableau1[[#This Row],[NOM]],Tableau1[VENTES],"&gt;=250",Tableau1[LEAD_QUAL_VRAI],0)&gt;0),1,0)</f>
        <v>0</v>
      </c>
      <c r="BG4" s="1">
        <f t="array" ref="BG4">IF(AND(Tableau1[[#This Row],[VENTES]]&gt;=250,COUNTIFS(Tableau1[DIRECT],Tableau1[[#This Row],[NOM]],Tableau1[VENTES],"&gt;=250",Tableau1[LEAD_QUAL_VRAI],0)&gt;1),1,0)</f>
        <v>0</v>
      </c>
      <c r="BH4" s="1">
        <f t="array" ref="BH4">IF(AND(Tableau1[[#This Row],[VENTES]]&gt;=750,COUNTIFS(Tableau1[DIRECT],Tableau1[[#This Row],[NOM]],Tableau1[VENTES],"&gt;=250",Tableau1[LEAD_QUAL_VRAI],0)&gt;2,Tableau1[[#This Row],[VENTES EQUIPE]]&gt;=3000),1,0)</f>
        <v>0</v>
      </c>
      <c r="BI4" s="1">
        <f t="array" ref="BI4">IF(Tableau1[[#This Row],[lead niv1]]=1,1,0)</f>
        <v>0</v>
      </c>
      <c r="BJ4" s="1">
        <f t="array" ref="BJ4">IF(Tableau1[[#This Row],[lead niv1]]&gt;1,1,0)</f>
        <v>0</v>
      </c>
      <c r="BK4" s="1">
        <f t="array" ref="BK4">IF(AND(Tableau1[[#This Row],[lead niv1]]&gt;2,Tableau1[[#This Row],[lead niv2]]&gt;0),1,0)</f>
        <v>0</v>
      </c>
      <c r="BL4" s="1">
        <f t="array" ref="BL4">IF(AND(Tableau1[[#This Row],[lead niv1]]&gt;5,Tableau1[[#This Row],[lead niv2]]&gt;2,Tableau1[[#This Row],[lead niv3]]&gt;0),1,0)</f>
        <v>0</v>
      </c>
      <c r="BM4" s="1">
        <f t="array" ref="BM4">IF(AND(Tableau1[[#This Row],[lead niv1]]&gt;11,Tableau1[[#This Row],[lead niv2]]&gt;5,Tableau1[[#This Row],[lead niv3]]&gt;1),1,0)</f>
        <v>0</v>
      </c>
      <c r="BN4" s="12" t="str">
        <f t="array" ref="BN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4" s="13">
        <f t="array" ref="BO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4" s="12" t="str">
        <f t="array" ref="BP4">Tableau1[[#This Row],[lead niv1]]&amp;"-"&amp;Tableau1[[#This Row],[lead niv2]]&amp;"-"&amp;Tableau1[[#This Row],[lead niv3]]</f>
        <v>0-0-0</v>
      </c>
      <c r="BQ4" s="12"/>
      <c r="BR4" s="14">
        <v>0</v>
      </c>
      <c r="BS4" s="26" t="str">
        <f t="array" ref="BS4">INDEX(Tableau2[RANK],MATCH(BN4,Tableau2[RANK],0)+1,1)</f>
        <v>CONS</v>
      </c>
      <c r="BT4" s="26">
        <f t="array" ref="BT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" s="26" t="str">
        <f t="array" ref="BU4">IF(Tableau1[[#This Row],[PERSO À QUALIFIER]]&gt;0,INDEX(Tableau1[],MATCH(_xlfn.MAXIFS(Tableau1[VENTES],Tableau1[VENTES],"&lt;250",Tableau1[DIRECT],Tableau1[[#This Row],[NOM]]),Tableau1[VENTES],0),COLUMN(Tableau1[NOM])),"")</f>
        <v/>
      </c>
      <c r="BV4" s="26" t="str">
        <f t="array" ref="BV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" s="26">
        <f t="array" ref="BW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" s="26" t="str">
        <f t="array" ref="BX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" s="26" t="str">
        <f t="array" ref="BY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" s="26" t="str">
        <f t="array" ref="BZ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" s="26" t="str">
        <f t="array" ref="CA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" s="26">
        <f t="array" ref="CB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4" s="26">
        <f t="array" ref="CC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" s="26">
        <f t="array" ref="CD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" s="26" t="str">
        <f t="array" ref="CE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CAROLANE GRAVEL</v>
      </c>
      <c r="CF4" s="26" t="str">
        <f t="array" ref="CF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>EMY BORDELEAU</v>
      </c>
      <c r="CG4" s="26" t="str">
        <f t="array" ref="CG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>JESSICA LECOMPTE</v>
      </c>
      <c r="CH4" s="26" t="str">
        <f t="array" ref="CH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>sab biz</v>
      </c>
      <c r="CI4" s="26" t="str">
        <f t="array" ref="CI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" s="26" t="str">
        <f t="array" ref="CJ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" s="26" t="str">
        <f t="array" ref="CK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" s="26" t="e">
        <f t="array" ref="CL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" s="26" t="str">
        <f t="array" ref="CM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CAROLANE GRAVEL</v>
      </c>
      <c r="CN4" s="26"/>
      <c r="CO4" s="26"/>
      <c r="CP4" s="26">
        <f t="array" ref="CP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" s="26" t="str">
        <f t="array" ref="CQ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" s="26" t="str">
        <f t="array" ref="CR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" s="26"/>
      <c r="CT4" s="26"/>
      <c r="CU4" s="26"/>
      <c r="CV4" s="26"/>
      <c r="CW4" s="26"/>
      <c r="CX4" s="26"/>
      <c r="CY4" s="26"/>
      <c r="CZ4" s="26"/>
      <c r="DA4" s="26"/>
      <c r="DB4" s="26"/>
      <c r="DC4" s="26">
        <f t="array" ref="DC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" s="26" t="str">
        <f t="array" ref="DD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" s="26" t="str">
        <f t="array" ref="DE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" s="26">
        <f t="array" ref="DF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" s="26" t="str">
        <f t="array" ref="DG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" s="26" t="str">
        <f t="array" ref="DH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" s="26">
        <f t="array" ref="DI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" s="26">
        <f t="array" ref="DJ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4" s="26">
        <f t="array" ref="DK4">IF(Tableau1[[#This Row],[PAYE SI INVESTI]]&lt;&gt;"",Tableau1[[#This Row],[PAYE SI INVESTI]]-Tableau1[[#This Row],[PAYE]],"")</f>
        <v>0</v>
      </c>
      <c r="DO4" s="3"/>
    </row>
    <row r="5" spans="1:135" x14ac:dyDescent="0.25">
      <c r="A5" s="9" t="s">
        <v>102</v>
      </c>
      <c r="B5" s="2" t="s">
        <v>6</v>
      </c>
      <c r="C5" t="str">
        <f t="array" ref="C5">IF(OR(Tableau1[[#This Row],[DIRECT]]="",Tableau1[[#This Row],[DIRECT]]="val"),"",INDEX(Tableau1[],MATCH(Tableau1[[#This Row],[DIRECT]],Tableau1[NOM],0),2))</f>
        <v/>
      </c>
      <c r="D5" t="str">
        <f t="array" ref="D5">IF(OR(Tableau1[[#This Row],[direct2]]="",Tableau1[[#This Row],[direct2]]="val"),"",INDEX(Tableau1[],MATCH(Tableau1[[#This Row],[direct2]],Tableau1[NOM],0),2))</f>
        <v/>
      </c>
      <c r="E5" t="str">
        <f t="array" ref="E5">IF(OR(Tableau1[[#This Row],[direct3]]="",Tableau1[[#This Row],[direct3]]="val"),"",INDEX(Tableau1[],MATCH(Tableau1[[#This Row],[direct3]],Tableau1[NOM],0),2))</f>
        <v/>
      </c>
      <c r="F5" t="str">
        <f t="array" ref="F5">IF(OR(Tableau1[[#This Row],[direct4]]="",Tableau1[[#This Row],[direct4]]="val"),"",INDEX(Tableau1[],MATCH(Tableau1[[#This Row],[direct4]],Tableau1[NOM],0),2))</f>
        <v/>
      </c>
      <c r="G5" t="str">
        <f t="array" ref="G5">IF(OR(Tableau1[[#This Row],[direct5]]="",Tableau1[[#This Row],[direct5]]="val"),"",INDEX(Tableau1[],MATCH(Tableau1[[#This Row],[direct5]],Tableau1[NOM],0),2))</f>
        <v/>
      </c>
      <c r="H5" t="str">
        <f t="array" ref="H5">IF(OR(Tableau1[[#This Row],[direct6]]="",Tableau1[[#This Row],[direct6]]="val"),"",INDEX(Tableau1[],MATCH(Tableau1[[#This Row],[direct6]],Tableau1[NOM],0),2))</f>
        <v/>
      </c>
      <c r="I5" t="str">
        <f t="array" ref="I5">IF(OR(Tableau1[[#This Row],[direct7]]="",Tableau1[[#This Row],[direct7]]="val"),"",INDEX(Tableau1[],MATCH(Tableau1[[#This Row],[direct7]],Tableau1[NOM],0),2))</f>
        <v/>
      </c>
      <c r="J5" t="str">
        <f t="array" ref="J5">IF(OR(Tableau1[[#This Row],[direct8]]="",Tableau1[[#This Row],[direct8]]="val"),"",INDEX(Tableau1[],MATCH(Tableau1[[#This Row],[direct8]],Tableau1[NOM],0),2))</f>
        <v/>
      </c>
      <c r="K5" t="str">
        <f t="array" ref="K5">IF(OR(Tableau1[[#This Row],[direct9]]="",Tableau1[[#This Row],[direct9]]="val"),"",INDEX(Tableau1[],MATCH(Tableau1[[#This Row],[direct9]],Tableau1[NOM],0),2))</f>
        <v/>
      </c>
      <c r="L5" t="str">
        <f t="array" ref="L5">IF(OR(Tableau1[[#This Row],[direct10]]="",Tableau1[[#This Row],[direct10]]="val"),"",INDEX(Tableau1[],MATCH(Tableau1[[#This Row],[direct10]],Tableau1[NOM],0),2))</f>
        <v/>
      </c>
      <c r="M5" t="str">
        <f t="array" ref="M5">IF(OR(Tableau1[[#This Row],[direct11]]="",Tableau1[[#This Row],[direct11]]="val"),"",INDEX(Tableau1[],MATCH(Tableau1[[#This Row],[direct11]],Tableau1[NOM],0),2))</f>
        <v/>
      </c>
      <c r="N5" t="str">
        <f t="array" ref="N5">IF(OR(Tableau1[[#This Row],[direct12]]="",Tableau1[[#This Row],[direct12]]="val"),"",INDEX(Tableau1[],MATCH(Tableau1[[#This Row],[direct12]],Tableau1[NOM],0),2))</f>
        <v/>
      </c>
      <c r="O5" t="str">
        <f t="array" ref="O5">IF(OR(Tableau1[[#This Row],[direct13]]="",Tableau1[[#This Row],[direct13]]="val"),"",INDEX(Tableau1[],MATCH(Tableau1[[#This Row],[direct13]],Tableau1[NOM],0),2))</f>
        <v/>
      </c>
      <c r="P5" t="str">
        <f t="array" ref="P5">IF(OR(Tableau1[[#This Row],[direct14]]="",Tableau1[[#This Row],[direct14]]="val"),"",INDEX(Tableau1[],MATCH(Tableau1[[#This Row],[direct14]],Tableau1[NOM],0),2))</f>
        <v/>
      </c>
      <c r="Q5" t="str">
        <f t="array" ref="Q5">IF(OR(Tableau1[[#This Row],[direct15]]="",Tableau1[[#This Row],[direct15]]="val"),"",INDEX(Tableau1[],MATCH(Tableau1[[#This Row],[direct15]],Tableau1[NOM],0),2))</f>
        <v/>
      </c>
      <c r="R5" t="str">
        <f t="array" ref="R5">IF(OR(Tableau1[[#This Row],[direct16]]="",Tableau1[[#This Row],[direct16]]="val"),"",INDEX(Tableau1[],MATCH(Tableau1[[#This Row],[direct16]],Tableau1[NOM],0),2))</f>
        <v/>
      </c>
      <c r="S5" t="str">
        <f t="array" ref="S5">IF(OR(Tableau1[[#This Row],[direct17]]="",Tableau1[[#This Row],[direct17]]="val"),"",INDEX(Tableau1[],MATCH(Tableau1[[#This Row],[direct17]],Tableau1[NOM],0),2))</f>
        <v/>
      </c>
      <c r="T5" t="str">
        <f t="array" ref="T5">IF(OR(Tableau1[[#This Row],[direct18]]="",Tableau1[[#This Row],[direct18]]="val"),"",INDEX(Tableau1[],MATCH(Tableau1[[#This Row],[direct18]],Tableau1[NOM],0),2))</f>
        <v/>
      </c>
      <c r="U5" t="str">
        <f t="array" ref="U5">IF(OR(Tableau1[[#This Row],[direct19]]="",Tableau1[[#This Row],[direct19]]="val"),"",INDEX(Tableau1[],MATCH(Tableau1[[#This Row],[direct19]],Tableau1[NOM],0),2))</f>
        <v/>
      </c>
      <c r="V5" s="11" t="str">
        <f t="array" ref="V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5" s="11">
        <f t="array" ref="W5">IF(Tableau1[[#This Row],[LEADER DIRECT]]="",0,INDEX(Tableau1[],MATCH(Tableau1[[#This Row],[LEADER DIRECT]],Tableau1[NOM],0),COLUMN(Tableau1[[#This Row],[RANG_leader]])))</f>
        <v>0</v>
      </c>
      <c r="X5" s="11">
        <f t="array" ref="X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" s="11">
        <f t="array" ref="Y5">IF(Tableau1[[#This Row],[DIRECT]]="",0,VLOOKUP(Tableau1[[#This Row],[DIRECT]],Tableau1[],COLUMN(Tableau1[[#This Row],[RANG]]),FALSE)+1)</f>
        <v>1</v>
      </c>
      <c r="Z5" s="19">
        <v>2000</v>
      </c>
      <c r="AA5">
        <f t="array" ref="AA5">COUNTIF(Tableau1[DIRECT],Tableau1[[#This Row],[NOM]])</f>
        <v>3</v>
      </c>
      <c r="AB5">
        <f t="array" ref="AB5">COUNTIFS(Tableau1[DIRECT],Tableau1[[#This Row],[NOM]],Tableau1[VENTES],"&gt;=250")</f>
        <v>0</v>
      </c>
      <c r="AC5" s="1">
        <f t="array" ref="AC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2</v>
      </c>
      <c r="AD5" s="1">
        <f t="array" ref="AD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1</v>
      </c>
      <c r="AE5" s="20">
        <f t="array" ref="AE5">IF(Tableau1[[#This Row],[LEAD_QUAL_PREMIER]]=1,Tableau1[[#This Row],[niv1 qual]],COUNTIFS(Tableau1[DIRECT],Tableau1[[#This Row],[NOM]],Tableau1[LEAD_QUAL_VRAI],0,Tableau1[VENTES],"&gt;=250"))</f>
        <v>0</v>
      </c>
      <c r="AF5" s="1">
        <f t="array" ref="AF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1</v>
      </c>
      <c r="AG5" s="1">
        <f t="array" ref="AG5">IF(AND(Tableau1[[#This Row],[niv1 qual]]&gt;3,(Tableau1[[#This Row],[niv1 qual]]+Tableau1[[#This Row],[niv2+ qual]])&gt;5,Tableau1[[#This Row],[VENTES]]&gt;=1000,Tableau1[[#This Row],[ventes_equipe_temp]]&gt;=6000),1,0)</f>
        <v>0</v>
      </c>
      <c r="AH5" s="1">
        <f t="array" ref="AH5">IF(Tableau1[[#This Row],[LEAD_POSSIBLE]]=1,RANK(Tableau1[[#This Row],[RANG]],Tableau1[RANG],1),0)</f>
        <v>0</v>
      </c>
      <c r="AI5" s="1">
        <f t="array" ref="AI5">IF(COUNTIF(Tableau1[LEAD_POSSIBLE_RANG],"&lt;&gt;0")&gt;0,IF(Tableau1[[#This Row],[LEAD_POSSIBLE_RANG]]=LARGE(Tableau1[LEAD_POSSIBLE_RANG],1),1,0),0)</f>
        <v>0</v>
      </c>
      <c r="AJ5" s="1">
        <f t="array" ref="AJ5">IF(Tableau1[[#This Row],[DIRECT]]="",Tableau1[[#This Row],[LEAD_QUAL_VRAI]],IF(INDEX(Tableau1[],MATCH(Tableau1[[#This Row],[DIRECT]],Tableau1[NOM],0),COLUMN(Tableau1[[#This Row],[LEAD_QUAL_VRAI]]))=1,1,0))</f>
        <v>0</v>
      </c>
      <c r="AK5" s="1">
        <f t="array" ref="AK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">
        <f t="array" ref="AL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4000</v>
      </c>
      <c r="AM5" s="10">
        <f t="array" ref="AM5">Tableau1[[#This Row],[VENTES]]+SUMIFS(Tableau1[VENTES EQUIPE],Tableau1[DIRECT],Tableau1[[#This Row],[NOM]],Tableau1[signé_lead],0)</f>
        <v>4000</v>
      </c>
      <c r="AN5" s="1">
        <f t="array" ref="AN5">IF(Tableau1[[#This Row],[LEAD_QUAL_VRAI]]=1,SUMIFS(Tableau1[VENTES EQUIPE],Tableau1[LEADER DIRECT],Tableau1[[#This Row],[NOM]],Tableau1[signé_lead],1),0)</f>
        <v>0</v>
      </c>
      <c r="AO5" s="1">
        <f t="array" ref="AO5">IF(Tableau1[[#This Row],[LEAD_QUAL_VRAI]]=1,SUMIFS(Tableau1[VENTES EQUIPE],Tableau1[RANG_leader],Tableau1[[#This Row],[RANG_leader]]+2,Tableau1[signé_lead],1),0)</f>
        <v>0</v>
      </c>
      <c r="AP5" s="1">
        <f t="array" ref="AP5">IF(Tableau1[[#This Row],[LEAD_QUAL_VRAI]]=1,SUMIFS(Tableau1[VENTES EQUIPE],Tableau1[RANG_leader],Tableau1[[#This Row],[RANG_leader]]+3,Tableau1[signé_lead],1),0)</f>
        <v>0</v>
      </c>
      <c r="AQ5" s="1">
        <f t="array" ref="AQ5">IF(Tableau1[[#This Row],[LEAD_QUAL_VRAI]]=1,SUMIFS(Tableau1[VENTES EQUIPE],Tableau1[RANG_leader],Tableau1[[#This Row],[RANG_leader]]+4,Tableau1[signé_lead],1),0)</f>
        <v>0</v>
      </c>
      <c r="AR5" s="1">
        <f t="array" ref="AR5">IF(Tableau1[[#This Row],[LEAD_QUAL_VRAI]]=1,SUMIFS(Tableau1[VENTES EQUIPE],Tableau1[RANG_leader],Tableau1[[#This Row],[RANG_leader]]+5,Tableau1[signé_lead],1),0)</f>
        <v>0</v>
      </c>
      <c r="AS5" s="1">
        <f t="array" ref="AS5">IF(Tableau1[[#This Row],[LEAD_QUAL_VRAI]]=1,SUMIFS(Tableau1[VENTES EQUIPE],Tableau1[RANG_leader],Tableau1[[#This Row],[RANG_leader]]+6,Tableau1[signé_lead],1),0)</f>
        <v>0</v>
      </c>
      <c r="AT5" s="1">
        <f t="array" ref="AT5">IF(Tableau1[[#This Row],[LEAD_QUAL_VRAI]]=1,SUMIFS(Tableau1[VENTES EQUIPE],Tableau1[RANG_leader],Tableau1[[#This Row],[RANG_leader]]+7,Tableau1[signé_lead],1),0)</f>
        <v>0</v>
      </c>
      <c r="AU5" s="1">
        <f t="array" ref="AU5">IF(Tableau1[[#This Row],[LEAD_QUAL_VRAI]]=1,SUMIFS(Tableau1[VENTES EQUIPE],Tableau1[RANG_leader],Tableau1[[#This Row],[RANG_leader]]+8,Tableau1[signé_lead],1),0)</f>
        <v>0</v>
      </c>
      <c r="AV5" s="1">
        <f t="array" ref="AV5">IF(Tableau1[[#This Row],[LEAD_QUAL_VRAI]]=1,SUMIFS(Tableau1[VENTES EQUIPE],Tableau1[RANG_leader],Tableau1[[#This Row],[RANG_leader]]+9,Tableau1[signé_lead],1),0)</f>
        <v>0</v>
      </c>
      <c r="AW5" s="1">
        <f t="array" ref="AW5">IF(Tableau1[[#This Row],[LEAD_QUAL_VRAI]]=1,SUMIFS(Tableau1[VENTES EQUIPE],Tableau1[RANG_leader],Tableau1[[#This Row],[RANG_leader]]+10,Tableau1[signé_lead],1),0)</f>
        <v>0</v>
      </c>
      <c r="AX5" s="1">
        <f t="array" ref="AX5">IF(Tableau1[[#This Row],[LEAD_QUAL_VRAI]]=1,SUMIFS(Tableau1[VENTES EQUIPE],Tableau1[RANG_leader],Tableau1[[#This Row],[RANG_leader]]+11,Tableau1[signé_lead],1),0)</f>
        <v>0</v>
      </c>
      <c r="AY5" s="1">
        <f t="array" ref="AY5">IF(Tableau1[[#This Row],[LEAD_QUAL_VRAI]]=1,SUMIFS(Tableau1[VENTES EQUIPE],Tableau1[RANG_leader],Tableau1[[#This Row],[RANG_leader]]+12,Tableau1[signé_lead],1),0)</f>
        <v>0</v>
      </c>
      <c r="AZ5" s="1">
        <f t="array" ref="AZ5">IF(Tableau1[[#This Row],[LEAD_QUAL_VRAI]]=1,SUMIFS(Tableau1[VENTES EQUIPE],Tableau1[RANG_leader],Tableau1[[#This Row],[RANG_leader]]+13,Tableau1[signé_lead],1),0)</f>
        <v>0</v>
      </c>
      <c r="BA5" s="1">
        <f t="array" ref="BA5">IF(Tableau1[[#This Row],[LEAD_QUAL_VRAI]]=1,SUMIFS(Tableau1[VENTES EQUIPE],Tableau1[RANG_leader],Tableau1[[#This Row],[RANG_leader]]+14,Tableau1[signé_lead],1),0)</f>
        <v>0</v>
      </c>
      <c r="BB5" s="1">
        <f t="array" ref="BB5">IF(Tableau1[[#This Row],[LEAD_QUAL_VRAI]]=1,SUMIFS(Tableau1[VENTES EQUIPE],Tableau1[RANG_leader],Tableau1[[#This Row],[RANG_leader]]+15,Tableau1[signé_lead],1),0)</f>
        <v>0</v>
      </c>
      <c r="BC5" s="1">
        <f t="array" ref="BC5">IF(Tableau1[[#This Row],[LEAD_QUAL_VRAI]]=1,COUNTIFS(Tableau1[LEADER DIRECT],Tableau1[[#This Row],[NOM]],Tableau1[LEAD_QUAL_VRAI],1),0)</f>
        <v>0</v>
      </c>
      <c r="BD5" s="1">
        <f t="array" ref="BD5">IF(Tableau1[[#This Row],[LEAD_QUAL_VRAI]]=1,COUNTIFS(Tableau1[RANG_leader],Tableau1[[#This Row],[RANG_leader]]+2),0)</f>
        <v>0</v>
      </c>
      <c r="BE5" s="1">
        <f t="array" ref="BE5">IF(Tableau1[[#This Row],[LEAD_QUAL_VRAI]]=1,COUNTIFS(Tableau1[RANG_leader],Tableau1[[#This Row],[RANG_leader]]+3),0)</f>
        <v>0</v>
      </c>
      <c r="BF5" s="1">
        <f t="array" ref="BF5">IF(AND(Tableau1[[#This Row],[VENTES]]&gt;=250,COUNTIFS(Tableau1[DIRECT],Tableau1[[#This Row],[NOM]],Tableau1[VENTES],"&gt;=250",Tableau1[LEAD_QUAL_VRAI],0)&gt;0),1,0)</f>
        <v>0</v>
      </c>
      <c r="BG5" s="1">
        <f t="array" ref="BG5">IF(AND(Tableau1[[#This Row],[VENTES]]&gt;=250,COUNTIFS(Tableau1[DIRECT],Tableau1[[#This Row],[NOM]],Tableau1[VENTES],"&gt;=250",Tableau1[LEAD_QUAL_VRAI],0)&gt;1),1,0)</f>
        <v>0</v>
      </c>
      <c r="BH5" s="1">
        <f t="array" ref="BH5">IF(AND(Tableau1[[#This Row],[VENTES]]&gt;=750,COUNTIFS(Tableau1[DIRECT],Tableau1[[#This Row],[NOM]],Tableau1[VENTES],"&gt;=250",Tableau1[LEAD_QUAL_VRAI],0)&gt;2,Tableau1[[#This Row],[VENTES EQUIPE]]&gt;=3000),1,0)</f>
        <v>0</v>
      </c>
      <c r="BI5" s="1">
        <f t="array" ref="BI5">IF(Tableau1[[#This Row],[lead niv1]]=1,1,0)</f>
        <v>0</v>
      </c>
      <c r="BJ5" s="1">
        <f t="array" ref="BJ5">IF(Tableau1[[#This Row],[lead niv1]]&gt;1,1,0)</f>
        <v>0</v>
      </c>
      <c r="BK5" s="1">
        <f t="array" ref="BK5">IF(AND(Tableau1[[#This Row],[lead niv1]]&gt;2,Tableau1[[#This Row],[lead niv2]]&gt;0),1,0)</f>
        <v>0</v>
      </c>
      <c r="BL5" s="1">
        <f t="array" ref="BL5">IF(AND(Tableau1[[#This Row],[lead niv1]]&gt;5,Tableau1[[#This Row],[lead niv2]]&gt;2,Tableau1[[#This Row],[lead niv3]]&gt;0),1,0)</f>
        <v>0</v>
      </c>
      <c r="BM5" s="1">
        <f t="array" ref="BM5">IF(AND(Tableau1[[#This Row],[lead niv1]]&gt;11,Tableau1[[#This Row],[lead niv2]]&gt;5,Tableau1[[#This Row],[lead niv3]]&gt;1),1,0)</f>
        <v>0</v>
      </c>
      <c r="BN5" s="12" t="str">
        <f t="array" ref="BN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5" s="13">
        <f t="array" ref="BO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560</v>
      </c>
      <c r="BP5" s="12" t="str">
        <f t="array" ref="BP5">Tableau1[[#This Row],[lead niv1]]&amp;"-"&amp;Tableau1[[#This Row],[lead niv2]]&amp;"-"&amp;Tableau1[[#This Row],[lead niv3]]</f>
        <v>0-0-0</v>
      </c>
      <c r="BQ5" s="12"/>
      <c r="BR5" s="14">
        <v>0</v>
      </c>
      <c r="BS5" s="26" t="str">
        <f t="array" ref="BS5">INDEX(Tableau2[RANK],MATCH(BN5,Tableau2[RANK],0)+1,1)</f>
        <v>CONS SEIGNOR</v>
      </c>
      <c r="BT5" s="26">
        <f t="array" ref="BT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" s="26" t="str">
        <f t="array" ref="BU5">IF(Tableau1[[#This Row],[PERSO À QUALIFIER]]&gt;0,INDEX(Tableau1[],MATCH(_xlfn.MAXIFS(Tableau1[VENTES],Tableau1[VENTES],"&lt;250",Tableau1[DIRECT],Tableau1[[#This Row],[NOM]]),Tableau1[VENTES],0),COLUMN(Tableau1[NOM])),"")</f>
        <v/>
      </c>
      <c r="BV5" s="26" t="str">
        <f t="array" ref="BV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" s="26">
        <f t="array" ref="BW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" s="26" t="str">
        <f t="array" ref="BX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" s="26" t="str">
        <f t="array" ref="BY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" s="26" t="str">
        <f t="array" ref="BZ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" s="26" t="str">
        <f t="array" ref="CA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" s="26">
        <f t="array" ref="CB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" s="26">
        <f t="array" ref="CC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" s="26">
        <f t="array" ref="CD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10</v>
      </c>
      <c r="CE5" s="26" t="str">
        <f t="array" ref="CE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julie 2</v>
      </c>
      <c r="CF5" s="26" t="str">
        <f t="array" ref="CF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>julie4</v>
      </c>
      <c r="CG5" s="26" t="str">
        <f t="array" ref="CG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>julie 3</v>
      </c>
      <c r="CH5" s="26" t="str">
        <f t="array" ref="CH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" s="26" t="str">
        <f t="array" ref="CI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5" s="26" t="str">
        <f t="array" ref="CJ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5" s="26" t="str">
        <f t="array" ref="CK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" s="26" t="e">
        <f t="array" ref="CL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" s="26" t="str">
        <f t="array" ref="CM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julie 2</v>
      </c>
      <c r="CN5" s="26"/>
      <c r="CO5" s="26"/>
      <c r="CP5" s="26">
        <f t="array" ref="CP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" s="26" t="str">
        <f t="array" ref="CQ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" s="26" t="str">
        <f t="array" ref="CR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>
        <f t="array" ref="DC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" s="26" t="str">
        <f t="array" ref="DD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" s="26" t="str">
        <f t="array" ref="DE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" s="26">
        <f t="array" ref="DF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" s="26" t="str">
        <f t="array" ref="DG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" s="26" t="str">
        <f t="array" ref="DH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" s="26">
        <f t="array" ref="DI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" s="26">
        <f t="array" ref="DJ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560</v>
      </c>
      <c r="DK5" s="26">
        <f t="array" ref="DK5">IF(Tableau1[[#This Row],[PAYE SI INVESTI]]&lt;&gt;"",Tableau1[[#This Row],[PAYE SI INVESTI]]-Tableau1[[#This Row],[PAYE]],"")</f>
        <v>0</v>
      </c>
      <c r="DN5" t="str">
        <f>Z1</f>
        <v>VENTES</v>
      </c>
      <c r="DO5" s="3"/>
    </row>
    <row r="6" spans="1:135" x14ac:dyDescent="0.25">
      <c r="A6" s="30" t="s">
        <v>208</v>
      </c>
      <c r="B6" s="2" t="s">
        <v>102</v>
      </c>
      <c r="C6" s="1" t="str">
        <f t="array" ref="C6">IF(OR(Tableau1[[#This Row],[DIRECT]]="",Tableau1[[#This Row],[DIRECT]]="val"),"",INDEX(Tableau1[],MATCH(Tableau1[[#This Row],[DIRECT]],Tableau1[NOM],0),2))</f>
        <v>VAL</v>
      </c>
      <c r="D6" s="1" t="str">
        <f t="array" ref="D6">IF(OR(Tableau1[[#This Row],[direct2]]="",Tableau1[[#This Row],[direct2]]="val"),"",INDEX(Tableau1[],MATCH(Tableau1[[#This Row],[direct2]],Tableau1[NOM],0),2))</f>
        <v/>
      </c>
      <c r="E6" s="1" t="str">
        <f t="array" ref="E6">IF(OR(Tableau1[[#This Row],[direct3]]="",Tableau1[[#This Row],[direct3]]="val"),"",INDEX(Tableau1[],MATCH(Tableau1[[#This Row],[direct3]],Tableau1[NOM],0),2))</f>
        <v/>
      </c>
      <c r="F6" s="1" t="str">
        <f t="array" ref="F6">IF(OR(Tableau1[[#This Row],[direct4]]="",Tableau1[[#This Row],[direct4]]="val"),"",INDEX(Tableau1[],MATCH(Tableau1[[#This Row],[direct4]],Tableau1[NOM],0),2))</f>
        <v/>
      </c>
      <c r="G6" s="1" t="str">
        <f t="array" ref="G6">IF(OR(Tableau1[[#This Row],[direct5]]="",Tableau1[[#This Row],[direct5]]="val"),"",INDEX(Tableau1[],MATCH(Tableau1[[#This Row],[direct5]],Tableau1[NOM],0),2))</f>
        <v/>
      </c>
      <c r="H6" s="1" t="str">
        <f t="array" ref="H6">IF(OR(Tableau1[[#This Row],[direct6]]="",Tableau1[[#This Row],[direct6]]="val"),"",INDEX(Tableau1[],MATCH(Tableau1[[#This Row],[direct6]],Tableau1[NOM],0),2))</f>
        <v/>
      </c>
      <c r="I6" s="1" t="str">
        <f t="array" ref="I6">IF(OR(Tableau1[[#This Row],[direct7]]="",Tableau1[[#This Row],[direct7]]="val"),"",INDEX(Tableau1[],MATCH(Tableau1[[#This Row],[direct7]],Tableau1[NOM],0),2))</f>
        <v/>
      </c>
      <c r="J6" s="1" t="str">
        <f t="array" ref="J6">IF(OR(Tableau1[[#This Row],[direct8]]="",Tableau1[[#This Row],[direct8]]="val"),"",INDEX(Tableau1[],MATCH(Tableau1[[#This Row],[direct8]],Tableau1[NOM],0),2))</f>
        <v/>
      </c>
      <c r="K6" s="1" t="str">
        <f t="array" ref="K6">IF(OR(Tableau1[[#This Row],[direct9]]="",Tableau1[[#This Row],[direct9]]="val"),"",INDEX(Tableau1[],MATCH(Tableau1[[#This Row],[direct9]],Tableau1[NOM],0),2))</f>
        <v/>
      </c>
      <c r="L6" s="1" t="str">
        <f t="array" ref="L6">IF(OR(Tableau1[[#This Row],[direct10]]="",Tableau1[[#This Row],[direct10]]="val"),"",INDEX(Tableau1[],MATCH(Tableau1[[#This Row],[direct10]],Tableau1[NOM],0),2))</f>
        <v/>
      </c>
      <c r="M6" s="1" t="str">
        <f t="array" ref="M6">IF(OR(Tableau1[[#This Row],[direct11]]="",Tableau1[[#This Row],[direct11]]="val"),"",INDEX(Tableau1[],MATCH(Tableau1[[#This Row],[direct11]],Tableau1[NOM],0),2))</f>
        <v/>
      </c>
      <c r="N6" s="1" t="str">
        <f t="array" ref="N6">IF(OR(Tableau1[[#This Row],[direct12]]="",Tableau1[[#This Row],[direct12]]="val"),"",INDEX(Tableau1[],MATCH(Tableau1[[#This Row],[direct12]],Tableau1[NOM],0),2))</f>
        <v/>
      </c>
      <c r="O6" s="1" t="str">
        <f t="array" ref="O6">IF(OR(Tableau1[[#This Row],[direct13]]="",Tableau1[[#This Row],[direct13]]="val"),"",INDEX(Tableau1[],MATCH(Tableau1[[#This Row],[direct13]],Tableau1[NOM],0),2))</f>
        <v/>
      </c>
      <c r="P6" s="1" t="str">
        <f t="array" ref="P6">IF(OR(Tableau1[[#This Row],[direct14]]="",Tableau1[[#This Row],[direct14]]="val"),"",INDEX(Tableau1[],MATCH(Tableau1[[#This Row],[direct14]],Tableau1[NOM],0),2))</f>
        <v/>
      </c>
      <c r="Q6" s="1" t="str">
        <f t="array" ref="Q6">IF(OR(Tableau1[[#This Row],[direct15]]="",Tableau1[[#This Row],[direct15]]="val"),"",INDEX(Tableau1[],MATCH(Tableau1[[#This Row],[direct15]],Tableau1[NOM],0),2))</f>
        <v/>
      </c>
      <c r="R6" s="1" t="str">
        <f t="array" ref="R6">IF(OR(Tableau1[[#This Row],[direct16]]="",Tableau1[[#This Row],[direct16]]="val"),"",INDEX(Tableau1[],MATCH(Tableau1[[#This Row],[direct16]],Tableau1[NOM],0),2))</f>
        <v/>
      </c>
      <c r="S6" s="1" t="str">
        <f t="array" ref="S6">IF(OR(Tableau1[[#This Row],[direct17]]="",Tableau1[[#This Row],[direct17]]="val"),"",INDEX(Tableau1[],MATCH(Tableau1[[#This Row],[direct17]],Tableau1[NOM],0),2))</f>
        <v/>
      </c>
      <c r="T6" s="1" t="str">
        <f t="array" ref="T6">IF(OR(Tableau1[[#This Row],[direct18]]="",Tableau1[[#This Row],[direct18]]="val"),"",INDEX(Tableau1[],MATCH(Tableau1[[#This Row],[direct18]],Tableau1[NOM],0),2))</f>
        <v/>
      </c>
      <c r="U6" s="1" t="str">
        <f t="array" ref="U6">IF(OR(Tableau1[[#This Row],[direct19]]="",Tableau1[[#This Row],[direct19]]="val"),"",INDEX(Tableau1[],MATCH(Tableau1[[#This Row],[direct19]],Tableau1[NOM],0),2))</f>
        <v/>
      </c>
      <c r="V6" s="12" t="str">
        <f t="array" ref="V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6" s="12">
        <f t="array" ref="W6">IF(Tableau1[[#This Row],[LEADER DIRECT]]="",0,INDEX(Tableau1[],MATCH(Tableau1[[#This Row],[LEADER DIRECT]],Tableau1[NOM],0),COLUMN(Tableau1[[#This Row],[RANG_leader]])))</f>
        <v>0</v>
      </c>
      <c r="X6" s="12">
        <f t="array" ref="X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" s="12">
        <f t="array" ref="Y6">IF(Tableau1[[#This Row],[DIRECT]]="",0,VLOOKUP(Tableau1[[#This Row],[DIRECT]],Tableau1[],COLUMN(Tableau1[[#This Row],[RANG]]),FALSE)+1)</f>
        <v>2</v>
      </c>
      <c r="Z6" s="19">
        <v>0</v>
      </c>
      <c r="AA6" s="1">
        <f t="array" ref="AA6">COUNTIF(Tableau1[DIRECT],Tableau1[[#This Row],[NOM]])</f>
        <v>0</v>
      </c>
      <c r="AB6" s="1">
        <f t="array" ref="AB6">COUNTIFS(Tableau1[DIRECT],Tableau1[[#This Row],[NOM]],Tableau1[VENTES],"&gt;=250")</f>
        <v>0</v>
      </c>
      <c r="AC6" s="1">
        <f t="array" ref="AC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" s="1">
        <f t="array" ref="AD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" s="20">
        <f t="array" ref="AE6">IF(Tableau1[[#This Row],[LEAD_QUAL_PREMIER]]=1,Tableau1[[#This Row],[niv1 qual]],COUNTIFS(Tableau1[DIRECT],Tableau1[[#This Row],[NOM]],Tableau1[LEAD_QUAL_VRAI],0,Tableau1[VENTES],"&gt;=250"))</f>
        <v>0</v>
      </c>
      <c r="AF6" s="1">
        <f t="array" ref="AF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" s="1">
        <f t="array" ref="AG6">IF(AND(Tableau1[[#This Row],[niv1 qual]]&gt;3,(Tableau1[[#This Row],[niv1 qual]]+Tableau1[[#This Row],[niv2+ qual]])&gt;5,Tableau1[[#This Row],[VENTES]]&gt;=1000,Tableau1[[#This Row],[ventes_equipe_temp]]&gt;=6000),1,0)</f>
        <v>0</v>
      </c>
      <c r="AH6" s="1">
        <f t="array" ref="AH6">IF(Tableau1[[#This Row],[LEAD_POSSIBLE]]=1,RANK(Tableau1[[#This Row],[RANG]],Tableau1[RANG],1),0)</f>
        <v>0</v>
      </c>
      <c r="AI6" s="1">
        <f t="array" ref="AI6">IF(COUNTIF(Tableau1[LEAD_POSSIBLE_RANG],"&lt;&gt;0")&gt;0,IF(Tableau1[[#This Row],[LEAD_POSSIBLE_RANG]]=LARGE(Tableau1[LEAD_POSSIBLE_RANG],1),1,0),0)</f>
        <v>0</v>
      </c>
      <c r="AJ6" s="1">
        <f t="array" ref="AJ6">IF(Tableau1[[#This Row],[DIRECT]]="",Tableau1[[#This Row],[LEAD_QUAL_VRAI]],IF(INDEX(Tableau1[],MATCH(Tableau1[[#This Row],[DIRECT]],Tableau1[NOM],0),COLUMN(Tableau1[[#This Row],[LEAD_QUAL_VRAI]]))=1,1,0))</f>
        <v>0</v>
      </c>
      <c r="AK6" s="1">
        <f t="array" ref="AK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" s="1">
        <f t="array" ref="AL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6" s="10">
        <f t="array" ref="AM6">Tableau1[[#This Row],[VENTES]]+SUMIFS(Tableau1[VENTES EQUIPE],Tableau1[DIRECT],Tableau1[[#This Row],[NOM]],Tableau1[signé_lead],0)</f>
        <v>0</v>
      </c>
      <c r="AN6" s="1">
        <f t="array" ref="AN6">IF(Tableau1[[#This Row],[LEAD_QUAL_VRAI]]=1,SUMIFS(Tableau1[VENTES EQUIPE],Tableau1[LEADER DIRECT],Tableau1[[#This Row],[NOM]],Tableau1[signé_lead],1),0)</f>
        <v>0</v>
      </c>
      <c r="AO6" s="1">
        <f t="array" ref="AO6">IF(Tableau1[[#This Row],[LEAD_QUAL_VRAI]]=1,SUMIFS(Tableau1[VENTES EQUIPE],Tableau1[RANG_leader],Tableau1[[#This Row],[RANG_leader]]+2,Tableau1[signé_lead],1),0)</f>
        <v>0</v>
      </c>
      <c r="AP6" s="1">
        <f t="array" ref="AP6">IF(Tableau1[[#This Row],[LEAD_QUAL_VRAI]]=1,SUMIFS(Tableau1[VENTES EQUIPE],Tableau1[RANG_leader],Tableau1[[#This Row],[RANG_leader]]+3,Tableau1[signé_lead],1),0)</f>
        <v>0</v>
      </c>
      <c r="AQ6" s="1">
        <f t="array" ref="AQ6">IF(Tableau1[[#This Row],[LEAD_QUAL_VRAI]]=1,SUMIFS(Tableau1[VENTES EQUIPE],Tableau1[RANG_leader],Tableau1[[#This Row],[RANG_leader]]+4,Tableau1[signé_lead],1),0)</f>
        <v>0</v>
      </c>
      <c r="AR6" s="1">
        <f t="array" ref="AR6">IF(Tableau1[[#This Row],[LEAD_QUAL_VRAI]]=1,SUMIFS(Tableau1[VENTES EQUIPE],Tableau1[RANG_leader],Tableau1[[#This Row],[RANG_leader]]+5,Tableau1[signé_lead],1),0)</f>
        <v>0</v>
      </c>
      <c r="AS6" s="1">
        <f t="array" ref="AS6">IF(Tableau1[[#This Row],[LEAD_QUAL_VRAI]]=1,SUMIFS(Tableau1[VENTES EQUIPE],Tableau1[RANG_leader],Tableau1[[#This Row],[RANG_leader]]+6,Tableau1[signé_lead],1),0)</f>
        <v>0</v>
      </c>
      <c r="AT6" s="1">
        <f t="array" ref="AT6">IF(Tableau1[[#This Row],[LEAD_QUAL_VRAI]]=1,SUMIFS(Tableau1[VENTES EQUIPE],Tableau1[RANG_leader],Tableau1[[#This Row],[RANG_leader]]+7,Tableau1[signé_lead],1),0)</f>
        <v>0</v>
      </c>
      <c r="AU6" s="1">
        <f t="array" ref="AU6">IF(Tableau1[[#This Row],[LEAD_QUAL_VRAI]]=1,SUMIFS(Tableau1[VENTES EQUIPE],Tableau1[RANG_leader],Tableau1[[#This Row],[RANG_leader]]+8,Tableau1[signé_lead],1),0)</f>
        <v>0</v>
      </c>
      <c r="AV6" s="1">
        <f t="array" ref="AV6">IF(Tableau1[[#This Row],[LEAD_QUAL_VRAI]]=1,SUMIFS(Tableau1[VENTES EQUIPE],Tableau1[RANG_leader],Tableau1[[#This Row],[RANG_leader]]+9,Tableau1[signé_lead],1),0)</f>
        <v>0</v>
      </c>
      <c r="AW6" s="1">
        <f t="array" ref="AW6">IF(Tableau1[[#This Row],[LEAD_QUAL_VRAI]]=1,SUMIFS(Tableau1[VENTES EQUIPE],Tableau1[RANG_leader],Tableau1[[#This Row],[RANG_leader]]+10,Tableau1[signé_lead],1),0)</f>
        <v>0</v>
      </c>
      <c r="AX6" s="1">
        <f t="array" ref="AX6">IF(Tableau1[[#This Row],[LEAD_QUAL_VRAI]]=1,SUMIFS(Tableau1[VENTES EQUIPE],Tableau1[RANG_leader],Tableau1[[#This Row],[RANG_leader]]+11,Tableau1[signé_lead],1),0)</f>
        <v>0</v>
      </c>
      <c r="AY6" s="1">
        <f t="array" ref="AY6">IF(Tableau1[[#This Row],[LEAD_QUAL_VRAI]]=1,SUMIFS(Tableau1[VENTES EQUIPE],Tableau1[RANG_leader],Tableau1[[#This Row],[RANG_leader]]+12,Tableau1[signé_lead],1),0)</f>
        <v>0</v>
      </c>
      <c r="AZ6" s="1">
        <f t="array" ref="AZ6">IF(Tableau1[[#This Row],[LEAD_QUAL_VRAI]]=1,SUMIFS(Tableau1[VENTES EQUIPE],Tableau1[RANG_leader],Tableau1[[#This Row],[RANG_leader]]+13,Tableau1[signé_lead],1),0)</f>
        <v>0</v>
      </c>
      <c r="BA6" s="1">
        <f t="array" ref="BA6">IF(Tableau1[[#This Row],[LEAD_QUAL_VRAI]]=1,SUMIFS(Tableau1[VENTES EQUIPE],Tableau1[RANG_leader],Tableau1[[#This Row],[RANG_leader]]+14,Tableau1[signé_lead],1),0)</f>
        <v>0</v>
      </c>
      <c r="BB6" s="1">
        <f t="array" ref="BB6">IF(Tableau1[[#This Row],[LEAD_QUAL_VRAI]]=1,SUMIFS(Tableau1[VENTES EQUIPE],Tableau1[RANG_leader],Tableau1[[#This Row],[RANG_leader]]+15,Tableau1[signé_lead],1),0)</f>
        <v>0</v>
      </c>
      <c r="BC6" s="1">
        <f t="array" ref="BC6">IF(Tableau1[[#This Row],[LEAD_QUAL_VRAI]]=1,COUNTIFS(Tableau1[LEADER DIRECT],Tableau1[[#This Row],[NOM]],Tableau1[LEAD_QUAL_VRAI],1),0)</f>
        <v>0</v>
      </c>
      <c r="BD6" s="1">
        <f t="array" ref="BD6">IF(Tableau1[[#This Row],[LEAD_QUAL_VRAI]]=1,COUNTIFS(Tableau1[RANG_leader],Tableau1[[#This Row],[RANG_leader]]+2),0)</f>
        <v>0</v>
      </c>
      <c r="BE6" s="1">
        <f t="array" ref="BE6">IF(Tableau1[[#This Row],[LEAD_QUAL_VRAI]]=1,COUNTIFS(Tableau1[RANG_leader],Tableau1[[#This Row],[RANG_leader]]+3),0)</f>
        <v>0</v>
      </c>
      <c r="BF6" s="1">
        <f t="array" ref="BF6">IF(AND(Tableau1[[#This Row],[VENTES]]&gt;=250,COUNTIFS(Tableau1[DIRECT],Tableau1[[#This Row],[NOM]],Tableau1[VENTES],"&gt;=250",Tableau1[LEAD_QUAL_VRAI],0)&gt;0),1,0)</f>
        <v>0</v>
      </c>
      <c r="BG6" s="1">
        <f t="array" ref="BG6">IF(AND(Tableau1[[#This Row],[VENTES]]&gt;=250,COUNTIFS(Tableau1[DIRECT],Tableau1[[#This Row],[NOM]],Tableau1[VENTES],"&gt;=250",Tableau1[LEAD_QUAL_VRAI],0)&gt;1),1,0)</f>
        <v>0</v>
      </c>
      <c r="BH6" s="1">
        <f t="array" ref="BH6">IF(AND(Tableau1[[#This Row],[VENTES]]&gt;=750,COUNTIFS(Tableau1[DIRECT],Tableau1[[#This Row],[NOM]],Tableau1[VENTES],"&gt;=250",Tableau1[LEAD_QUAL_VRAI],0)&gt;2,Tableau1[[#This Row],[VENTES EQUIPE]]&gt;=3000),1,0)</f>
        <v>0</v>
      </c>
      <c r="BI6" s="1">
        <f t="array" ref="BI6">IF(Tableau1[[#This Row],[lead niv1]]=1,1,0)</f>
        <v>0</v>
      </c>
      <c r="BJ6" s="1">
        <f t="array" ref="BJ6">IF(Tableau1[[#This Row],[lead niv1]]&gt;1,1,0)</f>
        <v>0</v>
      </c>
      <c r="BK6" s="1">
        <f t="array" ref="BK6">IF(AND(Tableau1[[#This Row],[lead niv1]]&gt;2,Tableau1[[#This Row],[lead niv2]]&gt;0),1,0)</f>
        <v>0</v>
      </c>
      <c r="BL6" s="1">
        <f t="array" ref="BL6">IF(AND(Tableau1[[#This Row],[lead niv1]]&gt;5,Tableau1[[#This Row],[lead niv2]]&gt;2,Tableau1[[#This Row],[lead niv3]]&gt;0),1,0)</f>
        <v>0</v>
      </c>
      <c r="BM6" s="1">
        <f t="array" ref="BM6">IF(AND(Tableau1[[#This Row],[lead niv1]]&gt;11,Tableau1[[#This Row],[lead niv2]]&gt;5,Tableau1[[#This Row],[lead niv3]]&gt;1),1,0)</f>
        <v>0</v>
      </c>
      <c r="BN6" s="10" t="str">
        <f t="array" ref="BN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6" s="13">
        <f t="array" ref="BO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6" s="12" t="str">
        <f t="array" ref="BP6">Tableau1[[#This Row],[lead niv1]]&amp;"-"&amp;Tableau1[[#This Row],[lead niv2]]&amp;"-"&amp;Tableau1[[#This Row],[lead niv3]]</f>
        <v>0-0-0</v>
      </c>
      <c r="BQ6" s="12"/>
      <c r="BR6" s="14">
        <v>0</v>
      </c>
      <c r="BS6" s="26" t="str">
        <f t="array" ref="BS6">INDEX(Tableau2[RANK],MATCH(BN6,Tableau2[RANK],0)+1,1)</f>
        <v>CONS</v>
      </c>
      <c r="BT6" s="26">
        <f t="array" ref="BT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" s="26" t="str">
        <f t="array" ref="BU6">IF(Tableau1[[#This Row],[PERSO À QUALIFIER]]&gt;0,INDEX(Tableau1[],MATCH(_xlfn.MAXIFS(Tableau1[VENTES],Tableau1[VENTES],"&lt;250",Tableau1[DIRECT],Tableau1[[#This Row],[NOM]]),Tableau1[VENTES],0),COLUMN(Tableau1[NOM])),"")</f>
        <v/>
      </c>
      <c r="BV6" s="26" t="str">
        <f t="array" ref="BV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" s="26">
        <f t="array" ref="BW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" s="26" t="str">
        <f t="array" ref="BX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" s="26" t="str">
        <f t="array" ref="BY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" s="26" t="str">
        <f t="array" ref="BZ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" s="26" t="str">
        <f t="array" ref="CA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" s="26">
        <f t="array" ref="CB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6" s="26">
        <f t="array" ref="CC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" s="26">
        <f t="array" ref="CD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" s="26" t="str">
        <f t="array" ref="CE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" s="26" t="str">
        <f t="array" ref="CF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" s="26" t="str">
        <f t="array" ref="CG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" s="26" t="str">
        <f t="array" ref="CH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" s="26" t="str">
        <f t="array" ref="CI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6" s="26" t="str">
        <f t="array" ref="CJ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6" s="26" t="str">
        <f t="array" ref="CK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" s="26" t="e">
        <f t="array" ref="CL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" s="26" t="e">
        <f t="array" ref="CM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" s="26"/>
      <c r="CO6" s="26"/>
      <c r="CP6" s="26">
        <f t="array" ref="CP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" s="26" t="str">
        <f t="array" ref="CQ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" s="26" t="str">
        <f t="array" ref="CR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>
        <f t="array" ref="DC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" s="26" t="str">
        <f t="array" ref="DD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" s="26" t="str">
        <f t="array" ref="DE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" s="26">
        <f t="array" ref="DF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" s="26" t="str">
        <f t="array" ref="DG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" s="26" t="str">
        <f t="array" ref="DH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" s="26">
        <f t="array" ref="DI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" s="26">
        <f t="array" ref="DJ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6" s="26">
        <f t="array" ref="DK6">IF(Tableau1[[#This Row],[PAYE SI INVESTI]]&lt;&gt;"",Tableau1[[#This Row],[PAYE SI INVESTI]]-Tableau1[[#This Row],[PAYE]],"")</f>
        <v>0</v>
      </c>
      <c r="DO6" s="3"/>
    </row>
    <row r="7" spans="1:135" x14ac:dyDescent="0.25">
      <c r="A7" s="30" t="s">
        <v>210</v>
      </c>
      <c r="B7" s="2" t="s">
        <v>102</v>
      </c>
      <c r="C7" s="1" t="str">
        <f t="array" ref="C7">IF(OR(Tableau1[[#This Row],[DIRECT]]="",Tableau1[[#This Row],[DIRECT]]="val"),"",INDEX(Tableau1[],MATCH(Tableau1[[#This Row],[DIRECT]],Tableau1[NOM],0),2))</f>
        <v>VAL</v>
      </c>
      <c r="D7" s="1" t="str">
        <f t="array" ref="D7">IF(OR(Tableau1[[#This Row],[direct2]]="",Tableau1[[#This Row],[direct2]]="val"),"",INDEX(Tableau1[],MATCH(Tableau1[[#This Row],[direct2]],Tableau1[NOM],0),2))</f>
        <v/>
      </c>
      <c r="E7" s="1" t="str">
        <f t="array" ref="E7">IF(OR(Tableau1[[#This Row],[direct3]]="",Tableau1[[#This Row],[direct3]]="val"),"",INDEX(Tableau1[],MATCH(Tableau1[[#This Row],[direct3]],Tableau1[NOM],0),2))</f>
        <v/>
      </c>
      <c r="F7" s="1" t="str">
        <f t="array" ref="F7">IF(OR(Tableau1[[#This Row],[direct4]]="",Tableau1[[#This Row],[direct4]]="val"),"",INDEX(Tableau1[],MATCH(Tableau1[[#This Row],[direct4]],Tableau1[NOM],0),2))</f>
        <v/>
      </c>
      <c r="G7" s="1" t="str">
        <f t="array" ref="G7">IF(OR(Tableau1[[#This Row],[direct5]]="",Tableau1[[#This Row],[direct5]]="val"),"",INDEX(Tableau1[],MATCH(Tableau1[[#This Row],[direct5]],Tableau1[NOM],0),2))</f>
        <v/>
      </c>
      <c r="H7" s="1" t="str">
        <f t="array" ref="H7">IF(OR(Tableau1[[#This Row],[direct6]]="",Tableau1[[#This Row],[direct6]]="val"),"",INDEX(Tableau1[],MATCH(Tableau1[[#This Row],[direct6]],Tableau1[NOM],0),2))</f>
        <v/>
      </c>
      <c r="I7" s="1" t="str">
        <f t="array" ref="I7">IF(OR(Tableau1[[#This Row],[direct7]]="",Tableau1[[#This Row],[direct7]]="val"),"",INDEX(Tableau1[],MATCH(Tableau1[[#This Row],[direct7]],Tableau1[NOM],0),2))</f>
        <v/>
      </c>
      <c r="J7" s="1" t="str">
        <f t="array" ref="J7">IF(OR(Tableau1[[#This Row],[direct8]]="",Tableau1[[#This Row],[direct8]]="val"),"",INDEX(Tableau1[],MATCH(Tableau1[[#This Row],[direct8]],Tableau1[NOM],0),2))</f>
        <v/>
      </c>
      <c r="K7" s="1" t="str">
        <f t="array" ref="K7">IF(OR(Tableau1[[#This Row],[direct9]]="",Tableau1[[#This Row],[direct9]]="val"),"",INDEX(Tableau1[],MATCH(Tableau1[[#This Row],[direct9]],Tableau1[NOM],0),2))</f>
        <v/>
      </c>
      <c r="L7" s="1" t="str">
        <f t="array" ref="L7">IF(OR(Tableau1[[#This Row],[direct10]]="",Tableau1[[#This Row],[direct10]]="val"),"",INDEX(Tableau1[],MATCH(Tableau1[[#This Row],[direct10]],Tableau1[NOM],0),2))</f>
        <v/>
      </c>
      <c r="M7" s="1" t="str">
        <f t="array" ref="M7">IF(OR(Tableau1[[#This Row],[direct11]]="",Tableau1[[#This Row],[direct11]]="val"),"",INDEX(Tableau1[],MATCH(Tableau1[[#This Row],[direct11]],Tableau1[NOM],0),2))</f>
        <v/>
      </c>
      <c r="N7" s="1" t="str">
        <f t="array" ref="N7">IF(OR(Tableau1[[#This Row],[direct12]]="",Tableau1[[#This Row],[direct12]]="val"),"",INDEX(Tableau1[],MATCH(Tableau1[[#This Row],[direct12]],Tableau1[NOM],0),2))</f>
        <v/>
      </c>
      <c r="O7" s="1" t="str">
        <f t="array" ref="O7">IF(OR(Tableau1[[#This Row],[direct13]]="",Tableau1[[#This Row],[direct13]]="val"),"",INDEX(Tableau1[],MATCH(Tableau1[[#This Row],[direct13]],Tableau1[NOM],0),2))</f>
        <v/>
      </c>
      <c r="P7" s="1" t="str">
        <f t="array" ref="P7">IF(OR(Tableau1[[#This Row],[direct14]]="",Tableau1[[#This Row],[direct14]]="val"),"",INDEX(Tableau1[],MATCH(Tableau1[[#This Row],[direct14]],Tableau1[NOM],0),2))</f>
        <v/>
      </c>
      <c r="Q7" s="1" t="str">
        <f t="array" ref="Q7">IF(OR(Tableau1[[#This Row],[direct15]]="",Tableau1[[#This Row],[direct15]]="val"),"",INDEX(Tableau1[],MATCH(Tableau1[[#This Row],[direct15]],Tableau1[NOM],0),2))</f>
        <v/>
      </c>
      <c r="R7" s="1" t="str">
        <f t="array" ref="R7">IF(OR(Tableau1[[#This Row],[direct16]]="",Tableau1[[#This Row],[direct16]]="val"),"",INDEX(Tableau1[],MATCH(Tableau1[[#This Row],[direct16]],Tableau1[NOM],0),2))</f>
        <v/>
      </c>
      <c r="S7" s="1" t="str">
        <f t="array" ref="S7">IF(OR(Tableau1[[#This Row],[direct17]]="",Tableau1[[#This Row],[direct17]]="val"),"",INDEX(Tableau1[],MATCH(Tableau1[[#This Row],[direct17]],Tableau1[NOM],0),2))</f>
        <v/>
      </c>
      <c r="T7" s="1" t="str">
        <f t="array" ref="T7">IF(OR(Tableau1[[#This Row],[direct18]]="",Tableau1[[#This Row],[direct18]]="val"),"",INDEX(Tableau1[],MATCH(Tableau1[[#This Row],[direct18]],Tableau1[NOM],0),2))</f>
        <v/>
      </c>
      <c r="U7" s="1" t="str">
        <f t="array" ref="U7">IF(OR(Tableau1[[#This Row],[direct19]]="",Tableau1[[#This Row],[direct19]]="val"),"",INDEX(Tableau1[],MATCH(Tableau1[[#This Row],[direct19]],Tableau1[NOM],0),2))</f>
        <v/>
      </c>
      <c r="V7" s="12" t="str">
        <f t="array" ref="V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7" s="12">
        <f t="array" ref="W7">IF(Tableau1[[#This Row],[LEADER DIRECT]]="",0,INDEX(Tableau1[],MATCH(Tableau1[[#This Row],[LEADER DIRECT]],Tableau1[NOM],0),COLUMN(Tableau1[[#This Row],[RANG_leader]])))</f>
        <v>0</v>
      </c>
      <c r="X7" s="12">
        <f t="array" ref="X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" s="12">
        <f t="array" ref="Y7">IF(Tableau1[[#This Row],[DIRECT]]="",0,VLOOKUP(Tableau1[[#This Row],[DIRECT]],Tableau1[],COLUMN(Tableau1[[#This Row],[RANG]]),FALSE)+1)</f>
        <v>2</v>
      </c>
      <c r="Z7" s="19">
        <v>0</v>
      </c>
      <c r="AA7" s="1">
        <f t="array" ref="AA7">COUNTIF(Tableau1[DIRECT],Tableau1[[#This Row],[NOM]])</f>
        <v>1</v>
      </c>
      <c r="AB7" s="1">
        <f t="array" ref="AB7">COUNTIFS(Tableau1[DIRECT],Tableau1[[#This Row],[NOM]],Tableau1[VENTES],"&gt;=250")</f>
        <v>1</v>
      </c>
      <c r="AC7" s="1">
        <f t="array" ref="AC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1</v>
      </c>
      <c r="AD7" s="1">
        <f t="array" ref="AD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" s="20">
        <f t="array" ref="AE7">IF(Tableau1[[#This Row],[LEAD_QUAL_PREMIER]]=1,Tableau1[[#This Row],[niv1 qual]],COUNTIFS(Tableau1[DIRECT],Tableau1[[#This Row],[NOM]],Tableau1[LEAD_QUAL_VRAI],0,Tableau1[VENTES],"&gt;=250"))</f>
        <v>1</v>
      </c>
      <c r="AF7" s="1">
        <f t="array" ref="AF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" s="1">
        <f t="array" ref="AG7">IF(AND(Tableau1[[#This Row],[niv1 qual]]&gt;3,(Tableau1[[#This Row],[niv1 qual]]+Tableau1[[#This Row],[niv2+ qual]])&gt;5,Tableau1[[#This Row],[VENTES]]&gt;=1000,Tableau1[[#This Row],[ventes_equipe_temp]]&gt;=6000),1,0)</f>
        <v>0</v>
      </c>
      <c r="AH7" s="1">
        <f t="array" ref="AH7">IF(Tableau1[[#This Row],[LEAD_POSSIBLE]]=1,RANK(Tableau1[[#This Row],[RANG]],Tableau1[RANG],1),0)</f>
        <v>0</v>
      </c>
      <c r="AI7" s="1">
        <f t="array" ref="AI7">IF(COUNTIF(Tableau1[LEAD_POSSIBLE_RANG],"&lt;&gt;0")&gt;0,IF(Tableau1[[#This Row],[LEAD_POSSIBLE_RANG]]=LARGE(Tableau1[LEAD_POSSIBLE_RANG],1),1,0),0)</f>
        <v>0</v>
      </c>
      <c r="AJ7" s="1">
        <f t="array" ref="AJ7">IF(Tableau1[[#This Row],[DIRECT]]="",Tableau1[[#This Row],[LEAD_QUAL_VRAI]],IF(INDEX(Tableau1[],MATCH(Tableau1[[#This Row],[DIRECT]],Tableau1[NOM],0),COLUMN(Tableau1[[#This Row],[LEAD_QUAL_VRAI]]))=1,1,0))</f>
        <v>0</v>
      </c>
      <c r="AK7" s="1">
        <f t="array" ref="AK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" s="1">
        <f t="array" ref="AL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2000</v>
      </c>
      <c r="AM7" s="10">
        <f t="array" ref="AM7">Tableau1[[#This Row],[VENTES]]+SUMIFS(Tableau1[VENTES EQUIPE],Tableau1[DIRECT],Tableau1[[#This Row],[NOM]],Tableau1[signé_lead],0)</f>
        <v>2000</v>
      </c>
      <c r="AN7" s="1">
        <f t="array" ref="AN7">IF(Tableau1[[#This Row],[LEAD_QUAL_VRAI]]=1,SUMIFS(Tableau1[VENTES EQUIPE],Tableau1[LEADER DIRECT],Tableau1[[#This Row],[NOM]],Tableau1[signé_lead],1),0)</f>
        <v>0</v>
      </c>
      <c r="AO7" s="1">
        <f t="array" ref="AO7">IF(Tableau1[[#This Row],[LEAD_QUAL_VRAI]]=1,SUMIFS(Tableau1[VENTES EQUIPE],Tableau1[RANG_leader],Tableau1[[#This Row],[RANG_leader]]+2,Tableau1[signé_lead],1),0)</f>
        <v>0</v>
      </c>
      <c r="AP7" s="1">
        <f t="array" ref="AP7">IF(Tableau1[[#This Row],[LEAD_QUAL_VRAI]]=1,SUMIFS(Tableau1[VENTES EQUIPE],Tableau1[RANG_leader],Tableau1[[#This Row],[RANG_leader]]+3,Tableau1[signé_lead],1),0)</f>
        <v>0</v>
      </c>
      <c r="AQ7" s="1">
        <f t="array" ref="AQ7">IF(Tableau1[[#This Row],[LEAD_QUAL_VRAI]]=1,SUMIFS(Tableau1[VENTES EQUIPE],Tableau1[RANG_leader],Tableau1[[#This Row],[RANG_leader]]+4,Tableau1[signé_lead],1),0)</f>
        <v>0</v>
      </c>
      <c r="AR7" s="1">
        <f t="array" ref="AR7">IF(Tableau1[[#This Row],[LEAD_QUAL_VRAI]]=1,SUMIFS(Tableau1[VENTES EQUIPE],Tableau1[RANG_leader],Tableau1[[#This Row],[RANG_leader]]+5,Tableau1[signé_lead],1),0)</f>
        <v>0</v>
      </c>
      <c r="AS7" s="1">
        <f t="array" ref="AS7">IF(Tableau1[[#This Row],[LEAD_QUAL_VRAI]]=1,SUMIFS(Tableau1[VENTES EQUIPE],Tableau1[RANG_leader],Tableau1[[#This Row],[RANG_leader]]+6,Tableau1[signé_lead],1),0)</f>
        <v>0</v>
      </c>
      <c r="AT7" s="1">
        <f t="array" ref="AT7">IF(Tableau1[[#This Row],[LEAD_QUAL_VRAI]]=1,SUMIFS(Tableau1[VENTES EQUIPE],Tableau1[RANG_leader],Tableau1[[#This Row],[RANG_leader]]+7,Tableau1[signé_lead],1),0)</f>
        <v>0</v>
      </c>
      <c r="AU7" s="1">
        <f t="array" ref="AU7">IF(Tableau1[[#This Row],[LEAD_QUAL_VRAI]]=1,SUMIFS(Tableau1[VENTES EQUIPE],Tableau1[RANG_leader],Tableau1[[#This Row],[RANG_leader]]+8,Tableau1[signé_lead],1),0)</f>
        <v>0</v>
      </c>
      <c r="AV7" s="1">
        <f t="array" ref="AV7">IF(Tableau1[[#This Row],[LEAD_QUAL_VRAI]]=1,SUMIFS(Tableau1[VENTES EQUIPE],Tableau1[RANG_leader],Tableau1[[#This Row],[RANG_leader]]+9,Tableau1[signé_lead],1),0)</f>
        <v>0</v>
      </c>
      <c r="AW7" s="1">
        <f t="array" ref="AW7">IF(Tableau1[[#This Row],[LEAD_QUAL_VRAI]]=1,SUMIFS(Tableau1[VENTES EQUIPE],Tableau1[RANG_leader],Tableau1[[#This Row],[RANG_leader]]+10,Tableau1[signé_lead],1),0)</f>
        <v>0</v>
      </c>
      <c r="AX7" s="1">
        <f t="array" ref="AX7">IF(Tableau1[[#This Row],[LEAD_QUAL_VRAI]]=1,SUMIFS(Tableau1[VENTES EQUIPE],Tableau1[RANG_leader],Tableau1[[#This Row],[RANG_leader]]+11,Tableau1[signé_lead],1),0)</f>
        <v>0</v>
      </c>
      <c r="AY7" s="1">
        <f t="array" ref="AY7">IF(Tableau1[[#This Row],[LEAD_QUAL_VRAI]]=1,SUMIFS(Tableau1[VENTES EQUIPE],Tableau1[RANG_leader],Tableau1[[#This Row],[RANG_leader]]+12,Tableau1[signé_lead],1),0)</f>
        <v>0</v>
      </c>
      <c r="AZ7" s="1">
        <f t="array" ref="AZ7">IF(Tableau1[[#This Row],[LEAD_QUAL_VRAI]]=1,SUMIFS(Tableau1[VENTES EQUIPE],Tableau1[RANG_leader],Tableau1[[#This Row],[RANG_leader]]+13,Tableau1[signé_lead],1),0)</f>
        <v>0</v>
      </c>
      <c r="BA7" s="1">
        <f t="array" ref="BA7">IF(Tableau1[[#This Row],[LEAD_QUAL_VRAI]]=1,SUMIFS(Tableau1[VENTES EQUIPE],Tableau1[RANG_leader],Tableau1[[#This Row],[RANG_leader]]+14,Tableau1[signé_lead],1),0)</f>
        <v>0</v>
      </c>
      <c r="BB7" s="1">
        <f t="array" ref="BB7">IF(Tableau1[[#This Row],[LEAD_QUAL_VRAI]]=1,SUMIFS(Tableau1[VENTES EQUIPE],Tableau1[RANG_leader],Tableau1[[#This Row],[RANG_leader]]+15,Tableau1[signé_lead],1),0)</f>
        <v>0</v>
      </c>
      <c r="BC7" s="1">
        <f t="array" ref="BC7">IF(Tableau1[[#This Row],[LEAD_QUAL_VRAI]]=1,COUNTIFS(Tableau1[LEADER DIRECT],Tableau1[[#This Row],[NOM]],Tableau1[LEAD_QUAL_VRAI],1),0)</f>
        <v>0</v>
      </c>
      <c r="BD7" s="1">
        <f t="array" ref="BD7">IF(Tableau1[[#This Row],[LEAD_QUAL_VRAI]]=1,COUNTIFS(Tableau1[RANG_leader],Tableau1[[#This Row],[RANG_leader]]+2),0)</f>
        <v>0</v>
      </c>
      <c r="BE7" s="1">
        <f t="array" ref="BE7">IF(Tableau1[[#This Row],[LEAD_QUAL_VRAI]]=1,COUNTIFS(Tableau1[RANG_leader],Tableau1[[#This Row],[RANG_leader]]+3),0)</f>
        <v>0</v>
      </c>
      <c r="BF7" s="1">
        <f t="array" ref="BF7">IF(AND(Tableau1[[#This Row],[VENTES]]&gt;=250,COUNTIFS(Tableau1[DIRECT],Tableau1[[#This Row],[NOM]],Tableau1[VENTES],"&gt;=250",Tableau1[LEAD_QUAL_VRAI],0)&gt;0),1,0)</f>
        <v>0</v>
      </c>
      <c r="BG7" s="1">
        <f t="array" ref="BG7">IF(AND(Tableau1[[#This Row],[VENTES]]&gt;=250,COUNTIFS(Tableau1[DIRECT],Tableau1[[#This Row],[NOM]],Tableau1[VENTES],"&gt;=250",Tableau1[LEAD_QUAL_VRAI],0)&gt;1),1,0)</f>
        <v>0</v>
      </c>
      <c r="BH7" s="1">
        <f t="array" ref="BH7">IF(AND(Tableau1[[#This Row],[VENTES]]&gt;=750,COUNTIFS(Tableau1[DIRECT],Tableau1[[#This Row],[NOM]],Tableau1[VENTES],"&gt;=250",Tableau1[LEAD_QUAL_VRAI],0)&gt;2,Tableau1[[#This Row],[VENTES EQUIPE]]&gt;=3000),1,0)</f>
        <v>0</v>
      </c>
      <c r="BI7" s="1">
        <f t="array" ref="BI7">IF(Tableau1[[#This Row],[lead niv1]]=1,1,0)</f>
        <v>0</v>
      </c>
      <c r="BJ7" s="1">
        <f t="array" ref="BJ7">IF(Tableau1[[#This Row],[lead niv1]]&gt;1,1,0)</f>
        <v>0</v>
      </c>
      <c r="BK7" s="1">
        <f t="array" ref="BK7">IF(AND(Tableau1[[#This Row],[lead niv1]]&gt;2,Tableau1[[#This Row],[lead niv2]]&gt;0),1,0)</f>
        <v>0</v>
      </c>
      <c r="BL7" s="1">
        <f t="array" ref="BL7">IF(AND(Tableau1[[#This Row],[lead niv1]]&gt;5,Tableau1[[#This Row],[lead niv2]]&gt;2,Tableau1[[#This Row],[lead niv3]]&gt;0),1,0)</f>
        <v>0</v>
      </c>
      <c r="BM7" s="1">
        <f t="array" ref="BM7">IF(AND(Tableau1[[#This Row],[lead niv1]]&gt;11,Tableau1[[#This Row],[lead niv2]]&gt;5,Tableau1[[#This Row],[lead niv3]]&gt;1),1,0)</f>
        <v>0</v>
      </c>
      <c r="BN7" s="10" t="str">
        <f t="array" ref="BN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7" s="13">
        <f t="array" ref="BO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7" s="12" t="str">
        <f t="array" ref="BP7">Tableau1[[#This Row],[lead niv1]]&amp;"-"&amp;Tableau1[[#This Row],[lead niv2]]&amp;"-"&amp;Tableau1[[#This Row],[lead niv3]]</f>
        <v>0-0-0</v>
      </c>
      <c r="BQ7" s="12"/>
      <c r="BR7" s="14">
        <v>0</v>
      </c>
      <c r="BS7" s="26" t="str">
        <f t="array" ref="BS7">INDEX(Tableau2[RANK],MATCH(BN7,Tableau2[RANK],0)+1,1)</f>
        <v>CONS</v>
      </c>
      <c r="BT7" s="26">
        <f t="array" ref="BT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" s="26" t="str">
        <f t="array" ref="BU7">IF(Tableau1[[#This Row],[PERSO À QUALIFIER]]&gt;0,INDEX(Tableau1[],MATCH(_xlfn.MAXIFS(Tableau1[VENTES],Tableau1[VENTES],"&lt;250",Tableau1[DIRECT],Tableau1[[#This Row],[NOM]]),Tableau1[VENTES],0),COLUMN(Tableau1[NOM])),"")</f>
        <v/>
      </c>
      <c r="BV7" s="26" t="str">
        <f t="array" ref="BV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" s="26">
        <f t="array" ref="BW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" s="26" t="str">
        <f t="array" ref="BX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" s="26" t="str">
        <f t="array" ref="BY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" s="26" t="str">
        <f t="array" ref="BZ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" s="26" t="str">
        <f t="array" ref="CA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" s="26">
        <f t="array" ref="CB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7" s="26">
        <f t="array" ref="CC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" s="26">
        <f t="array" ref="CD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14</v>
      </c>
      <c r="CE7" s="26" t="str">
        <f t="array" ref="CE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" s="26" t="str">
        <f t="array" ref="CF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" s="26" t="str">
        <f t="array" ref="CG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" s="26" t="str">
        <f t="array" ref="CH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" s="26" t="str">
        <f t="array" ref="CI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7" s="26" t="str">
        <f t="array" ref="CJ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7" s="26" t="str">
        <f t="array" ref="CK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" s="26" t="e">
        <f t="array" ref="CL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" s="26" t="e">
        <f t="array" ref="CM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" s="26"/>
      <c r="CO7" s="26"/>
      <c r="CP7" s="26">
        <f t="array" ref="CP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" s="26" t="str">
        <f t="array" ref="CQ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" s="26" t="str">
        <f t="array" ref="CR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>
        <f t="array" ref="DC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" s="26" t="str">
        <f t="array" ref="DD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" s="26" t="str">
        <f t="array" ref="DE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" s="26">
        <f t="array" ref="DF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" s="26" t="str">
        <f t="array" ref="DG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" s="26" t="str">
        <f t="array" ref="DH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" s="26">
        <f t="array" ref="DI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" s="26">
        <f t="array" ref="DJ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7" s="26">
        <f t="array" ref="DK7">IF(Tableau1[[#This Row],[PAYE SI INVESTI]]&lt;&gt;"",Tableau1[[#This Row],[PAYE SI INVESTI]]-Tableau1[[#This Row],[PAYE]],"")</f>
        <v>0</v>
      </c>
      <c r="DO7" s="3"/>
    </row>
    <row r="8" spans="1:135" x14ac:dyDescent="0.25">
      <c r="A8" s="30" t="s">
        <v>211</v>
      </c>
      <c r="B8" s="2" t="s">
        <v>210</v>
      </c>
      <c r="C8" s="1" t="str">
        <f t="array" ref="C8">IF(OR(Tableau1[[#This Row],[DIRECT]]="",Tableau1[[#This Row],[DIRECT]]="val"),"",INDEX(Tableau1[],MATCH(Tableau1[[#This Row],[DIRECT]],Tableau1[NOM],0),2))</f>
        <v>JULIE GAUTHIER-LARENTE</v>
      </c>
      <c r="D8" s="1" t="str">
        <f t="array" ref="D8">IF(OR(Tableau1[[#This Row],[direct2]]="",Tableau1[[#This Row],[direct2]]="val"),"",INDEX(Tableau1[],MATCH(Tableau1[[#This Row],[direct2]],Tableau1[NOM],0),2))</f>
        <v>VAL</v>
      </c>
      <c r="E8" s="1" t="str">
        <f t="array" ref="E8">IF(OR(Tableau1[[#This Row],[direct3]]="",Tableau1[[#This Row],[direct3]]="val"),"",INDEX(Tableau1[],MATCH(Tableau1[[#This Row],[direct3]],Tableau1[NOM],0),2))</f>
        <v/>
      </c>
      <c r="F8" s="1" t="str">
        <f t="array" ref="F8">IF(OR(Tableau1[[#This Row],[direct4]]="",Tableau1[[#This Row],[direct4]]="val"),"",INDEX(Tableau1[],MATCH(Tableau1[[#This Row],[direct4]],Tableau1[NOM],0),2))</f>
        <v/>
      </c>
      <c r="G8" s="1" t="str">
        <f t="array" ref="G8">IF(OR(Tableau1[[#This Row],[direct5]]="",Tableau1[[#This Row],[direct5]]="val"),"",INDEX(Tableau1[],MATCH(Tableau1[[#This Row],[direct5]],Tableau1[NOM],0),2))</f>
        <v/>
      </c>
      <c r="H8" s="1" t="str">
        <f t="array" ref="H8">IF(OR(Tableau1[[#This Row],[direct6]]="",Tableau1[[#This Row],[direct6]]="val"),"",INDEX(Tableau1[],MATCH(Tableau1[[#This Row],[direct6]],Tableau1[NOM],0),2))</f>
        <v/>
      </c>
      <c r="I8" s="1" t="str">
        <f t="array" ref="I8">IF(OR(Tableau1[[#This Row],[direct7]]="",Tableau1[[#This Row],[direct7]]="val"),"",INDEX(Tableau1[],MATCH(Tableau1[[#This Row],[direct7]],Tableau1[NOM],0),2))</f>
        <v/>
      </c>
      <c r="J8" s="1" t="str">
        <f t="array" ref="J8">IF(OR(Tableau1[[#This Row],[direct8]]="",Tableau1[[#This Row],[direct8]]="val"),"",INDEX(Tableau1[],MATCH(Tableau1[[#This Row],[direct8]],Tableau1[NOM],0),2))</f>
        <v/>
      </c>
      <c r="K8" s="1" t="str">
        <f t="array" ref="K8">IF(OR(Tableau1[[#This Row],[direct9]]="",Tableau1[[#This Row],[direct9]]="val"),"",INDEX(Tableau1[],MATCH(Tableau1[[#This Row],[direct9]],Tableau1[NOM],0),2))</f>
        <v/>
      </c>
      <c r="L8" s="1" t="str">
        <f t="array" ref="L8">IF(OR(Tableau1[[#This Row],[direct10]]="",Tableau1[[#This Row],[direct10]]="val"),"",INDEX(Tableau1[],MATCH(Tableau1[[#This Row],[direct10]],Tableau1[NOM],0),2))</f>
        <v/>
      </c>
      <c r="M8" s="1" t="str">
        <f t="array" ref="M8">IF(OR(Tableau1[[#This Row],[direct11]]="",Tableau1[[#This Row],[direct11]]="val"),"",INDEX(Tableau1[],MATCH(Tableau1[[#This Row],[direct11]],Tableau1[NOM],0),2))</f>
        <v/>
      </c>
      <c r="N8" s="1" t="str">
        <f t="array" ref="N8">IF(OR(Tableau1[[#This Row],[direct12]]="",Tableau1[[#This Row],[direct12]]="val"),"",INDEX(Tableau1[],MATCH(Tableau1[[#This Row],[direct12]],Tableau1[NOM],0),2))</f>
        <v/>
      </c>
      <c r="O8" s="1" t="str">
        <f t="array" ref="O8">IF(OR(Tableau1[[#This Row],[direct13]]="",Tableau1[[#This Row],[direct13]]="val"),"",INDEX(Tableau1[],MATCH(Tableau1[[#This Row],[direct13]],Tableau1[NOM],0),2))</f>
        <v/>
      </c>
      <c r="P8" s="1" t="str">
        <f t="array" ref="P8">IF(OR(Tableau1[[#This Row],[direct14]]="",Tableau1[[#This Row],[direct14]]="val"),"",INDEX(Tableau1[],MATCH(Tableau1[[#This Row],[direct14]],Tableau1[NOM],0),2))</f>
        <v/>
      </c>
      <c r="Q8" s="1" t="str">
        <f t="array" ref="Q8">IF(OR(Tableau1[[#This Row],[direct15]]="",Tableau1[[#This Row],[direct15]]="val"),"",INDEX(Tableau1[],MATCH(Tableau1[[#This Row],[direct15]],Tableau1[NOM],0),2))</f>
        <v/>
      </c>
      <c r="R8" s="1" t="str">
        <f t="array" ref="R8">IF(OR(Tableau1[[#This Row],[direct16]]="",Tableau1[[#This Row],[direct16]]="val"),"",INDEX(Tableau1[],MATCH(Tableau1[[#This Row],[direct16]],Tableau1[NOM],0),2))</f>
        <v/>
      </c>
      <c r="S8" s="1" t="str">
        <f t="array" ref="S8">IF(OR(Tableau1[[#This Row],[direct17]]="",Tableau1[[#This Row],[direct17]]="val"),"",INDEX(Tableau1[],MATCH(Tableau1[[#This Row],[direct17]],Tableau1[NOM],0),2))</f>
        <v/>
      </c>
      <c r="T8" s="1" t="str">
        <f t="array" ref="T8">IF(OR(Tableau1[[#This Row],[direct18]]="",Tableau1[[#This Row],[direct18]]="val"),"",INDEX(Tableau1[],MATCH(Tableau1[[#This Row],[direct18]],Tableau1[NOM],0),2))</f>
        <v/>
      </c>
      <c r="U8" s="1" t="str">
        <f t="array" ref="U8">IF(OR(Tableau1[[#This Row],[direct19]]="",Tableau1[[#This Row],[direct19]]="val"),"",INDEX(Tableau1[],MATCH(Tableau1[[#This Row],[direct19]],Tableau1[NOM],0),2))</f>
        <v/>
      </c>
      <c r="V8" s="12" t="str">
        <f t="array" ref="V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8" s="12">
        <f t="array" ref="W8">IF(Tableau1[[#This Row],[LEADER DIRECT]]="",0,INDEX(Tableau1[],MATCH(Tableau1[[#This Row],[LEADER DIRECT]],Tableau1[NOM],0),COLUMN(Tableau1[[#This Row],[RANG_leader]])))</f>
        <v>0</v>
      </c>
      <c r="X8" s="12">
        <f t="array" ref="X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8" s="12">
        <f t="array" ref="Y8">IF(Tableau1[[#This Row],[DIRECT]]="",0,VLOOKUP(Tableau1[[#This Row],[DIRECT]],Tableau1[],COLUMN(Tableau1[[#This Row],[RANG]]),FALSE)+1)</f>
        <v>3</v>
      </c>
      <c r="Z8" s="19">
        <v>2000</v>
      </c>
      <c r="AA8" s="1">
        <f t="array" ref="AA8">COUNTIF(Tableau1[DIRECT],Tableau1[[#This Row],[NOM]])</f>
        <v>1</v>
      </c>
      <c r="AB8" s="1">
        <f t="array" ref="AB8">COUNTIFS(Tableau1[DIRECT],Tableau1[[#This Row],[NOM]],Tableau1[VENTES],"&gt;=250")</f>
        <v>0</v>
      </c>
      <c r="AC8" s="1">
        <f t="array" ref="AC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8" s="1">
        <f t="array" ref="AD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8" s="20">
        <f t="array" ref="AE8">IF(Tableau1[[#This Row],[LEAD_QUAL_PREMIER]]=1,Tableau1[[#This Row],[niv1 qual]],COUNTIFS(Tableau1[DIRECT],Tableau1[[#This Row],[NOM]],Tableau1[LEAD_QUAL_VRAI],0,Tableau1[VENTES],"&gt;=250"))</f>
        <v>0</v>
      </c>
      <c r="AF8" s="1">
        <f t="array" ref="AF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8" s="1">
        <f t="array" ref="AG8">IF(AND(Tableau1[[#This Row],[niv1 qual]]&gt;3,(Tableau1[[#This Row],[niv1 qual]]+Tableau1[[#This Row],[niv2+ qual]])&gt;5,Tableau1[[#This Row],[VENTES]]&gt;=1000,Tableau1[[#This Row],[ventes_equipe_temp]]&gt;=6000),1,0)</f>
        <v>0</v>
      </c>
      <c r="AH8" s="1">
        <f t="array" ref="AH8">IF(Tableau1[[#This Row],[LEAD_POSSIBLE]]=1,RANK(Tableau1[[#This Row],[RANG]],Tableau1[RANG],1),0)</f>
        <v>0</v>
      </c>
      <c r="AI8" s="1">
        <f t="array" ref="AI8">IF(COUNTIF(Tableau1[LEAD_POSSIBLE_RANG],"&lt;&gt;0")&gt;0,IF(Tableau1[[#This Row],[LEAD_POSSIBLE_RANG]]=LARGE(Tableau1[LEAD_POSSIBLE_RANG],1),1,0),0)</f>
        <v>0</v>
      </c>
      <c r="AJ8" s="1">
        <f t="array" ref="AJ8">IF(Tableau1[[#This Row],[DIRECT]]="",Tableau1[[#This Row],[LEAD_QUAL_VRAI]],IF(INDEX(Tableau1[],MATCH(Tableau1[[#This Row],[DIRECT]],Tableau1[NOM],0),COLUMN(Tableau1[[#This Row],[LEAD_QUAL_VRAI]]))=1,1,0))</f>
        <v>0</v>
      </c>
      <c r="AK8" s="1">
        <f t="array" ref="AK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8" s="1">
        <f t="array" ref="AL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2000</v>
      </c>
      <c r="AM8" s="10">
        <f t="array" ref="AM8">Tableau1[[#This Row],[VENTES]]+SUMIFS(Tableau1[VENTES EQUIPE],Tableau1[DIRECT],Tableau1[[#This Row],[NOM]],Tableau1[signé_lead],0)</f>
        <v>2000</v>
      </c>
      <c r="AN8" s="1">
        <f t="array" ref="AN8">IF(Tableau1[[#This Row],[LEAD_QUAL_VRAI]]=1,SUMIFS(Tableau1[VENTES EQUIPE],Tableau1[LEADER DIRECT],Tableau1[[#This Row],[NOM]],Tableau1[signé_lead],1),0)</f>
        <v>0</v>
      </c>
      <c r="AO8" s="1">
        <f t="array" ref="AO8">IF(Tableau1[[#This Row],[LEAD_QUAL_VRAI]]=1,SUMIFS(Tableau1[VENTES EQUIPE],Tableau1[RANG_leader],Tableau1[[#This Row],[RANG_leader]]+2,Tableau1[signé_lead],1),0)</f>
        <v>0</v>
      </c>
      <c r="AP8" s="1">
        <f t="array" ref="AP8">IF(Tableau1[[#This Row],[LEAD_QUAL_VRAI]]=1,SUMIFS(Tableau1[VENTES EQUIPE],Tableau1[RANG_leader],Tableau1[[#This Row],[RANG_leader]]+3,Tableau1[signé_lead],1),0)</f>
        <v>0</v>
      </c>
      <c r="AQ8" s="1">
        <f t="array" ref="AQ8">IF(Tableau1[[#This Row],[LEAD_QUAL_VRAI]]=1,SUMIFS(Tableau1[VENTES EQUIPE],Tableau1[RANG_leader],Tableau1[[#This Row],[RANG_leader]]+4,Tableau1[signé_lead],1),0)</f>
        <v>0</v>
      </c>
      <c r="AR8" s="1">
        <f t="array" ref="AR8">IF(Tableau1[[#This Row],[LEAD_QUAL_VRAI]]=1,SUMIFS(Tableau1[VENTES EQUIPE],Tableau1[RANG_leader],Tableau1[[#This Row],[RANG_leader]]+5,Tableau1[signé_lead],1),0)</f>
        <v>0</v>
      </c>
      <c r="AS8" s="1">
        <f t="array" ref="AS8">IF(Tableau1[[#This Row],[LEAD_QUAL_VRAI]]=1,SUMIFS(Tableau1[VENTES EQUIPE],Tableau1[RANG_leader],Tableau1[[#This Row],[RANG_leader]]+6,Tableau1[signé_lead],1),0)</f>
        <v>0</v>
      </c>
      <c r="AT8" s="1">
        <f t="array" ref="AT8">IF(Tableau1[[#This Row],[LEAD_QUAL_VRAI]]=1,SUMIFS(Tableau1[VENTES EQUIPE],Tableau1[RANG_leader],Tableau1[[#This Row],[RANG_leader]]+7,Tableau1[signé_lead],1),0)</f>
        <v>0</v>
      </c>
      <c r="AU8" s="1">
        <f t="array" ref="AU8">IF(Tableau1[[#This Row],[LEAD_QUAL_VRAI]]=1,SUMIFS(Tableau1[VENTES EQUIPE],Tableau1[RANG_leader],Tableau1[[#This Row],[RANG_leader]]+8,Tableau1[signé_lead],1),0)</f>
        <v>0</v>
      </c>
      <c r="AV8" s="1">
        <f t="array" ref="AV8">IF(Tableau1[[#This Row],[LEAD_QUAL_VRAI]]=1,SUMIFS(Tableau1[VENTES EQUIPE],Tableau1[RANG_leader],Tableau1[[#This Row],[RANG_leader]]+9,Tableau1[signé_lead],1),0)</f>
        <v>0</v>
      </c>
      <c r="AW8" s="1">
        <f t="array" ref="AW8">IF(Tableau1[[#This Row],[LEAD_QUAL_VRAI]]=1,SUMIFS(Tableau1[VENTES EQUIPE],Tableau1[RANG_leader],Tableau1[[#This Row],[RANG_leader]]+10,Tableau1[signé_lead],1),0)</f>
        <v>0</v>
      </c>
      <c r="AX8" s="1">
        <f t="array" ref="AX8">IF(Tableau1[[#This Row],[LEAD_QUAL_VRAI]]=1,SUMIFS(Tableau1[VENTES EQUIPE],Tableau1[RANG_leader],Tableau1[[#This Row],[RANG_leader]]+11,Tableau1[signé_lead],1),0)</f>
        <v>0</v>
      </c>
      <c r="AY8" s="1">
        <f t="array" ref="AY8">IF(Tableau1[[#This Row],[LEAD_QUAL_VRAI]]=1,SUMIFS(Tableau1[VENTES EQUIPE],Tableau1[RANG_leader],Tableau1[[#This Row],[RANG_leader]]+12,Tableau1[signé_lead],1),0)</f>
        <v>0</v>
      </c>
      <c r="AZ8" s="1">
        <f t="array" ref="AZ8">IF(Tableau1[[#This Row],[LEAD_QUAL_VRAI]]=1,SUMIFS(Tableau1[VENTES EQUIPE],Tableau1[RANG_leader],Tableau1[[#This Row],[RANG_leader]]+13,Tableau1[signé_lead],1),0)</f>
        <v>0</v>
      </c>
      <c r="BA8" s="1">
        <f t="array" ref="BA8">IF(Tableau1[[#This Row],[LEAD_QUAL_VRAI]]=1,SUMIFS(Tableau1[VENTES EQUIPE],Tableau1[RANG_leader],Tableau1[[#This Row],[RANG_leader]]+14,Tableau1[signé_lead],1),0)</f>
        <v>0</v>
      </c>
      <c r="BB8" s="1">
        <f t="array" ref="BB8">IF(Tableau1[[#This Row],[LEAD_QUAL_VRAI]]=1,SUMIFS(Tableau1[VENTES EQUIPE],Tableau1[RANG_leader],Tableau1[[#This Row],[RANG_leader]]+15,Tableau1[signé_lead],1),0)</f>
        <v>0</v>
      </c>
      <c r="BC8" s="1">
        <f t="array" ref="BC8">IF(Tableau1[[#This Row],[LEAD_QUAL_VRAI]]=1,COUNTIFS(Tableau1[LEADER DIRECT],Tableau1[[#This Row],[NOM]],Tableau1[LEAD_QUAL_VRAI],1),0)</f>
        <v>0</v>
      </c>
      <c r="BD8" s="1">
        <f t="array" ref="BD8">IF(Tableau1[[#This Row],[LEAD_QUAL_VRAI]]=1,COUNTIFS(Tableau1[RANG_leader],Tableau1[[#This Row],[RANG_leader]]+2),0)</f>
        <v>0</v>
      </c>
      <c r="BE8" s="1">
        <f t="array" ref="BE8">IF(Tableau1[[#This Row],[LEAD_QUAL_VRAI]]=1,COUNTIFS(Tableau1[RANG_leader],Tableau1[[#This Row],[RANG_leader]]+3),0)</f>
        <v>0</v>
      </c>
      <c r="BF8" s="1">
        <f t="array" ref="BF8">IF(AND(Tableau1[[#This Row],[VENTES]]&gt;=250,COUNTIFS(Tableau1[DIRECT],Tableau1[[#This Row],[NOM]],Tableau1[VENTES],"&gt;=250",Tableau1[LEAD_QUAL_VRAI],0)&gt;0),1,0)</f>
        <v>0</v>
      </c>
      <c r="BG8" s="1">
        <f t="array" ref="BG8">IF(AND(Tableau1[[#This Row],[VENTES]]&gt;=250,COUNTIFS(Tableau1[DIRECT],Tableau1[[#This Row],[NOM]],Tableau1[VENTES],"&gt;=250",Tableau1[LEAD_QUAL_VRAI],0)&gt;1),1,0)</f>
        <v>0</v>
      </c>
      <c r="BH8" s="1">
        <f t="array" ref="BH8">IF(AND(Tableau1[[#This Row],[VENTES]]&gt;=750,COUNTIFS(Tableau1[DIRECT],Tableau1[[#This Row],[NOM]],Tableau1[VENTES],"&gt;=250",Tableau1[LEAD_QUAL_VRAI],0)&gt;2,Tableau1[[#This Row],[VENTES EQUIPE]]&gt;=3000),1,0)</f>
        <v>0</v>
      </c>
      <c r="BI8" s="1">
        <f t="array" ref="BI8">IF(Tableau1[[#This Row],[lead niv1]]=1,1,0)</f>
        <v>0</v>
      </c>
      <c r="BJ8" s="1">
        <f t="array" ref="BJ8">IF(Tableau1[[#This Row],[lead niv1]]&gt;1,1,0)</f>
        <v>0</v>
      </c>
      <c r="BK8" s="1">
        <f t="array" ref="BK8">IF(AND(Tableau1[[#This Row],[lead niv1]]&gt;2,Tableau1[[#This Row],[lead niv2]]&gt;0),1,0)</f>
        <v>0</v>
      </c>
      <c r="BL8" s="1">
        <f t="array" ref="BL8">IF(AND(Tableau1[[#This Row],[lead niv1]]&gt;5,Tableau1[[#This Row],[lead niv2]]&gt;2,Tableau1[[#This Row],[lead niv3]]&gt;0),1,0)</f>
        <v>0</v>
      </c>
      <c r="BM8" s="1">
        <f t="array" ref="BM8">IF(AND(Tableau1[[#This Row],[lead niv1]]&gt;11,Tableau1[[#This Row],[lead niv2]]&gt;5,Tableau1[[#This Row],[lead niv3]]&gt;1),1,0)</f>
        <v>0</v>
      </c>
      <c r="BN8" s="10" t="str">
        <f t="array" ref="BN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8" s="13">
        <f t="array" ref="BO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560</v>
      </c>
      <c r="BP8" s="12" t="str">
        <f t="array" ref="BP8">Tableau1[[#This Row],[lead niv1]]&amp;"-"&amp;Tableau1[[#This Row],[lead niv2]]&amp;"-"&amp;Tableau1[[#This Row],[lead niv3]]</f>
        <v>0-0-0</v>
      </c>
      <c r="BQ8" s="12"/>
      <c r="BR8" s="14">
        <v>0</v>
      </c>
      <c r="BS8" s="26" t="str">
        <f t="array" ref="BS8">INDEX(Tableau2[RANK],MATCH(BN8,Tableau2[RANK],0)+1,1)</f>
        <v>CONS SEIGNOR</v>
      </c>
      <c r="BT8" s="26">
        <f t="array" ref="BT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8" s="26" t="str">
        <f t="array" ref="BU8">IF(Tableau1[[#This Row],[PERSO À QUALIFIER]]&gt;0,INDEX(Tableau1[],MATCH(_xlfn.MAXIFS(Tableau1[VENTES],Tableau1[VENTES],"&lt;250",Tableau1[DIRECT],Tableau1[[#This Row],[NOM]]),Tableau1[VENTES],0),COLUMN(Tableau1[NOM])),"")</f>
        <v/>
      </c>
      <c r="BV8" s="26" t="str">
        <f t="array" ref="BV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8" s="26">
        <f t="array" ref="BW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8" s="26" t="str">
        <f t="array" ref="BX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8" s="26" t="str">
        <f t="array" ref="BY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8" s="26" t="str">
        <f t="array" ref="BZ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8" s="26" t="str">
        <f t="array" ref="CA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8" s="26">
        <f t="array" ref="CB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8" s="26">
        <f t="array" ref="CC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8" s="26">
        <f t="array" ref="CD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8" s="26" t="str">
        <f t="array" ref="CE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julie6</v>
      </c>
      <c r="CF8" s="26" t="str">
        <f t="array" ref="CF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8" s="26" t="str">
        <f t="array" ref="CG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8" s="26" t="str">
        <f t="array" ref="CH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8" s="26" t="str">
        <f t="array" ref="CI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8" s="26" t="str">
        <f t="array" ref="CJ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8" s="26" t="str">
        <f t="array" ref="CK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8" s="26" t="e">
        <f t="array" ref="CL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8" s="26" t="str">
        <f t="array" ref="CM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julie6</v>
      </c>
      <c r="CN8" s="26"/>
      <c r="CO8" s="26"/>
      <c r="CP8" s="26">
        <f t="array" ref="CP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8" s="26" t="str">
        <f t="array" ref="CQ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8" s="26" t="str">
        <f t="array" ref="CR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>
        <f t="array" ref="DC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8" s="26" t="str">
        <f t="array" ref="DD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8" s="26" t="str">
        <f t="array" ref="DE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8" s="26">
        <f t="array" ref="DF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8" s="26" t="str">
        <f t="array" ref="DG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8" s="26" t="str">
        <f t="array" ref="DH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8" s="26">
        <f t="array" ref="DI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8" s="26">
        <f t="array" ref="DJ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560</v>
      </c>
      <c r="DK8" s="26">
        <f t="array" ref="DK8">IF(Tableau1[[#This Row],[PAYE SI INVESTI]]&lt;&gt;"",Tableau1[[#This Row],[PAYE SI INVESTI]]-Tableau1[[#This Row],[PAYE]],"")</f>
        <v>0</v>
      </c>
      <c r="DO8" s="3"/>
    </row>
    <row r="9" spans="1:135" x14ac:dyDescent="0.25">
      <c r="A9" s="30" t="s">
        <v>209</v>
      </c>
      <c r="B9" s="2" t="s">
        <v>102</v>
      </c>
      <c r="C9" s="1" t="str">
        <f t="array" ref="C9">IF(OR(Tableau1[[#This Row],[DIRECT]]="",Tableau1[[#This Row],[DIRECT]]="val"),"",INDEX(Tableau1[],MATCH(Tableau1[[#This Row],[DIRECT]],Tableau1[NOM],0),2))</f>
        <v>VAL</v>
      </c>
      <c r="D9" s="1" t="str">
        <f t="array" ref="D9">IF(OR(Tableau1[[#This Row],[direct2]]="",Tableau1[[#This Row],[direct2]]="val"),"",INDEX(Tableau1[],MATCH(Tableau1[[#This Row],[direct2]],Tableau1[NOM],0),2))</f>
        <v/>
      </c>
      <c r="E9" s="1" t="str">
        <f t="array" ref="E9">IF(OR(Tableau1[[#This Row],[direct3]]="",Tableau1[[#This Row],[direct3]]="val"),"",INDEX(Tableau1[],MATCH(Tableau1[[#This Row],[direct3]],Tableau1[NOM],0),2))</f>
        <v/>
      </c>
      <c r="F9" s="1" t="str">
        <f t="array" ref="F9">IF(OR(Tableau1[[#This Row],[direct4]]="",Tableau1[[#This Row],[direct4]]="val"),"",INDEX(Tableau1[],MATCH(Tableau1[[#This Row],[direct4]],Tableau1[NOM],0),2))</f>
        <v/>
      </c>
      <c r="G9" s="1" t="str">
        <f t="array" ref="G9">IF(OR(Tableau1[[#This Row],[direct5]]="",Tableau1[[#This Row],[direct5]]="val"),"",INDEX(Tableau1[],MATCH(Tableau1[[#This Row],[direct5]],Tableau1[NOM],0),2))</f>
        <v/>
      </c>
      <c r="H9" s="1" t="str">
        <f t="array" ref="H9">IF(OR(Tableau1[[#This Row],[direct6]]="",Tableau1[[#This Row],[direct6]]="val"),"",INDEX(Tableau1[],MATCH(Tableau1[[#This Row],[direct6]],Tableau1[NOM],0),2))</f>
        <v/>
      </c>
      <c r="I9" s="1" t="str">
        <f t="array" ref="I9">IF(OR(Tableau1[[#This Row],[direct7]]="",Tableau1[[#This Row],[direct7]]="val"),"",INDEX(Tableau1[],MATCH(Tableau1[[#This Row],[direct7]],Tableau1[NOM],0),2))</f>
        <v/>
      </c>
      <c r="J9" s="1" t="str">
        <f t="array" ref="J9">IF(OR(Tableau1[[#This Row],[direct8]]="",Tableau1[[#This Row],[direct8]]="val"),"",INDEX(Tableau1[],MATCH(Tableau1[[#This Row],[direct8]],Tableau1[NOM],0),2))</f>
        <v/>
      </c>
      <c r="K9" s="1" t="str">
        <f t="array" ref="K9">IF(OR(Tableau1[[#This Row],[direct9]]="",Tableau1[[#This Row],[direct9]]="val"),"",INDEX(Tableau1[],MATCH(Tableau1[[#This Row],[direct9]],Tableau1[NOM],0),2))</f>
        <v/>
      </c>
      <c r="L9" s="1" t="str">
        <f t="array" ref="L9">IF(OR(Tableau1[[#This Row],[direct10]]="",Tableau1[[#This Row],[direct10]]="val"),"",INDEX(Tableau1[],MATCH(Tableau1[[#This Row],[direct10]],Tableau1[NOM],0),2))</f>
        <v/>
      </c>
      <c r="M9" s="1" t="str">
        <f t="array" ref="M9">IF(OR(Tableau1[[#This Row],[direct11]]="",Tableau1[[#This Row],[direct11]]="val"),"",INDEX(Tableau1[],MATCH(Tableau1[[#This Row],[direct11]],Tableau1[NOM],0),2))</f>
        <v/>
      </c>
      <c r="N9" s="1" t="str">
        <f t="array" ref="N9">IF(OR(Tableau1[[#This Row],[direct12]]="",Tableau1[[#This Row],[direct12]]="val"),"",INDEX(Tableau1[],MATCH(Tableau1[[#This Row],[direct12]],Tableau1[NOM],0),2))</f>
        <v/>
      </c>
      <c r="O9" s="1" t="str">
        <f t="array" ref="O9">IF(OR(Tableau1[[#This Row],[direct13]]="",Tableau1[[#This Row],[direct13]]="val"),"",INDEX(Tableau1[],MATCH(Tableau1[[#This Row],[direct13]],Tableau1[NOM],0),2))</f>
        <v/>
      </c>
      <c r="P9" s="1" t="str">
        <f t="array" ref="P9">IF(OR(Tableau1[[#This Row],[direct14]]="",Tableau1[[#This Row],[direct14]]="val"),"",INDEX(Tableau1[],MATCH(Tableau1[[#This Row],[direct14]],Tableau1[NOM],0),2))</f>
        <v/>
      </c>
      <c r="Q9" s="1" t="str">
        <f t="array" ref="Q9">IF(OR(Tableau1[[#This Row],[direct15]]="",Tableau1[[#This Row],[direct15]]="val"),"",INDEX(Tableau1[],MATCH(Tableau1[[#This Row],[direct15]],Tableau1[NOM],0),2))</f>
        <v/>
      </c>
      <c r="R9" s="1" t="str">
        <f t="array" ref="R9">IF(OR(Tableau1[[#This Row],[direct16]]="",Tableau1[[#This Row],[direct16]]="val"),"",INDEX(Tableau1[],MATCH(Tableau1[[#This Row],[direct16]],Tableau1[NOM],0),2))</f>
        <v/>
      </c>
      <c r="S9" s="1" t="str">
        <f t="array" ref="S9">IF(OR(Tableau1[[#This Row],[direct17]]="",Tableau1[[#This Row],[direct17]]="val"),"",INDEX(Tableau1[],MATCH(Tableau1[[#This Row],[direct17]],Tableau1[NOM],0),2))</f>
        <v/>
      </c>
      <c r="T9" s="1" t="str">
        <f t="array" ref="T9">IF(OR(Tableau1[[#This Row],[direct18]]="",Tableau1[[#This Row],[direct18]]="val"),"",INDEX(Tableau1[],MATCH(Tableau1[[#This Row],[direct18]],Tableau1[NOM],0),2))</f>
        <v/>
      </c>
      <c r="U9" s="1" t="str">
        <f t="array" ref="U9">IF(OR(Tableau1[[#This Row],[direct19]]="",Tableau1[[#This Row],[direct19]]="val"),"",INDEX(Tableau1[],MATCH(Tableau1[[#This Row],[direct19]],Tableau1[NOM],0),2))</f>
        <v/>
      </c>
      <c r="V9" s="12" t="str">
        <f t="array" ref="V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9" s="12">
        <f t="array" ref="W9">IF(Tableau1[[#This Row],[LEADER DIRECT]]="",0,INDEX(Tableau1[],MATCH(Tableau1[[#This Row],[LEADER DIRECT]],Tableau1[NOM],0),COLUMN(Tableau1[[#This Row],[RANG_leader]])))</f>
        <v>0</v>
      </c>
      <c r="X9" s="12">
        <f t="array" ref="X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9" s="12">
        <f t="array" ref="Y9">IF(Tableau1[[#This Row],[DIRECT]]="",0,VLOOKUP(Tableau1[[#This Row],[DIRECT]],Tableau1[],COLUMN(Tableau1[[#This Row],[RANG]]),FALSE)+1)</f>
        <v>2</v>
      </c>
      <c r="Z9" s="19">
        <v>0</v>
      </c>
      <c r="AA9" s="1">
        <f t="array" ref="AA9">COUNTIF(Tableau1[DIRECT],Tableau1[[#This Row],[NOM]])</f>
        <v>0</v>
      </c>
      <c r="AB9" s="1">
        <f t="array" ref="AB9">COUNTIFS(Tableau1[DIRECT],Tableau1[[#This Row],[NOM]],Tableau1[VENTES],"&gt;=250")</f>
        <v>0</v>
      </c>
      <c r="AC9" s="1">
        <f t="array" ref="AC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9" s="1">
        <f t="array" ref="AD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9" s="20">
        <f t="array" ref="AE9">IF(Tableau1[[#This Row],[LEAD_QUAL_PREMIER]]=1,Tableau1[[#This Row],[niv1 qual]],COUNTIFS(Tableau1[DIRECT],Tableau1[[#This Row],[NOM]],Tableau1[LEAD_QUAL_VRAI],0,Tableau1[VENTES],"&gt;=250"))</f>
        <v>0</v>
      </c>
      <c r="AF9" s="1">
        <f t="array" ref="AF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9" s="1">
        <f t="array" ref="AG9">IF(AND(Tableau1[[#This Row],[niv1 qual]]&gt;3,(Tableau1[[#This Row],[niv1 qual]]+Tableau1[[#This Row],[niv2+ qual]])&gt;5,Tableau1[[#This Row],[VENTES]]&gt;=1000,Tableau1[[#This Row],[ventes_equipe_temp]]&gt;=6000),1,0)</f>
        <v>0</v>
      </c>
      <c r="AH9" s="1">
        <f t="array" ref="AH9">IF(Tableau1[[#This Row],[LEAD_POSSIBLE]]=1,RANK(Tableau1[[#This Row],[RANG]],Tableau1[RANG],1),0)</f>
        <v>0</v>
      </c>
      <c r="AI9" s="1">
        <f t="array" ref="AI9">IF(COUNTIF(Tableau1[LEAD_POSSIBLE_RANG],"&lt;&gt;0")&gt;0,IF(Tableau1[[#This Row],[LEAD_POSSIBLE_RANG]]=LARGE(Tableau1[LEAD_POSSIBLE_RANG],1),1,0),0)</f>
        <v>0</v>
      </c>
      <c r="AJ9" s="1">
        <f t="array" ref="AJ9">IF(Tableau1[[#This Row],[DIRECT]]="",Tableau1[[#This Row],[LEAD_QUAL_VRAI]],IF(INDEX(Tableau1[],MATCH(Tableau1[[#This Row],[DIRECT]],Tableau1[NOM],0),COLUMN(Tableau1[[#This Row],[LEAD_QUAL_VRAI]]))=1,1,0))</f>
        <v>0</v>
      </c>
      <c r="AK9" s="1">
        <f t="array" ref="AK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9" s="1">
        <f t="array" ref="AL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9" s="10">
        <f t="array" ref="AM9">Tableau1[[#This Row],[VENTES]]+SUMIFS(Tableau1[VENTES EQUIPE],Tableau1[DIRECT],Tableau1[[#This Row],[NOM]],Tableau1[signé_lead],0)</f>
        <v>0</v>
      </c>
      <c r="AN9" s="1">
        <f t="array" ref="AN9">IF(Tableau1[[#This Row],[LEAD_QUAL_VRAI]]=1,SUMIFS(Tableau1[VENTES EQUIPE],Tableau1[LEADER DIRECT],Tableau1[[#This Row],[NOM]],Tableau1[signé_lead],1),0)</f>
        <v>0</v>
      </c>
      <c r="AO9" s="1">
        <f t="array" ref="AO9">IF(Tableau1[[#This Row],[LEAD_QUAL_VRAI]]=1,SUMIFS(Tableau1[VENTES EQUIPE],Tableau1[RANG_leader],Tableau1[[#This Row],[RANG_leader]]+2,Tableau1[signé_lead],1),0)</f>
        <v>0</v>
      </c>
      <c r="AP9" s="1">
        <f t="array" ref="AP9">IF(Tableau1[[#This Row],[LEAD_QUAL_VRAI]]=1,SUMIFS(Tableau1[VENTES EQUIPE],Tableau1[RANG_leader],Tableau1[[#This Row],[RANG_leader]]+3,Tableau1[signé_lead],1),0)</f>
        <v>0</v>
      </c>
      <c r="AQ9" s="1">
        <f t="array" ref="AQ9">IF(Tableau1[[#This Row],[LEAD_QUAL_VRAI]]=1,SUMIFS(Tableau1[VENTES EQUIPE],Tableau1[RANG_leader],Tableau1[[#This Row],[RANG_leader]]+4,Tableau1[signé_lead],1),0)</f>
        <v>0</v>
      </c>
      <c r="AR9" s="1">
        <f t="array" ref="AR9">IF(Tableau1[[#This Row],[LEAD_QUAL_VRAI]]=1,SUMIFS(Tableau1[VENTES EQUIPE],Tableau1[RANG_leader],Tableau1[[#This Row],[RANG_leader]]+5,Tableau1[signé_lead],1),0)</f>
        <v>0</v>
      </c>
      <c r="AS9" s="1">
        <f t="array" ref="AS9">IF(Tableau1[[#This Row],[LEAD_QUAL_VRAI]]=1,SUMIFS(Tableau1[VENTES EQUIPE],Tableau1[RANG_leader],Tableau1[[#This Row],[RANG_leader]]+6,Tableau1[signé_lead],1),0)</f>
        <v>0</v>
      </c>
      <c r="AT9" s="1">
        <f t="array" ref="AT9">IF(Tableau1[[#This Row],[LEAD_QUAL_VRAI]]=1,SUMIFS(Tableau1[VENTES EQUIPE],Tableau1[RANG_leader],Tableau1[[#This Row],[RANG_leader]]+7,Tableau1[signé_lead],1),0)</f>
        <v>0</v>
      </c>
      <c r="AU9" s="1">
        <f t="array" ref="AU9">IF(Tableau1[[#This Row],[LEAD_QUAL_VRAI]]=1,SUMIFS(Tableau1[VENTES EQUIPE],Tableau1[RANG_leader],Tableau1[[#This Row],[RANG_leader]]+8,Tableau1[signé_lead],1),0)</f>
        <v>0</v>
      </c>
      <c r="AV9" s="1">
        <f t="array" ref="AV9">IF(Tableau1[[#This Row],[LEAD_QUAL_VRAI]]=1,SUMIFS(Tableau1[VENTES EQUIPE],Tableau1[RANG_leader],Tableau1[[#This Row],[RANG_leader]]+9,Tableau1[signé_lead],1),0)</f>
        <v>0</v>
      </c>
      <c r="AW9" s="1">
        <f t="array" ref="AW9">IF(Tableau1[[#This Row],[LEAD_QUAL_VRAI]]=1,SUMIFS(Tableau1[VENTES EQUIPE],Tableau1[RANG_leader],Tableau1[[#This Row],[RANG_leader]]+10,Tableau1[signé_lead],1),0)</f>
        <v>0</v>
      </c>
      <c r="AX9" s="1">
        <f t="array" ref="AX9">IF(Tableau1[[#This Row],[LEAD_QUAL_VRAI]]=1,SUMIFS(Tableau1[VENTES EQUIPE],Tableau1[RANG_leader],Tableau1[[#This Row],[RANG_leader]]+11,Tableau1[signé_lead],1),0)</f>
        <v>0</v>
      </c>
      <c r="AY9" s="1">
        <f t="array" ref="AY9">IF(Tableau1[[#This Row],[LEAD_QUAL_VRAI]]=1,SUMIFS(Tableau1[VENTES EQUIPE],Tableau1[RANG_leader],Tableau1[[#This Row],[RANG_leader]]+12,Tableau1[signé_lead],1),0)</f>
        <v>0</v>
      </c>
      <c r="AZ9" s="1">
        <f t="array" ref="AZ9">IF(Tableau1[[#This Row],[LEAD_QUAL_VRAI]]=1,SUMIFS(Tableau1[VENTES EQUIPE],Tableau1[RANG_leader],Tableau1[[#This Row],[RANG_leader]]+13,Tableau1[signé_lead],1),0)</f>
        <v>0</v>
      </c>
      <c r="BA9" s="1">
        <f t="array" ref="BA9">IF(Tableau1[[#This Row],[LEAD_QUAL_VRAI]]=1,SUMIFS(Tableau1[VENTES EQUIPE],Tableau1[RANG_leader],Tableau1[[#This Row],[RANG_leader]]+14,Tableau1[signé_lead],1),0)</f>
        <v>0</v>
      </c>
      <c r="BB9" s="1">
        <f t="array" ref="BB9">IF(Tableau1[[#This Row],[LEAD_QUAL_VRAI]]=1,SUMIFS(Tableau1[VENTES EQUIPE],Tableau1[RANG_leader],Tableau1[[#This Row],[RANG_leader]]+15,Tableau1[signé_lead],1),0)</f>
        <v>0</v>
      </c>
      <c r="BC9" s="1">
        <f t="array" ref="BC9">IF(Tableau1[[#This Row],[LEAD_QUAL_VRAI]]=1,COUNTIFS(Tableau1[LEADER DIRECT],Tableau1[[#This Row],[NOM]],Tableau1[LEAD_QUAL_VRAI],1),0)</f>
        <v>0</v>
      </c>
      <c r="BD9" s="1">
        <f t="array" ref="BD9">IF(Tableau1[[#This Row],[LEAD_QUAL_VRAI]]=1,COUNTIFS(Tableau1[RANG_leader],Tableau1[[#This Row],[RANG_leader]]+2),0)</f>
        <v>0</v>
      </c>
      <c r="BE9" s="1">
        <f t="array" ref="BE9">IF(Tableau1[[#This Row],[LEAD_QUAL_VRAI]]=1,COUNTIFS(Tableau1[RANG_leader],Tableau1[[#This Row],[RANG_leader]]+3),0)</f>
        <v>0</v>
      </c>
      <c r="BF9" s="1">
        <f t="array" ref="BF9">IF(AND(Tableau1[[#This Row],[VENTES]]&gt;=250,COUNTIFS(Tableau1[DIRECT],Tableau1[[#This Row],[NOM]],Tableau1[VENTES],"&gt;=250",Tableau1[LEAD_QUAL_VRAI],0)&gt;0),1,0)</f>
        <v>0</v>
      </c>
      <c r="BG9" s="1">
        <f t="array" ref="BG9">IF(AND(Tableau1[[#This Row],[VENTES]]&gt;=250,COUNTIFS(Tableau1[DIRECT],Tableau1[[#This Row],[NOM]],Tableau1[VENTES],"&gt;=250",Tableau1[LEAD_QUAL_VRAI],0)&gt;1),1,0)</f>
        <v>0</v>
      </c>
      <c r="BH9" s="1">
        <f t="array" ref="BH9">IF(AND(Tableau1[[#This Row],[VENTES]]&gt;=750,COUNTIFS(Tableau1[DIRECT],Tableau1[[#This Row],[NOM]],Tableau1[VENTES],"&gt;=250",Tableau1[LEAD_QUAL_VRAI],0)&gt;2,Tableau1[[#This Row],[VENTES EQUIPE]]&gt;=3000),1,0)</f>
        <v>0</v>
      </c>
      <c r="BI9" s="1">
        <f t="array" ref="BI9">IF(Tableau1[[#This Row],[lead niv1]]=1,1,0)</f>
        <v>0</v>
      </c>
      <c r="BJ9" s="1">
        <f t="array" ref="BJ9">IF(Tableau1[[#This Row],[lead niv1]]&gt;1,1,0)</f>
        <v>0</v>
      </c>
      <c r="BK9" s="1">
        <f t="array" ref="BK9">IF(AND(Tableau1[[#This Row],[lead niv1]]&gt;2,Tableau1[[#This Row],[lead niv2]]&gt;0),1,0)</f>
        <v>0</v>
      </c>
      <c r="BL9" s="1">
        <f t="array" ref="BL9">IF(AND(Tableau1[[#This Row],[lead niv1]]&gt;5,Tableau1[[#This Row],[lead niv2]]&gt;2,Tableau1[[#This Row],[lead niv3]]&gt;0),1,0)</f>
        <v>0</v>
      </c>
      <c r="BM9" s="1">
        <f t="array" ref="BM9">IF(AND(Tableau1[[#This Row],[lead niv1]]&gt;11,Tableau1[[#This Row],[lead niv2]]&gt;5,Tableau1[[#This Row],[lead niv3]]&gt;1),1,0)</f>
        <v>0</v>
      </c>
      <c r="BN9" s="10" t="str">
        <f t="array" ref="BN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9" s="13">
        <f t="array" ref="BO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9" s="12" t="str">
        <f t="array" ref="BP9">Tableau1[[#This Row],[lead niv1]]&amp;"-"&amp;Tableau1[[#This Row],[lead niv2]]&amp;"-"&amp;Tableau1[[#This Row],[lead niv3]]</f>
        <v>0-0-0</v>
      </c>
      <c r="BQ9" s="12"/>
      <c r="BR9" s="14">
        <v>0</v>
      </c>
      <c r="BS9" s="26" t="str">
        <f t="array" ref="BS9">INDEX(Tableau2[RANK],MATCH(BN9,Tableau2[RANK],0)+1,1)</f>
        <v>CONS</v>
      </c>
      <c r="BT9" s="26">
        <f t="array" ref="BT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9" s="26" t="str">
        <f t="array" ref="BU9">IF(Tableau1[[#This Row],[PERSO À QUALIFIER]]&gt;0,INDEX(Tableau1[],MATCH(_xlfn.MAXIFS(Tableau1[VENTES],Tableau1[VENTES],"&lt;250",Tableau1[DIRECT],Tableau1[[#This Row],[NOM]]),Tableau1[VENTES],0),COLUMN(Tableau1[NOM])),"")</f>
        <v/>
      </c>
      <c r="BV9" s="26" t="str">
        <f t="array" ref="BV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9" s="26">
        <f t="array" ref="BW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9" s="26" t="str">
        <f t="array" ref="BX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9" s="26" t="str">
        <f t="array" ref="BY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9" s="26" t="str">
        <f t="array" ref="BZ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9" s="26" t="str">
        <f t="array" ref="CA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9" s="26">
        <f t="array" ref="CB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9" s="26">
        <f t="array" ref="CC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9" s="26">
        <f t="array" ref="CD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9" s="26" t="str">
        <f t="array" ref="CE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9" s="26" t="str">
        <f t="array" ref="CF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9" s="26" t="str">
        <f t="array" ref="CG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9" s="26" t="str">
        <f t="array" ref="CH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9" s="26" t="str">
        <f t="array" ref="CI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9" s="26" t="str">
        <f t="array" ref="CJ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9" s="26" t="str">
        <f t="array" ref="CK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9" s="26" t="e">
        <f t="array" ref="CL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9" s="26" t="e">
        <f t="array" ref="CM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9" s="26"/>
      <c r="CO9" s="26"/>
      <c r="CP9" s="26">
        <f t="array" ref="CP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9" s="26" t="str">
        <f t="array" ref="CQ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9" s="26" t="str">
        <f t="array" ref="CR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>
        <f t="array" ref="DC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9" s="26" t="str">
        <f t="array" ref="DD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9" s="26" t="str">
        <f t="array" ref="DE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9" s="26">
        <f t="array" ref="DF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9" s="26" t="str">
        <f t="array" ref="DG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9" s="26" t="str">
        <f t="array" ref="DH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9" s="26">
        <f t="array" ref="DI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9" s="26">
        <f t="array" ref="DJ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9" s="26">
        <f t="array" ref="DK9">IF(Tableau1[[#This Row],[PAYE SI INVESTI]]&lt;&gt;"",Tableau1[[#This Row],[PAYE SI INVESTI]]-Tableau1[[#This Row],[PAYE]],"")</f>
        <v>0</v>
      </c>
      <c r="DO9" s="3"/>
    </row>
    <row r="10" spans="1:135" x14ac:dyDescent="0.25">
      <c r="A10" s="30" t="s">
        <v>212</v>
      </c>
      <c r="B10" s="2" t="s">
        <v>211</v>
      </c>
      <c r="C10" s="1" t="str">
        <f t="array" ref="C10">IF(OR(Tableau1[[#This Row],[DIRECT]]="",Tableau1[[#This Row],[DIRECT]]="val"),"",INDEX(Tableau1[],MATCH(Tableau1[[#This Row],[DIRECT]],Tableau1[NOM],0),2))</f>
        <v>julie4</v>
      </c>
      <c r="D10" s="1" t="str">
        <f t="array" ref="D10">IF(OR(Tableau1[[#This Row],[direct2]]="",Tableau1[[#This Row],[direct2]]="val"),"",INDEX(Tableau1[],MATCH(Tableau1[[#This Row],[direct2]],Tableau1[NOM],0),2))</f>
        <v>JULIE GAUTHIER-LARENTE</v>
      </c>
      <c r="E10" s="1" t="str">
        <f t="array" ref="E10">IF(OR(Tableau1[[#This Row],[direct3]]="",Tableau1[[#This Row],[direct3]]="val"),"",INDEX(Tableau1[],MATCH(Tableau1[[#This Row],[direct3]],Tableau1[NOM],0),2))</f>
        <v>VAL</v>
      </c>
      <c r="F10" s="1" t="str">
        <f t="array" ref="F10">IF(OR(Tableau1[[#This Row],[direct4]]="",Tableau1[[#This Row],[direct4]]="val"),"",INDEX(Tableau1[],MATCH(Tableau1[[#This Row],[direct4]],Tableau1[NOM],0),2))</f>
        <v/>
      </c>
      <c r="G10" s="1" t="str">
        <f t="array" ref="G10">IF(OR(Tableau1[[#This Row],[direct5]]="",Tableau1[[#This Row],[direct5]]="val"),"",INDEX(Tableau1[],MATCH(Tableau1[[#This Row],[direct5]],Tableau1[NOM],0),2))</f>
        <v/>
      </c>
      <c r="H10" s="1" t="str">
        <f t="array" ref="H10">IF(OR(Tableau1[[#This Row],[direct6]]="",Tableau1[[#This Row],[direct6]]="val"),"",INDEX(Tableau1[],MATCH(Tableau1[[#This Row],[direct6]],Tableau1[NOM],0),2))</f>
        <v/>
      </c>
      <c r="I10" s="1" t="str">
        <f t="array" ref="I10">IF(OR(Tableau1[[#This Row],[direct7]]="",Tableau1[[#This Row],[direct7]]="val"),"",INDEX(Tableau1[],MATCH(Tableau1[[#This Row],[direct7]],Tableau1[NOM],0),2))</f>
        <v/>
      </c>
      <c r="J10" s="1" t="str">
        <f t="array" ref="J10">IF(OR(Tableau1[[#This Row],[direct8]]="",Tableau1[[#This Row],[direct8]]="val"),"",INDEX(Tableau1[],MATCH(Tableau1[[#This Row],[direct8]],Tableau1[NOM],0),2))</f>
        <v/>
      </c>
      <c r="K10" s="1" t="str">
        <f t="array" ref="K10">IF(OR(Tableau1[[#This Row],[direct9]]="",Tableau1[[#This Row],[direct9]]="val"),"",INDEX(Tableau1[],MATCH(Tableau1[[#This Row],[direct9]],Tableau1[NOM],0),2))</f>
        <v/>
      </c>
      <c r="L10" s="1" t="str">
        <f t="array" ref="L10">IF(OR(Tableau1[[#This Row],[direct10]]="",Tableau1[[#This Row],[direct10]]="val"),"",INDEX(Tableau1[],MATCH(Tableau1[[#This Row],[direct10]],Tableau1[NOM],0),2))</f>
        <v/>
      </c>
      <c r="M10" s="1" t="str">
        <f t="array" ref="M10">IF(OR(Tableau1[[#This Row],[direct11]]="",Tableau1[[#This Row],[direct11]]="val"),"",INDEX(Tableau1[],MATCH(Tableau1[[#This Row],[direct11]],Tableau1[NOM],0),2))</f>
        <v/>
      </c>
      <c r="N10" s="1" t="str">
        <f t="array" ref="N10">IF(OR(Tableau1[[#This Row],[direct12]]="",Tableau1[[#This Row],[direct12]]="val"),"",INDEX(Tableau1[],MATCH(Tableau1[[#This Row],[direct12]],Tableau1[NOM],0),2))</f>
        <v/>
      </c>
      <c r="O10" s="1" t="str">
        <f t="array" ref="O10">IF(OR(Tableau1[[#This Row],[direct13]]="",Tableau1[[#This Row],[direct13]]="val"),"",INDEX(Tableau1[],MATCH(Tableau1[[#This Row],[direct13]],Tableau1[NOM],0),2))</f>
        <v/>
      </c>
      <c r="P10" s="1" t="str">
        <f t="array" ref="P10">IF(OR(Tableau1[[#This Row],[direct14]]="",Tableau1[[#This Row],[direct14]]="val"),"",INDEX(Tableau1[],MATCH(Tableau1[[#This Row],[direct14]],Tableau1[NOM],0),2))</f>
        <v/>
      </c>
      <c r="Q10" s="1" t="str">
        <f t="array" ref="Q10">IF(OR(Tableau1[[#This Row],[direct15]]="",Tableau1[[#This Row],[direct15]]="val"),"",INDEX(Tableau1[],MATCH(Tableau1[[#This Row],[direct15]],Tableau1[NOM],0),2))</f>
        <v/>
      </c>
      <c r="R10" s="1" t="str">
        <f t="array" ref="R10">IF(OR(Tableau1[[#This Row],[direct16]]="",Tableau1[[#This Row],[direct16]]="val"),"",INDEX(Tableau1[],MATCH(Tableau1[[#This Row],[direct16]],Tableau1[NOM],0),2))</f>
        <v/>
      </c>
      <c r="S10" s="1" t="str">
        <f t="array" ref="S10">IF(OR(Tableau1[[#This Row],[direct17]]="",Tableau1[[#This Row],[direct17]]="val"),"",INDEX(Tableau1[],MATCH(Tableau1[[#This Row],[direct17]],Tableau1[NOM],0),2))</f>
        <v/>
      </c>
      <c r="T10" s="1" t="str">
        <f t="array" ref="T10">IF(OR(Tableau1[[#This Row],[direct18]]="",Tableau1[[#This Row],[direct18]]="val"),"",INDEX(Tableau1[],MATCH(Tableau1[[#This Row],[direct18]],Tableau1[NOM],0),2))</f>
        <v/>
      </c>
      <c r="U10" s="1" t="str">
        <f t="array" ref="U10">IF(OR(Tableau1[[#This Row],[direct19]]="",Tableau1[[#This Row],[direct19]]="val"),"",INDEX(Tableau1[],MATCH(Tableau1[[#This Row],[direct19]],Tableau1[NOM],0),2))</f>
        <v/>
      </c>
      <c r="V10" s="12" t="str">
        <f t="array" ref="V1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0" s="12">
        <f t="array" ref="W10">IF(Tableau1[[#This Row],[LEADER DIRECT]]="",0,INDEX(Tableau1[],MATCH(Tableau1[[#This Row],[LEADER DIRECT]],Tableau1[NOM],0),COLUMN(Tableau1[[#This Row],[RANG_leader]])))</f>
        <v>0</v>
      </c>
      <c r="X10" s="12">
        <f t="array" ref="X1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0" s="12">
        <f t="array" ref="Y10">IF(Tableau1[[#This Row],[DIRECT]]="",0,VLOOKUP(Tableau1[[#This Row],[DIRECT]],Tableau1[],COLUMN(Tableau1[[#This Row],[RANG]]),FALSE)+1)</f>
        <v>4</v>
      </c>
      <c r="Z10" s="19">
        <v>0</v>
      </c>
      <c r="AA10" s="1">
        <f t="array" ref="AA10">COUNTIF(Tableau1[DIRECT],Tableau1[[#This Row],[NOM]])</f>
        <v>0</v>
      </c>
      <c r="AB10" s="1">
        <f t="array" ref="AB10">COUNTIFS(Tableau1[DIRECT],Tableau1[[#This Row],[NOM]],Tableau1[VENTES],"&gt;=250")</f>
        <v>0</v>
      </c>
      <c r="AC10" s="1">
        <f t="array" ref="AC1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0" s="1">
        <f t="array" ref="AD1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0" s="20">
        <f t="array" ref="AE10">IF(Tableau1[[#This Row],[LEAD_QUAL_PREMIER]]=1,Tableau1[[#This Row],[niv1 qual]],COUNTIFS(Tableau1[DIRECT],Tableau1[[#This Row],[NOM]],Tableau1[LEAD_QUAL_VRAI],0,Tableau1[VENTES],"&gt;=250"))</f>
        <v>0</v>
      </c>
      <c r="AF10" s="1">
        <f t="array" ref="AF1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0" s="1">
        <f t="array" ref="AG10">IF(AND(Tableau1[[#This Row],[niv1 qual]]&gt;3,(Tableau1[[#This Row],[niv1 qual]]+Tableau1[[#This Row],[niv2+ qual]])&gt;5,Tableau1[[#This Row],[VENTES]]&gt;=1000,Tableau1[[#This Row],[ventes_equipe_temp]]&gt;=6000),1,0)</f>
        <v>0</v>
      </c>
      <c r="AH10" s="1">
        <f t="array" ref="AH10">IF(Tableau1[[#This Row],[LEAD_POSSIBLE]]=1,RANK(Tableau1[[#This Row],[RANG]],Tableau1[RANG],1),0)</f>
        <v>0</v>
      </c>
      <c r="AI10" s="1">
        <f t="array" ref="AI10">IF(COUNTIF(Tableau1[LEAD_POSSIBLE_RANG],"&lt;&gt;0")&gt;0,IF(Tableau1[[#This Row],[LEAD_POSSIBLE_RANG]]=LARGE(Tableau1[LEAD_POSSIBLE_RANG],1),1,0),0)</f>
        <v>0</v>
      </c>
      <c r="AJ10" s="1">
        <f t="array" ref="AJ10">IF(Tableau1[[#This Row],[DIRECT]]="",Tableau1[[#This Row],[LEAD_QUAL_VRAI]],IF(INDEX(Tableau1[],MATCH(Tableau1[[#This Row],[DIRECT]],Tableau1[NOM],0),COLUMN(Tableau1[[#This Row],[LEAD_QUAL_VRAI]]))=1,1,0))</f>
        <v>0</v>
      </c>
      <c r="AK10" s="1">
        <f t="array" ref="AK1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0" s="1">
        <f t="array" ref="AL1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10" s="10">
        <f t="array" ref="AM10">Tableau1[[#This Row],[VENTES]]+SUMIFS(Tableau1[VENTES EQUIPE],Tableau1[DIRECT],Tableau1[[#This Row],[NOM]],Tableau1[signé_lead],0)</f>
        <v>0</v>
      </c>
      <c r="AN10" s="1">
        <f t="array" ref="AN10">IF(Tableau1[[#This Row],[LEAD_QUAL_VRAI]]=1,SUMIFS(Tableau1[VENTES EQUIPE],Tableau1[LEADER DIRECT],Tableau1[[#This Row],[NOM]],Tableau1[signé_lead],1),0)</f>
        <v>0</v>
      </c>
      <c r="AO10" s="1">
        <f t="array" ref="AO10">IF(Tableau1[[#This Row],[LEAD_QUAL_VRAI]]=1,SUMIFS(Tableau1[VENTES EQUIPE],Tableau1[RANG_leader],Tableau1[[#This Row],[RANG_leader]]+2,Tableau1[signé_lead],1),0)</f>
        <v>0</v>
      </c>
      <c r="AP10" s="1">
        <f t="array" ref="AP10">IF(Tableau1[[#This Row],[LEAD_QUAL_VRAI]]=1,SUMIFS(Tableau1[VENTES EQUIPE],Tableau1[RANG_leader],Tableau1[[#This Row],[RANG_leader]]+3,Tableau1[signé_lead],1),0)</f>
        <v>0</v>
      </c>
      <c r="AQ10" s="1">
        <f t="array" ref="AQ10">IF(Tableau1[[#This Row],[LEAD_QUAL_VRAI]]=1,SUMIFS(Tableau1[VENTES EQUIPE],Tableau1[RANG_leader],Tableau1[[#This Row],[RANG_leader]]+4,Tableau1[signé_lead],1),0)</f>
        <v>0</v>
      </c>
      <c r="AR10" s="1">
        <f t="array" ref="AR10">IF(Tableau1[[#This Row],[LEAD_QUAL_VRAI]]=1,SUMIFS(Tableau1[VENTES EQUIPE],Tableau1[RANG_leader],Tableau1[[#This Row],[RANG_leader]]+5,Tableau1[signé_lead],1),0)</f>
        <v>0</v>
      </c>
      <c r="AS10" s="1">
        <f t="array" ref="AS10">IF(Tableau1[[#This Row],[LEAD_QUAL_VRAI]]=1,SUMIFS(Tableau1[VENTES EQUIPE],Tableau1[RANG_leader],Tableau1[[#This Row],[RANG_leader]]+6,Tableau1[signé_lead],1),0)</f>
        <v>0</v>
      </c>
      <c r="AT10" s="1">
        <f t="array" ref="AT10">IF(Tableau1[[#This Row],[LEAD_QUAL_VRAI]]=1,SUMIFS(Tableau1[VENTES EQUIPE],Tableau1[RANG_leader],Tableau1[[#This Row],[RANG_leader]]+7,Tableau1[signé_lead],1),0)</f>
        <v>0</v>
      </c>
      <c r="AU10" s="1">
        <f t="array" ref="AU10">IF(Tableau1[[#This Row],[LEAD_QUAL_VRAI]]=1,SUMIFS(Tableau1[VENTES EQUIPE],Tableau1[RANG_leader],Tableau1[[#This Row],[RANG_leader]]+8,Tableau1[signé_lead],1),0)</f>
        <v>0</v>
      </c>
      <c r="AV10" s="1">
        <f t="array" ref="AV10">IF(Tableau1[[#This Row],[LEAD_QUAL_VRAI]]=1,SUMIFS(Tableau1[VENTES EQUIPE],Tableau1[RANG_leader],Tableau1[[#This Row],[RANG_leader]]+9,Tableau1[signé_lead],1),0)</f>
        <v>0</v>
      </c>
      <c r="AW10" s="1">
        <f t="array" ref="AW10">IF(Tableau1[[#This Row],[LEAD_QUAL_VRAI]]=1,SUMIFS(Tableau1[VENTES EQUIPE],Tableau1[RANG_leader],Tableau1[[#This Row],[RANG_leader]]+10,Tableau1[signé_lead],1),0)</f>
        <v>0</v>
      </c>
      <c r="AX10" s="1">
        <f t="array" ref="AX10">IF(Tableau1[[#This Row],[LEAD_QUAL_VRAI]]=1,SUMIFS(Tableau1[VENTES EQUIPE],Tableau1[RANG_leader],Tableau1[[#This Row],[RANG_leader]]+11,Tableau1[signé_lead],1),0)</f>
        <v>0</v>
      </c>
      <c r="AY10" s="1">
        <f t="array" ref="AY10">IF(Tableau1[[#This Row],[LEAD_QUAL_VRAI]]=1,SUMIFS(Tableau1[VENTES EQUIPE],Tableau1[RANG_leader],Tableau1[[#This Row],[RANG_leader]]+12,Tableau1[signé_lead],1),0)</f>
        <v>0</v>
      </c>
      <c r="AZ10" s="1">
        <f t="array" ref="AZ10">IF(Tableau1[[#This Row],[LEAD_QUAL_VRAI]]=1,SUMIFS(Tableau1[VENTES EQUIPE],Tableau1[RANG_leader],Tableau1[[#This Row],[RANG_leader]]+13,Tableau1[signé_lead],1),0)</f>
        <v>0</v>
      </c>
      <c r="BA10" s="1">
        <f t="array" ref="BA10">IF(Tableau1[[#This Row],[LEAD_QUAL_VRAI]]=1,SUMIFS(Tableau1[VENTES EQUIPE],Tableau1[RANG_leader],Tableau1[[#This Row],[RANG_leader]]+14,Tableau1[signé_lead],1),0)</f>
        <v>0</v>
      </c>
      <c r="BB10" s="1">
        <f t="array" ref="BB10">IF(Tableau1[[#This Row],[LEAD_QUAL_VRAI]]=1,SUMIFS(Tableau1[VENTES EQUIPE],Tableau1[RANG_leader],Tableau1[[#This Row],[RANG_leader]]+15,Tableau1[signé_lead],1),0)</f>
        <v>0</v>
      </c>
      <c r="BC10" s="1">
        <f t="array" ref="BC10">IF(Tableau1[[#This Row],[LEAD_QUAL_VRAI]]=1,COUNTIFS(Tableau1[LEADER DIRECT],Tableau1[[#This Row],[NOM]],Tableau1[LEAD_QUAL_VRAI],1),0)</f>
        <v>0</v>
      </c>
      <c r="BD10" s="1">
        <f t="array" ref="BD10">IF(Tableau1[[#This Row],[LEAD_QUAL_VRAI]]=1,COUNTIFS(Tableau1[RANG_leader],Tableau1[[#This Row],[RANG_leader]]+2),0)</f>
        <v>0</v>
      </c>
      <c r="BE10" s="1">
        <f t="array" ref="BE10">IF(Tableau1[[#This Row],[LEAD_QUAL_VRAI]]=1,COUNTIFS(Tableau1[RANG_leader],Tableau1[[#This Row],[RANG_leader]]+3),0)</f>
        <v>0</v>
      </c>
      <c r="BF10" s="1">
        <f t="array" ref="BF10">IF(AND(Tableau1[[#This Row],[VENTES]]&gt;=250,COUNTIFS(Tableau1[DIRECT],Tableau1[[#This Row],[NOM]],Tableau1[VENTES],"&gt;=250",Tableau1[LEAD_QUAL_VRAI],0)&gt;0),1,0)</f>
        <v>0</v>
      </c>
      <c r="BG10" s="1">
        <f t="array" ref="BG10">IF(AND(Tableau1[[#This Row],[VENTES]]&gt;=250,COUNTIFS(Tableau1[DIRECT],Tableau1[[#This Row],[NOM]],Tableau1[VENTES],"&gt;=250",Tableau1[LEAD_QUAL_VRAI],0)&gt;1),1,0)</f>
        <v>0</v>
      </c>
      <c r="BH10" s="1">
        <f t="array" ref="BH10">IF(AND(Tableau1[[#This Row],[VENTES]]&gt;=750,COUNTIFS(Tableau1[DIRECT],Tableau1[[#This Row],[NOM]],Tableau1[VENTES],"&gt;=250",Tableau1[LEAD_QUAL_VRAI],0)&gt;2,Tableau1[[#This Row],[VENTES EQUIPE]]&gt;=3000),1,0)</f>
        <v>0</v>
      </c>
      <c r="BI10" s="1">
        <f t="array" ref="BI10">IF(Tableau1[[#This Row],[lead niv1]]=1,1,0)</f>
        <v>0</v>
      </c>
      <c r="BJ10" s="1">
        <f t="array" ref="BJ10">IF(Tableau1[[#This Row],[lead niv1]]&gt;1,1,0)</f>
        <v>0</v>
      </c>
      <c r="BK10" s="1">
        <f t="array" ref="BK10">IF(AND(Tableau1[[#This Row],[lead niv1]]&gt;2,Tableau1[[#This Row],[lead niv2]]&gt;0),1,0)</f>
        <v>0</v>
      </c>
      <c r="BL10" s="1">
        <f t="array" ref="BL10">IF(AND(Tableau1[[#This Row],[lead niv1]]&gt;5,Tableau1[[#This Row],[lead niv2]]&gt;2,Tableau1[[#This Row],[lead niv3]]&gt;0),1,0)</f>
        <v>0</v>
      </c>
      <c r="BM10" s="1">
        <f t="array" ref="BM10">IF(AND(Tableau1[[#This Row],[lead niv1]]&gt;11,Tableau1[[#This Row],[lead niv2]]&gt;5,Tableau1[[#This Row],[lead niv3]]&gt;1),1,0)</f>
        <v>0</v>
      </c>
      <c r="BN10" s="10" t="str">
        <f t="array" ref="BN1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0" s="13">
        <f t="array" ref="BO1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10" s="12" t="str">
        <f t="array" ref="BP10">Tableau1[[#This Row],[lead niv1]]&amp;"-"&amp;Tableau1[[#This Row],[lead niv2]]&amp;"-"&amp;Tableau1[[#This Row],[lead niv3]]</f>
        <v>0-0-0</v>
      </c>
      <c r="BQ10" s="12"/>
      <c r="BR10" s="14">
        <v>0</v>
      </c>
      <c r="BS10" s="26" t="str">
        <f t="array" ref="BS10">INDEX(Tableau2[RANK],MATCH(BN10,Tableau2[RANK],0)+1,1)</f>
        <v>CONS</v>
      </c>
      <c r="BT10" s="26">
        <f t="array" ref="BT1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0" s="26" t="str">
        <f t="array" ref="BU10">IF(Tableau1[[#This Row],[PERSO À QUALIFIER]]&gt;0,INDEX(Tableau1[],MATCH(_xlfn.MAXIFS(Tableau1[VENTES],Tableau1[VENTES],"&lt;250",Tableau1[DIRECT],Tableau1[[#This Row],[NOM]]),Tableau1[VENTES],0),COLUMN(Tableau1[NOM])),"")</f>
        <v/>
      </c>
      <c r="BV10" s="26" t="str">
        <f t="array" ref="BV1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0" s="26">
        <f t="array" ref="BW1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0" s="26" t="str">
        <f t="array" ref="BX1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0" s="26" t="str">
        <f t="array" ref="BY1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0" s="26" t="str">
        <f t="array" ref="BZ1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0" s="26" t="str">
        <f t="array" ref="CA1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0" s="26">
        <f t="array" ref="CB1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10" s="26">
        <f t="array" ref="CC1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0" s="26">
        <f t="array" ref="CD1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0" s="26" t="str">
        <f t="array" ref="CE1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0" s="26" t="str">
        <f t="array" ref="CF1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0" s="26" t="str">
        <f t="array" ref="CG1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0" s="26" t="str">
        <f t="array" ref="CH1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0" s="26" t="str">
        <f t="array" ref="CI1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0" s="26" t="str">
        <f t="array" ref="CJ1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0" s="26" t="str">
        <f t="array" ref="CK1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0" s="26" t="e">
        <f t="array" ref="CL1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0" s="26" t="e">
        <f t="array" ref="CM1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0" s="26"/>
      <c r="CO10" s="26"/>
      <c r="CP10" s="26">
        <f t="array" ref="CP1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0" s="26" t="str">
        <f t="array" ref="CQ1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0" s="26" t="str">
        <f t="array" ref="CR1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>
        <f t="array" ref="DC1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0" s="26" t="str">
        <f t="array" ref="DD1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0" s="26" t="str">
        <f t="array" ref="DE1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0" s="26">
        <f t="array" ref="DF1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0" s="26" t="str">
        <f t="array" ref="DG1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0" s="26" t="str">
        <f t="array" ref="DH1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0" s="26">
        <f t="array" ref="DI1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0" s="26">
        <f t="array" ref="DJ1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10" s="26">
        <f t="array" ref="DK10">IF(Tableau1[[#This Row],[PAYE SI INVESTI]]&lt;&gt;"",Tableau1[[#This Row],[PAYE SI INVESTI]]-Tableau1[[#This Row],[PAYE]],"")</f>
        <v>0</v>
      </c>
      <c r="DO10" s="3"/>
    </row>
    <row r="11" spans="1:135" x14ac:dyDescent="0.25">
      <c r="A11" s="9" t="s">
        <v>103</v>
      </c>
      <c r="B11" s="2" t="s">
        <v>6</v>
      </c>
      <c r="C11" t="str">
        <f t="array" ref="C11">IF(OR(Tableau1[[#This Row],[DIRECT]]="",Tableau1[[#This Row],[DIRECT]]="val"),"",INDEX(Tableau1[],MATCH(Tableau1[[#This Row],[DIRECT]],Tableau1[NOM],0),2))</f>
        <v/>
      </c>
      <c r="D11" t="str">
        <f t="array" ref="D11">IF(OR(Tableau1[[#This Row],[direct2]]="",Tableau1[[#This Row],[direct2]]="val"),"",INDEX(Tableau1[],MATCH(Tableau1[[#This Row],[direct2]],Tableau1[NOM],0),2))</f>
        <v/>
      </c>
      <c r="E11" t="str">
        <f t="array" ref="E11">IF(OR(Tableau1[[#This Row],[direct3]]="",Tableau1[[#This Row],[direct3]]="val"),"",INDEX(Tableau1[],MATCH(Tableau1[[#This Row],[direct3]],Tableau1[NOM],0),2))</f>
        <v/>
      </c>
      <c r="F11" t="str">
        <f t="array" ref="F11">IF(OR(Tableau1[[#This Row],[direct4]]="",Tableau1[[#This Row],[direct4]]="val"),"",INDEX(Tableau1[],MATCH(Tableau1[[#This Row],[direct4]],Tableau1[NOM],0),2))</f>
        <v/>
      </c>
      <c r="G11" t="str">
        <f t="array" ref="G11">IF(OR(Tableau1[[#This Row],[direct5]]="",Tableau1[[#This Row],[direct5]]="val"),"",INDEX(Tableau1[],MATCH(Tableau1[[#This Row],[direct5]],Tableau1[NOM],0),2))</f>
        <v/>
      </c>
      <c r="H11" t="str">
        <f t="array" ref="H11">IF(OR(Tableau1[[#This Row],[direct6]]="",Tableau1[[#This Row],[direct6]]="val"),"",INDEX(Tableau1[],MATCH(Tableau1[[#This Row],[direct6]],Tableau1[NOM],0),2))</f>
        <v/>
      </c>
      <c r="I11" t="str">
        <f t="array" ref="I11">IF(OR(Tableau1[[#This Row],[direct7]]="",Tableau1[[#This Row],[direct7]]="val"),"",INDEX(Tableau1[],MATCH(Tableau1[[#This Row],[direct7]],Tableau1[NOM],0),2))</f>
        <v/>
      </c>
      <c r="J11" t="str">
        <f t="array" ref="J11">IF(OR(Tableau1[[#This Row],[direct8]]="",Tableau1[[#This Row],[direct8]]="val"),"",INDEX(Tableau1[],MATCH(Tableau1[[#This Row],[direct8]],Tableau1[NOM],0),2))</f>
        <v/>
      </c>
      <c r="K11" t="str">
        <f t="array" ref="K11">IF(OR(Tableau1[[#This Row],[direct9]]="",Tableau1[[#This Row],[direct9]]="val"),"",INDEX(Tableau1[],MATCH(Tableau1[[#This Row],[direct9]],Tableau1[NOM],0),2))</f>
        <v/>
      </c>
      <c r="L11" t="str">
        <f t="array" ref="L11">IF(OR(Tableau1[[#This Row],[direct10]]="",Tableau1[[#This Row],[direct10]]="val"),"",INDEX(Tableau1[],MATCH(Tableau1[[#This Row],[direct10]],Tableau1[NOM],0),2))</f>
        <v/>
      </c>
      <c r="M11" t="str">
        <f t="array" ref="M11">IF(OR(Tableau1[[#This Row],[direct11]]="",Tableau1[[#This Row],[direct11]]="val"),"",INDEX(Tableau1[],MATCH(Tableau1[[#This Row],[direct11]],Tableau1[NOM],0),2))</f>
        <v/>
      </c>
      <c r="N11" t="str">
        <f t="array" ref="N11">IF(OR(Tableau1[[#This Row],[direct12]]="",Tableau1[[#This Row],[direct12]]="val"),"",INDEX(Tableau1[],MATCH(Tableau1[[#This Row],[direct12]],Tableau1[NOM],0),2))</f>
        <v/>
      </c>
      <c r="O11" t="str">
        <f t="array" ref="O11">IF(OR(Tableau1[[#This Row],[direct13]]="",Tableau1[[#This Row],[direct13]]="val"),"",INDEX(Tableau1[],MATCH(Tableau1[[#This Row],[direct13]],Tableau1[NOM],0),2))</f>
        <v/>
      </c>
      <c r="P11" t="str">
        <f t="array" ref="P11">IF(OR(Tableau1[[#This Row],[direct14]]="",Tableau1[[#This Row],[direct14]]="val"),"",INDEX(Tableau1[],MATCH(Tableau1[[#This Row],[direct14]],Tableau1[NOM],0),2))</f>
        <v/>
      </c>
      <c r="Q11" t="str">
        <f t="array" ref="Q11">IF(OR(Tableau1[[#This Row],[direct15]]="",Tableau1[[#This Row],[direct15]]="val"),"",INDEX(Tableau1[],MATCH(Tableau1[[#This Row],[direct15]],Tableau1[NOM],0),2))</f>
        <v/>
      </c>
      <c r="R11" t="str">
        <f t="array" ref="R11">IF(OR(Tableau1[[#This Row],[direct16]]="",Tableau1[[#This Row],[direct16]]="val"),"",INDEX(Tableau1[],MATCH(Tableau1[[#This Row],[direct16]],Tableau1[NOM],0),2))</f>
        <v/>
      </c>
      <c r="S11" t="str">
        <f t="array" ref="S11">IF(OR(Tableau1[[#This Row],[direct17]]="",Tableau1[[#This Row],[direct17]]="val"),"",INDEX(Tableau1[],MATCH(Tableau1[[#This Row],[direct17]],Tableau1[NOM],0),2))</f>
        <v/>
      </c>
      <c r="T11" t="str">
        <f t="array" ref="T11">IF(OR(Tableau1[[#This Row],[direct18]]="",Tableau1[[#This Row],[direct18]]="val"),"",INDEX(Tableau1[],MATCH(Tableau1[[#This Row],[direct18]],Tableau1[NOM],0),2))</f>
        <v/>
      </c>
      <c r="U11" t="str">
        <f t="array" ref="U11">IF(OR(Tableau1[[#This Row],[direct19]]="",Tableau1[[#This Row],[direct19]]="val"),"",INDEX(Tableau1[],MATCH(Tableau1[[#This Row],[direct19]],Tableau1[NOM],0),2))</f>
        <v/>
      </c>
      <c r="V11" s="11" t="str">
        <f t="array" ref="V1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1" s="11">
        <f t="array" ref="W11">IF(Tableau1[[#This Row],[LEADER DIRECT]]="",0,INDEX(Tableau1[],MATCH(Tableau1[[#This Row],[LEADER DIRECT]],Tableau1[NOM],0),COLUMN(Tableau1[[#This Row],[RANG_leader]])))</f>
        <v>0</v>
      </c>
      <c r="X11" s="11">
        <f t="array" ref="X1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1" s="11">
        <f t="array" ref="Y11">IF(Tableau1[[#This Row],[DIRECT]]="",0,VLOOKUP(Tableau1[[#This Row],[DIRECT]],Tableau1[],COLUMN(Tableau1[[#This Row],[RANG]]),FALSE)+1)</f>
        <v>1</v>
      </c>
      <c r="Z11" s="19">
        <v>210</v>
      </c>
      <c r="AA11">
        <f t="array" ref="AA11">COUNTIF(Tableau1[DIRECT],Tableau1[[#This Row],[NOM]])</f>
        <v>2</v>
      </c>
      <c r="AB11">
        <f t="array" ref="AB11">COUNTIFS(Tableau1[DIRECT],Tableau1[[#This Row],[NOM]],Tableau1[VENTES],"&gt;=250")</f>
        <v>1</v>
      </c>
      <c r="AC11" s="1">
        <f t="array" ref="AC1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15</v>
      </c>
      <c r="AD11" s="1">
        <f t="array" ref="AD1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8</v>
      </c>
      <c r="AE11" s="20">
        <f t="array" ref="AE11">IF(Tableau1[[#This Row],[LEAD_QUAL_PREMIER]]=1,Tableau1[[#This Row],[niv1 qual]],COUNTIFS(Tableau1[DIRECT],Tableau1[[#This Row],[NOM]],Tableau1[LEAD_QUAL_VRAI],0,Tableau1[VENTES],"&gt;=250"))</f>
        <v>0</v>
      </c>
      <c r="AF11" s="1">
        <f t="array" ref="AF1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1" s="1">
        <f t="array" ref="AG11">IF(AND(Tableau1[[#This Row],[niv1 qual]]&gt;3,(Tableau1[[#This Row],[niv1 qual]]+Tableau1[[#This Row],[niv2+ qual]])&gt;5,Tableau1[[#This Row],[VENTES]]&gt;=1000,Tableau1[[#This Row],[ventes_equipe_temp]]&gt;=6000),1,0)</f>
        <v>0</v>
      </c>
      <c r="AH11" s="1">
        <f t="array" ref="AH11">IF(Tableau1[[#This Row],[LEAD_POSSIBLE]]=1,RANK(Tableau1[[#This Row],[RANG]],Tableau1[RANG],1),0)</f>
        <v>0</v>
      </c>
      <c r="AI11" s="1">
        <f t="array" ref="AI11">IF(COUNTIF(Tableau1[LEAD_POSSIBLE_RANG],"&lt;&gt;0")&gt;0,IF(Tableau1[[#This Row],[LEAD_POSSIBLE_RANG]]=LARGE(Tableau1[LEAD_POSSIBLE_RANG],1),1,0),0)</f>
        <v>0</v>
      </c>
      <c r="AJ11" s="1">
        <f t="array" ref="AJ11">IF(Tableau1[[#This Row],[DIRECT]]="",Tableau1[[#This Row],[LEAD_QUAL_VRAI]],IF(INDEX(Tableau1[],MATCH(Tableau1[[#This Row],[DIRECT]],Tableau1[NOM],0),COLUMN(Tableau1[[#This Row],[LEAD_QUAL_VRAI]]))=1,1,0))</f>
        <v>0</v>
      </c>
      <c r="AK11" s="1">
        <f t="array" ref="AK1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1">
        <f t="array" ref="AL1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6576.7</v>
      </c>
      <c r="AM11" s="10">
        <f t="array" ref="AM11">Tableau1[[#This Row],[VENTES]]+SUMIFS(Tableau1[VENTES EQUIPE],Tableau1[DIRECT],Tableau1[[#This Row],[NOM]],Tableau1[signé_lead],0)</f>
        <v>210</v>
      </c>
      <c r="AN11" s="1">
        <f t="array" ref="AN11">IF(Tableau1[[#This Row],[LEAD_QUAL_VRAI]]=1,SUMIFS(Tableau1[VENTES EQUIPE],Tableau1[LEADER DIRECT],Tableau1[[#This Row],[NOM]],Tableau1[signé_lead],1),0)</f>
        <v>0</v>
      </c>
      <c r="AO11" s="1">
        <f t="array" ref="AO11">IF(Tableau1[[#This Row],[LEAD_QUAL_VRAI]]=1,SUMIFS(Tableau1[VENTES EQUIPE],Tableau1[RANG_leader],Tableau1[[#This Row],[RANG_leader]]+2,Tableau1[signé_lead],1),0)</f>
        <v>0</v>
      </c>
      <c r="AP11" s="1">
        <f t="array" ref="AP11">IF(Tableau1[[#This Row],[LEAD_QUAL_VRAI]]=1,SUMIFS(Tableau1[VENTES EQUIPE],Tableau1[RANG_leader],Tableau1[[#This Row],[RANG_leader]]+3,Tableau1[signé_lead],1),0)</f>
        <v>0</v>
      </c>
      <c r="AQ11" s="1">
        <f t="array" ref="AQ11">IF(Tableau1[[#This Row],[LEAD_QUAL_VRAI]]=1,SUMIFS(Tableau1[VENTES EQUIPE],Tableau1[RANG_leader],Tableau1[[#This Row],[RANG_leader]]+4,Tableau1[signé_lead],1),0)</f>
        <v>0</v>
      </c>
      <c r="AR11" s="1">
        <f t="array" ref="AR11">IF(Tableau1[[#This Row],[LEAD_QUAL_VRAI]]=1,SUMIFS(Tableau1[VENTES EQUIPE],Tableau1[RANG_leader],Tableau1[[#This Row],[RANG_leader]]+5,Tableau1[signé_lead],1),0)</f>
        <v>0</v>
      </c>
      <c r="AS11" s="1">
        <f t="array" ref="AS11">IF(Tableau1[[#This Row],[LEAD_QUAL_VRAI]]=1,SUMIFS(Tableau1[VENTES EQUIPE],Tableau1[RANG_leader],Tableau1[[#This Row],[RANG_leader]]+6,Tableau1[signé_lead],1),0)</f>
        <v>0</v>
      </c>
      <c r="AT11" s="1">
        <f t="array" ref="AT11">IF(Tableau1[[#This Row],[LEAD_QUAL_VRAI]]=1,SUMIFS(Tableau1[VENTES EQUIPE],Tableau1[RANG_leader],Tableau1[[#This Row],[RANG_leader]]+7,Tableau1[signé_lead],1),0)</f>
        <v>0</v>
      </c>
      <c r="AU11" s="1">
        <f t="array" ref="AU11">IF(Tableau1[[#This Row],[LEAD_QUAL_VRAI]]=1,SUMIFS(Tableau1[VENTES EQUIPE],Tableau1[RANG_leader],Tableau1[[#This Row],[RANG_leader]]+8,Tableau1[signé_lead],1),0)</f>
        <v>0</v>
      </c>
      <c r="AV11" s="1">
        <f t="array" ref="AV11">IF(Tableau1[[#This Row],[LEAD_QUAL_VRAI]]=1,SUMIFS(Tableau1[VENTES EQUIPE],Tableau1[RANG_leader],Tableau1[[#This Row],[RANG_leader]]+9,Tableau1[signé_lead],1),0)</f>
        <v>0</v>
      </c>
      <c r="AW11" s="1">
        <f t="array" ref="AW11">IF(Tableau1[[#This Row],[LEAD_QUAL_VRAI]]=1,SUMIFS(Tableau1[VENTES EQUIPE],Tableau1[RANG_leader],Tableau1[[#This Row],[RANG_leader]]+10,Tableau1[signé_lead],1),0)</f>
        <v>0</v>
      </c>
      <c r="AX11" s="1">
        <f t="array" ref="AX11">IF(Tableau1[[#This Row],[LEAD_QUAL_VRAI]]=1,SUMIFS(Tableau1[VENTES EQUIPE],Tableau1[RANG_leader],Tableau1[[#This Row],[RANG_leader]]+11,Tableau1[signé_lead],1),0)</f>
        <v>0</v>
      </c>
      <c r="AY11" s="1">
        <f t="array" ref="AY11">IF(Tableau1[[#This Row],[LEAD_QUAL_VRAI]]=1,SUMIFS(Tableau1[VENTES EQUIPE],Tableau1[RANG_leader],Tableau1[[#This Row],[RANG_leader]]+12,Tableau1[signé_lead],1),0)</f>
        <v>0</v>
      </c>
      <c r="AZ11" s="1">
        <f t="array" ref="AZ11">IF(Tableau1[[#This Row],[LEAD_QUAL_VRAI]]=1,SUMIFS(Tableau1[VENTES EQUIPE],Tableau1[RANG_leader],Tableau1[[#This Row],[RANG_leader]]+13,Tableau1[signé_lead],1),0)</f>
        <v>0</v>
      </c>
      <c r="BA11" s="1">
        <f t="array" ref="BA11">IF(Tableau1[[#This Row],[LEAD_QUAL_VRAI]]=1,SUMIFS(Tableau1[VENTES EQUIPE],Tableau1[RANG_leader],Tableau1[[#This Row],[RANG_leader]]+14,Tableau1[signé_lead],1),0)</f>
        <v>0</v>
      </c>
      <c r="BB11" s="1">
        <f t="array" ref="BB11">IF(Tableau1[[#This Row],[LEAD_QUAL_VRAI]]=1,SUMIFS(Tableau1[VENTES EQUIPE],Tableau1[RANG_leader],Tableau1[[#This Row],[RANG_leader]]+15,Tableau1[signé_lead],1),0)</f>
        <v>0</v>
      </c>
      <c r="BC11" s="1">
        <f t="array" ref="BC11">IF(Tableau1[[#This Row],[LEAD_QUAL_VRAI]]=1,COUNTIFS(Tableau1[LEADER DIRECT],Tableau1[[#This Row],[NOM]],Tableau1[LEAD_QUAL_VRAI],1),0)</f>
        <v>0</v>
      </c>
      <c r="BD11" s="1">
        <f t="array" ref="BD11">IF(Tableau1[[#This Row],[LEAD_QUAL_VRAI]]=1,COUNTIFS(Tableau1[RANG_leader],Tableau1[[#This Row],[RANG_leader]]+2),0)</f>
        <v>0</v>
      </c>
      <c r="BE11" s="1">
        <f t="array" ref="BE11">IF(Tableau1[[#This Row],[LEAD_QUAL_VRAI]]=1,COUNTIFS(Tableau1[RANG_leader],Tableau1[[#This Row],[RANG_leader]]+3),0)</f>
        <v>0</v>
      </c>
      <c r="BF11" s="1">
        <f t="array" ref="BF11">IF(AND(Tableau1[[#This Row],[VENTES]]&gt;=250,COUNTIFS(Tableau1[DIRECT],Tableau1[[#This Row],[NOM]],Tableau1[VENTES],"&gt;=250",Tableau1[LEAD_QUAL_VRAI],0)&gt;0),1,0)</f>
        <v>0</v>
      </c>
      <c r="BG11" s="1">
        <f t="array" ref="BG11">IF(AND(Tableau1[[#This Row],[VENTES]]&gt;=250,COUNTIFS(Tableau1[DIRECT],Tableau1[[#This Row],[NOM]],Tableau1[VENTES],"&gt;=250",Tableau1[LEAD_QUAL_VRAI],0)&gt;1),1,0)</f>
        <v>0</v>
      </c>
      <c r="BH11" s="1">
        <f t="array" ref="BH11">IF(AND(Tableau1[[#This Row],[VENTES]]&gt;=750,COUNTIFS(Tableau1[DIRECT],Tableau1[[#This Row],[NOM]],Tableau1[VENTES],"&gt;=250",Tableau1[LEAD_QUAL_VRAI],0)&gt;2,Tableau1[[#This Row],[VENTES EQUIPE]]&gt;=3000),1,0)</f>
        <v>0</v>
      </c>
      <c r="BI11" s="1">
        <f t="array" ref="BI11">IF(Tableau1[[#This Row],[lead niv1]]=1,1,0)</f>
        <v>0</v>
      </c>
      <c r="BJ11" s="1">
        <f t="array" ref="BJ11">IF(Tableau1[[#This Row],[lead niv1]]&gt;1,1,0)</f>
        <v>0</v>
      </c>
      <c r="BK11" s="1">
        <f t="array" ref="BK11">IF(AND(Tableau1[[#This Row],[lead niv1]]&gt;2,Tableau1[[#This Row],[lead niv2]]&gt;0),1,0)</f>
        <v>0</v>
      </c>
      <c r="BL11" s="1">
        <f t="array" ref="BL11">IF(AND(Tableau1[[#This Row],[lead niv1]]&gt;5,Tableau1[[#This Row],[lead niv2]]&gt;2,Tableau1[[#This Row],[lead niv3]]&gt;0),1,0)</f>
        <v>0</v>
      </c>
      <c r="BM11" s="1">
        <f t="array" ref="BM11">IF(AND(Tableau1[[#This Row],[lead niv1]]&gt;11,Tableau1[[#This Row],[lead niv2]]&gt;5,Tableau1[[#This Row],[lead niv3]]&gt;1),1,0)</f>
        <v>0</v>
      </c>
      <c r="BN11" s="12" t="str">
        <f t="array" ref="BN1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1" s="13">
        <f t="array" ref="BO1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52.5</v>
      </c>
      <c r="BP11" s="12" t="str">
        <f t="array" ref="BP11">Tableau1[[#This Row],[lead niv1]]&amp;"-"&amp;Tableau1[[#This Row],[lead niv2]]&amp;"-"&amp;Tableau1[[#This Row],[lead niv3]]</f>
        <v>0-0-0</v>
      </c>
      <c r="BQ11" s="12"/>
      <c r="BR11" s="14">
        <v>0</v>
      </c>
      <c r="BS11" s="26" t="str">
        <f t="array" ref="BS11">INDEX(Tableau2[RANK],MATCH(BN11,Tableau2[RANK],0)+1,1)</f>
        <v>CONS</v>
      </c>
      <c r="BT11" s="26">
        <f t="array" ref="BT1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1" s="26" t="str">
        <f t="array" ref="BU11">IF(Tableau1[[#This Row],[PERSO À QUALIFIER]]&gt;0,INDEX(Tableau1[],MATCH(_xlfn.MAXIFS(Tableau1[VENTES],Tableau1[VENTES],"&lt;250",Tableau1[DIRECT],Tableau1[[#This Row],[NOM]]),Tableau1[VENTES],0),COLUMN(Tableau1[NOM])),"")</f>
        <v/>
      </c>
      <c r="BV11" s="26" t="str">
        <f t="array" ref="BV1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1" s="26">
        <f t="array" ref="BW1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1" s="26" t="str">
        <f t="array" ref="BX1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1" s="26" t="str">
        <f t="array" ref="BY1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1" s="26" t="str">
        <f t="array" ref="BZ1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1" s="26" t="str">
        <f t="array" ref="CA1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1" s="26">
        <f t="array" ref="CB1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40</v>
      </c>
      <c r="CC11" s="26">
        <f t="array" ref="CC1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1" s="26">
        <f t="array" ref="CD1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1" s="26" t="str">
        <f t="array" ref="CE1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LUCE BOILY</v>
      </c>
      <c r="CF11" s="26" t="str">
        <f t="array" ref="CF1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1" s="26" t="str">
        <f t="array" ref="CG1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1" s="26" t="str">
        <f t="array" ref="CH1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1" s="26" t="str">
        <f t="array" ref="CI1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1" s="26" t="str">
        <f t="array" ref="CJ1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1" s="26" t="str">
        <f t="array" ref="CK1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1" s="26" t="e">
        <f t="array" ref="CL1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1" s="26" t="str">
        <f t="array" ref="CM1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LUCE BOILY</v>
      </c>
      <c r="CN11" s="26"/>
      <c r="CO11" s="26"/>
      <c r="CP11" s="26">
        <f t="array" ref="CP1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1" s="28" t="str">
        <f t="array" ref="CQ1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1" s="26" t="str">
        <f t="array" ref="CR1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>
        <f t="array" ref="DC1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1" s="26" t="str">
        <f t="array" ref="DD1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1" s="26" t="str">
        <f t="array" ref="DE1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1" s="26">
        <f t="array" ref="DF1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1" s="26" t="str">
        <f t="array" ref="DG1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1" s="26" t="str">
        <f t="array" ref="DH1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1" s="26">
        <f t="array" ref="DI1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1" s="26">
        <f t="array" ref="DJ1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52.5</v>
      </c>
      <c r="DK11" s="26">
        <f t="array" ref="DK11">IF(Tableau1[[#This Row],[PAYE SI INVESTI]]&lt;&gt;"",Tableau1[[#This Row],[PAYE SI INVESTI]]-Tableau1[[#This Row],[PAYE]],"")</f>
        <v>0</v>
      </c>
      <c r="DN11" t="str">
        <f>A1</f>
        <v>NOM</v>
      </c>
      <c r="DO11" s="3"/>
    </row>
    <row r="12" spans="1:135" x14ac:dyDescent="0.25">
      <c r="A12" s="9" t="s">
        <v>104</v>
      </c>
      <c r="B12" s="2" t="s">
        <v>6</v>
      </c>
      <c r="C12" t="str">
        <f t="array" ref="C12">IF(OR(Tableau1[[#This Row],[DIRECT]]="",Tableau1[[#This Row],[DIRECT]]="val"),"",INDEX(Tableau1[],MATCH(Tableau1[[#This Row],[DIRECT]],Tableau1[NOM],0),2))</f>
        <v/>
      </c>
      <c r="D12" t="str">
        <f t="array" ref="D12">IF(OR(Tableau1[[#This Row],[direct2]]="",Tableau1[[#This Row],[direct2]]="val"),"",INDEX(Tableau1[],MATCH(Tableau1[[#This Row],[direct2]],Tableau1[NOM],0),2))</f>
        <v/>
      </c>
      <c r="E12" t="str">
        <f t="array" ref="E12">IF(OR(Tableau1[[#This Row],[direct3]]="",Tableau1[[#This Row],[direct3]]="val"),"",INDEX(Tableau1[],MATCH(Tableau1[[#This Row],[direct3]],Tableau1[NOM],0),2))</f>
        <v/>
      </c>
      <c r="F12" t="str">
        <f t="array" ref="F12">IF(OR(Tableau1[[#This Row],[direct4]]="",Tableau1[[#This Row],[direct4]]="val"),"",INDEX(Tableau1[],MATCH(Tableau1[[#This Row],[direct4]],Tableau1[NOM],0),2))</f>
        <v/>
      </c>
      <c r="G12" t="str">
        <f t="array" ref="G12">IF(OR(Tableau1[[#This Row],[direct5]]="",Tableau1[[#This Row],[direct5]]="val"),"",INDEX(Tableau1[],MATCH(Tableau1[[#This Row],[direct5]],Tableau1[NOM],0),2))</f>
        <v/>
      </c>
      <c r="H12" t="str">
        <f t="array" ref="H12">IF(OR(Tableau1[[#This Row],[direct6]]="",Tableau1[[#This Row],[direct6]]="val"),"",INDEX(Tableau1[],MATCH(Tableau1[[#This Row],[direct6]],Tableau1[NOM],0),2))</f>
        <v/>
      </c>
      <c r="I12" t="str">
        <f t="array" ref="I12">IF(OR(Tableau1[[#This Row],[direct7]]="",Tableau1[[#This Row],[direct7]]="val"),"",INDEX(Tableau1[],MATCH(Tableau1[[#This Row],[direct7]],Tableau1[NOM],0),2))</f>
        <v/>
      </c>
      <c r="J12" t="str">
        <f t="array" ref="J12">IF(OR(Tableau1[[#This Row],[direct8]]="",Tableau1[[#This Row],[direct8]]="val"),"",INDEX(Tableau1[],MATCH(Tableau1[[#This Row],[direct8]],Tableau1[NOM],0),2))</f>
        <v/>
      </c>
      <c r="K12" t="str">
        <f t="array" ref="K12">IF(OR(Tableau1[[#This Row],[direct9]]="",Tableau1[[#This Row],[direct9]]="val"),"",INDEX(Tableau1[],MATCH(Tableau1[[#This Row],[direct9]],Tableau1[NOM],0),2))</f>
        <v/>
      </c>
      <c r="L12" t="str">
        <f t="array" ref="L12">IF(OR(Tableau1[[#This Row],[direct10]]="",Tableau1[[#This Row],[direct10]]="val"),"",INDEX(Tableau1[],MATCH(Tableau1[[#This Row],[direct10]],Tableau1[NOM],0),2))</f>
        <v/>
      </c>
      <c r="M12" t="str">
        <f t="array" ref="M12">IF(OR(Tableau1[[#This Row],[direct11]]="",Tableau1[[#This Row],[direct11]]="val"),"",INDEX(Tableau1[],MATCH(Tableau1[[#This Row],[direct11]],Tableau1[NOM],0),2))</f>
        <v/>
      </c>
      <c r="N12" t="str">
        <f t="array" ref="N12">IF(OR(Tableau1[[#This Row],[direct12]]="",Tableau1[[#This Row],[direct12]]="val"),"",INDEX(Tableau1[],MATCH(Tableau1[[#This Row],[direct12]],Tableau1[NOM],0),2))</f>
        <v/>
      </c>
      <c r="O12" t="str">
        <f t="array" ref="O12">IF(OR(Tableau1[[#This Row],[direct13]]="",Tableau1[[#This Row],[direct13]]="val"),"",INDEX(Tableau1[],MATCH(Tableau1[[#This Row],[direct13]],Tableau1[NOM],0),2))</f>
        <v/>
      </c>
      <c r="P12" t="str">
        <f t="array" ref="P12">IF(OR(Tableau1[[#This Row],[direct14]]="",Tableau1[[#This Row],[direct14]]="val"),"",INDEX(Tableau1[],MATCH(Tableau1[[#This Row],[direct14]],Tableau1[NOM],0),2))</f>
        <v/>
      </c>
      <c r="Q12" t="str">
        <f t="array" ref="Q12">IF(OR(Tableau1[[#This Row],[direct15]]="",Tableau1[[#This Row],[direct15]]="val"),"",INDEX(Tableau1[],MATCH(Tableau1[[#This Row],[direct15]],Tableau1[NOM],0),2))</f>
        <v/>
      </c>
      <c r="R12" t="str">
        <f t="array" ref="R12">IF(OR(Tableau1[[#This Row],[direct16]]="",Tableau1[[#This Row],[direct16]]="val"),"",INDEX(Tableau1[],MATCH(Tableau1[[#This Row],[direct16]],Tableau1[NOM],0),2))</f>
        <v/>
      </c>
      <c r="S12" t="str">
        <f t="array" ref="S12">IF(OR(Tableau1[[#This Row],[direct17]]="",Tableau1[[#This Row],[direct17]]="val"),"",INDEX(Tableau1[],MATCH(Tableau1[[#This Row],[direct17]],Tableau1[NOM],0),2))</f>
        <v/>
      </c>
      <c r="T12" t="str">
        <f t="array" ref="T12">IF(OR(Tableau1[[#This Row],[direct18]]="",Tableau1[[#This Row],[direct18]]="val"),"",INDEX(Tableau1[],MATCH(Tableau1[[#This Row],[direct18]],Tableau1[NOM],0),2))</f>
        <v/>
      </c>
      <c r="U12" t="str">
        <f t="array" ref="U12">IF(OR(Tableau1[[#This Row],[direct19]]="",Tableau1[[#This Row],[direct19]]="val"),"",INDEX(Tableau1[],MATCH(Tableau1[[#This Row],[direct19]],Tableau1[NOM],0),2))</f>
        <v/>
      </c>
      <c r="V12" s="11" t="str">
        <f t="array" ref="V1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2" s="11">
        <f t="array" ref="W12">IF(Tableau1[[#This Row],[LEADER DIRECT]]="",0,INDEX(Tableau1[],MATCH(Tableau1[[#This Row],[LEADER DIRECT]],Tableau1[NOM],0),COLUMN(Tableau1[[#This Row],[RANG_leader]])))</f>
        <v>0</v>
      </c>
      <c r="X12" s="11">
        <f t="array" ref="X1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2" s="11">
        <f t="array" ref="Y12">IF(Tableau1[[#This Row],[DIRECT]]="",0,VLOOKUP(Tableau1[[#This Row],[DIRECT]],Tableau1[],COLUMN(Tableau1[[#This Row],[RANG]]),FALSE)+1)</f>
        <v>1</v>
      </c>
      <c r="Z12" s="19">
        <v>200</v>
      </c>
      <c r="AA12">
        <f t="array" ref="AA12">COUNTIF(Tableau1[DIRECT],Tableau1[[#This Row],[NOM]])</f>
        <v>0</v>
      </c>
      <c r="AB12">
        <f t="array" ref="AB12">COUNTIFS(Tableau1[DIRECT],Tableau1[[#This Row],[NOM]],Tableau1[VENTES],"&gt;=250")</f>
        <v>0</v>
      </c>
      <c r="AC12" s="1">
        <f t="array" ref="AC1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2" s="1">
        <f t="array" ref="AD1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2" s="20">
        <f t="array" ref="AE12">IF(Tableau1[[#This Row],[LEAD_QUAL_PREMIER]]=1,Tableau1[[#This Row],[niv1 qual]],COUNTIFS(Tableau1[DIRECT],Tableau1[[#This Row],[NOM]],Tableau1[LEAD_QUAL_VRAI],0,Tableau1[VENTES],"&gt;=250"))</f>
        <v>0</v>
      </c>
      <c r="AF12" s="1">
        <f t="array" ref="AF1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2" s="1">
        <f t="array" ref="AG12">IF(AND(Tableau1[[#This Row],[niv1 qual]]&gt;3,(Tableau1[[#This Row],[niv1 qual]]+Tableau1[[#This Row],[niv2+ qual]])&gt;5,Tableau1[[#This Row],[VENTES]]&gt;=1000,Tableau1[[#This Row],[ventes_equipe_temp]]&gt;=6000),1,0)</f>
        <v>0</v>
      </c>
      <c r="AH12" s="1">
        <f t="array" ref="AH12">IF(Tableau1[[#This Row],[LEAD_POSSIBLE]]=1,RANK(Tableau1[[#This Row],[RANG]],Tableau1[RANG],1),0)</f>
        <v>0</v>
      </c>
      <c r="AI12" s="1">
        <f t="array" ref="AI12">IF(COUNTIF(Tableau1[LEAD_POSSIBLE_RANG],"&lt;&gt;0")&gt;0,IF(Tableau1[[#This Row],[LEAD_POSSIBLE_RANG]]=LARGE(Tableau1[LEAD_POSSIBLE_RANG],1),1,0),0)</f>
        <v>0</v>
      </c>
      <c r="AJ12" s="1">
        <f t="array" ref="AJ12">IF(Tableau1[[#This Row],[DIRECT]]="",Tableau1[[#This Row],[LEAD_QUAL_VRAI]],IF(INDEX(Tableau1[],MATCH(Tableau1[[#This Row],[DIRECT]],Tableau1[NOM],0),COLUMN(Tableau1[[#This Row],[LEAD_QUAL_VRAI]]))=1,1,0))</f>
        <v>0</v>
      </c>
      <c r="AK12" s="1">
        <f t="array" ref="AK1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2">
        <f t="array" ref="AL1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200</v>
      </c>
      <c r="AM12" s="10">
        <f t="array" ref="AM12">Tableau1[[#This Row],[VENTES]]+SUMIFS(Tableau1[VENTES EQUIPE],Tableau1[DIRECT],Tableau1[[#This Row],[NOM]],Tableau1[signé_lead],0)</f>
        <v>200</v>
      </c>
      <c r="AN12" s="1">
        <f t="array" ref="AN12">IF(Tableau1[[#This Row],[LEAD_QUAL_VRAI]]=1,SUMIFS(Tableau1[VENTES EQUIPE],Tableau1[LEADER DIRECT],Tableau1[[#This Row],[NOM]],Tableau1[signé_lead],1),0)</f>
        <v>0</v>
      </c>
      <c r="AO12" s="1">
        <f t="array" ref="AO12">IF(Tableau1[[#This Row],[LEAD_QUAL_VRAI]]=1,SUMIFS(Tableau1[VENTES EQUIPE],Tableau1[RANG_leader],Tableau1[[#This Row],[RANG_leader]]+2,Tableau1[signé_lead],1),0)</f>
        <v>0</v>
      </c>
      <c r="AP12" s="1">
        <f t="array" ref="AP12">IF(Tableau1[[#This Row],[LEAD_QUAL_VRAI]]=1,SUMIFS(Tableau1[VENTES EQUIPE],Tableau1[RANG_leader],Tableau1[[#This Row],[RANG_leader]]+3,Tableau1[signé_lead],1),0)</f>
        <v>0</v>
      </c>
      <c r="AQ12" s="1">
        <f t="array" ref="AQ12">IF(Tableau1[[#This Row],[LEAD_QUAL_VRAI]]=1,SUMIFS(Tableau1[VENTES EQUIPE],Tableau1[RANG_leader],Tableau1[[#This Row],[RANG_leader]]+4,Tableau1[signé_lead],1),0)</f>
        <v>0</v>
      </c>
      <c r="AR12" s="1">
        <f t="array" ref="AR12">IF(Tableau1[[#This Row],[LEAD_QUAL_VRAI]]=1,SUMIFS(Tableau1[VENTES EQUIPE],Tableau1[RANG_leader],Tableau1[[#This Row],[RANG_leader]]+5,Tableau1[signé_lead],1),0)</f>
        <v>0</v>
      </c>
      <c r="AS12" s="1">
        <f t="array" ref="AS12">IF(Tableau1[[#This Row],[LEAD_QUAL_VRAI]]=1,SUMIFS(Tableau1[VENTES EQUIPE],Tableau1[RANG_leader],Tableau1[[#This Row],[RANG_leader]]+6,Tableau1[signé_lead],1),0)</f>
        <v>0</v>
      </c>
      <c r="AT12" s="1">
        <f t="array" ref="AT12">IF(Tableau1[[#This Row],[LEAD_QUAL_VRAI]]=1,SUMIFS(Tableau1[VENTES EQUIPE],Tableau1[RANG_leader],Tableau1[[#This Row],[RANG_leader]]+7,Tableau1[signé_lead],1),0)</f>
        <v>0</v>
      </c>
      <c r="AU12" s="1">
        <f t="array" ref="AU12">IF(Tableau1[[#This Row],[LEAD_QUAL_VRAI]]=1,SUMIFS(Tableau1[VENTES EQUIPE],Tableau1[RANG_leader],Tableau1[[#This Row],[RANG_leader]]+8,Tableau1[signé_lead],1),0)</f>
        <v>0</v>
      </c>
      <c r="AV12" s="1">
        <f t="array" ref="AV12">IF(Tableau1[[#This Row],[LEAD_QUAL_VRAI]]=1,SUMIFS(Tableau1[VENTES EQUIPE],Tableau1[RANG_leader],Tableau1[[#This Row],[RANG_leader]]+9,Tableau1[signé_lead],1),0)</f>
        <v>0</v>
      </c>
      <c r="AW12" s="1">
        <f t="array" ref="AW12">IF(Tableau1[[#This Row],[LEAD_QUAL_VRAI]]=1,SUMIFS(Tableau1[VENTES EQUIPE],Tableau1[RANG_leader],Tableau1[[#This Row],[RANG_leader]]+10,Tableau1[signé_lead],1),0)</f>
        <v>0</v>
      </c>
      <c r="AX12" s="1">
        <f t="array" ref="AX12">IF(Tableau1[[#This Row],[LEAD_QUAL_VRAI]]=1,SUMIFS(Tableau1[VENTES EQUIPE],Tableau1[RANG_leader],Tableau1[[#This Row],[RANG_leader]]+11,Tableau1[signé_lead],1),0)</f>
        <v>0</v>
      </c>
      <c r="AY12" s="1">
        <f t="array" ref="AY12">IF(Tableau1[[#This Row],[LEAD_QUAL_VRAI]]=1,SUMIFS(Tableau1[VENTES EQUIPE],Tableau1[RANG_leader],Tableau1[[#This Row],[RANG_leader]]+12,Tableau1[signé_lead],1),0)</f>
        <v>0</v>
      </c>
      <c r="AZ12" s="1">
        <f t="array" ref="AZ12">IF(Tableau1[[#This Row],[LEAD_QUAL_VRAI]]=1,SUMIFS(Tableau1[VENTES EQUIPE],Tableau1[RANG_leader],Tableau1[[#This Row],[RANG_leader]]+13,Tableau1[signé_lead],1),0)</f>
        <v>0</v>
      </c>
      <c r="BA12" s="1">
        <f t="array" ref="BA12">IF(Tableau1[[#This Row],[LEAD_QUAL_VRAI]]=1,SUMIFS(Tableau1[VENTES EQUIPE],Tableau1[RANG_leader],Tableau1[[#This Row],[RANG_leader]]+14,Tableau1[signé_lead],1),0)</f>
        <v>0</v>
      </c>
      <c r="BB12" s="1">
        <f t="array" ref="BB12">IF(Tableau1[[#This Row],[LEAD_QUAL_VRAI]]=1,SUMIFS(Tableau1[VENTES EQUIPE],Tableau1[RANG_leader],Tableau1[[#This Row],[RANG_leader]]+15,Tableau1[signé_lead],1),0)</f>
        <v>0</v>
      </c>
      <c r="BC12" s="1">
        <f t="array" ref="BC12">IF(Tableau1[[#This Row],[LEAD_QUAL_VRAI]]=1,COUNTIFS(Tableau1[LEADER DIRECT],Tableau1[[#This Row],[NOM]],Tableau1[LEAD_QUAL_VRAI],1),0)</f>
        <v>0</v>
      </c>
      <c r="BD12" s="1">
        <f t="array" ref="BD12">IF(Tableau1[[#This Row],[LEAD_QUAL_VRAI]]=1,COUNTIFS(Tableau1[RANG_leader],Tableau1[[#This Row],[RANG_leader]]+2),0)</f>
        <v>0</v>
      </c>
      <c r="BE12" s="1">
        <f t="array" ref="BE12">IF(Tableau1[[#This Row],[LEAD_QUAL_VRAI]]=1,COUNTIFS(Tableau1[RANG_leader],Tableau1[[#This Row],[RANG_leader]]+3),0)</f>
        <v>0</v>
      </c>
      <c r="BF12" s="1">
        <f t="array" ref="BF12">IF(AND(Tableau1[[#This Row],[VENTES]]&gt;=250,COUNTIFS(Tableau1[DIRECT],Tableau1[[#This Row],[NOM]],Tableau1[VENTES],"&gt;=250",Tableau1[LEAD_QUAL_VRAI],0)&gt;0),1,0)</f>
        <v>0</v>
      </c>
      <c r="BG12" s="1">
        <f t="array" ref="BG12">IF(AND(Tableau1[[#This Row],[VENTES]]&gt;=250,COUNTIFS(Tableau1[DIRECT],Tableau1[[#This Row],[NOM]],Tableau1[VENTES],"&gt;=250",Tableau1[LEAD_QUAL_VRAI],0)&gt;1),1,0)</f>
        <v>0</v>
      </c>
      <c r="BH12" s="1">
        <f t="array" ref="BH12">IF(AND(Tableau1[[#This Row],[VENTES]]&gt;=750,COUNTIFS(Tableau1[DIRECT],Tableau1[[#This Row],[NOM]],Tableau1[VENTES],"&gt;=250",Tableau1[LEAD_QUAL_VRAI],0)&gt;2,Tableau1[[#This Row],[VENTES EQUIPE]]&gt;=3000),1,0)</f>
        <v>0</v>
      </c>
      <c r="BI12" s="1">
        <f t="array" ref="BI12">IF(Tableau1[[#This Row],[lead niv1]]=1,1,0)</f>
        <v>0</v>
      </c>
      <c r="BJ12" s="1">
        <f t="array" ref="BJ12">IF(Tableau1[[#This Row],[lead niv1]]&gt;1,1,0)</f>
        <v>0</v>
      </c>
      <c r="BK12" s="1">
        <f t="array" ref="BK12">IF(AND(Tableau1[[#This Row],[lead niv1]]&gt;2,Tableau1[[#This Row],[lead niv2]]&gt;0),1,0)</f>
        <v>0</v>
      </c>
      <c r="BL12" s="1">
        <f t="array" ref="BL12">IF(AND(Tableau1[[#This Row],[lead niv1]]&gt;5,Tableau1[[#This Row],[lead niv2]]&gt;2,Tableau1[[#This Row],[lead niv3]]&gt;0),1,0)</f>
        <v>0</v>
      </c>
      <c r="BM12" s="1">
        <f t="array" ref="BM12">IF(AND(Tableau1[[#This Row],[lead niv1]]&gt;11,Tableau1[[#This Row],[lead niv2]]&gt;5,Tableau1[[#This Row],[lead niv3]]&gt;1),1,0)</f>
        <v>0</v>
      </c>
      <c r="BN12" s="12" t="str">
        <f t="array" ref="BN1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2" s="13">
        <f t="array" ref="BO1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50</v>
      </c>
      <c r="BP12" s="12" t="str">
        <f t="array" ref="BP12">Tableau1[[#This Row],[lead niv1]]&amp;"-"&amp;Tableau1[[#This Row],[lead niv2]]&amp;"-"&amp;Tableau1[[#This Row],[lead niv3]]</f>
        <v>0-0-0</v>
      </c>
      <c r="BQ12" s="12"/>
      <c r="BR12" s="14">
        <v>0</v>
      </c>
      <c r="BS12" s="26" t="str">
        <f t="array" ref="BS12">INDEX(Tableau2[RANK],MATCH(BN12,Tableau2[RANK],0)+1,1)</f>
        <v>CONS</v>
      </c>
      <c r="BT12" s="26">
        <f t="array" ref="BT1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2" s="26" t="str">
        <f t="array" ref="BU12">IF(Tableau1[[#This Row],[PERSO À QUALIFIER]]&gt;0,INDEX(Tableau1[],MATCH(_xlfn.MAXIFS(Tableau1[VENTES],Tableau1[VENTES],"&lt;250",Tableau1[DIRECT],Tableau1[[#This Row],[NOM]]),Tableau1[VENTES],0),COLUMN(Tableau1[NOM])),"")</f>
        <v/>
      </c>
      <c r="BV12" s="26" t="str">
        <f t="array" ref="BV1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2" s="26">
        <f t="array" ref="BW1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2" s="26" t="str">
        <f t="array" ref="BX1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2" s="26" t="str">
        <f t="array" ref="BY1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2" s="26" t="str">
        <f t="array" ref="BZ1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2" s="26" t="str">
        <f t="array" ref="CA1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2" s="26">
        <f t="array" ref="CB1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50</v>
      </c>
      <c r="CC12" s="26">
        <f t="array" ref="CC1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2" s="26">
        <f t="array" ref="CD1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2" s="26" t="str">
        <f t="array" ref="CE1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2" s="26" t="str">
        <f t="array" ref="CF1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2" s="26" t="str">
        <f t="array" ref="CG1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2" s="26" t="str">
        <f t="array" ref="CH1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2" s="26" t="str">
        <f t="array" ref="CI1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2" s="26" t="str">
        <f t="array" ref="CJ1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2" s="26" t="str">
        <f t="array" ref="CK1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2" s="26" t="e">
        <f t="array" ref="CL1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2" s="26" t="e">
        <f t="array" ref="CM1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2" s="26"/>
      <c r="CO12" s="26"/>
      <c r="CP12" s="26">
        <f t="array" ref="CP1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2" s="26" t="str">
        <f t="array" ref="CQ1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2" s="26" t="str">
        <f t="array" ref="CR1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>
        <f t="array" ref="DC1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2" s="26" t="str">
        <f t="array" ref="DD1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2" s="26" t="str">
        <f t="array" ref="DE1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2" s="26">
        <f t="array" ref="DF1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2" s="26" t="str">
        <f t="array" ref="DG1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2" s="26" t="str">
        <f t="array" ref="DH1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2" s="26">
        <f t="array" ref="DI1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2" s="26">
        <f t="array" ref="DJ1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50</v>
      </c>
      <c r="DK12" s="26">
        <f t="array" ref="DK12">IF(Tableau1[[#This Row],[PAYE SI INVESTI]]&lt;&gt;"",Tableau1[[#This Row],[PAYE SI INVESTI]]-Tableau1[[#This Row],[PAYE]],"")</f>
        <v>0</v>
      </c>
      <c r="DN12" t="str">
        <f>AM1</f>
        <v>VENTES EQUIPE</v>
      </c>
      <c r="DO12" s="3"/>
    </row>
    <row r="13" spans="1:135" ht="15" customHeight="1" x14ac:dyDescent="0.25">
      <c r="A13" s="9" t="s">
        <v>105</v>
      </c>
      <c r="B13" s="2" t="s">
        <v>6</v>
      </c>
      <c r="C13" t="str">
        <f t="array" ref="C13">IF(OR(Tableau1[[#This Row],[DIRECT]]="",Tableau1[[#This Row],[DIRECT]]="val"),"",INDEX(Tableau1[],MATCH(Tableau1[[#This Row],[DIRECT]],Tableau1[NOM],0),2))</f>
        <v/>
      </c>
      <c r="D13" t="str">
        <f t="array" ref="D13">IF(OR(Tableau1[[#This Row],[direct2]]="",Tableau1[[#This Row],[direct2]]="val"),"",INDEX(Tableau1[],MATCH(Tableau1[[#This Row],[direct2]],Tableau1[NOM],0),2))</f>
        <v/>
      </c>
      <c r="E13" t="str">
        <f t="array" ref="E13">IF(OR(Tableau1[[#This Row],[direct3]]="",Tableau1[[#This Row],[direct3]]="val"),"",INDEX(Tableau1[],MATCH(Tableau1[[#This Row],[direct3]],Tableau1[NOM],0),2))</f>
        <v/>
      </c>
      <c r="F13" t="str">
        <f t="array" ref="F13">IF(OR(Tableau1[[#This Row],[direct4]]="",Tableau1[[#This Row],[direct4]]="val"),"",INDEX(Tableau1[],MATCH(Tableau1[[#This Row],[direct4]],Tableau1[NOM],0),2))</f>
        <v/>
      </c>
      <c r="G13" t="str">
        <f t="array" ref="G13">IF(OR(Tableau1[[#This Row],[direct5]]="",Tableau1[[#This Row],[direct5]]="val"),"",INDEX(Tableau1[],MATCH(Tableau1[[#This Row],[direct5]],Tableau1[NOM],0),2))</f>
        <v/>
      </c>
      <c r="H13" t="str">
        <f t="array" ref="H13">IF(OR(Tableau1[[#This Row],[direct6]]="",Tableau1[[#This Row],[direct6]]="val"),"",INDEX(Tableau1[],MATCH(Tableau1[[#This Row],[direct6]],Tableau1[NOM],0),2))</f>
        <v/>
      </c>
      <c r="I13" t="str">
        <f t="array" ref="I13">IF(OR(Tableau1[[#This Row],[direct7]]="",Tableau1[[#This Row],[direct7]]="val"),"",INDEX(Tableau1[],MATCH(Tableau1[[#This Row],[direct7]],Tableau1[NOM],0),2))</f>
        <v/>
      </c>
      <c r="J13" t="str">
        <f t="array" ref="J13">IF(OR(Tableau1[[#This Row],[direct8]]="",Tableau1[[#This Row],[direct8]]="val"),"",INDEX(Tableau1[],MATCH(Tableau1[[#This Row],[direct8]],Tableau1[NOM],0),2))</f>
        <v/>
      </c>
      <c r="K13" t="str">
        <f t="array" ref="K13">IF(OR(Tableau1[[#This Row],[direct9]]="",Tableau1[[#This Row],[direct9]]="val"),"",INDEX(Tableau1[],MATCH(Tableau1[[#This Row],[direct9]],Tableau1[NOM],0),2))</f>
        <v/>
      </c>
      <c r="L13" t="str">
        <f t="array" ref="L13">IF(OR(Tableau1[[#This Row],[direct10]]="",Tableau1[[#This Row],[direct10]]="val"),"",INDEX(Tableau1[],MATCH(Tableau1[[#This Row],[direct10]],Tableau1[NOM],0),2))</f>
        <v/>
      </c>
      <c r="M13" t="str">
        <f t="array" ref="M13">IF(OR(Tableau1[[#This Row],[direct11]]="",Tableau1[[#This Row],[direct11]]="val"),"",INDEX(Tableau1[],MATCH(Tableau1[[#This Row],[direct11]],Tableau1[NOM],0),2))</f>
        <v/>
      </c>
      <c r="N13" t="str">
        <f t="array" ref="N13">IF(OR(Tableau1[[#This Row],[direct12]]="",Tableau1[[#This Row],[direct12]]="val"),"",INDEX(Tableau1[],MATCH(Tableau1[[#This Row],[direct12]],Tableau1[NOM],0),2))</f>
        <v/>
      </c>
      <c r="O13" t="str">
        <f t="array" ref="O13">IF(OR(Tableau1[[#This Row],[direct13]]="",Tableau1[[#This Row],[direct13]]="val"),"",INDEX(Tableau1[],MATCH(Tableau1[[#This Row],[direct13]],Tableau1[NOM],0),2))</f>
        <v/>
      </c>
      <c r="P13" t="str">
        <f t="array" ref="P13">IF(OR(Tableau1[[#This Row],[direct14]]="",Tableau1[[#This Row],[direct14]]="val"),"",INDEX(Tableau1[],MATCH(Tableau1[[#This Row],[direct14]],Tableau1[NOM],0),2))</f>
        <v/>
      </c>
      <c r="Q13" t="str">
        <f t="array" ref="Q13">IF(OR(Tableau1[[#This Row],[direct15]]="",Tableau1[[#This Row],[direct15]]="val"),"",INDEX(Tableau1[],MATCH(Tableau1[[#This Row],[direct15]],Tableau1[NOM],0),2))</f>
        <v/>
      </c>
      <c r="R13" t="str">
        <f t="array" ref="R13">IF(OR(Tableau1[[#This Row],[direct16]]="",Tableau1[[#This Row],[direct16]]="val"),"",INDEX(Tableau1[],MATCH(Tableau1[[#This Row],[direct16]],Tableau1[NOM],0),2))</f>
        <v/>
      </c>
      <c r="S13" t="str">
        <f t="array" ref="S13">IF(OR(Tableau1[[#This Row],[direct17]]="",Tableau1[[#This Row],[direct17]]="val"),"",INDEX(Tableau1[],MATCH(Tableau1[[#This Row],[direct17]],Tableau1[NOM],0),2))</f>
        <v/>
      </c>
      <c r="T13" t="str">
        <f t="array" ref="T13">IF(OR(Tableau1[[#This Row],[direct18]]="",Tableau1[[#This Row],[direct18]]="val"),"",INDEX(Tableau1[],MATCH(Tableau1[[#This Row],[direct18]],Tableau1[NOM],0),2))</f>
        <v/>
      </c>
      <c r="U13" t="str">
        <f t="array" ref="U13">IF(OR(Tableau1[[#This Row],[direct19]]="",Tableau1[[#This Row],[direct19]]="val"),"",INDEX(Tableau1[],MATCH(Tableau1[[#This Row],[direct19]],Tableau1[NOM],0),2))</f>
        <v/>
      </c>
      <c r="V13" s="11" t="str">
        <f t="array" ref="V1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3" s="11">
        <f t="array" ref="W13">IF(Tableau1[[#This Row],[LEADER DIRECT]]="",0,INDEX(Tableau1[],MATCH(Tableau1[[#This Row],[LEADER DIRECT]],Tableau1[NOM],0),COLUMN(Tableau1[[#This Row],[RANG_leader]])))</f>
        <v>0</v>
      </c>
      <c r="X13" s="11">
        <f t="array" ref="X1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3" s="11">
        <f t="array" ref="Y13">IF(Tableau1[[#This Row],[DIRECT]]="",0,VLOOKUP(Tableau1[[#This Row],[DIRECT]],Tableau1[],COLUMN(Tableau1[[#This Row],[RANG]]),FALSE)+1)</f>
        <v>1</v>
      </c>
      <c r="Z13" s="19">
        <v>200</v>
      </c>
      <c r="AA13">
        <f t="array" ref="AA13">COUNTIF(Tableau1[DIRECT],Tableau1[[#This Row],[NOM]])</f>
        <v>0</v>
      </c>
      <c r="AB13">
        <f t="array" ref="AB13">COUNTIFS(Tableau1[DIRECT],Tableau1[[#This Row],[NOM]],Tableau1[VENTES],"&gt;=250")</f>
        <v>0</v>
      </c>
      <c r="AC13" s="1">
        <f t="array" ref="AC1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3" s="1">
        <f t="array" ref="AD1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3" s="20">
        <f t="array" ref="AE13">IF(Tableau1[[#This Row],[LEAD_QUAL_PREMIER]]=1,Tableau1[[#This Row],[niv1 qual]],COUNTIFS(Tableau1[DIRECT],Tableau1[[#This Row],[NOM]],Tableau1[LEAD_QUAL_VRAI],0,Tableau1[VENTES],"&gt;=250"))</f>
        <v>0</v>
      </c>
      <c r="AF13" s="1">
        <f t="array" ref="AF1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3" s="1">
        <f t="array" ref="AG13">IF(AND(Tableau1[[#This Row],[niv1 qual]]&gt;3,(Tableau1[[#This Row],[niv1 qual]]+Tableau1[[#This Row],[niv2+ qual]])&gt;5,Tableau1[[#This Row],[VENTES]]&gt;=1000,Tableau1[[#This Row],[ventes_equipe_temp]]&gt;=6000),1,0)</f>
        <v>0</v>
      </c>
      <c r="AH13" s="1">
        <f t="array" ref="AH13">IF(Tableau1[[#This Row],[LEAD_POSSIBLE]]=1,RANK(Tableau1[[#This Row],[RANG]],Tableau1[RANG],1),0)</f>
        <v>0</v>
      </c>
      <c r="AI13" s="1">
        <f t="array" ref="AI13">IF(COUNTIF(Tableau1[LEAD_POSSIBLE_RANG],"&lt;&gt;0")&gt;0,IF(Tableau1[[#This Row],[LEAD_POSSIBLE_RANG]]=LARGE(Tableau1[LEAD_POSSIBLE_RANG],1),1,0),0)</f>
        <v>0</v>
      </c>
      <c r="AJ13" s="1">
        <f t="array" ref="AJ13">IF(Tableau1[[#This Row],[DIRECT]]="",Tableau1[[#This Row],[LEAD_QUAL_VRAI]],IF(INDEX(Tableau1[],MATCH(Tableau1[[#This Row],[DIRECT]],Tableau1[NOM],0),COLUMN(Tableau1[[#This Row],[LEAD_QUAL_VRAI]]))=1,1,0))</f>
        <v>0</v>
      </c>
      <c r="AK13" s="1">
        <f t="array" ref="AK1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3">
        <f t="array" ref="AL1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200</v>
      </c>
      <c r="AM13" s="10">
        <v>200</v>
      </c>
      <c r="AN13" s="1">
        <f t="array" ref="AN13">IF(Tableau1[[#This Row],[LEAD_QUAL_VRAI]]=1,SUMIFS(Tableau1[VENTES EQUIPE],Tableau1[LEADER DIRECT],Tableau1[[#This Row],[NOM]],Tableau1[signé_lead],1),0)</f>
        <v>0</v>
      </c>
      <c r="AO13" s="1">
        <f t="array" ref="AO13">IF(Tableau1[[#This Row],[LEAD_QUAL_VRAI]]=1,SUMIFS(Tableau1[VENTES EQUIPE],Tableau1[RANG_leader],Tableau1[[#This Row],[RANG_leader]]+2,Tableau1[signé_lead],1),0)</f>
        <v>0</v>
      </c>
      <c r="AP13" s="1">
        <f t="array" ref="AP13">IF(Tableau1[[#This Row],[LEAD_QUAL_VRAI]]=1,SUMIFS(Tableau1[VENTES EQUIPE],Tableau1[RANG_leader],Tableau1[[#This Row],[RANG_leader]]+3,Tableau1[signé_lead],1),0)</f>
        <v>0</v>
      </c>
      <c r="AQ13" s="1">
        <f t="array" ref="AQ13">IF(Tableau1[[#This Row],[LEAD_QUAL_VRAI]]=1,SUMIFS(Tableau1[VENTES EQUIPE],Tableau1[RANG_leader],Tableau1[[#This Row],[RANG_leader]]+4,Tableau1[signé_lead],1),0)</f>
        <v>0</v>
      </c>
      <c r="AR13" s="1">
        <f t="array" ref="AR13">IF(Tableau1[[#This Row],[LEAD_QUAL_VRAI]]=1,SUMIFS(Tableau1[VENTES EQUIPE],Tableau1[RANG_leader],Tableau1[[#This Row],[RANG_leader]]+5,Tableau1[signé_lead],1),0)</f>
        <v>0</v>
      </c>
      <c r="AS13" s="1">
        <f t="array" ref="AS13">IF(Tableau1[[#This Row],[LEAD_QUAL_VRAI]]=1,SUMIFS(Tableau1[VENTES EQUIPE],Tableau1[RANG_leader],Tableau1[[#This Row],[RANG_leader]]+6,Tableau1[signé_lead],1),0)</f>
        <v>0</v>
      </c>
      <c r="AT13" s="1">
        <f t="array" ref="AT13">IF(Tableau1[[#This Row],[LEAD_QUAL_VRAI]]=1,SUMIFS(Tableau1[VENTES EQUIPE],Tableau1[RANG_leader],Tableau1[[#This Row],[RANG_leader]]+7,Tableau1[signé_lead],1),0)</f>
        <v>0</v>
      </c>
      <c r="AU13" s="1">
        <f t="array" ref="AU13">IF(Tableau1[[#This Row],[LEAD_QUAL_VRAI]]=1,SUMIFS(Tableau1[VENTES EQUIPE],Tableau1[RANG_leader],Tableau1[[#This Row],[RANG_leader]]+8,Tableau1[signé_lead],1),0)</f>
        <v>0</v>
      </c>
      <c r="AV13" s="1">
        <f t="array" ref="AV13">IF(Tableau1[[#This Row],[LEAD_QUAL_VRAI]]=1,SUMIFS(Tableau1[VENTES EQUIPE],Tableau1[RANG_leader],Tableau1[[#This Row],[RANG_leader]]+9,Tableau1[signé_lead],1),0)</f>
        <v>0</v>
      </c>
      <c r="AW13" s="1">
        <f t="array" ref="AW13">IF(Tableau1[[#This Row],[LEAD_QUAL_VRAI]]=1,SUMIFS(Tableau1[VENTES EQUIPE],Tableau1[RANG_leader],Tableau1[[#This Row],[RANG_leader]]+10,Tableau1[signé_lead],1),0)</f>
        <v>0</v>
      </c>
      <c r="AX13" s="1">
        <f t="array" ref="AX13">IF(Tableau1[[#This Row],[LEAD_QUAL_VRAI]]=1,SUMIFS(Tableau1[VENTES EQUIPE],Tableau1[RANG_leader],Tableau1[[#This Row],[RANG_leader]]+11,Tableau1[signé_lead],1),0)</f>
        <v>0</v>
      </c>
      <c r="AY13" s="1">
        <f t="array" ref="AY13">IF(Tableau1[[#This Row],[LEAD_QUAL_VRAI]]=1,SUMIFS(Tableau1[VENTES EQUIPE],Tableau1[RANG_leader],Tableau1[[#This Row],[RANG_leader]]+12,Tableau1[signé_lead],1),0)</f>
        <v>0</v>
      </c>
      <c r="AZ13" s="1">
        <f t="array" ref="AZ13">IF(Tableau1[[#This Row],[LEAD_QUAL_VRAI]]=1,SUMIFS(Tableau1[VENTES EQUIPE],Tableau1[RANG_leader],Tableau1[[#This Row],[RANG_leader]]+13,Tableau1[signé_lead],1),0)</f>
        <v>0</v>
      </c>
      <c r="BA13" s="1">
        <f t="array" ref="BA13">IF(Tableau1[[#This Row],[LEAD_QUAL_VRAI]]=1,SUMIFS(Tableau1[VENTES EQUIPE],Tableau1[RANG_leader],Tableau1[[#This Row],[RANG_leader]]+14,Tableau1[signé_lead],1),0)</f>
        <v>0</v>
      </c>
      <c r="BB13" s="1">
        <f t="array" ref="BB13">IF(Tableau1[[#This Row],[LEAD_QUAL_VRAI]]=1,SUMIFS(Tableau1[VENTES EQUIPE],Tableau1[RANG_leader],Tableau1[[#This Row],[RANG_leader]]+15,Tableau1[signé_lead],1),0)</f>
        <v>0</v>
      </c>
      <c r="BC13" s="1">
        <f t="array" ref="BC13">IF(Tableau1[[#This Row],[LEAD_QUAL_VRAI]]=1,COUNTIFS(Tableau1[LEADER DIRECT],Tableau1[[#This Row],[NOM]],Tableau1[LEAD_QUAL_VRAI],1),0)</f>
        <v>0</v>
      </c>
      <c r="BD13" s="1">
        <f t="array" ref="BD13">IF(Tableau1[[#This Row],[LEAD_QUAL_VRAI]]=1,COUNTIFS(Tableau1[RANG_leader],Tableau1[[#This Row],[RANG_leader]]+2),0)</f>
        <v>0</v>
      </c>
      <c r="BE13" s="1">
        <f t="array" ref="BE13">IF(Tableau1[[#This Row],[LEAD_QUAL_VRAI]]=1,COUNTIFS(Tableau1[RANG_leader],Tableau1[[#This Row],[RANG_leader]]+3),0)</f>
        <v>0</v>
      </c>
      <c r="BF13" s="1">
        <f t="array" ref="BF13">IF(AND(Tableau1[[#This Row],[VENTES]]&gt;=250,COUNTIFS(Tableau1[DIRECT],Tableau1[[#This Row],[NOM]],Tableau1[VENTES],"&gt;=250",Tableau1[LEAD_QUAL_VRAI],0)&gt;0),1,0)</f>
        <v>0</v>
      </c>
      <c r="BG13" s="1">
        <f t="array" ref="BG13">IF(AND(Tableau1[[#This Row],[VENTES]]&gt;=250,COUNTIFS(Tableau1[DIRECT],Tableau1[[#This Row],[NOM]],Tableau1[VENTES],"&gt;=250",Tableau1[LEAD_QUAL_VRAI],0)&gt;1),1,0)</f>
        <v>0</v>
      </c>
      <c r="BH13" s="1">
        <f t="array" ref="BH13">IF(AND(Tableau1[[#This Row],[VENTES]]&gt;=750,COUNTIFS(Tableau1[DIRECT],Tableau1[[#This Row],[NOM]],Tableau1[VENTES],"&gt;=250",Tableau1[LEAD_QUAL_VRAI],0)&gt;2,Tableau1[[#This Row],[VENTES EQUIPE]]&gt;=3000),1,0)</f>
        <v>0</v>
      </c>
      <c r="BI13" s="1">
        <f t="array" ref="BI13">IF(Tableau1[[#This Row],[lead niv1]]=1,1,0)</f>
        <v>0</v>
      </c>
      <c r="BJ13" s="1">
        <f t="array" ref="BJ13">IF(Tableau1[[#This Row],[lead niv1]]&gt;1,1,0)</f>
        <v>0</v>
      </c>
      <c r="BK13" s="1">
        <f t="array" ref="BK13">IF(AND(Tableau1[[#This Row],[lead niv1]]&gt;2,Tableau1[[#This Row],[lead niv2]]&gt;0),1,0)</f>
        <v>0</v>
      </c>
      <c r="BL13" s="1">
        <f t="array" ref="BL13">IF(AND(Tableau1[[#This Row],[lead niv1]]&gt;5,Tableau1[[#This Row],[lead niv2]]&gt;2,Tableau1[[#This Row],[lead niv3]]&gt;0),1,0)</f>
        <v>0</v>
      </c>
      <c r="BM13" s="1">
        <f t="array" ref="BM13">IF(AND(Tableau1[[#This Row],[lead niv1]]&gt;11,Tableau1[[#This Row],[lead niv2]]&gt;5,Tableau1[[#This Row],[lead niv3]]&gt;1),1,0)</f>
        <v>0</v>
      </c>
      <c r="BN13" s="12" t="str">
        <f t="array" ref="BN1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3" s="13">
        <f t="array" ref="BO1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50</v>
      </c>
      <c r="BP13" s="12" t="str">
        <f t="array" ref="BP13">Tableau1[[#This Row],[lead niv1]]&amp;"-"&amp;Tableau1[[#This Row],[lead niv2]]&amp;"-"&amp;Tableau1[[#This Row],[lead niv3]]</f>
        <v>0-0-0</v>
      </c>
      <c r="BQ13" s="12"/>
      <c r="BR13" s="14">
        <v>0</v>
      </c>
      <c r="BS13" s="26" t="str">
        <f t="array" ref="BS13">INDEX(Tableau2[RANK],MATCH(BN13,Tableau2[RANK],0)+1,1)</f>
        <v>CONS</v>
      </c>
      <c r="BT13" s="26">
        <f t="array" ref="BT1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3" s="26" t="str">
        <f t="array" ref="BU13">IF(Tableau1[[#This Row],[PERSO À QUALIFIER]]&gt;0,INDEX(Tableau1[],MATCH(_xlfn.MAXIFS(Tableau1[VENTES],Tableau1[VENTES],"&lt;250",Tableau1[DIRECT],Tableau1[[#This Row],[NOM]]),Tableau1[VENTES],0),COLUMN(Tableau1[NOM])),"")</f>
        <v/>
      </c>
      <c r="BV13" s="26" t="str">
        <f t="array" ref="BV1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3" s="26">
        <f t="array" ref="BW1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3" s="26" t="str">
        <f t="array" ref="BX1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3" s="26" t="str">
        <f t="array" ref="BY1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3" s="26" t="str">
        <f t="array" ref="BZ1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3" s="26" t="str">
        <f t="array" ref="CA1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3" s="26">
        <f t="array" ref="CB1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50</v>
      </c>
      <c r="CC13" s="26">
        <f t="array" ref="CC1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3" s="26">
        <f t="array" ref="CD1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3" s="26" t="str">
        <f t="array" ref="CE1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3" s="26" t="str">
        <f t="array" ref="CF1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3" s="26" t="str">
        <f t="array" ref="CG1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3" s="26" t="str">
        <f t="array" ref="CH1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3" s="26" t="str">
        <f t="array" ref="CI1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3" s="26" t="str">
        <f t="array" ref="CJ1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3" s="26" t="str">
        <f t="array" ref="CK1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3" s="26" t="e">
        <f t="array" ref="CL1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3" s="26" t="e">
        <f t="array" ref="CM1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3" s="26"/>
      <c r="CO13" s="26"/>
      <c r="CP13" s="26">
        <f t="array" ref="CP1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3" s="26" t="str">
        <f t="array" ref="CQ1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3" s="26" t="str">
        <f t="array" ref="CR1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>
        <f t="array" ref="DC1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3" s="26" t="str">
        <f t="array" ref="DD1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3" s="26" t="str">
        <f t="array" ref="DE1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3" s="26">
        <f t="array" ref="DF1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3" s="26" t="str">
        <f t="array" ref="DG1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3" s="26" t="str">
        <f t="array" ref="DH1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3" s="26">
        <f t="array" ref="DI1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3" s="26">
        <f t="array" ref="DJ1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50</v>
      </c>
      <c r="DK13" s="26">
        <f t="array" ref="DK13">IF(Tableau1[[#This Row],[PAYE SI INVESTI]]&lt;&gt;"",Tableau1[[#This Row],[PAYE SI INVESTI]]-Tableau1[[#This Row],[PAYE]],"")</f>
        <v>0</v>
      </c>
      <c r="DO13" s="3"/>
    </row>
    <row r="14" spans="1:135" x14ac:dyDescent="0.25">
      <c r="A14" s="9" t="s">
        <v>106</v>
      </c>
      <c r="B14" s="2" t="s">
        <v>6</v>
      </c>
      <c r="C14" t="str">
        <f t="array" ref="C14">IF(OR(Tableau1[[#This Row],[DIRECT]]="",Tableau1[[#This Row],[DIRECT]]="val"),"",INDEX(Tableau1[],MATCH(Tableau1[[#This Row],[DIRECT]],Tableau1[NOM],0),2))</f>
        <v/>
      </c>
      <c r="D14" t="str">
        <f t="array" ref="D14">IF(OR(Tableau1[[#This Row],[direct2]]="",Tableau1[[#This Row],[direct2]]="val"),"",INDEX(Tableau1[],MATCH(Tableau1[[#This Row],[direct2]],Tableau1[NOM],0),2))</f>
        <v/>
      </c>
      <c r="E14" t="str">
        <f t="array" ref="E14">IF(OR(Tableau1[[#This Row],[direct3]]="",Tableau1[[#This Row],[direct3]]="val"),"",INDEX(Tableau1[],MATCH(Tableau1[[#This Row],[direct3]],Tableau1[NOM],0),2))</f>
        <v/>
      </c>
      <c r="F14" t="str">
        <f t="array" ref="F14">IF(OR(Tableau1[[#This Row],[direct4]]="",Tableau1[[#This Row],[direct4]]="val"),"",INDEX(Tableau1[],MATCH(Tableau1[[#This Row],[direct4]],Tableau1[NOM],0),2))</f>
        <v/>
      </c>
      <c r="G14" t="str">
        <f t="array" ref="G14">IF(OR(Tableau1[[#This Row],[direct5]]="",Tableau1[[#This Row],[direct5]]="val"),"",INDEX(Tableau1[],MATCH(Tableau1[[#This Row],[direct5]],Tableau1[NOM],0),2))</f>
        <v/>
      </c>
      <c r="H14" t="str">
        <f t="array" ref="H14">IF(OR(Tableau1[[#This Row],[direct6]]="",Tableau1[[#This Row],[direct6]]="val"),"",INDEX(Tableau1[],MATCH(Tableau1[[#This Row],[direct6]],Tableau1[NOM],0),2))</f>
        <v/>
      </c>
      <c r="I14" t="str">
        <f t="array" ref="I14">IF(OR(Tableau1[[#This Row],[direct7]]="",Tableau1[[#This Row],[direct7]]="val"),"",INDEX(Tableau1[],MATCH(Tableau1[[#This Row],[direct7]],Tableau1[NOM],0),2))</f>
        <v/>
      </c>
      <c r="J14" t="str">
        <f t="array" ref="J14">IF(OR(Tableau1[[#This Row],[direct8]]="",Tableau1[[#This Row],[direct8]]="val"),"",INDEX(Tableau1[],MATCH(Tableau1[[#This Row],[direct8]],Tableau1[NOM],0),2))</f>
        <v/>
      </c>
      <c r="K14" t="str">
        <f t="array" ref="K14">IF(OR(Tableau1[[#This Row],[direct9]]="",Tableau1[[#This Row],[direct9]]="val"),"",INDEX(Tableau1[],MATCH(Tableau1[[#This Row],[direct9]],Tableau1[NOM],0),2))</f>
        <v/>
      </c>
      <c r="L14" t="str">
        <f t="array" ref="L14">IF(OR(Tableau1[[#This Row],[direct10]]="",Tableau1[[#This Row],[direct10]]="val"),"",INDEX(Tableau1[],MATCH(Tableau1[[#This Row],[direct10]],Tableau1[NOM],0),2))</f>
        <v/>
      </c>
      <c r="M14" t="str">
        <f t="array" ref="M14">IF(OR(Tableau1[[#This Row],[direct11]]="",Tableau1[[#This Row],[direct11]]="val"),"",INDEX(Tableau1[],MATCH(Tableau1[[#This Row],[direct11]],Tableau1[NOM],0),2))</f>
        <v/>
      </c>
      <c r="N14" t="str">
        <f t="array" ref="N14">IF(OR(Tableau1[[#This Row],[direct12]]="",Tableau1[[#This Row],[direct12]]="val"),"",INDEX(Tableau1[],MATCH(Tableau1[[#This Row],[direct12]],Tableau1[NOM],0),2))</f>
        <v/>
      </c>
      <c r="O14" t="str">
        <f t="array" ref="O14">IF(OR(Tableau1[[#This Row],[direct13]]="",Tableau1[[#This Row],[direct13]]="val"),"",INDEX(Tableau1[],MATCH(Tableau1[[#This Row],[direct13]],Tableau1[NOM],0),2))</f>
        <v/>
      </c>
      <c r="P14" t="str">
        <f t="array" ref="P14">IF(OR(Tableau1[[#This Row],[direct14]]="",Tableau1[[#This Row],[direct14]]="val"),"",INDEX(Tableau1[],MATCH(Tableau1[[#This Row],[direct14]],Tableau1[NOM],0),2))</f>
        <v/>
      </c>
      <c r="Q14" t="str">
        <f t="array" ref="Q14">IF(OR(Tableau1[[#This Row],[direct15]]="",Tableau1[[#This Row],[direct15]]="val"),"",INDEX(Tableau1[],MATCH(Tableau1[[#This Row],[direct15]],Tableau1[NOM],0),2))</f>
        <v/>
      </c>
      <c r="R14" t="str">
        <f t="array" ref="R14">IF(OR(Tableau1[[#This Row],[direct16]]="",Tableau1[[#This Row],[direct16]]="val"),"",INDEX(Tableau1[],MATCH(Tableau1[[#This Row],[direct16]],Tableau1[NOM],0),2))</f>
        <v/>
      </c>
      <c r="S14" t="str">
        <f t="array" ref="S14">IF(OR(Tableau1[[#This Row],[direct17]]="",Tableau1[[#This Row],[direct17]]="val"),"",INDEX(Tableau1[],MATCH(Tableau1[[#This Row],[direct17]],Tableau1[NOM],0),2))</f>
        <v/>
      </c>
      <c r="T14" t="str">
        <f t="array" ref="T14">IF(OR(Tableau1[[#This Row],[direct18]]="",Tableau1[[#This Row],[direct18]]="val"),"",INDEX(Tableau1[],MATCH(Tableau1[[#This Row],[direct18]],Tableau1[NOM],0),2))</f>
        <v/>
      </c>
      <c r="U14" t="str">
        <f t="array" ref="U14">IF(OR(Tableau1[[#This Row],[direct19]]="",Tableau1[[#This Row],[direct19]]="val"),"",INDEX(Tableau1[],MATCH(Tableau1[[#This Row],[direct19]],Tableau1[NOM],0),2))</f>
        <v/>
      </c>
      <c r="V14" s="11" t="str">
        <f t="array" ref="V1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4" s="11">
        <f t="array" ref="W14">IF(Tableau1[[#This Row],[LEADER DIRECT]]="",0,INDEX(Tableau1[],MATCH(Tableau1[[#This Row],[LEADER DIRECT]],Tableau1[NOM],0),COLUMN(Tableau1[[#This Row],[RANG_leader]])))</f>
        <v>0</v>
      </c>
      <c r="X14" s="11">
        <f t="array" ref="X1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4" s="11">
        <f t="array" ref="Y14">IF(Tableau1[[#This Row],[DIRECT]]="",0,VLOOKUP(Tableau1[[#This Row],[DIRECT]],Tableau1[],COLUMN(Tableau1[[#This Row],[RANG]]),FALSE)+1)</f>
        <v>1</v>
      </c>
      <c r="Z14" s="19">
        <v>0</v>
      </c>
      <c r="AA14">
        <f t="array" ref="AA14">COUNTIF(Tableau1[DIRECT],Tableau1[[#This Row],[NOM]])</f>
        <v>3</v>
      </c>
      <c r="AB14">
        <f t="array" ref="AB14">COUNTIFS(Tableau1[DIRECT],Tableau1[[#This Row],[NOM]],Tableau1[VENTES],"&gt;=250")</f>
        <v>0</v>
      </c>
      <c r="AC14" s="1">
        <f t="array" ref="AC1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4" s="1">
        <f t="array" ref="AD1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4" s="20">
        <f t="array" ref="AE14">IF(Tableau1[[#This Row],[LEAD_QUAL_PREMIER]]=1,Tableau1[[#This Row],[niv1 qual]],COUNTIFS(Tableau1[DIRECT],Tableau1[[#This Row],[NOM]],Tableau1[LEAD_QUAL_VRAI],0,Tableau1[VENTES],"&gt;=250"))</f>
        <v>0</v>
      </c>
      <c r="AF14" s="1">
        <f t="array" ref="AF1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4" s="1">
        <f t="array" ref="AG14">IF(AND(Tableau1[[#This Row],[niv1 qual]]&gt;3,(Tableau1[[#This Row],[niv1 qual]]+Tableau1[[#This Row],[niv2+ qual]])&gt;5,Tableau1[[#This Row],[VENTES]]&gt;=1000,Tableau1[[#This Row],[ventes_equipe_temp]]&gt;=6000),1,0)</f>
        <v>0</v>
      </c>
      <c r="AH14" s="1">
        <f t="array" ref="AH14">IF(Tableau1[[#This Row],[LEAD_POSSIBLE]]=1,RANK(Tableau1[[#This Row],[RANG]],Tableau1[RANG],1),0)</f>
        <v>0</v>
      </c>
      <c r="AI14" s="1">
        <f t="array" ref="AI14">IF(COUNTIF(Tableau1[LEAD_POSSIBLE_RANG],"&lt;&gt;0")&gt;0,IF(Tableau1[[#This Row],[LEAD_POSSIBLE_RANG]]=LARGE(Tableau1[LEAD_POSSIBLE_RANG],1),1,0),0)</f>
        <v>0</v>
      </c>
      <c r="AJ14" s="1">
        <f t="array" ref="AJ14">IF(Tableau1[[#This Row],[DIRECT]]="",Tableau1[[#This Row],[LEAD_QUAL_VRAI]],IF(INDEX(Tableau1[],MATCH(Tableau1[[#This Row],[DIRECT]],Tableau1[NOM],0),COLUMN(Tableau1[[#This Row],[LEAD_QUAL_VRAI]]))=1,1,0))</f>
        <v>0</v>
      </c>
      <c r="AK14" s="1">
        <f t="array" ref="AK1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4">
        <f t="array" ref="AL1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14" s="10">
        <f t="array" ref="AM14">Tableau1[[#This Row],[VENTES]]+SUMIFS(Tableau1[VENTES EQUIPE],Tableau1[DIRECT],Tableau1[[#This Row],[NOM]],Tableau1[signé_lead],0)</f>
        <v>0</v>
      </c>
      <c r="AN14" s="1">
        <f t="array" ref="AN14">IF(Tableau1[[#This Row],[LEAD_QUAL_VRAI]]=1,SUMIFS(Tableau1[VENTES EQUIPE],Tableau1[LEADER DIRECT],Tableau1[[#This Row],[NOM]],Tableau1[signé_lead],1),0)</f>
        <v>0</v>
      </c>
      <c r="AO14" s="1">
        <f t="array" ref="AO14">IF(Tableau1[[#This Row],[LEAD_QUAL_VRAI]]=1,SUMIFS(Tableau1[VENTES EQUIPE],Tableau1[RANG_leader],Tableau1[[#This Row],[RANG_leader]]+2,Tableau1[signé_lead],1),0)</f>
        <v>0</v>
      </c>
      <c r="AP14" s="1">
        <f t="array" ref="AP14">IF(Tableau1[[#This Row],[LEAD_QUAL_VRAI]]=1,SUMIFS(Tableau1[VENTES EQUIPE],Tableau1[RANG_leader],Tableau1[[#This Row],[RANG_leader]]+3,Tableau1[signé_lead],1),0)</f>
        <v>0</v>
      </c>
      <c r="AQ14" s="1">
        <f t="array" ref="AQ14">IF(Tableau1[[#This Row],[LEAD_QUAL_VRAI]]=1,SUMIFS(Tableau1[VENTES EQUIPE],Tableau1[RANG_leader],Tableau1[[#This Row],[RANG_leader]]+4,Tableau1[signé_lead],1),0)</f>
        <v>0</v>
      </c>
      <c r="AR14" s="1">
        <f t="array" ref="AR14">IF(Tableau1[[#This Row],[LEAD_QUAL_VRAI]]=1,SUMIFS(Tableau1[VENTES EQUIPE],Tableau1[RANG_leader],Tableau1[[#This Row],[RANG_leader]]+5,Tableau1[signé_lead],1),0)</f>
        <v>0</v>
      </c>
      <c r="AS14" s="1">
        <f t="array" ref="AS14">IF(Tableau1[[#This Row],[LEAD_QUAL_VRAI]]=1,SUMIFS(Tableau1[VENTES EQUIPE],Tableau1[RANG_leader],Tableau1[[#This Row],[RANG_leader]]+6,Tableau1[signé_lead],1),0)</f>
        <v>0</v>
      </c>
      <c r="AT14" s="1">
        <f t="array" ref="AT14">IF(Tableau1[[#This Row],[LEAD_QUAL_VRAI]]=1,SUMIFS(Tableau1[VENTES EQUIPE],Tableau1[RANG_leader],Tableau1[[#This Row],[RANG_leader]]+7,Tableau1[signé_lead],1),0)</f>
        <v>0</v>
      </c>
      <c r="AU14" s="1">
        <f t="array" ref="AU14">IF(Tableau1[[#This Row],[LEAD_QUAL_VRAI]]=1,SUMIFS(Tableau1[VENTES EQUIPE],Tableau1[RANG_leader],Tableau1[[#This Row],[RANG_leader]]+8,Tableau1[signé_lead],1),0)</f>
        <v>0</v>
      </c>
      <c r="AV14" s="1">
        <f t="array" ref="AV14">IF(Tableau1[[#This Row],[LEAD_QUAL_VRAI]]=1,SUMIFS(Tableau1[VENTES EQUIPE],Tableau1[RANG_leader],Tableau1[[#This Row],[RANG_leader]]+9,Tableau1[signé_lead],1),0)</f>
        <v>0</v>
      </c>
      <c r="AW14" s="1">
        <f t="array" ref="AW14">IF(Tableau1[[#This Row],[LEAD_QUAL_VRAI]]=1,SUMIFS(Tableau1[VENTES EQUIPE],Tableau1[RANG_leader],Tableau1[[#This Row],[RANG_leader]]+10,Tableau1[signé_lead],1),0)</f>
        <v>0</v>
      </c>
      <c r="AX14" s="1">
        <f t="array" ref="AX14">IF(Tableau1[[#This Row],[LEAD_QUAL_VRAI]]=1,SUMIFS(Tableau1[VENTES EQUIPE],Tableau1[RANG_leader],Tableau1[[#This Row],[RANG_leader]]+11,Tableau1[signé_lead],1),0)</f>
        <v>0</v>
      </c>
      <c r="AY14" s="1">
        <f t="array" ref="AY14">IF(Tableau1[[#This Row],[LEAD_QUAL_VRAI]]=1,SUMIFS(Tableau1[VENTES EQUIPE],Tableau1[RANG_leader],Tableau1[[#This Row],[RANG_leader]]+12,Tableau1[signé_lead],1),0)</f>
        <v>0</v>
      </c>
      <c r="AZ14" s="1">
        <f t="array" ref="AZ14">IF(Tableau1[[#This Row],[LEAD_QUAL_VRAI]]=1,SUMIFS(Tableau1[VENTES EQUIPE],Tableau1[RANG_leader],Tableau1[[#This Row],[RANG_leader]]+13,Tableau1[signé_lead],1),0)</f>
        <v>0</v>
      </c>
      <c r="BA14" s="1">
        <f t="array" ref="BA14">IF(Tableau1[[#This Row],[LEAD_QUAL_VRAI]]=1,SUMIFS(Tableau1[VENTES EQUIPE],Tableau1[RANG_leader],Tableau1[[#This Row],[RANG_leader]]+14,Tableau1[signé_lead],1),0)</f>
        <v>0</v>
      </c>
      <c r="BB14" s="1">
        <f t="array" ref="BB14">IF(Tableau1[[#This Row],[LEAD_QUAL_VRAI]]=1,SUMIFS(Tableau1[VENTES EQUIPE],Tableau1[RANG_leader],Tableau1[[#This Row],[RANG_leader]]+15,Tableau1[signé_lead],1),0)</f>
        <v>0</v>
      </c>
      <c r="BC14" s="1">
        <f t="array" ref="BC14">IF(Tableau1[[#This Row],[LEAD_QUAL_VRAI]]=1,COUNTIFS(Tableau1[LEADER DIRECT],Tableau1[[#This Row],[NOM]],Tableau1[LEAD_QUAL_VRAI],1),0)</f>
        <v>0</v>
      </c>
      <c r="BD14" s="1">
        <f t="array" ref="BD14">IF(Tableau1[[#This Row],[LEAD_QUAL_VRAI]]=1,COUNTIFS(Tableau1[RANG_leader],Tableau1[[#This Row],[RANG_leader]]+2),0)</f>
        <v>0</v>
      </c>
      <c r="BE14" s="1">
        <f t="array" ref="BE14">IF(Tableau1[[#This Row],[LEAD_QUAL_VRAI]]=1,COUNTIFS(Tableau1[RANG_leader],Tableau1[[#This Row],[RANG_leader]]+3),0)</f>
        <v>0</v>
      </c>
      <c r="BF14" s="1">
        <f t="array" ref="BF14">IF(AND(Tableau1[[#This Row],[VENTES]]&gt;=250,COUNTIFS(Tableau1[DIRECT],Tableau1[[#This Row],[NOM]],Tableau1[VENTES],"&gt;=250",Tableau1[LEAD_QUAL_VRAI],0)&gt;0),1,0)</f>
        <v>0</v>
      </c>
      <c r="BG14" s="1">
        <f t="array" ref="BG14">IF(AND(Tableau1[[#This Row],[VENTES]]&gt;=250,COUNTIFS(Tableau1[DIRECT],Tableau1[[#This Row],[NOM]],Tableau1[VENTES],"&gt;=250",Tableau1[LEAD_QUAL_VRAI],0)&gt;1),1,0)</f>
        <v>0</v>
      </c>
      <c r="BH14" s="1">
        <f t="array" ref="BH14">IF(AND(Tableau1[[#This Row],[VENTES]]&gt;=750,COUNTIFS(Tableau1[DIRECT],Tableau1[[#This Row],[NOM]],Tableau1[VENTES],"&gt;=250",Tableau1[LEAD_QUAL_VRAI],0)&gt;2,Tableau1[[#This Row],[VENTES EQUIPE]]&gt;=3000),1,0)</f>
        <v>0</v>
      </c>
      <c r="BI14" s="1">
        <f t="array" ref="BI14">IF(Tableau1[[#This Row],[lead niv1]]=1,1,0)</f>
        <v>0</v>
      </c>
      <c r="BJ14" s="1">
        <f t="array" ref="BJ14">IF(Tableau1[[#This Row],[lead niv1]]&gt;1,1,0)</f>
        <v>0</v>
      </c>
      <c r="BK14" s="1">
        <f t="array" ref="BK14">IF(AND(Tableau1[[#This Row],[lead niv1]]&gt;2,Tableau1[[#This Row],[lead niv2]]&gt;0),1,0)</f>
        <v>0</v>
      </c>
      <c r="BL14" s="1">
        <f t="array" ref="BL14">IF(AND(Tableau1[[#This Row],[lead niv1]]&gt;5,Tableau1[[#This Row],[lead niv2]]&gt;2,Tableau1[[#This Row],[lead niv3]]&gt;0),1,0)</f>
        <v>0</v>
      </c>
      <c r="BM14" s="1">
        <f t="array" ref="BM14">IF(AND(Tableau1[[#This Row],[lead niv1]]&gt;11,Tableau1[[#This Row],[lead niv2]]&gt;5,Tableau1[[#This Row],[lead niv3]]&gt;1),1,0)</f>
        <v>0</v>
      </c>
      <c r="BN14" s="12" t="str">
        <f t="array" ref="BN1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4" s="13">
        <f t="array" ref="BO1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14" s="12" t="str">
        <f t="array" ref="BP14">Tableau1[[#This Row],[lead niv1]]&amp;"-"&amp;Tableau1[[#This Row],[lead niv2]]&amp;"-"&amp;Tableau1[[#This Row],[lead niv3]]</f>
        <v>0-0-0</v>
      </c>
      <c r="BQ14" s="12"/>
      <c r="BR14" s="14">
        <v>0</v>
      </c>
      <c r="BS14" s="26" t="str">
        <f t="array" ref="BS14">INDEX(Tableau2[RANK],MATCH(BN14,Tableau2[RANK],0)+1,1)</f>
        <v>CONS</v>
      </c>
      <c r="BT14" s="26">
        <f t="array" ref="BT1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4" s="26" t="str">
        <f t="array" ref="BU14">IF(Tableau1[[#This Row],[PERSO À QUALIFIER]]&gt;0,INDEX(Tableau1[],MATCH(_xlfn.MAXIFS(Tableau1[VENTES],Tableau1[VENTES],"&lt;250",Tableau1[DIRECT],Tableau1[[#This Row],[NOM]]),Tableau1[VENTES],0),COLUMN(Tableau1[NOM])),"")</f>
        <v/>
      </c>
      <c r="BV14" s="26" t="str">
        <f t="array" ref="BV1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4" s="26">
        <f t="array" ref="BW1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4" s="26" t="str">
        <f t="array" ref="BX1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4" s="26" t="str">
        <f t="array" ref="BY1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4" s="26" t="str">
        <f t="array" ref="BZ1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4" s="26" t="str">
        <f t="array" ref="CA1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4" s="26">
        <f t="array" ref="CB1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14" s="26">
        <f t="array" ref="CC1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4" s="26">
        <f t="array" ref="CD1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4" s="26" t="str">
        <f t="array" ref="CE1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CHLOÉE ROY PROULX</v>
      </c>
      <c r="CF14" s="26" t="str">
        <f t="array" ref="CF1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>ISABELLE TOURANGEAU</v>
      </c>
      <c r="CG14" s="26" t="str">
        <f t="array" ref="CG1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>SONIA LAFLAMME</v>
      </c>
      <c r="CH14" s="26" t="str">
        <f t="array" ref="CH1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4" s="26" t="str">
        <f t="array" ref="CI1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4" s="26" t="str">
        <f t="array" ref="CJ1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4" s="26" t="str">
        <f t="array" ref="CK1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4" s="26" t="e">
        <f t="array" ref="CL1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4" s="26" t="str">
        <f t="array" ref="CM1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CHLOÉE ROY PROULX</v>
      </c>
      <c r="CN14" s="26"/>
      <c r="CO14" s="26"/>
      <c r="CP14" s="26">
        <f t="array" ref="CP1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4" s="26" t="str">
        <f t="array" ref="CQ1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4" s="26" t="str">
        <f t="array" ref="CR1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>
        <f t="array" ref="DC1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4" s="26" t="str">
        <f t="array" ref="DD1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4" s="26" t="str">
        <f t="array" ref="DE1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4" s="26">
        <f t="array" ref="DF1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4" s="26" t="str">
        <f t="array" ref="DG1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4" s="26" t="str">
        <f t="array" ref="DH1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4" s="26">
        <f t="array" ref="DI1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4" s="26">
        <f t="array" ref="DJ1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14" s="26">
        <f t="array" ref="DK14">IF(Tableau1[[#This Row],[PAYE SI INVESTI]]&lt;&gt;"",Tableau1[[#This Row],[PAYE SI INVESTI]]-Tableau1[[#This Row],[PAYE]],"")</f>
        <v>0</v>
      </c>
      <c r="DO14" s="3"/>
    </row>
    <row r="15" spans="1:135" x14ac:dyDescent="0.25">
      <c r="A15" s="9" t="s">
        <v>107</v>
      </c>
      <c r="B15" s="2" t="s">
        <v>6</v>
      </c>
      <c r="C15" t="str">
        <f t="array" ref="C15">IF(OR(Tableau1[[#This Row],[DIRECT]]="",Tableau1[[#This Row],[DIRECT]]="val"),"",INDEX(Tableau1[],MATCH(Tableau1[[#This Row],[DIRECT]],Tableau1[NOM],0),2))</f>
        <v/>
      </c>
      <c r="D15" t="str">
        <f t="array" ref="D15">IF(OR(Tableau1[[#This Row],[direct2]]="",Tableau1[[#This Row],[direct2]]="val"),"",INDEX(Tableau1[],MATCH(Tableau1[[#This Row],[direct2]],Tableau1[NOM],0),2))</f>
        <v/>
      </c>
      <c r="E15" t="str">
        <f t="array" ref="E15">IF(OR(Tableau1[[#This Row],[direct3]]="",Tableau1[[#This Row],[direct3]]="val"),"",INDEX(Tableau1[],MATCH(Tableau1[[#This Row],[direct3]],Tableau1[NOM],0),2))</f>
        <v/>
      </c>
      <c r="F15" t="str">
        <f t="array" ref="F15">IF(OR(Tableau1[[#This Row],[direct4]]="",Tableau1[[#This Row],[direct4]]="val"),"",INDEX(Tableau1[],MATCH(Tableau1[[#This Row],[direct4]],Tableau1[NOM],0),2))</f>
        <v/>
      </c>
      <c r="G15" t="str">
        <f t="array" ref="G15">IF(OR(Tableau1[[#This Row],[direct5]]="",Tableau1[[#This Row],[direct5]]="val"),"",INDEX(Tableau1[],MATCH(Tableau1[[#This Row],[direct5]],Tableau1[NOM],0),2))</f>
        <v/>
      </c>
      <c r="H15" t="str">
        <f t="array" ref="H15">IF(OR(Tableau1[[#This Row],[direct6]]="",Tableau1[[#This Row],[direct6]]="val"),"",INDEX(Tableau1[],MATCH(Tableau1[[#This Row],[direct6]],Tableau1[NOM],0),2))</f>
        <v/>
      </c>
      <c r="I15" t="str">
        <f t="array" ref="I15">IF(OR(Tableau1[[#This Row],[direct7]]="",Tableau1[[#This Row],[direct7]]="val"),"",INDEX(Tableau1[],MATCH(Tableau1[[#This Row],[direct7]],Tableau1[NOM],0),2))</f>
        <v/>
      </c>
      <c r="J15" t="str">
        <f t="array" ref="J15">IF(OR(Tableau1[[#This Row],[direct8]]="",Tableau1[[#This Row],[direct8]]="val"),"",INDEX(Tableau1[],MATCH(Tableau1[[#This Row],[direct8]],Tableau1[NOM],0),2))</f>
        <v/>
      </c>
      <c r="K15" t="str">
        <f t="array" ref="K15">IF(OR(Tableau1[[#This Row],[direct9]]="",Tableau1[[#This Row],[direct9]]="val"),"",INDEX(Tableau1[],MATCH(Tableau1[[#This Row],[direct9]],Tableau1[NOM],0),2))</f>
        <v/>
      </c>
      <c r="L15" t="str">
        <f t="array" ref="L15">IF(OR(Tableau1[[#This Row],[direct10]]="",Tableau1[[#This Row],[direct10]]="val"),"",INDEX(Tableau1[],MATCH(Tableau1[[#This Row],[direct10]],Tableau1[NOM],0),2))</f>
        <v/>
      </c>
      <c r="M15" t="str">
        <f t="array" ref="M15">IF(OR(Tableau1[[#This Row],[direct11]]="",Tableau1[[#This Row],[direct11]]="val"),"",INDEX(Tableau1[],MATCH(Tableau1[[#This Row],[direct11]],Tableau1[NOM],0),2))</f>
        <v/>
      </c>
      <c r="N15" t="str">
        <f t="array" ref="N15">IF(OR(Tableau1[[#This Row],[direct12]]="",Tableau1[[#This Row],[direct12]]="val"),"",INDEX(Tableau1[],MATCH(Tableau1[[#This Row],[direct12]],Tableau1[NOM],0),2))</f>
        <v/>
      </c>
      <c r="O15" t="str">
        <f t="array" ref="O15">IF(OR(Tableau1[[#This Row],[direct13]]="",Tableau1[[#This Row],[direct13]]="val"),"",INDEX(Tableau1[],MATCH(Tableau1[[#This Row],[direct13]],Tableau1[NOM],0),2))</f>
        <v/>
      </c>
      <c r="P15" t="str">
        <f t="array" ref="P15">IF(OR(Tableau1[[#This Row],[direct14]]="",Tableau1[[#This Row],[direct14]]="val"),"",INDEX(Tableau1[],MATCH(Tableau1[[#This Row],[direct14]],Tableau1[NOM],0),2))</f>
        <v/>
      </c>
      <c r="Q15" t="str">
        <f t="array" ref="Q15">IF(OR(Tableau1[[#This Row],[direct15]]="",Tableau1[[#This Row],[direct15]]="val"),"",INDEX(Tableau1[],MATCH(Tableau1[[#This Row],[direct15]],Tableau1[NOM],0),2))</f>
        <v/>
      </c>
      <c r="R15" t="str">
        <f t="array" ref="R15">IF(OR(Tableau1[[#This Row],[direct16]]="",Tableau1[[#This Row],[direct16]]="val"),"",INDEX(Tableau1[],MATCH(Tableau1[[#This Row],[direct16]],Tableau1[NOM],0),2))</f>
        <v/>
      </c>
      <c r="S15" t="str">
        <f t="array" ref="S15">IF(OR(Tableau1[[#This Row],[direct17]]="",Tableau1[[#This Row],[direct17]]="val"),"",INDEX(Tableau1[],MATCH(Tableau1[[#This Row],[direct17]],Tableau1[NOM],0),2))</f>
        <v/>
      </c>
      <c r="T15" t="str">
        <f t="array" ref="T15">IF(OR(Tableau1[[#This Row],[direct18]]="",Tableau1[[#This Row],[direct18]]="val"),"",INDEX(Tableau1[],MATCH(Tableau1[[#This Row],[direct18]],Tableau1[NOM],0),2))</f>
        <v/>
      </c>
      <c r="U15" t="str">
        <f t="array" ref="U15">IF(OR(Tableau1[[#This Row],[direct19]]="",Tableau1[[#This Row],[direct19]]="val"),"",INDEX(Tableau1[],MATCH(Tableau1[[#This Row],[direct19]],Tableau1[NOM],0),2))</f>
        <v/>
      </c>
      <c r="V15" s="11" t="str">
        <f t="array" ref="V1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5" s="11">
        <f t="array" ref="W15">IF(Tableau1[[#This Row],[LEADER DIRECT]]="",0,INDEX(Tableau1[],MATCH(Tableau1[[#This Row],[LEADER DIRECT]],Tableau1[NOM],0),COLUMN(Tableau1[[#This Row],[RANG_leader]])))</f>
        <v>0</v>
      </c>
      <c r="X15" s="11">
        <f t="array" ref="X1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5" s="11">
        <f t="array" ref="Y15">IF(Tableau1[[#This Row],[DIRECT]]="",0,VLOOKUP(Tableau1[[#This Row],[DIRECT]],Tableau1[],COLUMN(Tableau1[[#This Row],[RANG]]),FALSE)+1)</f>
        <v>1</v>
      </c>
      <c r="Z15" s="19">
        <v>1760</v>
      </c>
      <c r="AA15">
        <f t="array" ref="AA15">COUNTIF(Tableau1[DIRECT],Tableau1[[#This Row],[NOM]])</f>
        <v>7</v>
      </c>
      <c r="AB15">
        <f t="array" ref="AB15">COUNTIFS(Tableau1[DIRECT],Tableau1[[#This Row],[NOM]],Tableau1[VENTES],"&gt;=250")</f>
        <v>7</v>
      </c>
      <c r="AC15" s="1">
        <f t="array" ref="AC1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9</v>
      </c>
      <c r="AD15" s="1">
        <f t="array" ref="AD1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8</v>
      </c>
      <c r="AE15" s="20">
        <f t="array" ref="AE15">IF(Tableau1[[#This Row],[LEAD_QUAL_PREMIER]]=1,Tableau1[[#This Row],[niv1 qual]],COUNTIFS(Tableau1[DIRECT],Tableau1[[#This Row],[NOM]],Tableau1[LEAD_QUAL_VRAI],0,Tableau1[VENTES],"&gt;=250"))</f>
        <v>6</v>
      </c>
      <c r="AF15" s="1">
        <f t="array" ref="AF1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5" s="1">
        <f t="array" ref="AG15">IF(AND(Tableau1[[#This Row],[niv1 qual]]&gt;3,(Tableau1[[#This Row],[niv1 qual]]+Tableau1[[#This Row],[niv2+ qual]])&gt;5,Tableau1[[#This Row],[VENTES]]&gt;=1000,Tableau1[[#This Row],[ventes_equipe_temp]]&gt;=6000),1,0)</f>
        <v>1</v>
      </c>
      <c r="AH15" s="1">
        <f t="array" ref="AH15">IF(Tableau1[[#This Row],[LEAD_POSSIBLE]]=1,RANK(Tableau1[[#This Row],[RANG]],Tableau1[RANG],1),0)</f>
        <v>2</v>
      </c>
      <c r="AI15" s="1">
        <f t="array" ref="AI15">IF(COUNTIF(Tableau1[LEAD_POSSIBLE_RANG],"&lt;&gt;0")&gt;0,IF(Tableau1[[#This Row],[LEAD_POSSIBLE_RANG]]=LARGE(Tableau1[LEAD_POSSIBLE_RANG],1),1,0),0)</f>
        <v>0</v>
      </c>
      <c r="AJ15" s="1">
        <f t="array" ref="AJ15">IF(Tableau1[[#This Row],[DIRECT]]="",Tableau1[[#This Row],[LEAD_QUAL_VRAI]],IF(INDEX(Tableau1[],MATCH(Tableau1[[#This Row],[DIRECT]],Tableau1[NOM],0),COLUMN(Tableau1[[#This Row],[LEAD_QUAL_VRAI]]))=1,1,0))</f>
        <v>0</v>
      </c>
      <c r="AK15" s="1">
        <f t="array" ref="AK1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1</v>
      </c>
      <c r="AL15">
        <f t="array" ref="AL1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16728.150000000001</v>
      </c>
      <c r="AM15" s="10">
        <f t="array" ref="AM15">Tableau1[[#This Row],[VENTES]]+SUMIFS(Tableau1[VENTES EQUIPE],Tableau1[DIRECT],Tableau1[[#This Row],[NOM]],Tableau1[signé_lead],0)</f>
        <v>7220.75</v>
      </c>
      <c r="AN15" s="1">
        <f t="array" ref="AN15">IF(Tableau1[[#This Row],[LEAD_QUAL_VRAI]]=1,SUMIFS(Tableau1[VENTES EQUIPE],Tableau1[LEADER DIRECT],Tableau1[[#This Row],[NOM]],Tableau1[signé_lead],1),0)</f>
        <v>9507.4</v>
      </c>
      <c r="AO15" s="1">
        <f t="array" ref="AO15">IF(Tableau1[[#This Row],[LEAD_QUAL_VRAI]]=1,SUMIFS(Tableau1[VENTES EQUIPE],Tableau1[RANG_leader],Tableau1[[#This Row],[RANG_leader]]+2,Tableau1[signé_lead],1),0)</f>
        <v>0</v>
      </c>
      <c r="AP15" s="1">
        <f t="array" ref="AP15">IF(Tableau1[[#This Row],[LEAD_QUAL_VRAI]]=1,SUMIFS(Tableau1[VENTES EQUIPE],Tableau1[RANG_leader],Tableau1[[#This Row],[RANG_leader]]+3,Tableau1[signé_lead],1),0)</f>
        <v>0</v>
      </c>
      <c r="AQ15" s="1">
        <f t="array" ref="AQ15">IF(Tableau1[[#This Row],[LEAD_QUAL_VRAI]]=1,SUMIFS(Tableau1[VENTES EQUIPE],Tableau1[RANG_leader],Tableau1[[#This Row],[RANG_leader]]+4,Tableau1[signé_lead],1),0)</f>
        <v>0</v>
      </c>
      <c r="AR15" s="1">
        <f t="array" ref="AR15">IF(Tableau1[[#This Row],[LEAD_QUAL_VRAI]]=1,SUMIFS(Tableau1[VENTES EQUIPE],Tableau1[RANG_leader],Tableau1[[#This Row],[RANG_leader]]+5,Tableau1[signé_lead],1),0)</f>
        <v>0</v>
      </c>
      <c r="AS15" s="1">
        <f t="array" ref="AS15">IF(Tableau1[[#This Row],[LEAD_QUAL_VRAI]]=1,SUMIFS(Tableau1[VENTES EQUIPE],Tableau1[RANG_leader],Tableau1[[#This Row],[RANG_leader]]+6,Tableau1[signé_lead],1),0)</f>
        <v>0</v>
      </c>
      <c r="AT15" s="1">
        <f t="array" ref="AT15">IF(Tableau1[[#This Row],[LEAD_QUAL_VRAI]]=1,SUMIFS(Tableau1[VENTES EQUIPE],Tableau1[RANG_leader],Tableau1[[#This Row],[RANG_leader]]+7,Tableau1[signé_lead],1),0)</f>
        <v>0</v>
      </c>
      <c r="AU15" s="1">
        <f t="array" ref="AU15">IF(Tableau1[[#This Row],[LEAD_QUAL_VRAI]]=1,SUMIFS(Tableau1[VENTES EQUIPE],Tableau1[RANG_leader],Tableau1[[#This Row],[RANG_leader]]+8,Tableau1[signé_lead],1),0)</f>
        <v>0</v>
      </c>
      <c r="AV15" s="1">
        <f t="array" ref="AV15">IF(Tableau1[[#This Row],[LEAD_QUAL_VRAI]]=1,SUMIFS(Tableau1[VENTES EQUIPE],Tableau1[RANG_leader],Tableau1[[#This Row],[RANG_leader]]+9,Tableau1[signé_lead],1),0)</f>
        <v>0</v>
      </c>
      <c r="AW15" s="1">
        <f t="array" ref="AW15">IF(Tableau1[[#This Row],[LEAD_QUAL_VRAI]]=1,SUMIFS(Tableau1[VENTES EQUIPE],Tableau1[RANG_leader],Tableau1[[#This Row],[RANG_leader]]+10,Tableau1[signé_lead],1),0)</f>
        <v>0</v>
      </c>
      <c r="AX15" s="1">
        <f t="array" ref="AX15">IF(Tableau1[[#This Row],[LEAD_QUAL_VRAI]]=1,SUMIFS(Tableau1[VENTES EQUIPE],Tableau1[RANG_leader],Tableau1[[#This Row],[RANG_leader]]+11,Tableau1[signé_lead],1),0)</f>
        <v>0</v>
      </c>
      <c r="AY15" s="1">
        <f t="array" ref="AY15">IF(Tableau1[[#This Row],[LEAD_QUAL_VRAI]]=1,SUMIFS(Tableau1[VENTES EQUIPE],Tableau1[RANG_leader],Tableau1[[#This Row],[RANG_leader]]+12,Tableau1[signé_lead],1),0)</f>
        <v>0</v>
      </c>
      <c r="AZ15" s="1">
        <f t="array" ref="AZ15">IF(Tableau1[[#This Row],[LEAD_QUAL_VRAI]]=1,SUMIFS(Tableau1[VENTES EQUIPE],Tableau1[RANG_leader],Tableau1[[#This Row],[RANG_leader]]+13,Tableau1[signé_lead],1),0)</f>
        <v>0</v>
      </c>
      <c r="BA15" s="1">
        <f t="array" ref="BA15">IF(Tableau1[[#This Row],[LEAD_QUAL_VRAI]]=1,SUMIFS(Tableau1[VENTES EQUIPE],Tableau1[RANG_leader],Tableau1[[#This Row],[RANG_leader]]+14,Tableau1[signé_lead],1),0)</f>
        <v>0</v>
      </c>
      <c r="BB15" s="1">
        <f t="array" ref="BB15">IF(Tableau1[[#This Row],[LEAD_QUAL_VRAI]]=1,SUMIFS(Tableau1[VENTES EQUIPE],Tableau1[RANG_leader],Tableau1[[#This Row],[RANG_leader]]+15,Tableau1[signé_lead],1),0)</f>
        <v>0</v>
      </c>
      <c r="BC15" s="1">
        <f t="array" ref="BC15">IF(Tableau1[[#This Row],[LEAD_QUAL_VRAI]]=1,COUNTIFS(Tableau1[LEADER DIRECT],Tableau1[[#This Row],[NOM]],Tableau1[LEAD_QUAL_VRAI],1),0)</f>
        <v>1</v>
      </c>
      <c r="BD15" s="1">
        <f t="array" ref="BD15">IF(Tableau1[[#This Row],[LEAD_QUAL_VRAI]]=1,COUNTIFS(Tableau1[RANG_leader],Tableau1[[#This Row],[RANG_leader]]+2),0)</f>
        <v>0</v>
      </c>
      <c r="BE15" s="1">
        <f t="array" ref="BE15">IF(Tableau1[[#This Row],[LEAD_QUAL_VRAI]]=1,COUNTIFS(Tableau1[RANG_leader],Tableau1[[#This Row],[RANG_leader]]+3),0)</f>
        <v>0</v>
      </c>
      <c r="BF15" s="1">
        <f t="array" ref="BF15">IF(AND(Tableau1[[#This Row],[VENTES]]&gt;=250,COUNTIFS(Tableau1[DIRECT],Tableau1[[#This Row],[NOM]],Tableau1[VENTES],"&gt;=250",Tableau1[LEAD_QUAL_VRAI],0)&gt;0),1,0)</f>
        <v>1</v>
      </c>
      <c r="BG15" s="1">
        <f t="array" ref="BG15">IF(AND(Tableau1[[#This Row],[VENTES]]&gt;=250,COUNTIFS(Tableau1[DIRECT],Tableau1[[#This Row],[NOM]],Tableau1[VENTES],"&gt;=250",Tableau1[LEAD_QUAL_VRAI],0)&gt;1),1,0)</f>
        <v>1</v>
      </c>
      <c r="BH15" s="1">
        <f t="array" ref="BH15">IF(AND(Tableau1[[#This Row],[VENTES]]&gt;=750,COUNTIFS(Tableau1[DIRECT],Tableau1[[#This Row],[NOM]],Tableau1[VENTES],"&gt;=250",Tableau1[LEAD_QUAL_VRAI],0)&gt;2,Tableau1[[#This Row],[VENTES EQUIPE]]&gt;=3000),1,0)</f>
        <v>1</v>
      </c>
      <c r="BI15" s="1">
        <f t="array" ref="BI15">IF(Tableau1[[#This Row],[lead niv1]]=1,1,0)</f>
        <v>1</v>
      </c>
      <c r="BJ15" s="1">
        <f t="array" ref="BJ15">IF(Tableau1[[#This Row],[lead niv1]]&gt;1,1,0)</f>
        <v>0</v>
      </c>
      <c r="BK15" s="1">
        <f t="array" ref="BK15">IF(AND(Tableau1[[#This Row],[lead niv1]]&gt;2,Tableau1[[#This Row],[lead niv2]]&gt;0),1,0)</f>
        <v>0</v>
      </c>
      <c r="BL15" s="1">
        <f t="array" ref="BL15">IF(AND(Tableau1[[#This Row],[lead niv1]]&gt;5,Tableau1[[#This Row],[lead niv2]]&gt;2,Tableau1[[#This Row],[lead niv3]]&gt;0),1,0)</f>
        <v>0</v>
      </c>
      <c r="BM15" s="1">
        <f t="array" ref="BM15">IF(AND(Tableau1[[#This Row],[lead niv1]]&gt;11,Tableau1[[#This Row],[lead niv2]]&gt;5,Tableau1[[#This Row],[lead niv3]]&gt;1),1,0)</f>
        <v>0</v>
      </c>
      <c r="BN15" s="12" t="str">
        <f t="array" ref="BN1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LEADER SEIG</v>
      </c>
      <c r="BO15" s="13">
        <f t="array" ref="BO1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1276.4075</v>
      </c>
      <c r="BP15" s="12" t="str">
        <f t="array" ref="BP15">Tableau1[[#This Row],[lead niv1]]&amp;"-"&amp;Tableau1[[#This Row],[lead niv2]]&amp;"-"&amp;Tableau1[[#This Row],[lead niv3]]</f>
        <v>1-0-0</v>
      </c>
      <c r="BQ15" s="12"/>
      <c r="BR15" s="14">
        <v>1</v>
      </c>
      <c r="BS15" s="26" t="str">
        <f t="array" ref="BS15">INDEX(Tableau2[RANK],MATCH(BN15,Tableau2[RANK],0)+1,1)</f>
        <v>DIR</v>
      </c>
      <c r="BT15" s="26">
        <f t="array" ref="BT1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5" s="26" t="str">
        <f t="array" ref="BU15">IF(Tableau1[[#This Row],[PERSO À QUALIFIER]]&gt;0,INDEX(Tableau1[],MATCH(_xlfn.MAXIFS(Tableau1[VENTES],Tableau1[VENTES],"&lt;250",Tableau1[DIRECT],Tableau1[[#This Row],[NOM]]),Tableau1[VENTES],0),COLUMN(Tableau1[NOM])),"")</f>
        <v/>
      </c>
      <c r="BV15" s="26" t="str">
        <f t="array" ref="BV1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5" s="26">
        <f t="array" ref="BW1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5" s="26" t="str">
        <f t="array" ref="BX1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5" s="26" t="str">
        <f t="array" ref="BY1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5" s="26" t="str">
        <f t="array" ref="BZ1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5" s="26" t="str">
        <f t="array" ref="CA1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5" s="26">
        <f t="array" ref="CB1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15" s="26">
        <f t="array" ref="CC1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5" s="26">
        <f t="array" ref="CD1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11</v>
      </c>
      <c r="CE15" s="26" t="str">
        <f t="array" ref="CE1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5" s="26" t="str">
        <f t="array" ref="CF1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5" s="26" t="str">
        <f t="array" ref="CG1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5" s="26" t="str">
        <f t="array" ref="CH1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5" s="26" t="str">
        <f t="array" ref="CI1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VIRGINIE BEAUREGARD</v>
      </c>
      <c r="CJ15" s="26" t="str">
        <f t="array" ref="CJ1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/>
      </c>
      <c r="CK15" s="26">
        <f t="array" ref="CK1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0</v>
      </c>
      <c r="CL15" s="26" t="e">
        <f t="array" ref="CL1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5" s="26" t="e">
        <f t="array" ref="CM1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5" s="26"/>
      <c r="CO15" s="26"/>
      <c r="CP15" s="26">
        <f t="array" ref="CP1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1</v>
      </c>
      <c r="CQ15" s="26" t="str">
        <f t="array" ref="CQ1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5" s="26" t="str">
        <f t="array" ref="CR1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>
        <f t="array" ref="DC1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5" s="26" t="str">
        <f t="array" ref="DD1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5" s="26" t="str">
        <f t="array" ref="DE1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5" s="26">
        <f t="array" ref="DF1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5" s="26" t="str">
        <f t="array" ref="DG1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5" s="26" t="str">
        <f t="array" ref="DH1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5" s="26">
        <f t="array" ref="DI1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5" s="26">
        <f t="array" ref="DJ1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440</v>
      </c>
      <c r="DK15" s="26">
        <f t="array" ref="DK15">IF(Tableau1[[#This Row],[PAYE SI INVESTI]]&lt;&gt;"",Tableau1[[#This Row],[PAYE SI INVESTI]]-Tableau1[[#This Row],[PAYE]],"")</f>
        <v>-836.40750000000003</v>
      </c>
      <c r="DO15" s="3"/>
    </row>
    <row r="16" spans="1:135" x14ac:dyDescent="0.25">
      <c r="A16" s="9" t="s">
        <v>108</v>
      </c>
      <c r="B16" s="2" t="s">
        <v>101</v>
      </c>
      <c r="C16" t="str">
        <f t="array" ref="C16">IF(OR(Tableau1[[#This Row],[DIRECT]]="",Tableau1[[#This Row],[DIRECT]]="val"),"",INDEX(Tableau1[],MATCH(Tableau1[[#This Row],[DIRECT]],Tableau1[NOM],0),2))</f>
        <v>VAL</v>
      </c>
      <c r="D16" t="str">
        <f t="array" ref="D16">IF(OR(Tableau1[[#This Row],[direct2]]="",Tableau1[[#This Row],[direct2]]="val"),"",INDEX(Tableau1[],MATCH(Tableau1[[#This Row],[direct2]],Tableau1[NOM],0),2))</f>
        <v/>
      </c>
      <c r="E16" t="str">
        <f t="array" ref="E16">IF(OR(Tableau1[[#This Row],[direct3]]="",Tableau1[[#This Row],[direct3]]="val"),"",INDEX(Tableau1[],MATCH(Tableau1[[#This Row],[direct3]],Tableau1[NOM],0),2))</f>
        <v/>
      </c>
      <c r="F16" t="str">
        <f t="array" ref="F16">IF(OR(Tableau1[[#This Row],[direct4]]="",Tableau1[[#This Row],[direct4]]="val"),"",INDEX(Tableau1[],MATCH(Tableau1[[#This Row],[direct4]],Tableau1[NOM],0),2))</f>
        <v/>
      </c>
      <c r="G16" t="str">
        <f t="array" ref="G16">IF(OR(Tableau1[[#This Row],[direct5]]="",Tableau1[[#This Row],[direct5]]="val"),"",INDEX(Tableau1[],MATCH(Tableau1[[#This Row],[direct5]],Tableau1[NOM],0),2))</f>
        <v/>
      </c>
      <c r="H16" t="str">
        <f t="array" ref="H16">IF(OR(Tableau1[[#This Row],[direct6]]="",Tableau1[[#This Row],[direct6]]="val"),"",INDEX(Tableau1[],MATCH(Tableau1[[#This Row],[direct6]],Tableau1[NOM],0),2))</f>
        <v/>
      </c>
      <c r="I16" t="str">
        <f t="array" ref="I16">IF(OR(Tableau1[[#This Row],[direct7]]="",Tableau1[[#This Row],[direct7]]="val"),"",INDEX(Tableau1[],MATCH(Tableau1[[#This Row],[direct7]],Tableau1[NOM],0),2))</f>
        <v/>
      </c>
      <c r="J16" t="str">
        <f t="array" ref="J16">IF(OR(Tableau1[[#This Row],[direct8]]="",Tableau1[[#This Row],[direct8]]="val"),"",INDEX(Tableau1[],MATCH(Tableau1[[#This Row],[direct8]],Tableau1[NOM],0),2))</f>
        <v/>
      </c>
      <c r="K16" t="str">
        <f t="array" ref="K16">IF(OR(Tableau1[[#This Row],[direct9]]="",Tableau1[[#This Row],[direct9]]="val"),"",INDEX(Tableau1[],MATCH(Tableau1[[#This Row],[direct9]],Tableau1[NOM],0),2))</f>
        <v/>
      </c>
      <c r="L16" t="str">
        <f t="array" ref="L16">IF(OR(Tableau1[[#This Row],[direct10]]="",Tableau1[[#This Row],[direct10]]="val"),"",INDEX(Tableau1[],MATCH(Tableau1[[#This Row],[direct10]],Tableau1[NOM],0),2))</f>
        <v/>
      </c>
      <c r="M16" t="str">
        <f t="array" ref="M16">IF(OR(Tableau1[[#This Row],[direct11]]="",Tableau1[[#This Row],[direct11]]="val"),"",INDEX(Tableau1[],MATCH(Tableau1[[#This Row],[direct11]],Tableau1[NOM],0),2))</f>
        <v/>
      </c>
      <c r="N16" t="str">
        <f t="array" ref="N16">IF(OR(Tableau1[[#This Row],[direct12]]="",Tableau1[[#This Row],[direct12]]="val"),"",INDEX(Tableau1[],MATCH(Tableau1[[#This Row],[direct12]],Tableau1[NOM],0),2))</f>
        <v/>
      </c>
      <c r="O16" t="str">
        <f t="array" ref="O16">IF(OR(Tableau1[[#This Row],[direct13]]="",Tableau1[[#This Row],[direct13]]="val"),"",INDEX(Tableau1[],MATCH(Tableau1[[#This Row],[direct13]],Tableau1[NOM],0),2))</f>
        <v/>
      </c>
      <c r="P16" t="str">
        <f t="array" ref="P16">IF(OR(Tableau1[[#This Row],[direct14]]="",Tableau1[[#This Row],[direct14]]="val"),"",INDEX(Tableau1[],MATCH(Tableau1[[#This Row],[direct14]],Tableau1[NOM],0),2))</f>
        <v/>
      </c>
      <c r="Q16" t="str">
        <f t="array" ref="Q16">IF(OR(Tableau1[[#This Row],[direct15]]="",Tableau1[[#This Row],[direct15]]="val"),"",INDEX(Tableau1[],MATCH(Tableau1[[#This Row],[direct15]],Tableau1[NOM],0),2))</f>
        <v/>
      </c>
      <c r="R16" t="str">
        <f t="array" ref="R16">IF(OR(Tableau1[[#This Row],[direct16]]="",Tableau1[[#This Row],[direct16]]="val"),"",INDEX(Tableau1[],MATCH(Tableau1[[#This Row],[direct16]],Tableau1[NOM],0),2))</f>
        <v/>
      </c>
      <c r="S16" t="str">
        <f t="array" ref="S16">IF(OR(Tableau1[[#This Row],[direct17]]="",Tableau1[[#This Row],[direct17]]="val"),"",INDEX(Tableau1[],MATCH(Tableau1[[#This Row],[direct17]],Tableau1[NOM],0),2))</f>
        <v/>
      </c>
      <c r="T16" t="str">
        <f t="array" ref="T16">IF(OR(Tableau1[[#This Row],[direct18]]="",Tableau1[[#This Row],[direct18]]="val"),"",INDEX(Tableau1[],MATCH(Tableau1[[#This Row],[direct18]],Tableau1[NOM],0),2))</f>
        <v/>
      </c>
      <c r="U16" t="str">
        <f t="array" ref="U16">IF(OR(Tableau1[[#This Row],[direct19]]="",Tableau1[[#This Row],[direct19]]="val"),"",INDEX(Tableau1[],MATCH(Tableau1[[#This Row],[direct19]],Tableau1[NOM],0),2))</f>
        <v/>
      </c>
      <c r="V16" s="11" t="str">
        <f t="array" ref="V1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6" s="11">
        <f t="array" ref="W16">IF(Tableau1[[#This Row],[LEADER DIRECT]]="",0,INDEX(Tableau1[],MATCH(Tableau1[[#This Row],[LEADER DIRECT]],Tableau1[NOM],0),COLUMN(Tableau1[[#This Row],[RANG_leader]])))</f>
        <v>0</v>
      </c>
      <c r="X16" s="11">
        <f t="array" ref="X1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6" s="11">
        <f t="array" ref="Y16">IF(Tableau1[[#This Row],[DIRECT]]="",0,VLOOKUP(Tableau1[[#This Row],[DIRECT]],Tableau1[],COLUMN(Tableau1[[#This Row],[RANG]]),FALSE)+1)</f>
        <v>2</v>
      </c>
      <c r="Z16" s="19">
        <v>0</v>
      </c>
      <c r="AA16">
        <f t="array" ref="AA16">COUNTIF(Tableau1[DIRECT],Tableau1[[#This Row],[NOM]])</f>
        <v>0</v>
      </c>
      <c r="AB16">
        <f t="array" ref="AB16">COUNTIFS(Tableau1[DIRECT],Tableau1[[#This Row],[NOM]],Tableau1[VENTES],"&gt;=250")</f>
        <v>0</v>
      </c>
      <c r="AC16" s="1">
        <f t="array" ref="AC1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6" s="1">
        <f t="array" ref="AD1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6" s="20">
        <f t="array" ref="AE16">IF(Tableau1[[#This Row],[LEAD_QUAL_PREMIER]]=1,Tableau1[[#This Row],[niv1 qual]],COUNTIFS(Tableau1[DIRECT],Tableau1[[#This Row],[NOM]],Tableau1[LEAD_QUAL_VRAI],0,Tableau1[VENTES],"&gt;=250"))</f>
        <v>0</v>
      </c>
      <c r="AF16" s="1">
        <f t="array" ref="AF1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6" s="1">
        <f t="array" ref="AG16">IF(AND(Tableau1[[#This Row],[niv1 qual]]&gt;3,(Tableau1[[#This Row],[niv1 qual]]+Tableau1[[#This Row],[niv2+ qual]])&gt;5,Tableau1[[#This Row],[VENTES]]&gt;=1000,Tableau1[[#This Row],[ventes_equipe_temp]]&gt;=6000),1,0)</f>
        <v>0</v>
      </c>
      <c r="AH16" s="1">
        <f t="array" ref="AH16">IF(Tableau1[[#This Row],[LEAD_POSSIBLE]]=1,RANK(Tableau1[[#This Row],[RANG]],Tableau1[RANG],1),0)</f>
        <v>0</v>
      </c>
      <c r="AI16" s="1">
        <f t="array" ref="AI16">IF(COUNTIF(Tableau1[LEAD_POSSIBLE_RANG],"&lt;&gt;0")&gt;0,IF(Tableau1[[#This Row],[LEAD_POSSIBLE_RANG]]=LARGE(Tableau1[LEAD_POSSIBLE_RANG],1),1,0),0)</f>
        <v>0</v>
      </c>
      <c r="AJ16" s="1">
        <f t="array" ref="AJ16">IF(Tableau1[[#This Row],[DIRECT]]="",Tableau1[[#This Row],[LEAD_QUAL_VRAI]],IF(INDEX(Tableau1[],MATCH(Tableau1[[#This Row],[DIRECT]],Tableau1[NOM],0),COLUMN(Tableau1[[#This Row],[LEAD_QUAL_VRAI]]))=1,1,0))</f>
        <v>0</v>
      </c>
      <c r="AK16" s="1">
        <f t="array" ref="AK1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6">
        <f t="array" ref="AL1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16" s="10">
        <f t="array" ref="AM16">Tableau1[[#This Row],[VENTES]]+SUMIFS(Tableau1[VENTES EQUIPE],Tableau1[DIRECT],Tableau1[[#This Row],[NOM]],Tableau1[signé_lead],0)</f>
        <v>0</v>
      </c>
      <c r="AN16" s="1">
        <f t="array" ref="AN16">IF(Tableau1[[#This Row],[LEAD_QUAL_VRAI]]=1,SUMIFS(Tableau1[VENTES EQUIPE],Tableau1[LEADER DIRECT],Tableau1[[#This Row],[NOM]],Tableau1[signé_lead],1),0)</f>
        <v>0</v>
      </c>
      <c r="AO16" s="1">
        <f t="array" ref="AO16">IF(Tableau1[[#This Row],[LEAD_QUAL_VRAI]]=1,SUMIFS(Tableau1[VENTES EQUIPE],Tableau1[RANG_leader],Tableau1[[#This Row],[RANG_leader]]+2,Tableau1[signé_lead],1),0)</f>
        <v>0</v>
      </c>
      <c r="AP16" s="1">
        <f t="array" ref="AP16">IF(Tableau1[[#This Row],[LEAD_QUAL_VRAI]]=1,SUMIFS(Tableau1[VENTES EQUIPE],Tableau1[RANG_leader],Tableau1[[#This Row],[RANG_leader]]+3,Tableau1[signé_lead],1),0)</f>
        <v>0</v>
      </c>
      <c r="AQ16" s="1">
        <f t="array" ref="AQ16">IF(Tableau1[[#This Row],[LEAD_QUAL_VRAI]]=1,SUMIFS(Tableau1[VENTES EQUIPE],Tableau1[RANG_leader],Tableau1[[#This Row],[RANG_leader]]+4,Tableau1[signé_lead],1),0)</f>
        <v>0</v>
      </c>
      <c r="AR16" s="1">
        <f t="array" ref="AR16">IF(Tableau1[[#This Row],[LEAD_QUAL_VRAI]]=1,SUMIFS(Tableau1[VENTES EQUIPE],Tableau1[RANG_leader],Tableau1[[#This Row],[RANG_leader]]+5,Tableau1[signé_lead],1),0)</f>
        <v>0</v>
      </c>
      <c r="AS16" s="1">
        <f t="array" ref="AS16">IF(Tableau1[[#This Row],[LEAD_QUAL_VRAI]]=1,SUMIFS(Tableau1[VENTES EQUIPE],Tableau1[RANG_leader],Tableau1[[#This Row],[RANG_leader]]+6,Tableau1[signé_lead],1),0)</f>
        <v>0</v>
      </c>
      <c r="AT16" s="1">
        <f t="array" ref="AT16">IF(Tableau1[[#This Row],[LEAD_QUAL_VRAI]]=1,SUMIFS(Tableau1[VENTES EQUIPE],Tableau1[RANG_leader],Tableau1[[#This Row],[RANG_leader]]+7,Tableau1[signé_lead],1),0)</f>
        <v>0</v>
      </c>
      <c r="AU16" s="1">
        <f t="array" ref="AU16">IF(Tableau1[[#This Row],[LEAD_QUAL_VRAI]]=1,SUMIFS(Tableau1[VENTES EQUIPE],Tableau1[RANG_leader],Tableau1[[#This Row],[RANG_leader]]+8,Tableau1[signé_lead],1),0)</f>
        <v>0</v>
      </c>
      <c r="AV16" s="1">
        <f t="array" ref="AV16">IF(Tableau1[[#This Row],[LEAD_QUAL_VRAI]]=1,SUMIFS(Tableau1[VENTES EQUIPE],Tableau1[RANG_leader],Tableau1[[#This Row],[RANG_leader]]+9,Tableau1[signé_lead],1),0)</f>
        <v>0</v>
      </c>
      <c r="AW16" s="1">
        <f t="array" ref="AW16">IF(Tableau1[[#This Row],[LEAD_QUAL_VRAI]]=1,SUMIFS(Tableau1[VENTES EQUIPE],Tableau1[RANG_leader],Tableau1[[#This Row],[RANG_leader]]+10,Tableau1[signé_lead],1),0)</f>
        <v>0</v>
      </c>
      <c r="AX16" s="1">
        <f t="array" ref="AX16">IF(Tableau1[[#This Row],[LEAD_QUAL_VRAI]]=1,SUMIFS(Tableau1[VENTES EQUIPE],Tableau1[RANG_leader],Tableau1[[#This Row],[RANG_leader]]+11,Tableau1[signé_lead],1),0)</f>
        <v>0</v>
      </c>
      <c r="AY16" s="1">
        <f t="array" ref="AY16">IF(Tableau1[[#This Row],[LEAD_QUAL_VRAI]]=1,SUMIFS(Tableau1[VENTES EQUIPE],Tableau1[RANG_leader],Tableau1[[#This Row],[RANG_leader]]+12,Tableau1[signé_lead],1),0)</f>
        <v>0</v>
      </c>
      <c r="AZ16" s="1">
        <f t="array" ref="AZ16">IF(Tableau1[[#This Row],[LEAD_QUAL_VRAI]]=1,SUMIFS(Tableau1[VENTES EQUIPE],Tableau1[RANG_leader],Tableau1[[#This Row],[RANG_leader]]+13,Tableau1[signé_lead],1),0)</f>
        <v>0</v>
      </c>
      <c r="BA16" s="1">
        <f t="array" ref="BA16">IF(Tableau1[[#This Row],[LEAD_QUAL_VRAI]]=1,SUMIFS(Tableau1[VENTES EQUIPE],Tableau1[RANG_leader],Tableau1[[#This Row],[RANG_leader]]+14,Tableau1[signé_lead],1),0)</f>
        <v>0</v>
      </c>
      <c r="BB16" s="1">
        <f t="array" ref="BB16">IF(Tableau1[[#This Row],[LEAD_QUAL_VRAI]]=1,SUMIFS(Tableau1[VENTES EQUIPE],Tableau1[RANG_leader],Tableau1[[#This Row],[RANG_leader]]+15,Tableau1[signé_lead],1),0)</f>
        <v>0</v>
      </c>
      <c r="BC16" s="1">
        <f t="array" ref="BC16">IF(Tableau1[[#This Row],[LEAD_QUAL_VRAI]]=1,COUNTIFS(Tableau1[LEADER DIRECT],Tableau1[[#This Row],[NOM]],Tableau1[LEAD_QUAL_VRAI],1),0)</f>
        <v>0</v>
      </c>
      <c r="BD16" s="1">
        <f t="array" ref="BD16">IF(Tableau1[[#This Row],[LEAD_QUAL_VRAI]]=1,COUNTIFS(Tableau1[RANG_leader],Tableau1[[#This Row],[RANG_leader]]+2),0)</f>
        <v>0</v>
      </c>
      <c r="BE16" s="1">
        <f t="array" ref="BE16">IF(Tableau1[[#This Row],[LEAD_QUAL_VRAI]]=1,COUNTIFS(Tableau1[RANG_leader],Tableau1[[#This Row],[RANG_leader]]+3),0)</f>
        <v>0</v>
      </c>
      <c r="BF16" s="1">
        <f t="array" ref="BF16">IF(AND(Tableau1[[#This Row],[VENTES]]&gt;=250,COUNTIFS(Tableau1[DIRECT],Tableau1[[#This Row],[NOM]],Tableau1[VENTES],"&gt;=250",Tableau1[LEAD_QUAL_VRAI],0)&gt;0),1,0)</f>
        <v>0</v>
      </c>
      <c r="BG16" s="1">
        <f t="array" ref="BG16">IF(AND(Tableau1[[#This Row],[VENTES]]&gt;=250,COUNTIFS(Tableau1[DIRECT],Tableau1[[#This Row],[NOM]],Tableau1[VENTES],"&gt;=250",Tableau1[LEAD_QUAL_VRAI],0)&gt;1),1,0)</f>
        <v>0</v>
      </c>
      <c r="BH16" s="1">
        <f t="array" ref="BH16">IF(AND(Tableau1[[#This Row],[VENTES]]&gt;=750,COUNTIFS(Tableau1[DIRECT],Tableau1[[#This Row],[NOM]],Tableau1[VENTES],"&gt;=250",Tableau1[LEAD_QUAL_VRAI],0)&gt;2,Tableau1[[#This Row],[VENTES EQUIPE]]&gt;=3000),1,0)</f>
        <v>0</v>
      </c>
      <c r="BI16" s="1">
        <f t="array" ref="BI16">IF(Tableau1[[#This Row],[lead niv1]]=1,1,0)</f>
        <v>0</v>
      </c>
      <c r="BJ16" s="1">
        <f t="array" ref="BJ16">IF(Tableau1[[#This Row],[lead niv1]]&gt;1,1,0)</f>
        <v>0</v>
      </c>
      <c r="BK16" s="1">
        <f t="array" ref="BK16">IF(AND(Tableau1[[#This Row],[lead niv1]]&gt;2,Tableau1[[#This Row],[lead niv2]]&gt;0),1,0)</f>
        <v>0</v>
      </c>
      <c r="BL16" s="1">
        <f t="array" ref="BL16">IF(AND(Tableau1[[#This Row],[lead niv1]]&gt;5,Tableau1[[#This Row],[lead niv2]]&gt;2,Tableau1[[#This Row],[lead niv3]]&gt;0),1,0)</f>
        <v>0</v>
      </c>
      <c r="BM16" s="1">
        <f t="array" ref="BM16">IF(AND(Tableau1[[#This Row],[lead niv1]]&gt;11,Tableau1[[#This Row],[lead niv2]]&gt;5,Tableau1[[#This Row],[lead niv3]]&gt;1),1,0)</f>
        <v>0</v>
      </c>
      <c r="BN16" s="12" t="str">
        <f t="array" ref="BN1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6" s="13">
        <f t="array" ref="BO1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16" s="12" t="str">
        <f t="array" ref="BP16">Tableau1[[#This Row],[lead niv1]]&amp;"-"&amp;Tableau1[[#This Row],[lead niv2]]&amp;"-"&amp;Tableau1[[#This Row],[lead niv3]]</f>
        <v>0-0-0</v>
      </c>
      <c r="BQ16" s="12"/>
      <c r="BR16" s="14">
        <v>0</v>
      </c>
      <c r="BS16" s="26" t="str">
        <f t="array" ref="BS16">INDEX(Tableau2[RANK],MATCH(BN16,Tableau2[RANK],0)+1,1)</f>
        <v>CONS</v>
      </c>
      <c r="BT16" s="26">
        <f t="array" ref="BT1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6" s="26" t="str">
        <f t="array" ref="BU16">IF(Tableau1[[#This Row],[PERSO À QUALIFIER]]&gt;0,INDEX(Tableau1[],MATCH(_xlfn.MAXIFS(Tableau1[VENTES],Tableau1[VENTES],"&lt;250",Tableau1[DIRECT],Tableau1[[#This Row],[NOM]]),Tableau1[VENTES],0),COLUMN(Tableau1[NOM])),"")</f>
        <v/>
      </c>
      <c r="BV16" s="26" t="str">
        <f t="array" ref="BV1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6" s="26">
        <f t="array" ref="BW1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6" s="26" t="str">
        <f t="array" ref="BX1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6" s="26" t="str">
        <f t="array" ref="BY1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6" s="26" t="str">
        <f t="array" ref="BZ1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6" s="26" t="str">
        <f t="array" ref="CA1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6" s="26">
        <f t="array" ref="CB1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16" s="26">
        <f t="array" ref="CC1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6" s="26">
        <f t="array" ref="CD1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6" s="26" t="str">
        <f t="array" ref="CE1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6" s="26" t="str">
        <f t="array" ref="CF1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6" s="26" t="str">
        <f t="array" ref="CG1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6" s="26" t="str">
        <f t="array" ref="CH1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6" s="26" t="str">
        <f t="array" ref="CI1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6" s="26" t="str">
        <f t="array" ref="CJ1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6" s="26" t="str">
        <f t="array" ref="CK1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6" s="26" t="e">
        <f t="array" ref="CL1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6" s="26" t="e">
        <f t="array" ref="CM1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6" s="26"/>
      <c r="CO16" s="26"/>
      <c r="CP16" s="26">
        <f t="array" ref="CP1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6" s="26" t="str">
        <f t="array" ref="CQ1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6" s="26" t="str">
        <f t="array" ref="CR1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>
        <f t="array" ref="DC1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6" s="26" t="str">
        <f t="array" ref="DD1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6" s="26" t="str">
        <f t="array" ref="DE1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6" s="26">
        <f t="array" ref="DF1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6" s="26" t="str">
        <f t="array" ref="DG1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6" s="26" t="str">
        <f t="array" ref="DH1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6" s="26">
        <f t="array" ref="DI1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6" s="26">
        <f t="array" ref="DJ1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16" s="26">
        <f t="array" ref="DK16">IF(Tableau1[[#This Row],[PAYE SI INVESTI]]&lt;&gt;"",Tableau1[[#This Row],[PAYE SI INVESTI]]-Tableau1[[#This Row],[PAYE]],"")</f>
        <v>0</v>
      </c>
      <c r="DO16" s="3"/>
    </row>
    <row r="17" spans="1:119" x14ac:dyDescent="0.25">
      <c r="A17" s="9" t="s">
        <v>109</v>
      </c>
      <c r="B17" s="2" t="s">
        <v>101</v>
      </c>
      <c r="C17" t="str">
        <f t="array" ref="C17">IF(OR(Tableau1[[#This Row],[DIRECT]]="",Tableau1[[#This Row],[DIRECT]]="val"),"",INDEX(Tableau1[],MATCH(Tableau1[[#This Row],[DIRECT]],Tableau1[NOM],0),2))</f>
        <v>VAL</v>
      </c>
      <c r="D17" t="str">
        <f t="array" ref="D17">IF(OR(Tableau1[[#This Row],[direct2]]="",Tableau1[[#This Row],[direct2]]="val"),"",INDEX(Tableau1[],MATCH(Tableau1[[#This Row],[direct2]],Tableau1[NOM],0),2))</f>
        <v/>
      </c>
      <c r="E17" t="str">
        <f t="array" ref="E17">IF(OR(Tableau1[[#This Row],[direct3]]="",Tableau1[[#This Row],[direct3]]="val"),"",INDEX(Tableau1[],MATCH(Tableau1[[#This Row],[direct3]],Tableau1[NOM],0),2))</f>
        <v/>
      </c>
      <c r="F17" t="str">
        <f t="array" ref="F17">IF(OR(Tableau1[[#This Row],[direct4]]="",Tableau1[[#This Row],[direct4]]="val"),"",INDEX(Tableau1[],MATCH(Tableau1[[#This Row],[direct4]],Tableau1[NOM],0),2))</f>
        <v/>
      </c>
      <c r="G17" t="str">
        <f t="array" ref="G17">IF(OR(Tableau1[[#This Row],[direct5]]="",Tableau1[[#This Row],[direct5]]="val"),"",INDEX(Tableau1[],MATCH(Tableau1[[#This Row],[direct5]],Tableau1[NOM],0),2))</f>
        <v/>
      </c>
      <c r="H17" t="str">
        <f t="array" ref="H17">IF(OR(Tableau1[[#This Row],[direct6]]="",Tableau1[[#This Row],[direct6]]="val"),"",INDEX(Tableau1[],MATCH(Tableau1[[#This Row],[direct6]],Tableau1[NOM],0),2))</f>
        <v/>
      </c>
      <c r="I17" t="str">
        <f t="array" ref="I17">IF(OR(Tableau1[[#This Row],[direct7]]="",Tableau1[[#This Row],[direct7]]="val"),"",INDEX(Tableau1[],MATCH(Tableau1[[#This Row],[direct7]],Tableau1[NOM],0),2))</f>
        <v/>
      </c>
      <c r="J17" t="str">
        <f t="array" ref="J17">IF(OR(Tableau1[[#This Row],[direct8]]="",Tableau1[[#This Row],[direct8]]="val"),"",INDEX(Tableau1[],MATCH(Tableau1[[#This Row],[direct8]],Tableau1[NOM],0),2))</f>
        <v/>
      </c>
      <c r="K17" t="str">
        <f t="array" ref="K17">IF(OR(Tableau1[[#This Row],[direct9]]="",Tableau1[[#This Row],[direct9]]="val"),"",INDEX(Tableau1[],MATCH(Tableau1[[#This Row],[direct9]],Tableau1[NOM],0),2))</f>
        <v/>
      </c>
      <c r="L17" t="str">
        <f t="array" ref="L17">IF(OR(Tableau1[[#This Row],[direct10]]="",Tableau1[[#This Row],[direct10]]="val"),"",INDEX(Tableau1[],MATCH(Tableau1[[#This Row],[direct10]],Tableau1[NOM],0),2))</f>
        <v/>
      </c>
      <c r="M17" t="str">
        <f t="array" ref="M17">IF(OR(Tableau1[[#This Row],[direct11]]="",Tableau1[[#This Row],[direct11]]="val"),"",INDEX(Tableau1[],MATCH(Tableau1[[#This Row],[direct11]],Tableau1[NOM],0),2))</f>
        <v/>
      </c>
      <c r="N17" t="str">
        <f t="array" ref="N17">IF(OR(Tableau1[[#This Row],[direct12]]="",Tableau1[[#This Row],[direct12]]="val"),"",INDEX(Tableau1[],MATCH(Tableau1[[#This Row],[direct12]],Tableau1[NOM],0),2))</f>
        <v/>
      </c>
      <c r="O17" t="str">
        <f t="array" ref="O17">IF(OR(Tableau1[[#This Row],[direct13]]="",Tableau1[[#This Row],[direct13]]="val"),"",INDEX(Tableau1[],MATCH(Tableau1[[#This Row],[direct13]],Tableau1[NOM],0),2))</f>
        <v/>
      </c>
      <c r="P17" t="str">
        <f t="array" ref="P17">IF(OR(Tableau1[[#This Row],[direct14]]="",Tableau1[[#This Row],[direct14]]="val"),"",INDEX(Tableau1[],MATCH(Tableau1[[#This Row],[direct14]],Tableau1[NOM],0),2))</f>
        <v/>
      </c>
      <c r="Q17" t="str">
        <f t="array" ref="Q17">IF(OR(Tableau1[[#This Row],[direct15]]="",Tableau1[[#This Row],[direct15]]="val"),"",INDEX(Tableau1[],MATCH(Tableau1[[#This Row],[direct15]],Tableau1[NOM],0),2))</f>
        <v/>
      </c>
      <c r="R17" t="str">
        <f t="array" ref="R17">IF(OR(Tableau1[[#This Row],[direct16]]="",Tableau1[[#This Row],[direct16]]="val"),"",INDEX(Tableau1[],MATCH(Tableau1[[#This Row],[direct16]],Tableau1[NOM],0),2))</f>
        <v/>
      </c>
      <c r="S17" t="str">
        <f t="array" ref="S17">IF(OR(Tableau1[[#This Row],[direct17]]="",Tableau1[[#This Row],[direct17]]="val"),"",INDEX(Tableau1[],MATCH(Tableau1[[#This Row],[direct17]],Tableau1[NOM],0),2))</f>
        <v/>
      </c>
      <c r="T17" t="str">
        <f t="array" ref="T17">IF(OR(Tableau1[[#This Row],[direct18]]="",Tableau1[[#This Row],[direct18]]="val"),"",INDEX(Tableau1[],MATCH(Tableau1[[#This Row],[direct18]],Tableau1[NOM],0),2))</f>
        <v/>
      </c>
      <c r="U17" t="str">
        <f t="array" ref="U17">IF(OR(Tableau1[[#This Row],[direct19]]="",Tableau1[[#This Row],[direct19]]="val"),"",INDEX(Tableau1[],MATCH(Tableau1[[#This Row],[direct19]],Tableau1[NOM],0),2))</f>
        <v/>
      </c>
      <c r="V17" s="11" t="str">
        <f t="array" ref="V1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7" s="11">
        <f t="array" ref="W17">IF(Tableau1[[#This Row],[LEADER DIRECT]]="",0,INDEX(Tableau1[],MATCH(Tableau1[[#This Row],[LEADER DIRECT]],Tableau1[NOM],0),COLUMN(Tableau1[[#This Row],[RANG_leader]])))</f>
        <v>0</v>
      </c>
      <c r="X17" s="11">
        <f t="array" ref="X1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7" s="11">
        <f t="array" ref="Y17">IF(Tableau1[[#This Row],[DIRECT]]="",0,VLOOKUP(Tableau1[[#This Row],[DIRECT]],Tableau1[],COLUMN(Tableau1[[#This Row],[RANG]]),FALSE)+1)</f>
        <v>2</v>
      </c>
      <c r="Z17" s="19">
        <v>0</v>
      </c>
      <c r="AA17">
        <f t="array" ref="AA17">COUNTIF(Tableau1[DIRECT],Tableau1[[#This Row],[NOM]])</f>
        <v>0</v>
      </c>
      <c r="AB17">
        <f t="array" ref="AB17">COUNTIFS(Tableau1[DIRECT],Tableau1[[#This Row],[NOM]],Tableau1[VENTES],"&gt;=250")</f>
        <v>0</v>
      </c>
      <c r="AC17" s="1">
        <f t="array" ref="AC1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7" s="1">
        <f t="array" ref="AD1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7" s="20">
        <f t="array" ref="AE17">IF(Tableau1[[#This Row],[LEAD_QUAL_PREMIER]]=1,Tableau1[[#This Row],[niv1 qual]],COUNTIFS(Tableau1[DIRECT],Tableau1[[#This Row],[NOM]],Tableau1[LEAD_QUAL_VRAI],0,Tableau1[VENTES],"&gt;=250"))</f>
        <v>0</v>
      </c>
      <c r="AF17" s="1">
        <f t="array" ref="AF1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7" s="1">
        <f t="array" ref="AG17">IF(AND(Tableau1[[#This Row],[niv1 qual]]&gt;3,(Tableau1[[#This Row],[niv1 qual]]+Tableau1[[#This Row],[niv2+ qual]])&gt;5,Tableau1[[#This Row],[VENTES]]&gt;=1000,Tableau1[[#This Row],[ventes_equipe_temp]]&gt;=6000),1,0)</f>
        <v>0</v>
      </c>
      <c r="AH17" s="1">
        <f t="array" ref="AH17">IF(Tableau1[[#This Row],[LEAD_POSSIBLE]]=1,RANK(Tableau1[[#This Row],[RANG]],Tableau1[RANG],1),0)</f>
        <v>0</v>
      </c>
      <c r="AI17" s="1">
        <f t="array" ref="AI17">IF(COUNTIF(Tableau1[LEAD_POSSIBLE_RANG],"&lt;&gt;0")&gt;0,IF(Tableau1[[#This Row],[LEAD_POSSIBLE_RANG]]=LARGE(Tableau1[LEAD_POSSIBLE_RANG],1),1,0),0)</f>
        <v>0</v>
      </c>
      <c r="AJ17" s="1">
        <f t="array" ref="AJ17">IF(Tableau1[[#This Row],[DIRECT]]="",Tableau1[[#This Row],[LEAD_QUAL_VRAI]],IF(INDEX(Tableau1[],MATCH(Tableau1[[#This Row],[DIRECT]],Tableau1[NOM],0),COLUMN(Tableau1[[#This Row],[LEAD_QUAL_VRAI]]))=1,1,0))</f>
        <v>0</v>
      </c>
      <c r="AK17" s="1">
        <f t="array" ref="AK1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7">
        <f t="array" ref="AL1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17" s="10">
        <f t="array" ref="AM17">Tableau1[[#This Row],[VENTES]]+SUMIFS(Tableau1[VENTES EQUIPE],Tableau1[DIRECT],Tableau1[[#This Row],[NOM]],Tableau1[signé_lead],0)</f>
        <v>0</v>
      </c>
      <c r="AN17" s="1">
        <f t="array" ref="AN17">IF(Tableau1[[#This Row],[LEAD_QUAL_VRAI]]=1,SUMIFS(Tableau1[VENTES EQUIPE],Tableau1[LEADER DIRECT],Tableau1[[#This Row],[NOM]],Tableau1[signé_lead],1),0)</f>
        <v>0</v>
      </c>
      <c r="AO17" s="1">
        <f t="array" ref="AO17">IF(Tableau1[[#This Row],[LEAD_QUAL_VRAI]]=1,SUMIFS(Tableau1[VENTES EQUIPE],Tableau1[RANG_leader],Tableau1[[#This Row],[RANG_leader]]+2,Tableau1[signé_lead],1),0)</f>
        <v>0</v>
      </c>
      <c r="AP17" s="1">
        <f t="array" ref="AP17">IF(Tableau1[[#This Row],[LEAD_QUAL_VRAI]]=1,SUMIFS(Tableau1[VENTES EQUIPE],Tableau1[RANG_leader],Tableau1[[#This Row],[RANG_leader]]+3,Tableau1[signé_lead],1),0)</f>
        <v>0</v>
      </c>
      <c r="AQ17" s="1">
        <f t="array" ref="AQ17">IF(Tableau1[[#This Row],[LEAD_QUAL_VRAI]]=1,SUMIFS(Tableau1[VENTES EQUIPE],Tableau1[RANG_leader],Tableau1[[#This Row],[RANG_leader]]+4,Tableau1[signé_lead],1),0)</f>
        <v>0</v>
      </c>
      <c r="AR17" s="1">
        <f t="array" ref="AR17">IF(Tableau1[[#This Row],[LEAD_QUAL_VRAI]]=1,SUMIFS(Tableau1[VENTES EQUIPE],Tableau1[RANG_leader],Tableau1[[#This Row],[RANG_leader]]+5,Tableau1[signé_lead],1),0)</f>
        <v>0</v>
      </c>
      <c r="AS17" s="1">
        <f t="array" ref="AS17">IF(Tableau1[[#This Row],[LEAD_QUAL_VRAI]]=1,SUMIFS(Tableau1[VENTES EQUIPE],Tableau1[RANG_leader],Tableau1[[#This Row],[RANG_leader]]+6,Tableau1[signé_lead],1),0)</f>
        <v>0</v>
      </c>
      <c r="AT17" s="1">
        <f t="array" ref="AT17">IF(Tableau1[[#This Row],[LEAD_QUAL_VRAI]]=1,SUMIFS(Tableau1[VENTES EQUIPE],Tableau1[RANG_leader],Tableau1[[#This Row],[RANG_leader]]+7,Tableau1[signé_lead],1),0)</f>
        <v>0</v>
      </c>
      <c r="AU17" s="1">
        <f t="array" ref="AU17">IF(Tableau1[[#This Row],[LEAD_QUAL_VRAI]]=1,SUMIFS(Tableau1[VENTES EQUIPE],Tableau1[RANG_leader],Tableau1[[#This Row],[RANG_leader]]+8,Tableau1[signé_lead],1),0)</f>
        <v>0</v>
      </c>
      <c r="AV17" s="1">
        <f t="array" ref="AV17">IF(Tableau1[[#This Row],[LEAD_QUAL_VRAI]]=1,SUMIFS(Tableau1[VENTES EQUIPE],Tableau1[RANG_leader],Tableau1[[#This Row],[RANG_leader]]+9,Tableau1[signé_lead],1),0)</f>
        <v>0</v>
      </c>
      <c r="AW17" s="1">
        <f t="array" ref="AW17">IF(Tableau1[[#This Row],[LEAD_QUAL_VRAI]]=1,SUMIFS(Tableau1[VENTES EQUIPE],Tableau1[RANG_leader],Tableau1[[#This Row],[RANG_leader]]+10,Tableau1[signé_lead],1),0)</f>
        <v>0</v>
      </c>
      <c r="AX17" s="1">
        <f t="array" ref="AX17">IF(Tableau1[[#This Row],[LEAD_QUAL_VRAI]]=1,SUMIFS(Tableau1[VENTES EQUIPE],Tableau1[RANG_leader],Tableau1[[#This Row],[RANG_leader]]+11,Tableau1[signé_lead],1),0)</f>
        <v>0</v>
      </c>
      <c r="AY17" s="1">
        <f t="array" ref="AY17">IF(Tableau1[[#This Row],[LEAD_QUAL_VRAI]]=1,SUMIFS(Tableau1[VENTES EQUIPE],Tableau1[RANG_leader],Tableau1[[#This Row],[RANG_leader]]+12,Tableau1[signé_lead],1),0)</f>
        <v>0</v>
      </c>
      <c r="AZ17" s="1">
        <f t="array" ref="AZ17">IF(Tableau1[[#This Row],[LEAD_QUAL_VRAI]]=1,SUMIFS(Tableau1[VENTES EQUIPE],Tableau1[RANG_leader],Tableau1[[#This Row],[RANG_leader]]+13,Tableau1[signé_lead],1),0)</f>
        <v>0</v>
      </c>
      <c r="BA17" s="1">
        <f t="array" ref="BA17">IF(Tableau1[[#This Row],[LEAD_QUAL_VRAI]]=1,SUMIFS(Tableau1[VENTES EQUIPE],Tableau1[RANG_leader],Tableau1[[#This Row],[RANG_leader]]+14,Tableau1[signé_lead],1),0)</f>
        <v>0</v>
      </c>
      <c r="BB17" s="1">
        <f t="array" ref="BB17">IF(Tableau1[[#This Row],[LEAD_QUAL_VRAI]]=1,SUMIFS(Tableau1[VENTES EQUIPE],Tableau1[RANG_leader],Tableau1[[#This Row],[RANG_leader]]+15,Tableau1[signé_lead],1),0)</f>
        <v>0</v>
      </c>
      <c r="BC17" s="1">
        <f t="array" ref="BC17">IF(Tableau1[[#This Row],[LEAD_QUAL_VRAI]]=1,COUNTIFS(Tableau1[LEADER DIRECT],Tableau1[[#This Row],[NOM]],Tableau1[LEAD_QUAL_VRAI],1),0)</f>
        <v>0</v>
      </c>
      <c r="BD17" s="1">
        <f t="array" ref="BD17">IF(Tableau1[[#This Row],[LEAD_QUAL_VRAI]]=1,COUNTIFS(Tableau1[RANG_leader],Tableau1[[#This Row],[RANG_leader]]+2),0)</f>
        <v>0</v>
      </c>
      <c r="BE17" s="1">
        <f t="array" ref="BE17">IF(Tableau1[[#This Row],[LEAD_QUAL_VRAI]]=1,COUNTIFS(Tableau1[RANG_leader],Tableau1[[#This Row],[RANG_leader]]+3),0)</f>
        <v>0</v>
      </c>
      <c r="BF17" s="1">
        <f t="array" ref="BF17">IF(AND(Tableau1[[#This Row],[VENTES]]&gt;=250,COUNTIFS(Tableau1[DIRECT],Tableau1[[#This Row],[NOM]],Tableau1[VENTES],"&gt;=250",Tableau1[LEAD_QUAL_VRAI],0)&gt;0),1,0)</f>
        <v>0</v>
      </c>
      <c r="BG17" s="1">
        <f t="array" ref="BG17">IF(AND(Tableau1[[#This Row],[VENTES]]&gt;=250,COUNTIFS(Tableau1[DIRECT],Tableau1[[#This Row],[NOM]],Tableau1[VENTES],"&gt;=250",Tableau1[LEAD_QUAL_VRAI],0)&gt;1),1,0)</f>
        <v>0</v>
      </c>
      <c r="BH17" s="1">
        <f t="array" ref="BH17">IF(AND(Tableau1[[#This Row],[VENTES]]&gt;=750,COUNTIFS(Tableau1[DIRECT],Tableau1[[#This Row],[NOM]],Tableau1[VENTES],"&gt;=250",Tableau1[LEAD_QUAL_VRAI],0)&gt;2,Tableau1[[#This Row],[VENTES EQUIPE]]&gt;=3000),1,0)</f>
        <v>0</v>
      </c>
      <c r="BI17" s="1">
        <f t="array" ref="BI17">IF(Tableau1[[#This Row],[lead niv1]]=1,1,0)</f>
        <v>0</v>
      </c>
      <c r="BJ17" s="1">
        <f t="array" ref="BJ17">IF(Tableau1[[#This Row],[lead niv1]]&gt;1,1,0)</f>
        <v>0</v>
      </c>
      <c r="BK17" s="1">
        <f t="array" ref="BK17">IF(AND(Tableau1[[#This Row],[lead niv1]]&gt;2,Tableau1[[#This Row],[lead niv2]]&gt;0),1,0)</f>
        <v>0</v>
      </c>
      <c r="BL17" s="1">
        <f t="array" ref="BL17">IF(AND(Tableau1[[#This Row],[lead niv1]]&gt;5,Tableau1[[#This Row],[lead niv2]]&gt;2,Tableau1[[#This Row],[lead niv3]]&gt;0),1,0)</f>
        <v>0</v>
      </c>
      <c r="BM17" s="1">
        <f t="array" ref="BM17">IF(AND(Tableau1[[#This Row],[lead niv1]]&gt;11,Tableau1[[#This Row],[lead niv2]]&gt;5,Tableau1[[#This Row],[lead niv3]]&gt;1),1,0)</f>
        <v>0</v>
      </c>
      <c r="BN17" s="12" t="str">
        <f t="array" ref="BN1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7" s="13">
        <f t="array" ref="BO1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17" s="12" t="str">
        <f t="array" ref="BP17">Tableau1[[#This Row],[lead niv1]]&amp;"-"&amp;Tableau1[[#This Row],[lead niv2]]&amp;"-"&amp;Tableau1[[#This Row],[lead niv3]]</f>
        <v>0-0-0</v>
      </c>
      <c r="BQ17" s="12"/>
      <c r="BR17" s="14">
        <v>0</v>
      </c>
      <c r="BS17" s="26" t="str">
        <f t="array" ref="BS17">INDEX(Tableau2[RANK],MATCH(BN17,Tableau2[RANK],0)+1,1)</f>
        <v>CONS</v>
      </c>
      <c r="BT17" s="26">
        <f t="array" ref="BT1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7" s="26" t="str">
        <f t="array" ref="BU17">IF(Tableau1[[#This Row],[PERSO À QUALIFIER]]&gt;0,INDEX(Tableau1[],MATCH(_xlfn.MAXIFS(Tableau1[VENTES],Tableau1[VENTES],"&lt;250",Tableau1[DIRECT],Tableau1[[#This Row],[NOM]]),Tableau1[VENTES],0),COLUMN(Tableau1[NOM])),"")</f>
        <v/>
      </c>
      <c r="BV17" s="26" t="str">
        <f t="array" ref="BV1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7" s="26">
        <f t="array" ref="BW1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7" s="26" t="str">
        <f t="array" ref="BX1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7" s="26" t="str">
        <f t="array" ref="BY1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7" s="26" t="str">
        <f t="array" ref="BZ1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7" s="26" t="str">
        <f t="array" ref="CA1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7" s="26">
        <f t="array" ref="CB1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17" s="26">
        <f t="array" ref="CC1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7" s="26">
        <f t="array" ref="CD1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7" s="26" t="str">
        <f t="array" ref="CE1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7" s="26" t="str">
        <f t="array" ref="CF1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7" s="26" t="str">
        <f t="array" ref="CG1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7" s="26" t="str">
        <f t="array" ref="CH1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7" s="26" t="str">
        <f t="array" ref="CI1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7" s="26" t="str">
        <f t="array" ref="CJ1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7" s="26" t="str">
        <f t="array" ref="CK1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7" s="26" t="e">
        <f t="array" ref="CL1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7" s="26" t="e">
        <f t="array" ref="CM1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7" s="26"/>
      <c r="CO17" s="26"/>
      <c r="CP17" s="26">
        <f t="array" ref="CP1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7" s="26" t="str">
        <f t="array" ref="CQ1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7" s="26" t="str">
        <f t="array" ref="CR1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>
        <f t="array" ref="DC1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7" s="26" t="str">
        <f t="array" ref="DD1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7" s="26" t="str">
        <f t="array" ref="DE1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7" s="26">
        <f t="array" ref="DF1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7" s="26" t="str">
        <f t="array" ref="DG1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7" s="26" t="str">
        <f t="array" ref="DH1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7" s="26">
        <f t="array" ref="DI1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7" s="26">
        <f t="array" ref="DJ1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17" s="26">
        <f t="array" ref="DK17">IF(Tableau1[[#This Row],[PAYE SI INVESTI]]&lt;&gt;"",Tableau1[[#This Row],[PAYE SI INVESTI]]-Tableau1[[#This Row],[PAYE]],"")</f>
        <v>0</v>
      </c>
      <c r="DO17" s="3"/>
    </row>
    <row r="18" spans="1:119" x14ac:dyDescent="0.25">
      <c r="A18" s="9" t="s">
        <v>110</v>
      </c>
      <c r="B18" s="2" t="s">
        <v>101</v>
      </c>
      <c r="C18" t="str">
        <f t="array" ref="C18">IF(OR(Tableau1[[#This Row],[DIRECT]]="",Tableau1[[#This Row],[DIRECT]]="val"),"",INDEX(Tableau1[],MATCH(Tableau1[[#This Row],[DIRECT]],Tableau1[NOM],0),2))</f>
        <v>VAL</v>
      </c>
      <c r="D18" t="str">
        <f t="array" ref="D18">IF(OR(Tableau1[[#This Row],[direct2]]="",Tableau1[[#This Row],[direct2]]="val"),"",INDEX(Tableau1[],MATCH(Tableau1[[#This Row],[direct2]],Tableau1[NOM],0),2))</f>
        <v/>
      </c>
      <c r="E18" t="str">
        <f t="array" ref="E18">IF(OR(Tableau1[[#This Row],[direct3]]="",Tableau1[[#This Row],[direct3]]="val"),"",INDEX(Tableau1[],MATCH(Tableau1[[#This Row],[direct3]],Tableau1[NOM],0),2))</f>
        <v/>
      </c>
      <c r="F18" t="str">
        <f t="array" ref="F18">IF(OR(Tableau1[[#This Row],[direct4]]="",Tableau1[[#This Row],[direct4]]="val"),"",INDEX(Tableau1[],MATCH(Tableau1[[#This Row],[direct4]],Tableau1[NOM],0),2))</f>
        <v/>
      </c>
      <c r="G18" t="str">
        <f t="array" ref="G18">IF(OR(Tableau1[[#This Row],[direct5]]="",Tableau1[[#This Row],[direct5]]="val"),"",INDEX(Tableau1[],MATCH(Tableau1[[#This Row],[direct5]],Tableau1[NOM],0),2))</f>
        <v/>
      </c>
      <c r="H18" t="str">
        <f t="array" ref="H18">IF(OR(Tableau1[[#This Row],[direct6]]="",Tableau1[[#This Row],[direct6]]="val"),"",INDEX(Tableau1[],MATCH(Tableau1[[#This Row],[direct6]],Tableau1[NOM],0),2))</f>
        <v/>
      </c>
      <c r="I18" t="str">
        <f t="array" ref="I18">IF(OR(Tableau1[[#This Row],[direct7]]="",Tableau1[[#This Row],[direct7]]="val"),"",INDEX(Tableau1[],MATCH(Tableau1[[#This Row],[direct7]],Tableau1[NOM],0),2))</f>
        <v/>
      </c>
      <c r="J18" t="str">
        <f t="array" ref="J18">IF(OR(Tableau1[[#This Row],[direct8]]="",Tableau1[[#This Row],[direct8]]="val"),"",INDEX(Tableau1[],MATCH(Tableau1[[#This Row],[direct8]],Tableau1[NOM],0),2))</f>
        <v/>
      </c>
      <c r="K18" t="str">
        <f t="array" ref="K18">IF(OR(Tableau1[[#This Row],[direct9]]="",Tableau1[[#This Row],[direct9]]="val"),"",INDEX(Tableau1[],MATCH(Tableau1[[#This Row],[direct9]],Tableau1[NOM],0),2))</f>
        <v/>
      </c>
      <c r="L18" t="str">
        <f t="array" ref="L18">IF(OR(Tableau1[[#This Row],[direct10]]="",Tableau1[[#This Row],[direct10]]="val"),"",INDEX(Tableau1[],MATCH(Tableau1[[#This Row],[direct10]],Tableau1[NOM],0),2))</f>
        <v/>
      </c>
      <c r="M18" t="str">
        <f t="array" ref="M18">IF(OR(Tableau1[[#This Row],[direct11]]="",Tableau1[[#This Row],[direct11]]="val"),"",INDEX(Tableau1[],MATCH(Tableau1[[#This Row],[direct11]],Tableau1[NOM],0),2))</f>
        <v/>
      </c>
      <c r="N18" t="str">
        <f t="array" ref="N18">IF(OR(Tableau1[[#This Row],[direct12]]="",Tableau1[[#This Row],[direct12]]="val"),"",INDEX(Tableau1[],MATCH(Tableau1[[#This Row],[direct12]],Tableau1[NOM],0),2))</f>
        <v/>
      </c>
      <c r="O18" t="str">
        <f t="array" ref="O18">IF(OR(Tableau1[[#This Row],[direct13]]="",Tableau1[[#This Row],[direct13]]="val"),"",INDEX(Tableau1[],MATCH(Tableau1[[#This Row],[direct13]],Tableau1[NOM],0),2))</f>
        <v/>
      </c>
      <c r="P18" t="str">
        <f t="array" ref="P18">IF(OR(Tableau1[[#This Row],[direct14]]="",Tableau1[[#This Row],[direct14]]="val"),"",INDEX(Tableau1[],MATCH(Tableau1[[#This Row],[direct14]],Tableau1[NOM],0),2))</f>
        <v/>
      </c>
      <c r="Q18" t="str">
        <f t="array" ref="Q18">IF(OR(Tableau1[[#This Row],[direct15]]="",Tableau1[[#This Row],[direct15]]="val"),"",INDEX(Tableau1[],MATCH(Tableau1[[#This Row],[direct15]],Tableau1[NOM],0),2))</f>
        <v/>
      </c>
      <c r="R18" t="str">
        <f t="array" ref="R18">IF(OR(Tableau1[[#This Row],[direct16]]="",Tableau1[[#This Row],[direct16]]="val"),"",INDEX(Tableau1[],MATCH(Tableau1[[#This Row],[direct16]],Tableau1[NOM],0),2))</f>
        <v/>
      </c>
      <c r="S18" t="str">
        <f t="array" ref="S18">IF(OR(Tableau1[[#This Row],[direct17]]="",Tableau1[[#This Row],[direct17]]="val"),"",INDEX(Tableau1[],MATCH(Tableau1[[#This Row],[direct17]],Tableau1[NOM],0),2))</f>
        <v/>
      </c>
      <c r="T18" t="str">
        <f t="array" ref="T18">IF(OR(Tableau1[[#This Row],[direct18]]="",Tableau1[[#This Row],[direct18]]="val"),"",INDEX(Tableau1[],MATCH(Tableau1[[#This Row],[direct18]],Tableau1[NOM],0),2))</f>
        <v/>
      </c>
      <c r="U18" t="str">
        <f t="array" ref="U18">IF(OR(Tableau1[[#This Row],[direct19]]="",Tableau1[[#This Row],[direct19]]="val"),"",INDEX(Tableau1[],MATCH(Tableau1[[#This Row],[direct19]],Tableau1[NOM],0),2))</f>
        <v/>
      </c>
      <c r="V18" s="11" t="str">
        <f t="array" ref="V1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8" s="11">
        <f t="array" ref="W18">IF(Tableau1[[#This Row],[LEADER DIRECT]]="",0,INDEX(Tableau1[],MATCH(Tableau1[[#This Row],[LEADER DIRECT]],Tableau1[NOM],0),COLUMN(Tableau1[[#This Row],[RANG_leader]])))</f>
        <v>0</v>
      </c>
      <c r="X18" s="11">
        <f t="array" ref="X1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8" s="11">
        <f t="array" ref="Y18">IF(Tableau1[[#This Row],[DIRECT]]="",0,VLOOKUP(Tableau1[[#This Row],[DIRECT]],Tableau1[],COLUMN(Tableau1[[#This Row],[RANG]]),FALSE)+1)</f>
        <v>2</v>
      </c>
      <c r="Z18" s="19">
        <v>0</v>
      </c>
      <c r="AA18">
        <f t="array" ref="AA18">COUNTIF(Tableau1[DIRECT],Tableau1[[#This Row],[NOM]])</f>
        <v>0</v>
      </c>
      <c r="AB18">
        <f t="array" ref="AB18">COUNTIFS(Tableau1[DIRECT],Tableau1[[#This Row],[NOM]],Tableau1[VENTES],"&gt;=250")</f>
        <v>0</v>
      </c>
      <c r="AC18" s="1">
        <f t="array" ref="AC1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8" s="1">
        <f t="array" ref="AD1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8" s="20">
        <f t="array" ref="AE18">IF(Tableau1[[#This Row],[LEAD_QUAL_PREMIER]]=1,Tableau1[[#This Row],[niv1 qual]],COUNTIFS(Tableau1[DIRECT],Tableau1[[#This Row],[NOM]],Tableau1[LEAD_QUAL_VRAI],0,Tableau1[VENTES],"&gt;=250"))</f>
        <v>0</v>
      </c>
      <c r="AF18" s="1">
        <f t="array" ref="AF1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8" s="1">
        <f t="array" ref="AG18">IF(AND(Tableau1[[#This Row],[niv1 qual]]&gt;3,(Tableau1[[#This Row],[niv1 qual]]+Tableau1[[#This Row],[niv2+ qual]])&gt;5,Tableau1[[#This Row],[VENTES]]&gt;=1000,Tableau1[[#This Row],[ventes_equipe_temp]]&gt;=6000),1,0)</f>
        <v>0</v>
      </c>
      <c r="AH18" s="1">
        <f t="array" ref="AH18">IF(Tableau1[[#This Row],[LEAD_POSSIBLE]]=1,RANK(Tableau1[[#This Row],[RANG]],Tableau1[RANG],1),0)</f>
        <v>0</v>
      </c>
      <c r="AI18" s="1">
        <f t="array" ref="AI18">IF(COUNTIF(Tableau1[LEAD_POSSIBLE_RANG],"&lt;&gt;0")&gt;0,IF(Tableau1[[#This Row],[LEAD_POSSIBLE_RANG]]=LARGE(Tableau1[LEAD_POSSIBLE_RANG],1),1,0),0)</f>
        <v>0</v>
      </c>
      <c r="AJ18" s="1">
        <f t="array" ref="AJ18">IF(Tableau1[[#This Row],[DIRECT]]="",Tableau1[[#This Row],[LEAD_QUAL_VRAI]],IF(INDEX(Tableau1[],MATCH(Tableau1[[#This Row],[DIRECT]],Tableau1[NOM],0),COLUMN(Tableau1[[#This Row],[LEAD_QUAL_VRAI]]))=1,1,0))</f>
        <v>0</v>
      </c>
      <c r="AK18" s="1">
        <f t="array" ref="AK1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8">
        <f t="array" ref="AL1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18" s="10">
        <f t="array" ref="AM18">Tableau1[[#This Row],[VENTES]]+SUMIFS(Tableau1[VENTES EQUIPE],Tableau1[DIRECT],Tableau1[[#This Row],[NOM]],Tableau1[signé_lead],0)</f>
        <v>0</v>
      </c>
      <c r="AN18" s="1">
        <f t="array" ref="AN18">IF(Tableau1[[#This Row],[LEAD_QUAL_VRAI]]=1,SUMIFS(Tableau1[VENTES EQUIPE],Tableau1[LEADER DIRECT],Tableau1[[#This Row],[NOM]],Tableau1[signé_lead],1),0)</f>
        <v>0</v>
      </c>
      <c r="AO18" s="1">
        <f t="array" ref="AO18">IF(Tableau1[[#This Row],[LEAD_QUAL_VRAI]]=1,SUMIFS(Tableau1[VENTES EQUIPE],Tableau1[RANG_leader],Tableau1[[#This Row],[RANG_leader]]+2,Tableau1[signé_lead],1),0)</f>
        <v>0</v>
      </c>
      <c r="AP18" s="1">
        <f t="array" ref="AP18">IF(Tableau1[[#This Row],[LEAD_QUAL_VRAI]]=1,SUMIFS(Tableau1[VENTES EQUIPE],Tableau1[RANG_leader],Tableau1[[#This Row],[RANG_leader]]+3,Tableau1[signé_lead],1),0)</f>
        <v>0</v>
      </c>
      <c r="AQ18" s="1">
        <f t="array" ref="AQ18">IF(Tableau1[[#This Row],[LEAD_QUAL_VRAI]]=1,SUMIFS(Tableau1[VENTES EQUIPE],Tableau1[RANG_leader],Tableau1[[#This Row],[RANG_leader]]+4,Tableau1[signé_lead],1),0)</f>
        <v>0</v>
      </c>
      <c r="AR18" s="1">
        <f t="array" ref="AR18">IF(Tableau1[[#This Row],[LEAD_QUAL_VRAI]]=1,SUMIFS(Tableau1[VENTES EQUIPE],Tableau1[RANG_leader],Tableau1[[#This Row],[RANG_leader]]+5,Tableau1[signé_lead],1),0)</f>
        <v>0</v>
      </c>
      <c r="AS18" s="1">
        <f t="array" ref="AS18">IF(Tableau1[[#This Row],[LEAD_QUAL_VRAI]]=1,SUMIFS(Tableau1[VENTES EQUIPE],Tableau1[RANG_leader],Tableau1[[#This Row],[RANG_leader]]+6,Tableau1[signé_lead],1),0)</f>
        <v>0</v>
      </c>
      <c r="AT18" s="1">
        <f t="array" ref="AT18">IF(Tableau1[[#This Row],[LEAD_QUAL_VRAI]]=1,SUMIFS(Tableau1[VENTES EQUIPE],Tableau1[RANG_leader],Tableau1[[#This Row],[RANG_leader]]+7,Tableau1[signé_lead],1),0)</f>
        <v>0</v>
      </c>
      <c r="AU18" s="1">
        <f t="array" ref="AU18">IF(Tableau1[[#This Row],[LEAD_QUAL_VRAI]]=1,SUMIFS(Tableau1[VENTES EQUIPE],Tableau1[RANG_leader],Tableau1[[#This Row],[RANG_leader]]+8,Tableau1[signé_lead],1),0)</f>
        <v>0</v>
      </c>
      <c r="AV18" s="1">
        <f t="array" ref="AV18">IF(Tableau1[[#This Row],[LEAD_QUAL_VRAI]]=1,SUMIFS(Tableau1[VENTES EQUIPE],Tableau1[RANG_leader],Tableau1[[#This Row],[RANG_leader]]+9,Tableau1[signé_lead],1),0)</f>
        <v>0</v>
      </c>
      <c r="AW18" s="1">
        <f t="array" ref="AW18">IF(Tableau1[[#This Row],[LEAD_QUAL_VRAI]]=1,SUMIFS(Tableau1[VENTES EQUIPE],Tableau1[RANG_leader],Tableau1[[#This Row],[RANG_leader]]+10,Tableau1[signé_lead],1),0)</f>
        <v>0</v>
      </c>
      <c r="AX18" s="1">
        <f t="array" ref="AX18">IF(Tableau1[[#This Row],[LEAD_QUAL_VRAI]]=1,SUMIFS(Tableau1[VENTES EQUIPE],Tableau1[RANG_leader],Tableau1[[#This Row],[RANG_leader]]+11,Tableau1[signé_lead],1),0)</f>
        <v>0</v>
      </c>
      <c r="AY18" s="1">
        <f t="array" ref="AY18">IF(Tableau1[[#This Row],[LEAD_QUAL_VRAI]]=1,SUMIFS(Tableau1[VENTES EQUIPE],Tableau1[RANG_leader],Tableau1[[#This Row],[RANG_leader]]+12,Tableau1[signé_lead],1),0)</f>
        <v>0</v>
      </c>
      <c r="AZ18" s="1">
        <f t="array" ref="AZ18">IF(Tableau1[[#This Row],[LEAD_QUAL_VRAI]]=1,SUMIFS(Tableau1[VENTES EQUIPE],Tableau1[RANG_leader],Tableau1[[#This Row],[RANG_leader]]+13,Tableau1[signé_lead],1),0)</f>
        <v>0</v>
      </c>
      <c r="BA18" s="1">
        <f t="array" ref="BA18">IF(Tableau1[[#This Row],[LEAD_QUAL_VRAI]]=1,SUMIFS(Tableau1[VENTES EQUIPE],Tableau1[RANG_leader],Tableau1[[#This Row],[RANG_leader]]+14,Tableau1[signé_lead],1),0)</f>
        <v>0</v>
      </c>
      <c r="BB18" s="1">
        <f t="array" ref="BB18">IF(Tableau1[[#This Row],[LEAD_QUAL_VRAI]]=1,SUMIFS(Tableau1[VENTES EQUIPE],Tableau1[RANG_leader],Tableau1[[#This Row],[RANG_leader]]+15,Tableau1[signé_lead],1),0)</f>
        <v>0</v>
      </c>
      <c r="BC18" s="1">
        <f t="array" ref="BC18">IF(Tableau1[[#This Row],[LEAD_QUAL_VRAI]]=1,COUNTIFS(Tableau1[LEADER DIRECT],Tableau1[[#This Row],[NOM]],Tableau1[LEAD_QUAL_VRAI],1),0)</f>
        <v>0</v>
      </c>
      <c r="BD18" s="1">
        <f t="array" ref="BD18">IF(Tableau1[[#This Row],[LEAD_QUAL_VRAI]]=1,COUNTIFS(Tableau1[RANG_leader],Tableau1[[#This Row],[RANG_leader]]+2),0)</f>
        <v>0</v>
      </c>
      <c r="BE18" s="1">
        <f t="array" ref="BE18">IF(Tableau1[[#This Row],[LEAD_QUAL_VRAI]]=1,COUNTIFS(Tableau1[RANG_leader],Tableau1[[#This Row],[RANG_leader]]+3),0)</f>
        <v>0</v>
      </c>
      <c r="BF18" s="1">
        <f t="array" ref="BF18">IF(AND(Tableau1[[#This Row],[VENTES]]&gt;=250,COUNTIFS(Tableau1[DIRECT],Tableau1[[#This Row],[NOM]],Tableau1[VENTES],"&gt;=250",Tableau1[LEAD_QUAL_VRAI],0)&gt;0),1,0)</f>
        <v>0</v>
      </c>
      <c r="BG18" s="1">
        <f t="array" ref="BG18">IF(AND(Tableau1[[#This Row],[VENTES]]&gt;=250,COUNTIFS(Tableau1[DIRECT],Tableau1[[#This Row],[NOM]],Tableau1[VENTES],"&gt;=250",Tableau1[LEAD_QUAL_VRAI],0)&gt;1),1,0)</f>
        <v>0</v>
      </c>
      <c r="BH18" s="1">
        <f t="array" ref="BH18">IF(AND(Tableau1[[#This Row],[VENTES]]&gt;=750,COUNTIFS(Tableau1[DIRECT],Tableau1[[#This Row],[NOM]],Tableau1[VENTES],"&gt;=250",Tableau1[LEAD_QUAL_VRAI],0)&gt;2,Tableau1[[#This Row],[VENTES EQUIPE]]&gt;=3000),1,0)</f>
        <v>0</v>
      </c>
      <c r="BI18" s="1">
        <f t="array" ref="BI18">IF(Tableau1[[#This Row],[lead niv1]]=1,1,0)</f>
        <v>0</v>
      </c>
      <c r="BJ18" s="1">
        <f t="array" ref="BJ18">IF(Tableau1[[#This Row],[lead niv1]]&gt;1,1,0)</f>
        <v>0</v>
      </c>
      <c r="BK18" s="1">
        <f t="array" ref="BK18">IF(AND(Tableau1[[#This Row],[lead niv1]]&gt;2,Tableau1[[#This Row],[lead niv2]]&gt;0),1,0)</f>
        <v>0</v>
      </c>
      <c r="BL18" s="1">
        <f t="array" ref="BL18">IF(AND(Tableau1[[#This Row],[lead niv1]]&gt;5,Tableau1[[#This Row],[lead niv2]]&gt;2,Tableau1[[#This Row],[lead niv3]]&gt;0),1,0)</f>
        <v>0</v>
      </c>
      <c r="BM18" s="1">
        <f t="array" ref="BM18">IF(AND(Tableau1[[#This Row],[lead niv1]]&gt;11,Tableau1[[#This Row],[lead niv2]]&gt;5,Tableau1[[#This Row],[lead niv3]]&gt;1),1,0)</f>
        <v>0</v>
      </c>
      <c r="BN18" s="12" t="str">
        <f t="array" ref="BN1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8" s="13">
        <f t="array" ref="BO1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18" s="12" t="str">
        <f t="array" ref="BP18">Tableau1[[#This Row],[lead niv1]]&amp;"-"&amp;Tableau1[[#This Row],[lead niv2]]&amp;"-"&amp;Tableau1[[#This Row],[lead niv3]]</f>
        <v>0-0-0</v>
      </c>
      <c r="BQ18" s="12"/>
      <c r="BR18" s="14">
        <v>0</v>
      </c>
      <c r="BS18" s="26" t="str">
        <f t="array" ref="BS18">INDEX(Tableau2[RANK],MATCH(BN18,Tableau2[RANK],0)+1,1)</f>
        <v>CONS</v>
      </c>
      <c r="BT18" s="26">
        <f t="array" ref="BT1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8" s="26" t="str">
        <f t="array" ref="BU18">IF(Tableau1[[#This Row],[PERSO À QUALIFIER]]&gt;0,INDEX(Tableau1[],MATCH(_xlfn.MAXIFS(Tableau1[VENTES],Tableau1[VENTES],"&lt;250",Tableau1[DIRECT],Tableau1[[#This Row],[NOM]]),Tableau1[VENTES],0),COLUMN(Tableau1[NOM])),"")</f>
        <v/>
      </c>
      <c r="BV18" s="26" t="str">
        <f t="array" ref="BV1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8" s="26">
        <f t="array" ref="BW1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8" s="26" t="str">
        <f t="array" ref="BX1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8" s="26" t="str">
        <f t="array" ref="BY1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8" s="26" t="str">
        <f t="array" ref="BZ1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8" s="26" t="str">
        <f t="array" ref="CA1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8" s="26">
        <f t="array" ref="CB1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18" s="26">
        <f t="array" ref="CC1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8" s="26">
        <f t="array" ref="CD1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8" s="26" t="str">
        <f t="array" ref="CE1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18" s="26" t="str">
        <f t="array" ref="CF1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18" s="26" t="str">
        <f t="array" ref="CG1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8" s="26" t="str">
        <f t="array" ref="CH1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8" s="26" t="str">
        <f t="array" ref="CI1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8" s="26" t="str">
        <f t="array" ref="CJ1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8" s="26" t="str">
        <f t="array" ref="CK1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8" s="26" t="e">
        <f t="array" ref="CL1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8" s="26" t="e">
        <f t="array" ref="CM1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18" s="26"/>
      <c r="CO18" s="26"/>
      <c r="CP18" s="26">
        <f t="array" ref="CP1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8" s="26" t="str">
        <f t="array" ref="CQ1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8" s="26" t="str">
        <f t="array" ref="CR1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>
        <f t="array" ref="DC1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8" s="26" t="str">
        <f t="array" ref="DD1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8" s="26" t="str">
        <f t="array" ref="DE1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8" s="26">
        <f t="array" ref="DF1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8" s="26" t="str">
        <f t="array" ref="DG1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8" s="26" t="str">
        <f t="array" ref="DH1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8" s="26">
        <f t="array" ref="DI1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8" s="26">
        <f t="array" ref="DJ1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18" s="26">
        <f t="array" ref="DK18">IF(Tableau1[[#This Row],[PAYE SI INVESTI]]&lt;&gt;"",Tableau1[[#This Row],[PAYE SI INVESTI]]-Tableau1[[#This Row],[PAYE]],"")</f>
        <v>0</v>
      </c>
      <c r="DO18" s="3"/>
    </row>
    <row r="19" spans="1:119" x14ac:dyDescent="0.25">
      <c r="A19" s="9" t="s">
        <v>195</v>
      </c>
      <c r="B19" s="2" t="s">
        <v>101</v>
      </c>
      <c r="C19" s="1" t="str">
        <f t="array" ref="C19">IF(OR(Tableau1[[#This Row],[DIRECT]]="",Tableau1[[#This Row],[DIRECT]]="val"),"",INDEX(Tableau1[],MATCH(Tableau1[[#This Row],[DIRECT]],Tableau1[NOM],0),2))</f>
        <v>VAL</v>
      </c>
      <c r="D19" s="1" t="str">
        <f t="array" ref="D19">IF(OR(Tableau1[[#This Row],[direct2]]="",Tableau1[[#This Row],[direct2]]="val"),"",INDEX(Tableau1[],MATCH(Tableau1[[#This Row],[direct2]],Tableau1[NOM],0),2))</f>
        <v/>
      </c>
      <c r="E19" s="1" t="str">
        <f t="array" ref="E19">IF(OR(Tableau1[[#This Row],[direct3]]="",Tableau1[[#This Row],[direct3]]="val"),"",INDEX(Tableau1[],MATCH(Tableau1[[#This Row],[direct3]],Tableau1[NOM],0),2))</f>
        <v/>
      </c>
      <c r="F19" s="1" t="str">
        <f t="array" ref="F19">IF(OR(Tableau1[[#This Row],[direct4]]="",Tableau1[[#This Row],[direct4]]="val"),"",INDEX(Tableau1[],MATCH(Tableau1[[#This Row],[direct4]],Tableau1[NOM],0),2))</f>
        <v/>
      </c>
      <c r="G19" s="1" t="str">
        <f t="array" ref="G19">IF(OR(Tableau1[[#This Row],[direct5]]="",Tableau1[[#This Row],[direct5]]="val"),"",INDEX(Tableau1[],MATCH(Tableau1[[#This Row],[direct5]],Tableau1[NOM],0),2))</f>
        <v/>
      </c>
      <c r="H19" s="1" t="str">
        <f t="array" ref="H19">IF(OR(Tableau1[[#This Row],[direct6]]="",Tableau1[[#This Row],[direct6]]="val"),"",INDEX(Tableau1[],MATCH(Tableau1[[#This Row],[direct6]],Tableau1[NOM],0),2))</f>
        <v/>
      </c>
      <c r="I19" s="1" t="str">
        <f t="array" ref="I19">IF(OR(Tableau1[[#This Row],[direct7]]="",Tableau1[[#This Row],[direct7]]="val"),"",INDEX(Tableau1[],MATCH(Tableau1[[#This Row],[direct7]],Tableau1[NOM],0),2))</f>
        <v/>
      </c>
      <c r="J19" s="1" t="str">
        <f t="array" ref="J19">IF(OR(Tableau1[[#This Row],[direct8]]="",Tableau1[[#This Row],[direct8]]="val"),"",INDEX(Tableau1[],MATCH(Tableau1[[#This Row],[direct8]],Tableau1[NOM],0),2))</f>
        <v/>
      </c>
      <c r="K19" s="1" t="str">
        <f t="array" ref="K19">IF(OR(Tableau1[[#This Row],[direct9]]="",Tableau1[[#This Row],[direct9]]="val"),"",INDEX(Tableau1[],MATCH(Tableau1[[#This Row],[direct9]],Tableau1[NOM],0),2))</f>
        <v/>
      </c>
      <c r="L19" s="1" t="str">
        <f t="array" ref="L19">IF(OR(Tableau1[[#This Row],[direct10]]="",Tableau1[[#This Row],[direct10]]="val"),"",INDEX(Tableau1[],MATCH(Tableau1[[#This Row],[direct10]],Tableau1[NOM],0),2))</f>
        <v/>
      </c>
      <c r="M19" s="1" t="str">
        <f t="array" ref="M19">IF(OR(Tableau1[[#This Row],[direct11]]="",Tableau1[[#This Row],[direct11]]="val"),"",INDEX(Tableau1[],MATCH(Tableau1[[#This Row],[direct11]],Tableau1[NOM],0),2))</f>
        <v/>
      </c>
      <c r="N19" s="1" t="str">
        <f t="array" ref="N19">IF(OR(Tableau1[[#This Row],[direct12]]="",Tableau1[[#This Row],[direct12]]="val"),"",INDEX(Tableau1[],MATCH(Tableau1[[#This Row],[direct12]],Tableau1[NOM],0),2))</f>
        <v/>
      </c>
      <c r="O19" s="1" t="str">
        <f t="array" ref="O19">IF(OR(Tableau1[[#This Row],[direct13]]="",Tableau1[[#This Row],[direct13]]="val"),"",INDEX(Tableau1[],MATCH(Tableau1[[#This Row],[direct13]],Tableau1[NOM],0),2))</f>
        <v/>
      </c>
      <c r="P19" s="1" t="str">
        <f t="array" ref="P19">IF(OR(Tableau1[[#This Row],[direct14]]="",Tableau1[[#This Row],[direct14]]="val"),"",INDEX(Tableau1[],MATCH(Tableau1[[#This Row],[direct14]],Tableau1[NOM],0),2))</f>
        <v/>
      </c>
      <c r="Q19" s="1" t="str">
        <f t="array" ref="Q19">IF(OR(Tableau1[[#This Row],[direct15]]="",Tableau1[[#This Row],[direct15]]="val"),"",INDEX(Tableau1[],MATCH(Tableau1[[#This Row],[direct15]],Tableau1[NOM],0),2))</f>
        <v/>
      </c>
      <c r="R19" s="1" t="str">
        <f t="array" ref="R19">IF(OR(Tableau1[[#This Row],[direct16]]="",Tableau1[[#This Row],[direct16]]="val"),"",INDEX(Tableau1[],MATCH(Tableau1[[#This Row],[direct16]],Tableau1[NOM],0),2))</f>
        <v/>
      </c>
      <c r="S19" s="1" t="str">
        <f t="array" ref="S19">IF(OR(Tableau1[[#This Row],[direct17]]="",Tableau1[[#This Row],[direct17]]="val"),"",INDEX(Tableau1[],MATCH(Tableau1[[#This Row],[direct17]],Tableau1[NOM],0),2))</f>
        <v/>
      </c>
      <c r="T19" s="1" t="str">
        <f t="array" ref="T19">IF(OR(Tableau1[[#This Row],[direct18]]="",Tableau1[[#This Row],[direct18]]="val"),"",INDEX(Tableau1[],MATCH(Tableau1[[#This Row],[direct18]],Tableau1[NOM],0),2))</f>
        <v/>
      </c>
      <c r="U19" s="1" t="str">
        <f t="array" ref="U19">IF(OR(Tableau1[[#This Row],[direct19]]="",Tableau1[[#This Row],[direct19]]="val"),"",INDEX(Tableau1[],MATCH(Tableau1[[#This Row],[direct19]],Tableau1[NOM],0),2))</f>
        <v/>
      </c>
      <c r="V19" s="12" t="str">
        <f t="array" ref="V1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19" s="12">
        <f t="array" ref="W19">IF(Tableau1[[#This Row],[LEADER DIRECT]]="",0,INDEX(Tableau1[],MATCH(Tableau1[[#This Row],[LEADER DIRECT]],Tableau1[NOM],0),COLUMN(Tableau1[[#This Row],[RANG_leader]])))</f>
        <v>0</v>
      </c>
      <c r="X19" s="12">
        <f t="array" ref="X1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19" s="12">
        <f t="array" ref="Y19">IF(Tableau1[[#This Row],[DIRECT]]="",0,VLOOKUP(Tableau1[[#This Row],[DIRECT]],Tableau1[],COLUMN(Tableau1[[#This Row],[RANG]]),FALSE)+1)</f>
        <v>2</v>
      </c>
      <c r="Z19" s="19">
        <v>0</v>
      </c>
      <c r="AA19" s="1">
        <f t="array" ref="AA19">COUNTIF(Tableau1[DIRECT],Tableau1[[#This Row],[NOM]])</f>
        <v>2</v>
      </c>
      <c r="AB19" s="1">
        <f t="array" ref="AB19">COUNTIFS(Tableau1[DIRECT],Tableau1[[#This Row],[NOM]],Tableau1[VENTES],"&gt;=250")</f>
        <v>0</v>
      </c>
      <c r="AC19" s="1">
        <f t="array" ref="AC1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19" s="1">
        <f t="array" ref="AD1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19" s="20">
        <f t="array" ref="AE19">IF(Tableau1[[#This Row],[LEAD_QUAL_PREMIER]]=1,Tableau1[[#This Row],[niv1 qual]],COUNTIFS(Tableau1[DIRECT],Tableau1[[#This Row],[NOM]],Tableau1[LEAD_QUAL_VRAI],0,Tableau1[VENTES],"&gt;=250"))</f>
        <v>0</v>
      </c>
      <c r="AF19" s="1">
        <f t="array" ref="AF1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19" s="1">
        <f t="array" ref="AG19">IF(AND(Tableau1[[#This Row],[niv1 qual]]&gt;3,(Tableau1[[#This Row],[niv1 qual]]+Tableau1[[#This Row],[niv2+ qual]])&gt;5,Tableau1[[#This Row],[VENTES]]&gt;=1000,Tableau1[[#This Row],[ventes_equipe_temp]]&gt;=6000),1,0)</f>
        <v>0</v>
      </c>
      <c r="AH19" s="1">
        <f t="array" ref="AH19">IF(Tableau1[[#This Row],[LEAD_POSSIBLE]]=1,RANK(Tableau1[[#This Row],[RANG]],Tableau1[RANG],1),0)</f>
        <v>0</v>
      </c>
      <c r="AI19" s="1">
        <f t="array" ref="AI19">IF(COUNTIF(Tableau1[LEAD_POSSIBLE_RANG],"&lt;&gt;0")&gt;0,IF(Tableau1[[#This Row],[LEAD_POSSIBLE_RANG]]=LARGE(Tableau1[LEAD_POSSIBLE_RANG],1),1,0),0)</f>
        <v>0</v>
      </c>
      <c r="AJ19" s="1">
        <f t="array" ref="AJ19">IF(Tableau1[[#This Row],[DIRECT]]="",Tableau1[[#This Row],[LEAD_QUAL_VRAI]],IF(INDEX(Tableau1[],MATCH(Tableau1[[#This Row],[DIRECT]],Tableau1[NOM],0),COLUMN(Tableau1[[#This Row],[LEAD_QUAL_VRAI]]))=1,1,0))</f>
        <v>0</v>
      </c>
      <c r="AK19" s="1">
        <f t="array" ref="AK1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19" s="1">
        <f t="array" ref="AL1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19" s="10">
        <f t="array" ref="AM19">Tableau1[[#This Row],[VENTES]]+SUMIFS(Tableau1[VENTES EQUIPE],Tableau1[DIRECT],Tableau1[[#This Row],[NOM]],Tableau1[signé_lead],0)</f>
        <v>0</v>
      </c>
      <c r="AN19" s="1">
        <f t="array" ref="AN19">IF(Tableau1[[#This Row],[LEAD_QUAL_VRAI]]=1,SUMIFS(Tableau1[VENTES EQUIPE],Tableau1[LEADER DIRECT],Tableau1[[#This Row],[NOM]],Tableau1[signé_lead],1),0)</f>
        <v>0</v>
      </c>
      <c r="AO19" s="1">
        <f t="array" ref="AO19">IF(Tableau1[[#This Row],[LEAD_QUAL_VRAI]]=1,SUMIFS(Tableau1[VENTES EQUIPE],Tableau1[RANG_leader],Tableau1[[#This Row],[RANG_leader]]+2,Tableau1[signé_lead],1),0)</f>
        <v>0</v>
      </c>
      <c r="AP19" s="1">
        <f t="array" ref="AP19">IF(Tableau1[[#This Row],[LEAD_QUAL_VRAI]]=1,SUMIFS(Tableau1[VENTES EQUIPE],Tableau1[RANG_leader],Tableau1[[#This Row],[RANG_leader]]+3,Tableau1[signé_lead],1),0)</f>
        <v>0</v>
      </c>
      <c r="AQ19" s="1">
        <f t="array" ref="AQ19">IF(Tableau1[[#This Row],[LEAD_QUAL_VRAI]]=1,SUMIFS(Tableau1[VENTES EQUIPE],Tableau1[RANG_leader],Tableau1[[#This Row],[RANG_leader]]+4,Tableau1[signé_lead],1),0)</f>
        <v>0</v>
      </c>
      <c r="AR19" s="1">
        <f t="array" ref="AR19">IF(Tableau1[[#This Row],[LEAD_QUAL_VRAI]]=1,SUMIFS(Tableau1[VENTES EQUIPE],Tableau1[RANG_leader],Tableau1[[#This Row],[RANG_leader]]+5,Tableau1[signé_lead],1),0)</f>
        <v>0</v>
      </c>
      <c r="AS19" s="1">
        <f t="array" ref="AS19">IF(Tableau1[[#This Row],[LEAD_QUAL_VRAI]]=1,SUMIFS(Tableau1[VENTES EQUIPE],Tableau1[RANG_leader],Tableau1[[#This Row],[RANG_leader]]+6,Tableau1[signé_lead],1),0)</f>
        <v>0</v>
      </c>
      <c r="AT19" s="1">
        <f t="array" ref="AT19">IF(Tableau1[[#This Row],[LEAD_QUAL_VRAI]]=1,SUMIFS(Tableau1[VENTES EQUIPE],Tableau1[RANG_leader],Tableau1[[#This Row],[RANG_leader]]+7,Tableau1[signé_lead],1),0)</f>
        <v>0</v>
      </c>
      <c r="AU19" s="1">
        <f t="array" ref="AU19">IF(Tableau1[[#This Row],[LEAD_QUAL_VRAI]]=1,SUMIFS(Tableau1[VENTES EQUIPE],Tableau1[RANG_leader],Tableau1[[#This Row],[RANG_leader]]+8,Tableau1[signé_lead],1),0)</f>
        <v>0</v>
      </c>
      <c r="AV19" s="1">
        <f t="array" ref="AV19">IF(Tableau1[[#This Row],[LEAD_QUAL_VRAI]]=1,SUMIFS(Tableau1[VENTES EQUIPE],Tableau1[RANG_leader],Tableau1[[#This Row],[RANG_leader]]+9,Tableau1[signé_lead],1),0)</f>
        <v>0</v>
      </c>
      <c r="AW19" s="1">
        <f t="array" ref="AW19">IF(Tableau1[[#This Row],[LEAD_QUAL_VRAI]]=1,SUMIFS(Tableau1[VENTES EQUIPE],Tableau1[RANG_leader],Tableau1[[#This Row],[RANG_leader]]+10,Tableau1[signé_lead],1),0)</f>
        <v>0</v>
      </c>
      <c r="AX19" s="1">
        <f t="array" ref="AX19">IF(Tableau1[[#This Row],[LEAD_QUAL_VRAI]]=1,SUMIFS(Tableau1[VENTES EQUIPE],Tableau1[RANG_leader],Tableau1[[#This Row],[RANG_leader]]+11,Tableau1[signé_lead],1),0)</f>
        <v>0</v>
      </c>
      <c r="AY19" s="1">
        <f t="array" ref="AY19">IF(Tableau1[[#This Row],[LEAD_QUAL_VRAI]]=1,SUMIFS(Tableau1[VENTES EQUIPE],Tableau1[RANG_leader],Tableau1[[#This Row],[RANG_leader]]+12,Tableau1[signé_lead],1),0)</f>
        <v>0</v>
      </c>
      <c r="AZ19" s="1">
        <f t="array" ref="AZ19">IF(Tableau1[[#This Row],[LEAD_QUAL_VRAI]]=1,SUMIFS(Tableau1[VENTES EQUIPE],Tableau1[RANG_leader],Tableau1[[#This Row],[RANG_leader]]+13,Tableau1[signé_lead],1),0)</f>
        <v>0</v>
      </c>
      <c r="BA19" s="1">
        <f t="array" ref="BA19">IF(Tableau1[[#This Row],[LEAD_QUAL_VRAI]]=1,SUMIFS(Tableau1[VENTES EQUIPE],Tableau1[RANG_leader],Tableau1[[#This Row],[RANG_leader]]+14,Tableau1[signé_lead],1),0)</f>
        <v>0</v>
      </c>
      <c r="BB19" s="1">
        <f t="array" ref="BB19">IF(Tableau1[[#This Row],[LEAD_QUAL_VRAI]]=1,SUMIFS(Tableau1[VENTES EQUIPE],Tableau1[RANG_leader],Tableau1[[#This Row],[RANG_leader]]+15,Tableau1[signé_lead],1),0)</f>
        <v>0</v>
      </c>
      <c r="BC19" s="1">
        <f t="array" ref="BC19">IF(Tableau1[[#This Row],[LEAD_QUAL_VRAI]]=1,COUNTIFS(Tableau1[LEADER DIRECT],Tableau1[[#This Row],[NOM]],Tableau1[LEAD_QUAL_VRAI],1),0)</f>
        <v>0</v>
      </c>
      <c r="BD19" s="1">
        <f t="array" ref="BD19">IF(Tableau1[[#This Row],[LEAD_QUAL_VRAI]]=1,COUNTIFS(Tableau1[RANG_leader],Tableau1[[#This Row],[RANG_leader]]+2),0)</f>
        <v>0</v>
      </c>
      <c r="BE19" s="1">
        <f t="array" ref="BE19">IF(Tableau1[[#This Row],[LEAD_QUAL_VRAI]]=1,COUNTIFS(Tableau1[RANG_leader],Tableau1[[#This Row],[RANG_leader]]+3),0)</f>
        <v>0</v>
      </c>
      <c r="BF19" s="1">
        <f t="array" ref="BF19">IF(AND(Tableau1[[#This Row],[VENTES]]&gt;=250,COUNTIFS(Tableau1[DIRECT],Tableau1[[#This Row],[NOM]],Tableau1[VENTES],"&gt;=250",Tableau1[LEAD_QUAL_VRAI],0)&gt;0),1,0)</f>
        <v>0</v>
      </c>
      <c r="BG19" s="1">
        <f t="array" ref="BG19">IF(AND(Tableau1[[#This Row],[VENTES]]&gt;=250,COUNTIFS(Tableau1[DIRECT],Tableau1[[#This Row],[NOM]],Tableau1[VENTES],"&gt;=250",Tableau1[LEAD_QUAL_VRAI],0)&gt;1),1,0)</f>
        <v>0</v>
      </c>
      <c r="BH19" s="1">
        <f t="array" ref="BH19">IF(AND(Tableau1[[#This Row],[VENTES]]&gt;=750,COUNTIFS(Tableau1[DIRECT],Tableau1[[#This Row],[NOM]],Tableau1[VENTES],"&gt;=250",Tableau1[LEAD_QUAL_VRAI],0)&gt;2,Tableau1[[#This Row],[VENTES EQUIPE]]&gt;=3000),1,0)</f>
        <v>0</v>
      </c>
      <c r="BI19" s="1">
        <f t="array" ref="BI19">IF(Tableau1[[#This Row],[lead niv1]]=1,1,0)</f>
        <v>0</v>
      </c>
      <c r="BJ19" s="1">
        <f t="array" ref="BJ19">IF(Tableau1[[#This Row],[lead niv1]]&gt;1,1,0)</f>
        <v>0</v>
      </c>
      <c r="BK19" s="1">
        <f t="array" ref="BK19">IF(AND(Tableau1[[#This Row],[lead niv1]]&gt;2,Tableau1[[#This Row],[lead niv2]]&gt;0),1,0)</f>
        <v>0</v>
      </c>
      <c r="BL19" s="1">
        <f t="array" ref="BL19">IF(AND(Tableau1[[#This Row],[lead niv1]]&gt;5,Tableau1[[#This Row],[lead niv2]]&gt;2,Tableau1[[#This Row],[lead niv3]]&gt;0),1,0)</f>
        <v>0</v>
      </c>
      <c r="BM19" s="1">
        <f t="array" ref="BM19">IF(AND(Tableau1[[#This Row],[lead niv1]]&gt;11,Tableau1[[#This Row],[lead niv2]]&gt;5,Tableau1[[#This Row],[lead niv3]]&gt;1),1,0)</f>
        <v>0</v>
      </c>
      <c r="BN19" s="10" t="str">
        <f t="array" ref="BN1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19" s="13">
        <f t="array" ref="BO1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19" s="12" t="str">
        <f t="array" ref="BP19">Tableau1[[#This Row],[lead niv1]]&amp;"-"&amp;Tableau1[[#This Row],[lead niv2]]&amp;"-"&amp;Tableau1[[#This Row],[lead niv3]]</f>
        <v>0-0-0</v>
      </c>
      <c r="BQ19" s="12"/>
      <c r="BR19" s="14">
        <v>0</v>
      </c>
      <c r="BS19" s="26" t="str">
        <f t="array" ref="BS19">INDEX(Tableau2[RANK],MATCH(BN19,Tableau2[RANK],0)+1,1)</f>
        <v>CONS</v>
      </c>
      <c r="BT19" s="26">
        <f t="array" ref="BT1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19" s="26" t="str">
        <f t="array" ref="BU19">IF(Tableau1[[#This Row],[PERSO À QUALIFIER]]&gt;0,INDEX(Tableau1[],MATCH(_xlfn.MAXIFS(Tableau1[VENTES],Tableau1[VENTES],"&lt;250",Tableau1[DIRECT],Tableau1[[#This Row],[NOM]]),Tableau1[VENTES],0),COLUMN(Tableau1[NOM])),"")</f>
        <v/>
      </c>
      <c r="BV19" s="26" t="str">
        <f t="array" ref="BV1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19" s="26">
        <f t="array" ref="BW1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19" s="26" t="str">
        <f t="array" ref="BX1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19" s="26" t="str">
        <f t="array" ref="BY1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19" s="26" t="str">
        <f t="array" ref="BZ1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19" s="26" t="str">
        <f t="array" ref="CA1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19" s="26">
        <f t="array" ref="CB1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19" s="26">
        <f t="array" ref="CC1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19" s="26">
        <f t="array" ref="CD1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19" s="26" t="str">
        <f t="array" ref="CE1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du culo</v>
      </c>
      <c r="CF19" s="26" t="str">
        <f t="array" ref="CF1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>yabi dolido</v>
      </c>
      <c r="CG19" s="26" t="str">
        <f t="array" ref="CG1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19" s="26" t="str">
        <f t="array" ref="CH1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19" s="26" t="str">
        <f t="array" ref="CI1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19" s="26" t="str">
        <f t="array" ref="CJ1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19" s="26" t="str">
        <f t="array" ref="CK1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19" s="26" t="e">
        <f t="array" ref="CL1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19" s="26" t="str">
        <f t="array" ref="CM1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du culo</v>
      </c>
      <c r="CN19" s="26"/>
      <c r="CO19" s="26"/>
      <c r="CP19" s="26">
        <f t="array" ref="CP1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19" s="26" t="str">
        <f t="array" ref="CQ1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19" s="26" t="str">
        <f t="array" ref="CR1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>
        <f t="array" ref="DC1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19" s="26" t="str">
        <f t="array" ref="DD1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19" s="26" t="str">
        <f t="array" ref="DE1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19" s="26">
        <f t="array" ref="DF1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19" s="26" t="str">
        <f t="array" ref="DG1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19" s="26" t="str">
        <f t="array" ref="DH1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19" s="26">
        <f t="array" ref="DI1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19" s="26">
        <f t="array" ref="DJ1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19" s="26">
        <f t="array" ref="DK19">IF(Tableau1[[#This Row],[PAYE SI INVESTI]]&lt;&gt;"",Tableau1[[#This Row],[PAYE SI INVESTI]]-Tableau1[[#This Row],[PAYE]],"")</f>
        <v>0</v>
      </c>
      <c r="DO19" s="3"/>
    </row>
    <row r="20" spans="1:119" x14ac:dyDescent="0.25">
      <c r="A20" s="9" t="s">
        <v>196</v>
      </c>
      <c r="B20" s="2" t="s">
        <v>195</v>
      </c>
      <c r="C20" s="1" t="str">
        <f t="array" ref="C20">IF(OR(Tableau1[[#This Row],[DIRECT]]="",Tableau1[[#This Row],[DIRECT]]="val"),"",INDEX(Tableau1[],MATCH(Tableau1[[#This Row],[DIRECT]],Tableau1[NOM],0),2))</f>
        <v>ÉMILIE GAULIN</v>
      </c>
      <c r="D20" s="1" t="str">
        <f t="array" ref="D20">IF(OR(Tableau1[[#This Row],[direct2]]="",Tableau1[[#This Row],[direct2]]="val"),"",INDEX(Tableau1[],MATCH(Tableau1[[#This Row],[direct2]],Tableau1[NOM],0),2))</f>
        <v>VAL</v>
      </c>
      <c r="E20" s="1" t="str">
        <f t="array" ref="E20">IF(OR(Tableau1[[#This Row],[direct3]]="",Tableau1[[#This Row],[direct3]]="val"),"",INDEX(Tableau1[],MATCH(Tableau1[[#This Row],[direct3]],Tableau1[NOM],0),2))</f>
        <v/>
      </c>
      <c r="F20" s="1" t="str">
        <f t="array" ref="F20">IF(OR(Tableau1[[#This Row],[direct4]]="",Tableau1[[#This Row],[direct4]]="val"),"",INDEX(Tableau1[],MATCH(Tableau1[[#This Row],[direct4]],Tableau1[NOM],0),2))</f>
        <v/>
      </c>
      <c r="G20" s="1" t="str">
        <f t="array" ref="G20">IF(OR(Tableau1[[#This Row],[direct5]]="",Tableau1[[#This Row],[direct5]]="val"),"",INDEX(Tableau1[],MATCH(Tableau1[[#This Row],[direct5]],Tableau1[NOM],0),2))</f>
        <v/>
      </c>
      <c r="H20" s="1" t="str">
        <f t="array" ref="H20">IF(OR(Tableau1[[#This Row],[direct6]]="",Tableau1[[#This Row],[direct6]]="val"),"",INDEX(Tableau1[],MATCH(Tableau1[[#This Row],[direct6]],Tableau1[NOM],0),2))</f>
        <v/>
      </c>
      <c r="I20" s="1" t="str">
        <f t="array" ref="I20">IF(OR(Tableau1[[#This Row],[direct7]]="",Tableau1[[#This Row],[direct7]]="val"),"",INDEX(Tableau1[],MATCH(Tableau1[[#This Row],[direct7]],Tableau1[NOM],0),2))</f>
        <v/>
      </c>
      <c r="J20" s="1" t="str">
        <f t="array" ref="J20">IF(OR(Tableau1[[#This Row],[direct8]]="",Tableau1[[#This Row],[direct8]]="val"),"",INDEX(Tableau1[],MATCH(Tableau1[[#This Row],[direct8]],Tableau1[NOM],0),2))</f>
        <v/>
      </c>
      <c r="K20" s="1" t="str">
        <f t="array" ref="K20">IF(OR(Tableau1[[#This Row],[direct9]]="",Tableau1[[#This Row],[direct9]]="val"),"",INDEX(Tableau1[],MATCH(Tableau1[[#This Row],[direct9]],Tableau1[NOM],0),2))</f>
        <v/>
      </c>
      <c r="L20" s="1" t="str">
        <f t="array" ref="L20">IF(OR(Tableau1[[#This Row],[direct10]]="",Tableau1[[#This Row],[direct10]]="val"),"",INDEX(Tableau1[],MATCH(Tableau1[[#This Row],[direct10]],Tableau1[NOM],0),2))</f>
        <v/>
      </c>
      <c r="M20" s="1" t="str">
        <f t="array" ref="M20">IF(OR(Tableau1[[#This Row],[direct11]]="",Tableau1[[#This Row],[direct11]]="val"),"",INDEX(Tableau1[],MATCH(Tableau1[[#This Row],[direct11]],Tableau1[NOM],0),2))</f>
        <v/>
      </c>
      <c r="N20" s="1" t="str">
        <f t="array" ref="N20">IF(OR(Tableau1[[#This Row],[direct12]]="",Tableau1[[#This Row],[direct12]]="val"),"",INDEX(Tableau1[],MATCH(Tableau1[[#This Row],[direct12]],Tableau1[NOM],0),2))</f>
        <v/>
      </c>
      <c r="O20" s="1" t="str">
        <f t="array" ref="O20">IF(OR(Tableau1[[#This Row],[direct13]]="",Tableau1[[#This Row],[direct13]]="val"),"",INDEX(Tableau1[],MATCH(Tableau1[[#This Row],[direct13]],Tableau1[NOM],0),2))</f>
        <v/>
      </c>
      <c r="P20" s="1" t="str">
        <f t="array" ref="P20">IF(OR(Tableau1[[#This Row],[direct14]]="",Tableau1[[#This Row],[direct14]]="val"),"",INDEX(Tableau1[],MATCH(Tableau1[[#This Row],[direct14]],Tableau1[NOM],0),2))</f>
        <v/>
      </c>
      <c r="Q20" s="1" t="str">
        <f t="array" ref="Q20">IF(OR(Tableau1[[#This Row],[direct15]]="",Tableau1[[#This Row],[direct15]]="val"),"",INDEX(Tableau1[],MATCH(Tableau1[[#This Row],[direct15]],Tableau1[NOM],0),2))</f>
        <v/>
      </c>
      <c r="R20" s="1" t="str">
        <f t="array" ref="R20">IF(OR(Tableau1[[#This Row],[direct16]]="",Tableau1[[#This Row],[direct16]]="val"),"",INDEX(Tableau1[],MATCH(Tableau1[[#This Row],[direct16]],Tableau1[NOM],0),2))</f>
        <v/>
      </c>
      <c r="S20" s="1" t="str">
        <f t="array" ref="S20">IF(OR(Tableau1[[#This Row],[direct17]]="",Tableau1[[#This Row],[direct17]]="val"),"",INDEX(Tableau1[],MATCH(Tableau1[[#This Row],[direct17]],Tableau1[NOM],0),2))</f>
        <v/>
      </c>
      <c r="T20" s="1" t="str">
        <f t="array" ref="T20">IF(OR(Tableau1[[#This Row],[direct18]]="",Tableau1[[#This Row],[direct18]]="val"),"",INDEX(Tableau1[],MATCH(Tableau1[[#This Row],[direct18]],Tableau1[NOM],0),2))</f>
        <v/>
      </c>
      <c r="U20" s="1" t="str">
        <f t="array" ref="U20">IF(OR(Tableau1[[#This Row],[direct19]]="",Tableau1[[#This Row],[direct19]]="val"),"",INDEX(Tableau1[],MATCH(Tableau1[[#This Row],[direct19]],Tableau1[NOM],0),2))</f>
        <v/>
      </c>
      <c r="V20" s="12" t="str">
        <f t="array" ref="V2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0" s="12">
        <f t="array" ref="W20">IF(Tableau1[[#This Row],[LEADER DIRECT]]="",0,INDEX(Tableau1[],MATCH(Tableau1[[#This Row],[LEADER DIRECT]],Tableau1[NOM],0),COLUMN(Tableau1[[#This Row],[RANG_leader]])))</f>
        <v>0</v>
      </c>
      <c r="X20" s="12">
        <f t="array" ref="X2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0" s="12">
        <f t="array" ref="Y20">IF(Tableau1[[#This Row],[DIRECT]]="",0,VLOOKUP(Tableau1[[#This Row],[DIRECT]],Tableau1[],COLUMN(Tableau1[[#This Row],[RANG]]),FALSE)+1)</f>
        <v>3</v>
      </c>
      <c r="Z20" s="19">
        <v>0</v>
      </c>
      <c r="AA20" s="1">
        <f t="array" ref="AA20">COUNTIF(Tableau1[DIRECT],Tableau1[[#This Row],[NOM]])</f>
        <v>0</v>
      </c>
      <c r="AB20" s="1">
        <f t="array" ref="AB20">COUNTIFS(Tableau1[DIRECT],Tableau1[[#This Row],[NOM]],Tableau1[VENTES],"&gt;=250")</f>
        <v>0</v>
      </c>
      <c r="AC20" s="1">
        <f t="array" ref="AC2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0" s="1">
        <f t="array" ref="AD2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0" s="20">
        <f t="array" ref="AE20">IF(Tableau1[[#This Row],[LEAD_QUAL_PREMIER]]=1,Tableau1[[#This Row],[niv1 qual]],COUNTIFS(Tableau1[DIRECT],Tableau1[[#This Row],[NOM]],Tableau1[LEAD_QUAL_VRAI],0,Tableau1[VENTES],"&gt;=250"))</f>
        <v>0</v>
      </c>
      <c r="AF20" s="1">
        <f t="array" ref="AF2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0" s="1">
        <f t="array" ref="AG20">IF(AND(Tableau1[[#This Row],[niv1 qual]]&gt;3,(Tableau1[[#This Row],[niv1 qual]]+Tableau1[[#This Row],[niv2+ qual]])&gt;5,Tableau1[[#This Row],[VENTES]]&gt;=1000,Tableau1[[#This Row],[ventes_equipe_temp]]&gt;=6000),1,0)</f>
        <v>0</v>
      </c>
      <c r="AH20" s="1">
        <f t="array" ref="AH20">IF(Tableau1[[#This Row],[LEAD_POSSIBLE]]=1,RANK(Tableau1[[#This Row],[RANG]],Tableau1[RANG],1),0)</f>
        <v>0</v>
      </c>
      <c r="AI20" s="1">
        <f t="array" ref="AI20">IF(COUNTIF(Tableau1[LEAD_POSSIBLE_RANG],"&lt;&gt;0")&gt;0,IF(Tableau1[[#This Row],[LEAD_POSSIBLE_RANG]]=LARGE(Tableau1[LEAD_POSSIBLE_RANG],1),1,0),0)</f>
        <v>0</v>
      </c>
      <c r="AJ20" s="1">
        <f t="array" ref="AJ20">IF(Tableau1[[#This Row],[DIRECT]]="",Tableau1[[#This Row],[LEAD_QUAL_VRAI]],IF(INDEX(Tableau1[],MATCH(Tableau1[[#This Row],[DIRECT]],Tableau1[NOM],0),COLUMN(Tableau1[[#This Row],[LEAD_QUAL_VRAI]]))=1,1,0))</f>
        <v>0</v>
      </c>
      <c r="AK20" s="1">
        <f t="array" ref="AK2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0" s="1">
        <f t="array" ref="AL2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0" s="10">
        <f t="array" ref="AM20">Tableau1[[#This Row],[VENTES]]+SUMIFS(Tableau1[VENTES EQUIPE],Tableau1[DIRECT],Tableau1[[#This Row],[NOM]],Tableau1[signé_lead],0)</f>
        <v>0</v>
      </c>
      <c r="AN20" s="1">
        <f t="array" ref="AN20">IF(Tableau1[[#This Row],[LEAD_QUAL_VRAI]]=1,SUMIFS(Tableau1[VENTES EQUIPE],Tableau1[LEADER DIRECT],Tableau1[[#This Row],[NOM]],Tableau1[signé_lead],1),0)</f>
        <v>0</v>
      </c>
      <c r="AO20" s="1">
        <f t="array" ref="AO20">IF(Tableau1[[#This Row],[LEAD_QUAL_VRAI]]=1,SUMIFS(Tableau1[VENTES EQUIPE],Tableau1[RANG_leader],Tableau1[[#This Row],[RANG_leader]]+2,Tableau1[signé_lead],1),0)</f>
        <v>0</v>
      </c>
      <c r="AP20" s="1">
        <f t="array" ref="AP20">IF(Tableau1[[#This Row],[LEAD_QUAL_VRAI]]=1,SUMIFS(Tableau1[VENTES EQUIPE],Tableau1[RANG_leader],Tableau1[[#This Row],[RANG_leader]]+3,Tableau1[signé_lead],1),0)</f>
        <v>0</v>
      </c>
      <c r="AQ20" s="1">
        <f t="array" ref="AQ20">IF(Tableau1[[#This Row],[LEAD_QUAL_VRAI]]=1,SUMIFS(Tableau1[VENTES EQUIPE],Tableau1[RANG_leader],Tableau1[[#This Row],[RANG_leader]]+4,Tableau1[signé_lead],1),0)</f>
        <v>0</v>
      </c>
      <c r="AR20" s="1">
        <f t="array" ref="AR20">IF(Tableau1[[#This Row],[LEAD_QUAL_VRAI]]=1,SUMIFS(Tableau1[VENTES EQUIPE],Tableau1[RANG_leader],Tableau1[[#This Row],[RANG_leader]]+5,Tableau1[signé_lead],1),0)</f>
        <v>0</v>
      </c>
      <c r="AS20" s="1">
        <f t="array" ref="AS20">IF(Tableau1[[#This Row],[LEAD_QUAL_VRAI]]=1,SUMIFS(Tableau1[VENTES EQUIPE],Tableau1[RANG_leader],Tableau1[[#This Row],[RANG_leader]]+6,Tableau1[signé_lead],1),0)</f>
        <v>0</v>
      </c>
      <c r="AT20" s="1">
        <f t="array" ref="AT20">IF(Tableau1[[#This Row],[LEAD_QUAL_VRAI]]=1,SUMIFS(Tableau1[VENTES EQUIPE],Tableau1[RANG_leader],Tableau1[[#This Row],[RANG_leader]]+7,Tableau1[signé_lead],1),0)</f>
        <v>0</v>
      </c>
      <c r="AU20" s="1">
        <f t="array" ref="AU20">IF(Tableau1[[#This Row],[LEAD_QUAL_VRAI]]=1,SUMIFS(Tableau1[VENTES EQUIPE],Tableau1[RANG_leader],Tableau1[[#This Row],[RANG_leader]]+8,Tableau1[signé_lead],1),0)</f>
        <v>0</v>
      </c>
      <c r="AV20" s="1">
        <f t="array" ref="AV20">IF(Tableau1[[#This Row],[LEAD_QUAL_VRAI]]=1,SUMIFS(Tableau1[VENTES EQUIPE],Tableau1[RANG_leader],Tableau1[[#This Row],[RANG_leader]]+9,Tableau1[signé_lead],1),0)</f>
        <v>0</v>
      </c>
      <c r="AW20" s="1">
        <f t="array" ref="AW20">IF(Tableau1[[#This Row],[LEAD_QUAL_VRAI]]=1,SUMIFS(Tableau1[VENTES EQUIPE],Tableau1[RANG_leader],Tableau1[[#This Row],[RANG_leader]]+10,Tableau1[signé_lead],1),0)</f>
        <v>0</v>
      </c>
      <c r="AX20" s="1">
        <f t="array" ref="AX20">IF(Tableau1[[#This Row],[LEAD_QUAL_VRAI]]=1,SUMIFS(Tableau1[VENTES EQUIPE],Tableau1[RANG_leader],Tableau1[[#This Row],[RANG_leader]]+11,Tableau1[signé_lead],1),0)</f>
        <v>0</v>
      </c>
      <c r="AY20" s="1">
        <f t="array" ref="AY20">IF(Tableau1[[#This Row],[LEAD_QUAL_VRAI]]=1,SUMIFS(Tableau1[VENTES EQUIPE],Tableau1[RANG_leader],Tableau1[[#This Row],[RANG_leader]]+12,Tableau1[signé_lead],1),0)</f>
        <v>0</v>
      </c>
      <c r="AZ20" s="1">
        <f t="array" ref="AZ20">IF(Tableau1[[#This Row],[LEAD_QUAL_VRAI]]=1,SUMIFS(Tableau1[VENTES EQUIPE],Tableau1[RANG_leader],Tableau1[[#This Row],[RANG_leader]]+13,Tableau1[signé_lead],1),0)</f>
        <v>0</v>
      </c>
      <c r="BA20" s="1">
        <f t="array" ref="BA20">IF(Tableau1[[#This Row],[LEAD_QUAL_VRAI]]=1,SUMIFS(Tableau1[VENTES EQUIPE],Tableau1[RANG_leader],Tableau1[[#This Row],[RANG_leader]]+14,Tableau1[signé_lead],1),0)</f>
        <v>0</v>
      </c>
      <c r="BB20" s="1">
        <f t="array" ref="BB20">IF(Tableau1[[#This Row],[LEAD_QUAL_VRAI]]=1,SUMIFS(Tableau1[VENTES EQUIPE],Tableau1[RANG_leader],Tableau1[[#This Row],[RANG_leader]]+15,Tableau1[signé_lead],1),0)</f>
        <v>0</v>
      </c>
      <c r="BC20" s="1">
        <f t="array" ref="BC20">IF(Tableau1[[#This Row],[LEAD_QUAL_VRAI]]=1,COUNTIFS(Tableau1[LEADER DIRECT],Tableau1[[#This Row],[NOM]],Tableau1[LEAD_QUAL_VRAI],1),0)</f>
        <v>0</v>
      </c>
      <c r="BD20" s="1">
        <f t="array" ref="BD20">IF(Tableau1[[#This Row],[LEAD_QUAL_VRAI]]=1,COUNTIFS(Tableau1[RANG_leader],Tableau1[[#This Row],[RANG_leader]]+2),0)</f>
        <v>0</v>
      </c>
      <c r="BE20" s="1">
        <f t="array" ref="BE20">IF(Tableau1[[#This Row],[LEAD_QUAL_VRAI]]=1,COUNTIFS(Tableau1[RANG_leader],Tableau1[[#This Row],[RANG_leader]]+3),0)</f>
        <v>0</v>
      </c>
      <c r="BF20" s="1">
        <f t="array" ref="BF20">IF(AND(Tableau1[[#This Row],[VENTES]]&gt;=250,COUNTIFS(Tableau1[DIRECT],Tableau1[[#This Row],[NOM]],Tableau1[VENTES],"&gt;=250",Tableau1[LEAD_QUAL_VRAI],0)&gt;0),1,0)</f>
        <v>0</v>
      </c>
      <c r="BG20" s="1">
        <f t="array" ref="BG20">IF(AND(Tableau1[[#This Row],[VENTES]]&gt;=250,COUNTIFS(Tableau1[DIRECT],Tableau1[[#This Row],[NOM]],Tableau1[VENTES],"&gt;=250",Tableau1[LEAD_QUAL_VRAI],0)&gt;1),1,0)</f>
        <v>0</v>
      </c>
      <c r="BH20" s="1">
        <f t="array" ref="BH20">IF(AND(Tableau1[[#This Row],[VENTES]]&gt;=750,COUNTIFS(Tableau1[DIRECT],Tableau1[[#This Row],[NOM]],Tableau1[VENTES],"&gt;=250",Tableau1[LEAD_QUAL_VRAI],0)&gt;2,Tableau1[[#This Row],[VENTES EQUIPE]]&gt;=3000),1,0)</f>
        <v>0</v>
      </c>
      <c r="BI20" s="1">
        <f t="array" ref="BI20">IF(Tableau1[[#This Row],[lead niv1]]=1,1,0)</f>
        <v>0</v>
      </c>
      <c r="BJ20" s="1">
        <f t="array" ref="BJ20">IF(Tableau1[[#This Row],[lead niv1]]&gt;1,1,0)</f>
        <v>0</v>
      </c>
      <c r="BK20" s="1">
        <f t="array" ref="BK20">IF(AND(Tableau1[[#This Row],[lead niv1]]&gt;2,Tableau1[[#This Row],[lead niv2]]&gt;0),1,0)</f>
        <v>0</v>
      </c>
      <c r="BL20" s="1">
        <f t="array" ref="BL20">IF(AND(Tableau1[[#This Row],[lead niv1]]&gt;5,Tableau1[[#This Row],[lead niv2]]&gt;2,Tableau1[[#This Row],[lead niv3]]&gt;0),1,0)</f>
        <v>0</v>
      </c>
      <c r="BM20" s="1">
        <f t="array" ref="BM20">IF(AND(Tableau1[[#This Row],[lead niv1]]&gt;11,Tableau1[[#This Row],[lead niv2]]&gt;5,Tableau1[[#This Row],[lead niv3]]&gt;1),1,0)</f>
        <v>0</v>
      </c>
      <c r="BN20" s="10" t="str">
        <f t="array" ref="BN2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0" s="13">
        <f t="array" ref="BO2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0" s="12" t="str">
        <f t="array" ref="BP20">Tableau1[[#This Row],[lead niv1]]&amp;"-"&amp;Tableau1[[#This Row],[lead niv2]]&amp;"-"&amp;Tableau1[[#This Row],[lead niv3]]</f>
        <v>0-0-0</v>
      </c>
      <c r="BQ20" s="12"/>
      <c r="BR20" s="14">
        <v>0</v>
      </c>
      <c r="BS20" s="26" t="str">
        <f t="array" ref="BS20">INDEX(Tableau2[RANK],MATCH(BN20,Tableau2[RANK],0)+1,1)</f>
        <v>CONS</v>
      </c>
      <c r="BT20" s="26">
        <f t="array" ref="BT2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0" s="26" t="str">
        <f t="array" ref="BU20">IF(Tableau1[[#This Row],[PERSO À QUALIFIER]]&gt;0,INDEX(Tableau1[],MATCH(_xlfn.MAXIFS(Tableau1[VENTES],Tableau1[VENTES],"&lt;250",Tableau1[DIRECT],Tableau1[[#This Row],[NOM]]),Tableau1[VENTES],0),COLUMN(Tableau1[NOM])),"")</f>
        <v/>
      </c>
      <c r="BV20" s="26" t="str">
        <f t="array" ref="BV2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0" s="26">
        <f t="array" ref="BW2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0" s="26" t="str">
        <f t="array" ref="BX2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0" s="26" t="str">
        <f t="array" ref="BY2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0" s="26" t="str">
        <f t="array" ref="BZ2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0" s="26" t="str">
        <f t="array" ref="CA2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0" s="26">
        <f t="array" ref="CB2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0" s="26">
        <f t="array" ref="CC2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0" s="26">
        <f t="array" ref="CD2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0" s="26" t="str">
        <f t="array" ref="CE2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0" s="26" t="str">
        <f t="array" ref="CF2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0" s="26" t="str">
        <f t="array" ref="CG2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0" s="26" t="str">
        <f t="array" ref="CH2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0" s="26" t="str">
        <f t="array" ref="CI2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0" s="26" t="str">
        <f t="array" ref="CJ2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0" s="26" t="str">
        <f t="array" ref="CK2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0" s="26" t="e">
        <f t="array" ref="CL2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0" s="26" t="e">
        <f t="array" ref="CM2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0" s="26"/>
      <c r="CO20" s="26"/>
      <c r="CP20" s="26">
        <f t="array" ref="CP2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0" s="26" t="str">
        <f t="array" ref="CQ2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0" s="26" t="str">
        <f t="array" ref="CR2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>
        <f t="array" ref="DC2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0" s="26" t="str">
        <f t="array" ref="DD2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0" s="26" t="str">
        <f t="array" ref="DE2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0" s="26">
        <f t="array" ref="DF2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0" s="26" t="str">
        <f t="array" ref="DG2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0" s="26" t="str">
        <f t="array" ref="DH2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0" s="26">
        <f t="array" ref="DI2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0" s="26">
        <f t="array" ref="DJ2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0" s="26">
        <f t="array" ref="DK20">IF(Tableau1[[#This Row],[PAYE SI INVESTI]]&lt;&gt;"",Tableau1[[#This Row],[PAYE SI INVESTI]]-Tableau1[[#This Row],[PAYE]],"")</f>
        <v>0</v>
      </c>
      <c r="DO20" s="3"/>
    </row>
    <row r="21" spans="1:119" x14ac:dyDescent="0.25">
      <c r="A21" s="9" t="s">
        <v>197</v>
      </c>
      <c r="B21" s="2" t="s">
        <v>195</v>
      </c>
      <c r="C21" s="1" t="str">
        <f t="array" ref="C21">IF(OR(Tableau1[[#This Row],[DIRECT]]="",Tableau1[[#This Row],[DIRECT]]="val"),"",INDEX(Tableau1[],MATCH(Tableau1[[#This Row],[DIRECT]],Tableau1[NOM],0),2))</f>
        <v>ÉMILIE GAULIN</v>
      </c>
      <c r="D21" s="1" t="str">
        <f t="array" ref="D21">IF(OR(Tableau1[[#This Row],[direct2]]="",Tableau1[[#This Row],[direct2]]="val"),"",INDEX(Tableau1[],MATCH(Tableau1[[#This Row],[direct2]],Tableau1[NOM],0),2))</f>
        <v>VAL</v>
      </c>
      <c r="E21" s="1" t="str">
        <f t="array" ref="E21">IF(OR(Tableau1[[#This Row],[direct3]]="",Tableau1[[#This Row],[direct3]]="val"),"",INDEX(Tableau1[],MATCH(Tableau1[[#This Row],[direct3]],Tableau1[NOM],0),2))</f>
        <v/>
      </c>
      <c r="F21" s="1" t="str">
        <f t="array" ref="F21">IF(OR(Tableau1[[#This Row],[direct4]]="",Tableau1[[#This Row],[direct4]]="val"),"",INDEX(Tableau1[],MATCH(Tableau1[[#This Row],[direct4]],Tableau1[NOM],0),2))</f>
        <v/>
      </c>
      <c r="G21" s="1" t="str">
        <f t="array" ref="G21">IF(OR(Tableau1[[#This Row],[direct5]]="",Tableau1[[#This Row],[direct5]]="val"),"",INDEX(Tableau1[],MATCH(Tableau1[[#This Row],[direct5]],Tableau1[NOM],0),2))</f>
        <v/>
      </c>
      <c r="H21" s="1" t="str">
        <f t="array" ref="H21">IF(OR(Tableau1[[#This Row],[direct6]]="",Tableau1[[#This Row],[direct6]]="val"),"",INDEX(Tableau1[],MATCH(Tableau1[[#This Row],[direct6]],Tableau1[NOM],0),2))</f>
        <v/>
      </c>
      <c r="I21" s="1" t="str">
        <f t="array" ref="I21">IF(OR(Tableau1[[#This Row],[direct7]]="",Tableau1[[#This Row],[direct7]]="val"),"",INDEX(Tableau1[],MATCH(Tableau1[[#This Row],[direct7]],Tableau1[NOM],0),2))</f>
        <v/>
      </c>
      <c r="J21" s="1" t="str">
        <f t="array" ref="J21">IF(OR(Tableau1[[#This Row],[direct8]]="",Tableau1[[#This Row],[direct8]]="val"),"",INDEX(Tableau1[],MATCH(Tableau1[[#This Row],[direct8]],Tableau1[NOM],0),2))</f>
        <v/>
      </c>
      <c r="K21" s="1" t="str">
        <f t="array" ref="K21">IF(OR(Tableau1[[#This Row],[direct9]]="",Tableau1[[#This Row],[direct9]]="val"),"",INDEX(Tableau1[],MATCH(Tableau1[[#This Row],[direct9]],Tableau1[NOM],0),2))</f>
        <v/>
      </c>
      <c r="L21" s="1" t="str">
        <f t="array" ref="L21">IF(OR(Tableau1[[#This Row],[direct10]]="",Tableau1[[#This Row],[direct10]]="val"),"",INDEX(Tableau1[],MATCH(Tableau1[[#This Row],[direct10]],Tableau1[NOM],0),2))</f>
        <v/>
      </c>
      <c r="M21" s="1" t="str">
        <f t="array" ref="M21">IF(OR(Tableau1[[#This Row],[direct11]]="",Tableau1[[#This Row],[direct11]]="val"),"",INDEX(Tableau1[],MATCH(Tableau1[[#This Row],[direct11]],Tableau1[NOM],0),2))</f>
        <v/>
      </c>
      <c r="N21" s="1" t="str">
        <f t="array" ref="N21">IF(OR(Tableau1[[#This Row],[direct12]]="",Tableau1[[#This Row],[direct12]]="val"),"",INDEX(Tableau1[],MATCH(Tableau1[[#This Row],[direct12]],Tableau1[NOM],0),2))</f>
        <v/>
      </c>
      <c r="O21" s="1" t="str">
        <f t="array" ref="O21">IF(OR(Tableau1[[#This Row],[direct13]]="",Tableau1[[#This Row],[direct13]]="val"),"",INDEX(Tableau1[],MATCH(Tableau1[[#This Row],[direct13]],Tableau1[NOM],0),2))</f>
        <v/>
      </c>
      <c r="P21" s="1" t="str">
        <f t="array" ref="P21">IF(OR(Tableau1[[#This Row],[direct14]]="",Tableau1[[#This Row],[direct14]]="val"),"",INDEX(Tableau1[],MATCH(Tableau1[[#This Row],[direct14]],Tableau1[NOM],0),2))</f>
        <v/>
      </c>
      <c r="Q21" s="1" t="str">
        <f t="array" ref="Q21">IF(OR(Tableau1[[#This Row],[direct15]]="",Tableau1[[#This Row],[direct15]]="val"),"",INDEX(Tableau1[],MATCH(Tableau1[[#This Row],[direct15]],Tableau1[NOM],0),2))</f>
        <v/>
      </c>
      <c r="R21" s="1" t="str">
        <f t="array" ref="R21">IF(OR(Tableau1[[#This Row],[direct16]]="",Tableau1[[#This Row],[direct16]]="val"),"",INDEX(Tableau1[],MATCH(Tableau1[[#This Row],[direct16]],Tableau1[NOM],0),2))</f>
        <v/>
      </c>
      <c r="S21" s="1" t="str">
        <f t="array" ref="S21">IF(OR(Tableau1[[#This Row],[direct17]]="",Tableau1[[#This Row],[direct17]]="val"),"",INDEX(Tableau1[],MATCH(Tableau1[[#This Row],[direct17]],Tableau1[NOM],0),2))</f>
        <v/>
      </c>
      <c r="T21" s="1" t="str">
        <f t="array" ref="T21">IF(OR(Tableau1[[#This Row],[direct18]]="",Tableau1[[#This Row],[direct18]]="val"),"",INDEX(Tableau1[],MATCH(Tableau1[[#This Row],[direct18]],Tableau1[NOM],0),2))</f>
        <v/>
      </c>
      <c r="U21" s="1" t="str">
        <f t="array" ref="U21">IF(OR(Tableau1[[#This Row],[direct19]]="",Tableau1[[#This Row],[direct19]]="val"),"",INDEX(Tableau1[],MATCH(Tableau1[[#This Row],[direct19]],Tableau1[NOM],0),2))</f>
        <v/>
      </c>
      <c r="V21" s="12" t="str">
        <f t="array" ref="V2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1" s="12">
        <f t="array" ref="W21">IF(Tableau1[[#This Row],[LEADER DIRECT]]="",0,INDEX(Tableau1[],MATCH(Tableau1[[#This Row],[LEADER DIRECT]],Tableau1[NOM],0),COLUMN(Tableau1[[#This Row],[RANG_leader]])))</f>
        <v>0</v>
      </c>
      <c r="X21" s="12">
        <f t="array" ref="X2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1" s="12">
        <f t="array" ref="Y21">IF(Tableau1[[#This Row],[DIRECT]]="",0,VLOOKUP(Tableau1[[#This Row],[DIRECT]],Tableau1[],COLUMN(Tableau1[[#This Row],[RANG]]),FALSE)+1)</f>
        <v>3</v>
      </c>
      <c r="Z21" s="19">
        <v>0</v>
      </c>
      <c r="AA21" s="1">
        <f t="array" ref="AA21">COUNTIF(Tableau1[DIRECT],Tableau1[[#This Row],[NOM]])</f>
        <v>0</v>
      </c>
      <c r="AB21" s="1">
        <f t="array" ref="AB21">COUNTIFS(Tableau1[DIRECT],Tableau1[[#This Row],[NOM]],Tableau1[VENTES],"&gt;=250")</f>
        <v>0</v>
      </c>
      <c r="AC21" s="1">
        <f t="array" ref="AC2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1" s="1">
        <f t="array" ref="AD2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1" s="20">
        <f t="array" ref="AE21">IF(Tableau1[[#This Row],[LEAD_QUAL_PREMIER]]=1,Tableau1[[#This Row],[niv1 qual]],COUNTIFS(Tableau1[DIRECT],Tableau1[[#This Row],[NOM]],Tableau1[LEAD_QUAL_VRAI],0,Tableau1[VENTES],"&gt;=250"))</f>
        <v>0</v>
      </c>
      <c r="AF21" s="1">
        <f t="array" ref="AF2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1" s="1">
        <f t="array" ref="AG21">IF(AND(Tableau1[[#This Row],[niv1 qual]]&gt;3,(Tableau1[[#This Row],[niv1 qual]]+Tableau1[[#This Row],[niv2+ qual]])&gt;5,Tableau1[[#This Row],[VENTES]]&gt;=1000,Tableau1[[#This Row],[ventes_equipe_temp]]&gt;=6000),1,0)</f>
        <v>0</v>
      </c>
      <c r="AH21" s="1">
        <f t="array" ref="AH21">IF(Tableau1[[#This Row],[LEAD_POSSIBLE]]=1,RANK(Tableau1[[#This Row],[RANG]],Tableau1[RANG],1),0)</f>
        <v>0</v>
      </c>
      <c r="AI21" s="1">
        <f t="array" ref="AI21">IF(COUNTIF(Tableau1[LEAD_POSSIBLE_RANG],"&lt;&gt;0")&gt;0,IF(Tableau1[[#This Row],[LEAD_POSSIBLE_RANG]]=LARGE(Tableau1[LEAD_POSSIBLE_RANG],1),1,0),0)</f>
        <v>0</v>
      </c>
      <c r="AJ21" s="1">
        <f t="array" ref="AJ21">IF(Tableau1[[#This Row],[DIRECT]]="",Tableau1[[#This Row],[LEAD_QUAL_VRAI]],IF(INDEX(Tableau1[],MATCH(Tableau1[[#This Row],[DIRECT]],Tableau1[NOM],0),COLUMN(Tableau1[[#This Row],[LEAD_QUAL_VRAI]]))=1,1,0))</f>
        <v>0</v>
      </c>
      <c r="AK21" s="1">
        <f t="array" ref="AK2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1" s="1">
        <f t="array" ref="AL2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1" s="10">
        <f t="array" ref="AM21">Tableau1[[#This Row],[VENTES]]+SUMIFS(Tableau1[VENTES EQUIPE],Tableau1[DIRECT],Tableau1[[#This Row],[NOM]],Tableau1[signé_lead],0)</f>
        <v>0</v>
      </c>
      <c r="AN21" s="1">
        <f t="array" ref="AN21">IF(Tableau1[[#This Row],[LEAD_QUAL_VRAI]]=1,SUMIFS(Tableau1[VENTES EQUIPE],Tableau1[LEADER DIRECT],Tableau1[[#This Row],[NOM]],Tableau1[signé_lead],1),0)</f>
        <v>0</v>
      </c>
      <c r="AO21" s="1">
        <f t="array" ref="AO21">IF(Tableau1[[#This Row],[LEAD_QUAL_VRAI]]=1,SUMIFS(Tableau1[VENTES EQUIPE],Tableau1[RANG_leader],Tableau1[[#This Row],[RANG_leader]]+2,Tableau1[signé_lead],1),0)</f>
        <v>0</v>
      </c>
      <c r="AP21" s="1">
        <f t="array" ref="AP21">IF(Tableau1[[#This Row],[LEAD_QUAL_VRAI]]=1,SUMIFS(Tableau1[VENTES EQUIPE],Tableau1[RANG_leader],Tableau1[[#This Row],[RANG_leader]]+3,Tableau1[signé_lead],1),0)</f>
        <v>0</v>
      </c>
      <c r="AQ21" s="1">
        <f t="array" ref="AQ21">IF(Tableau1[[#This Row],[LEAD_QUAL_VRAI]]=1,SUMIFS(Tableau1[VENTES EQUIPE],Tableau1[RANG_leader],Tableau1[[#This Row],[RANG_leader]]+4,Tableau1[signé_lead],1),0)</f>
        <v>0</v>
      </c>
      <c r="AR21" s="1">
        <f t="array" ref="AR21">IF(Tableau1[[#This Row],[LEAD_QUAL_VRAI]]=1,SUMIFS(Tableau1[VENTES EQUIPE],Tableau1[RANG_leader],Tableau1[[#This Row],[RANG_leader]]+5,Tableau1[signé_lead],1),0)</f>
        <v>0</v>
      </c>
      <c r="AS21" s="1">
        <f t="array" ref="AS21">IF(Tableau1[[#This Row],[LEAD_QUAL_VRAI]]=1,SUMIFS(Tableau1[VENTES EQUIPE],Tableau1[RANG_leader],Tableau1[[#This Row],[RANG_leader]]+6,Tableau1[signé_lead],1),0)</f>
        <v>0</v>
      </c>
      <c r="AT21" s="1">
        <f t="array" ref="AT21">IF(Tableau1[[#This Row],[LEAD_QUAL_VRAI]]=1,SUMIFS(Tableau1[VENTES EQUIPE],Tableau1[RANG_leader],Tableau1[[#This Row],[RANG_leader]]+7,Tableau1[signé_lead],1),0)</f>
        <v>0</v>
      </c>
      <c r="AU21" s="1">
        <f t="array" ref="AU21">IF(Tableau1[[#This Row],[LEAD_QUAL_VRAI]]=1,SUMIFS(Tableau1[VENTES EQUIPE],Tableau1[RANG_leader],Tableau1[[#This Row],[RANG_leader]]+8,Tableau1[signé_lead],1),0)</f>
        <v>0</v>
      </c>
      <c r="AV21" s="1">
        <f t="array" ref="AV21">IF(Tableau1[[#This Row],[LEAD_QUAL_VRAI]]=1,SUMIFS(Tableau1[VENTES EQUIPE],Tableau1[RANG_leader],Tableau1[[#This Row],[RANG_leader]]+9,Tableau1[signé_lead],1),0)</f>
        <v>0</v>
      </c>
      <c r="AW21" s="1">
        <f t="array" ref="AW21">IF(Tableau1[[#This Row],[LEAD_QUAL_VRAI]]=1,SUMIFS(Tableau1[VENTES EQUIPE],Tableau1[RANG_leader],Tableau1[[#This Row],[RANG_leader]]+10,Tableau1[signé_lead],1),0)</f>
        <v>0</v>
      </c>
      <c r="AX21" s="1">
        <f t="array" ref="AX21">IF(Tableau1[[#This Row],[LEAD_QUAL_VRAI]]=1,SUMIFS(Tableau1[VENTES EQUIPE],Tableau1[RANG_leader],Tableau1[[#This Row],[RANG_leader]]+11,Tableau1[signé_lead],1),0)</f>
        <v>0</v>
      </c>
      <c r="AY21" s="1">
        <f t="array" ref="AY21">IF(Tableau1[[#This Row],[LEAD_QUAL_VRAI]]=1,SUMIFS(Tableau1[VENTES EQUIPE],Tableau1[RANG_leader],Tableau1[[#This Row],[RANG_leader]]+12,Tableau1[signé_lead],1),0)</f>
        <v>0</v>
      </c>
      <c r="AZ21" s="1">
        <f t="array" ref="AZ21">IF(Tableau1[[#This Row],[LEAD_QUAL_VRAI]]=1,SUMIFS(Tableau1[VENTES EQUIPE],Tableau1[RANG_leader],Tableau1[[#This Row],[RANG_leader]]+13,Tableau1[signé_lead],1),0)</f>
        <v>0</v>
      </c>
      <c r="BA21" s="1">
        <f t="array" ref="BA21">IF(Tableau1[[#This Row],[LEAD_QUAL_VRAI]]=1,SUMIFS(Tableau1[VENTES EQUIPE],Tableau1[RANG_leader],Tableau1[[#This Row],[RANG_leader]]+14,Tableau1[signé_lead],1),0)</f>
        <v>0</v>
      </c>
      <c r="BB21" s="1">
        <f t="array" ref="BB21">IF(Tableau1[[#This Row],[LEAD_QUAL_VRAI]]=1,SUMIFS(Tableau1[VENTES EQUIPE],Tableau1[RANG_leader],Tableau1[[#This Row],[RANG_leader]]+15,Tableau1[signé_lead],1),0)</f>
        <v>0</v>
      </c>
      <c r="BC21" s="1">
        <f t="array" ref="BC21">IF(Tableau1[[#This Row],[LEAD_QUAL_VRAI]]=1,COUNTIFS(Tableau1[LEADER DIRECT],Tableau1[[#This Row],[NOM]],Tableau1[LEAD_QUAL_VRAI],1),0)</f>
        <v>0</v>
      </c>
      <c r="BD21" s="1">
        <f t="array" ref="BD21">IF(Tableau1[[#This Row],[LEAD_QUAL_VRAI]]=1,COUNTIFS(Tableau1[RANG_leader],Tableau1[[#This Row],[RANG_leader]]+2),0)</f>
        <v>0</v>
      </c>
      <c r="BE21" s="1">
        <f t="array" ref="BE21">IF(Tableau1[[#This Row],[LEAD_QUAL_VRAI]]=1,COUNTIFS(Tableau1[RANG_leader],Tableau1[[#This Row],[RANG_leader]]+3),0)</f>
        <v>0</v>
      </c>
      <c r="BF21" s="1">
        <f t="array" ref="BF21">IF(AND(Tableau1[[#This Row],[VENTES]]&gt;=250,COUNTIFS(Tableau1[DIRECT],Tableau1[[#This Row],[NOM]],Tableau1[VENTES],"&gt;=250",Tableau1[LEAD_QUAL_VRAI],0)&gt;0),1,0)</f>
        <v>0</v>
      </c>
      <c r="BG21" s="1">
        <f t="array" ref="BG21">IF(AND(Tableau1[[#This Row],[VENTES]]&gt;=250,COUNTIFS(Tableau1[DIRECT],Tableau1[[#This Row],[NOM]],Tableau1[VENTES],"&gt;=250",Tableau1[LEAD_QUAL_VRAI],0)&gt;1),1,0)</f>
        <v>0</v>
      </c>
      <c r="BH21" s="1">
        <f t="array" ref="BH21">IF(AND(Tableau1[[#This Row],[VENTES]]&gt;=750,COUNTIFS(Tableau1[DIRECT],Tableau1[[#This Row],[NOM]],Tableau1[VENTES],"&gt;=250",Tableau1[LEAD_QUAL_VRAI],0)&gt;2,Tableau1[[#This Row],[VENTES EQUIPE]]&gt;=3000),1,0)</f>
        <v>0</v>
      </c>
      <c r="BI21" s="1">
        <f t="array" ref="BI21">IF(Tableau1[[#This Row],[lead niv1]]=1,1,0)</f>
        <v>0</v>
      </c>
      <c r="BJ21" s="1">
        <f t="array" ref="BJ21">IF(Tableau1[[#This Row],[lead niv1]]&gt;1,1,0)</f>
        <v>0</v>
      </c>
      <c r="BK21" s="1">
        <f t="array" ref="BK21">IF(AND(Tableau1[[#This Row],[lead niv1]]&gt;2,Tableau1[[#This Row],[lead niv2]]&gt;0),1,0)</f>
        <v>0</v>
      </c>
      <c r="BL21" s="1">
        <f t="array" ref="BL21">IF(AND(Tableau1[[#This Row],[lead niv1]]&gt;5,Tableau1[[#This Row],[lead niv2]]&gt;2,Tableau1[[#This Row],[lead niv3]]&gt;0),1,0)</f>
        <v>0</v>
      </c>
      <c r="BM21" s="1">
        <f t="array" ref="BM21">IF(AND(Tableau1[[#This Row],[lead niv1]]&gt;11,Tableau1[[#This Row],[lead niv2]]&gt;5,Tableau1[[#This Row],[lead niv3]]&gt;1),1,0)</f>
        <v>0</v>
      </c>
      <c r="BN21" s="10" t="str">
        <f t="array" ref="BN2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1" s="13">
        <f t="array" ref="BO2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1" s="12" t="str">
        <f t="array" ref="BP21">Tableau1[[#This Row],[lead niv1]]&amp;"-"&amp;Tableau1[[#This Row],[lead niv2]]&amp;"-"&amp;Tableau1[[#This Row],[lead niv3]]</f>
        <v>0-0-0</v>
      </c>
      <c r="BQ21" s="12"/>
      <c r="BR21" s="14">
        <v>0</v>
      </c>
      <c r="BS21" s="26" t="str">
        <f t="array" ref="BS21">INDEX(Tableau2[RANK],MATCH(BN21,Tableau2[RANK],0)+1,1)</f>
        <v>CONS</v>
      </c>
      <c r="BT21" s="26">
        <f t="array" ref="BT2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1" s="26" t="str">
        <f t="array" ref="BU21">IF(Tableau1[[#This Row],[PERSO À QUALIFIER]]&gt;0,INDEX(Tableau1[],MATCH(_xlfn.MAXIFS(Tableau1[VENTES],Tableau1[VENTES],"&lt;250",Tableau1[DIRECT],Tableau1[[#This Row],[NOM]]),Tableau1[VENTES],0),COLUMN(Tableau1[NOM])),"")</f>
        <v/>
      </c>
      <c r="BV21" s="26" t="str">
        <f t="array" ref="BV2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1" s="26">
        <f t="array" ref="BW2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1" s="26" t="str">
        <f t="array" ref="BX2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1" s="26" t="str">
        <f t="array" ref="BY2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1" s="26" t="str">
        <f t="array" ref="BZ2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1" s="26" t="str">
        <f t="array" ref="CA2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1" s="26">
        <f t="array" ref="CB2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1" s="26">
        <f t="array" ref="CC2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1" s="26">
        <f t="array" ref="CD2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1" s="26" t="str">
        <f t="array" ref="CE2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1" s="26" t="str">
        <f t="array" ref="CF2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1" s="26" t="str">
        <f t="array" ref="CG2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1" s="26" t="str">
        <f t="array" ref="CH2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1" s="26" t="str">
        <f t="array" ref="CI2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1" s="26" t="str">
        <f t="array" ref="CJ2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1" s="26" t="str">
        <f t="array" ref="CK2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1" s="26" t="e">
        <f t="array" ref="CL2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1" s="26" t="e">
        <f t="array" ref="CM2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1" s="26"/>
      <c r="CO21" s="26"/>
      <c r="CP21" s="26">
        <f t="array" ref="CP2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1" s="26" t="str">
        <f t="array" ref="CQ2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1" s="26" t="str">
        <f t="array" ref="CR2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>
        <f t="array" ref="DC2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1" s="26" t="str">
        <f t="array" ref="DD2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1" s="26" t="str">
        <f t="array" ref="DE2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1" s="26">
        <f t="array" ref="DF2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1" s="26" t="str">
        <f t="array" ref="DG2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1" s="26" t="str">
        <f t="array" ref="DH2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1" s="26">
        <f t="array" ref="DI2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1" s="26">
        <f t="array" ref="DJ2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1" s="26">
        <f t="array" ref="DK21">IF(Tableau1[[#This Row],[PAYE SI INVESTI]]&lt;&gt;"",Tableau1[[#This Row],[PAYE SI INVESTI]]-Tableau1[[#This Row],[PAYE]],"")</f>
        <v>0</v>
      </c>
      <c r="DO21" s="3"/>
    </row>
    <row r="22" spans="1:119" x14ac:dyDescent="0.25">
      <c r="A22" s="9" t="s">
        <v>111</v>
      </c>
      <c r="B22" s="2" t="s">
        <v>130</v>
      </c>
      <c r="C22" t="str">
        <f t="array" ref="C22">IF(OR(Tableau1[[#This Row],[DIRECT]]="",Tableau1[[#This Row],[DIRECT]]="val"),"",INDEX(Tableau1[],MATCH(Tableau1[[#This Row],[DIRECT]],Tableau1[NOM],0),2))</f>
        <v>MARIE-PIER FORTIN NADEAU</v>
      </c>
      <c r="D22" t="str">
        <f t="array" ref="D22">IF(OR(Tableau1[[#This Row],[direct2]]="",Tableau1[[#This Row],[direct2]]="val"),"",INDEX(Tableau1[],MATCH(Tableau1[[#This Row],[direct2]],Tableau1[NOM],0),2))</f>
        <v>VAL</v>
      </c>
      <c r="E22" t="str">
        <f t="array" ref="E22">IF(OR(Tableau1[[#This Row],[direct3]]="",Tableau1[[#This Row],[direct3]]="val"),"",INDEX(Tableau1[],MATCH(Tableau1[[#This Row],[direct3]],Tableau1[NOM],0),2))</f>
        <v/>
      </c>
      <c r="F22" t="str">
        <f t="array" ref="F22">IF(OR(Tableau1[[#This Row],[direct4]]="",Tableau1[[#This Row],[direct4]]="val"),"",INDEX(Tableau1[],MATCH(Tableau1[[#This Row],[direct4]],Tableau1[NOM],0),2))</f>
        <v/>
      </c>
      <c r="G22" t="str">
        <f t="array" ref="G22">IF(OR(Tableau1[[#This Row],[direct5]]="",Tableau1[[#This Row],[direct5]]="val"),"",INDEX(Tableau1[],MATCH(Tableau1[[#This Row],[direct5]],Tableau1[NOM],0),2))</f>
        <v/>
      </c>
      <c r="H22" t="str">
        <f t="array" ref="H22">IF(OR(Tableau1[[#This Row],[direct6]]="",Tableau1[[#This Row],[direct6]]="val"),"",INDEX(Tableau1[],MATCH(Tableau1[[#This Row],[direct6]],Tableau1[NOM],0),2))</f>
        <v/>
      </c>
      <c r="I22" t="str">
        <f t="array" ref="I22">IF(OR(Tableau1[[#This Row],[direct7]]="",Tableau1[[#This Row],[direct7]]="val"),"",INDEX(Tableau1[],MATCH(Tableau1[[#This Row],[direct7]],Tableau1[NOM],0),2))</f>
        <v/>
      </c>
      <c r="J22" t="str">
        <f t="array" ref="J22">IF(OR(Tableau1[[#This Row],[direct8]]="",Tableau1[[#This Row],[direct8]]="val"),"",INDEX(Tableau1[],MATCH(Tableau1[[#This Row],[direct8]],Tableau1[NOM],0),2))</f>
        <v/>
      </c>
      <c r="K22" t="str">
        <f t="array" ref="K22">IF(OR(Tableau1[[#This Row],[direct9]]="",Tableau1[[#This Row],[direct9]]="val"),"",INDEX(Tableau1[],MATCH(Tableau1[[#This Row],[direct9]],Tableau1[NOM],0),2))</f>
        <v/>
      </c>
      <c r="L22" t="str">
        <f t="array" ref="L22">IF(OR(Tableau1[[#This Row],[direct10]]="",Tableau1[[#This Row],[direct10]]="val"),"",INDEX(Tableau1[],MATCH(Tableau1[[#This Row],[direct10]],Tableau1[NOM],0),2))</f>
        <v/>
      </c>
      <c r="M22" t="str">
        <f t="array" ref="M22">IF(OR(Tableau1[[#This Row],[direct11]]="",Tableau1[[#This Row],[direct11]]="val"),"",INDEX(Tableau1[],MATCH(Tableau1[[#This Row],[direct11]],Tableau1[NOM],0),2))</f>
        <v/>
      </c>
      <c r="N22" t="str">
        <f t="array" ref="N22">IF(OR(Tableau1[[#This Row],[direct12]]="",Tableau1[[#This Row],[direct12]]="val"),"",INDEX(Tableau1[],MATCH(Tableau1[[#This Row],[direct12]],Tableau1[NOM],0),2))</f>
        <v/>
      </c>
      <c r="O22" t="str">
        <f t="array" ref="O22">IF(OR(Tableau1[[#This Row],[direct13]]="",Tableau1[[#This Row],[direct13]]="val"),"",INDEX(Tableau1[],MATCH(Tableau1[[#This Row],[direct13]],Tableau1[NOM],0),2))</f>
        <v/>
      </c>
      <c r="P22" t="str">
        <f t="array" ref="P22">IF(OR(Tableau1[[#This Row],[direct14]]="",Tableau1[[#This Row],[direct14]]="val"),"",INDEX(Tableau1[],MATCH(Tableau1[[#This Row],[direct14]],Tableau1[NOM],0),2))</f>
        <v/>
      </c>
      <c r="Q22" t="str">
        <f t="array" ref="Q22">IF(OR(Tableau1[[#This Row],[direct15]]="",Tableau1[[#This Row],[direct15]]="val"),"",INDEX(Tableau1[],MATCH(Tableau1[[#This Row],[direct15]],Tableau1[NOM],0),2))</f>
        <v/>
      </c>
      <c r="R22" t="str">
        <f t="array" ref="R22">IF(OR(Tableau1[[#This Row],[direct16]]="",Tableau1[[#This Row],[direct16]]="val"),"",INDEX(Tableau1[],MATCH(Tableau1[[#This Row],[direct16]],Tableau1[NOM],0),2))</f>
        <v/>
      </c>
      <c r="S22" t="str">
        <f t="array" ref="S22">IF(OR(Tableau1[[#This Row],[direct17]]="",Tableau1[[#This Row],[direct17]]="val"),"",INDEX(Tableau1[],MATCH(Tableau1[[#This Row],[direct17]],Tableau1[NOM],0),2))</f>
        <v/>
      </c>
      <c r="T22" t="str">
        <f t="array" ref="T22">IF(OR(Tableau1[[#This Row],[direct18]]="",Tableau1[[#This Row],[direct18]]="val"),"",INDEX(Tableau1[],MATCH(Tableau1[[#This Row],[direct18]],Tableau1[NOM],0),2))</f>
        <v/>
      </c>
      <c r="U22" t="str">
        <f t="array" ref="U22">IF(OR(Tableau1[[#This Row],[direct19]]="",Tableau1[[#This Row],[direct19]]="val"),"",INDEX(Tableau1[],MATCH(Tableau1[[#This Row],[direct19]],Tableau1[NOM],0),2))</f>
        <v/>
      </c>
      <c r="V22" s="11" t="str">
        <f t="array" ref="V2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22" s="11">
        <f t="array" ref="W22">IF(Tableau1[[#This Row],[LEADER DIRECT]]="",0,INDEX(Tableau1[],MATCH(Tableau1[[#This Row],[LEADER DIRECT]],Tableau1[NOM],0),COLUMN(Tableau1[[#This Row],[RANG_leader]])))</f>
        <v>0</v>
      </c>
      <c r="X22" s="11">
        <f t="array" ref="X2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2" s="11">
        <f t="array" ref="Y22">IF(Tableau1[[#This Row],[DIRECT]]="",0,VLOOKUP(Tableau1[[#This Row],[DIRECT]],Tableau1[],COLUMN(Tableau1[[#This Row],[RANG]]),FALSE)+1)</f>
        <v>3</v>
      </c>
      <c r="Z22" s="19">
        <v>0</v>
      </c>
      <c r="AA22">
        <f t="array" ref="AA22">COUNTIF(Tableau1[DIRECT],Tableau1[[#This Row],[NOM]])</f>
        <v>0</v>
      </c>
      <c r="AB22">
        <f t="array" ref="AB22">COUNTIFS(Tableau1[DIRECT],Tableau1[[#This Row],[NOM]],Tableau1[VENTES],"&gt;=250")</f>
        <v>0</v>
      </c>
      <c r="AC22" s="1">
        <f t="array" ref="AC2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2" s="1">
        <f t="array" ref="AD2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2" s="20">
        <f t="array" ref="AE22">IF(Tableau1[[#This Row],[LEAD_QUAL_PREMIER]]=1,Tableau1[[#This Row],[niv1 qual]],COUNTIFS(Tableau1[DIRECT],Tableau1[[#This Row],[NOM]],Tableau1[LEAD_QUAL_VRAI],0,Tableau1[VENTES],"&gt;=250"))</f>
        <v>0</v>
      </c>
      <c r="AF22" s="1">
        <f t="array" ref="AF2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2" s="1">
        <f t="array" ref="AG22">IF(AND(Tableau1[[#This Row],[niv1 qual]]&gt;3,(Tableau1[[#This Row],[niv1 qual]]+Tableau1[[#This Row],[niv2+ qual]])&gt;5,Tableau1[[#This Row],[VENTES]]&gt;=1000,Tableau1[[#This Row],[ventes_equipe_temp]]&gt;=6000),1,0)</f>
        <v>0</v>
      </c>
      <c r="AH22" s="1">
        <f t="array" ref="AH22">IF(Tableau1[[#This Row],[LEAD_POSSIBLE]]=1,RANK(Tableau1[[#This Row],[RANG]],Tableau1[RANG],1),0)</f>
        <v>0</v>
      </c>
      <c r="AI22" s="1">
        <f t="array" ref="AI22">IF(COUNTIF(Tableau1[LEAD_POSSIBLE_RANG],"&lt;&gt;0")&gt;0,IF(Tableau1[[#This Row],[LEAD_POSSIBLE_RANG]]=LARGE(Tableau1[LEAD_POSSIBLE_RANG],1),1,0),0)</f>
        <v>0</v>
      </c>
      <c r="AJ22" s="1">
        <f t="array" ref="AJ22">IF(Tableau1[[#This Row],[DIRECT]]="",Tableau1[[#This Row],[LEAD_QUAL_VRAI]],IF(INDEX(Tableau1[],MATCH(Tableau1[[#This Row],[DIRECT]],Tableau1[NOM],0),COLUMN(Tableau1[[#This Row],[LEAD_QUAL_VRAI]]))=1,1,0))</f>
        <v>1</v>
      </c>
      <c r="AK22" s="1">
        <f t="array" ref="AK2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2">
        <f t="array" ref="AL2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2" s="10">
        <f t="array" ref="AM22">Tableau1[[#This Row],[VENTES]]+SUMIFS(Tableau1[VENTES EQUIPE],Tableau1[DIRECT],Tableau1[[#This Row],[NOM]],Tableau1[signé_lead],0)</f>
        <v>0</v>
      </c>
      <c r="AN22" s="1">
        <f t="array" ref="AN22">IF(Tableau1[[#This Row],[LEAD_QUAL_VRAI]]=1,SUMIFS(Tableau1[VENTES EQUIPE],Tableau1[LEADER DIRECT],Tableau1[[#This Row],[NOM]],Tableau1[signé_lead],1),0)</f>
        <v>0</v>
      </c>
      <c r="AO22" s="1">
        <f t="array" ref="AO22">IF(Tableau1[[#This Row],[LEAD_QUAL_VRAI]]=1,SUMIFS(Tableau1[VENTES EQUIPE],Tableau1[RANG_leader],Tableau1[[#This Row],[RANG_leader]]+2,Tableau1[signé_lead],1),0)</f>
        <v>0</v>
      </c>
      <c r="AP22" s="1">
        <f t="array" ref="AP22">IF(Tableau1[[#This Row],[LEAD_QUAL_VRAI]]=1,SUMIFS(Tableau1[VENTES EQUIPE],Tableau1[RANG_leader],Tableau1[[#This Row],[RANG_leader]]+3,Tableau1[signé_lead],1),0)</f>
        <v>0</v>
      </c>
      <c r="AQ22" s="1">
        <f t="array" ref="AQ22">IF(Tableau1[[#This Row],[LEAD_QUAL_VRAI]]=1,SUMIFS(Tableau1[VENTES EQUIPE],Tableau1[RANG_leader],Tableau1[[#This Row],[RANG_leader]]+4,Tableau1[signé_lead],1),0)</f>
        <v>0</v>
      </c>
      <c r="AR22" s="1">
        <f t="array" ref="AR22">IF(Tableau1[[#This Row],[LEAD_QUAL_VRAI]]=1,SUMIFS(Tableau1[VENTES EQUIPE],Tableau1[RANG_leader],Tableau1[[#This Row],[RANG_leader]]+5,Tableau1[signé_lead],1),0)</f>
        <v>0</v>
      </c>
      <c r="AS22" s="1">
        <f t="array" ref="AS22">IF(Tableau1[[#This Row],[LEAD_QUAL_VRAI]]=1,SUMIFS(Tableau1[VENTES EQUIPE],Tableau1[RANG_leader],Tableau1[[#This Row],[RANG_leader]]+6,Tableau1[signé_lead],1),0)</f>
        <v>0</v>
      </c>
      <c r="AT22" s="1">
        <f t="array" ref="AT22">IF(Tableau1[[#This Row],[LEAD_QUAL_VRAI]]=1,SUMIFS(Tableau1[VENTES EQUIPE],Tableau1[RANG_leader],Tableau1[[#This Row],[RANG_leader]]+7,Tableau1[signé_lead],1),0)</f>
        <v>0</v>
      </c>
      <c r="AU22" s="1">
        <f t="array" ref="AU22">IF(Tableau1[[#This Row],[LEAD_QUAL_VRAI]]=1,SUMIFS(Tableau1[VENTES EQUIPE],Tableau1[RANG_leader],Tableau1[[#This Row],[RANG_leader]]+8,Tableau1[signé_lead],1),0)</f>
        <v>0</v>
      </c>
      <c r="AV22" s="1">
        <f t="array" ref="AV22">IF(Tableau1[[#This Row],[LEAD_QUAL_VRAI]]=1,SUMIFS(Tableau1[VENTES EQUIPE],Tableau1[RANG_leader],Tableau1[[#This Row],[RANG_leader]]+9,Tableau1[signé_lead],1),0)</f>
        <v>0</v>
      </c>
      <c r="AW22" s="1">
        <f t="array" ref="AW22">IF(Tableau1[[#This Row],[LEAD_QUAL_VRAI]]=1,SUMIFS(Tableau1[VENTES EQUIPE],Tableau1[RANG_leader],Tableau1[[#This Row],[RANG_leader]]+10,Tableau1[signé_lead],1),0)</f>
        <v>0</v>
      </c>
      <c r="AX22" s="1">
        <f t="array" ref="AX22">IF(Tableau1[[#This Row],[LEAD_QUAL_VRAI]]=1,SUMIFS(Tableau1[VENTES EQUIPE],Tableau1[RANG_leader],Tableau1[[#This Row],[RANG_leader]]+11,Tableau1[signé_lead],1),0)</f>
        <v>0</v>
      </c>
      <c r="AY22" s="1">
        <f t="array" ref="AY22">IF(Tableau1[[#This Row],[LEAD_QUAL_VRAI]]=1,SUMIFS(Tableau1[VENTES EQUIPE],Tableau1[RANG_leader],Tableau1[[#This Row],[RANG_leader]]+12,Tableau1[signé_lead],1),0)</f>
        <v>0</v>
      </c>
      <c r="AZ22" s="1">
        <f t="array" ref="AZ22">IF(Tableau1[[#This Row],[LEAD_QUAL_VRAI]]=1,SUMIFS(Tableau1[VENTES EQUIPE],Tableau1[RANG_leader],Tableau1[[#This Row],[RANG_leader]]+13,Tableau1[signé_lead],1),0)</f>
        <v>0</v>
      </c>
      <c r="BA22" s="1">
        <f t="array" ref="BA22">IF(Tableau1[[#This Row],[LEAD_QUAL_VRAI]]=1,SUMIFS(Tableau1[VENTES EQUIPE],Tableau1[RANG_leader],Tableau1[[#This Row],[RANG_leader]]+14,Tableau1[signé_lead],1),0)</f>
        <v>0</v>
      </c>
      <c r="BB22" s="1">
        <f t="array" ref="BB22">IF(Tableau1[[#This Row],[LEAD_QUAL_VRAI]]=1,SUMIFS(Tableau1[VENTES EQUIPE],Tableau1[RANG_leader],Tableau1[[#This Row],[RANG_leader]]+15,Tableau1[signé_lead],1),0)</f>
        <v>0</v>
      </c>
      <c r="BC22" s="1">
        <f t="array" ref="BC22">IF(Tableau1[[#This Row],[LEAD_QUAL_VRAI]]=1,COUNTIFS(Tableau1[LEADER DIRECT],Tableau1[[#This Row],[NOM]],Tableau1[LEAD_QUAL_VRAI],1),0)</f>
        <v>0</v>
      </c>
      <c r="BD22" s="1">
        <f t="array" ref="BD22">IF(Tableau1[[#This Row],[LEAD_QUAL_VRAI]]=1,COUNTIFS(Tableau1[RANG_leader],Tableau1[[#This Row],[RANG_leader]]+2),0)</f>
        <v>0</v>
      </c>
      <c r="BE22" s="1">
        <f t="array" ref="BE22">IF(Tableau1[[#This Row],[LEAD_QUAL_VRAI]]=1,COUNTIFS(Tableau1[RANG_leader],Tableau1[[#This Row],[RANG_leader]]+3),0)</f>
        <v>0</v>
      </c>
      <c r="BF22" s="1">
        <f t="array" ref="BF22">IF(AND(Tableau1[[#This Row],[VENTES]]&gt;=250,COUNTIFS(Tableau1[DIRECT],Tableau1[[#This Row],[NOM]],Tableau1[VENTES],"&gt;=250",Tableau1[LEAD_QUAL_VRAI],0)&gt;0),1,0)</f>
        <v>0</v>
      </c>
      <c r="BG22" s="1">
        <f t="array" ref="BG22">IF(AND(Tableau1[[#This Row],[VENTES]]&gt;=250,COUNTIFS(Tableau1[DIRECT],Tableau1[[#This Row],[NOM]],Tableau1[VENTES],"&gt;=250",Tableau1[LEAD_QUAL_VRAI],0)&gt;1),1,0)</f>
        <v>0</v>
      </c>
      <c r="BH22" s="1">
        <f t="array" ref="BH22">IF(AND(Tableau1[[#This Row],[VENTES]]&gt;=750,COUNTIFS(Tableau1[DIRECT],Tableau1[[#This Row],[NOM]],Tableau1[VENTES],"&gt;=250",Tableau1[LEAD_QUAL_VRAI],0)&gt;2,Tableau1[[#This Row],[VENTES EQUIPE]]&gt;=3000),1,0)</f>
        <v>0</v>
      </c>
      <c r="BI22" s="1">
        <f t="array" ref="BI22">IF(Tableau1[[#This Row],[lead niv1]]=1,1,0)</f>
        <v>0</v>
      </c>
      <c r="BJ22" s="1">
        <f t="array" ref="BJ22">IF(Tableau1[[#This Row],[lead niv1]]&gt;1,1,0)</f>
        <v>0</v>
      </c>
      <c r="BK22" s="1">
        <f t="array" ref="BK22">IF(AND(Tableau1[[#This Row],[lead niv1]]&gt;2,Tableau1[[#This Row],[lead niv2]]&gt;0),1,0)</f>
        <v>0</v>
      </c>
      <c r="BL22" s="1">
        <f t="array" ref="BL22">IF(AND(Tableau1[[#This Row],[lead niv1]]&gt;5,Tableau1[[#This Row],[lead niv2]]&gt;2,Tableau1[[#This Row],[lead niv3]]&gt;0),1,0)</f>
        <v>0</v>
      </c>
      <c r="BM22" s="1">
        <f t="array" ref="BM22">IF(AND(Tableau1[[#This Row],[lead niv1]]&gt;11,Tableau1[[#This Row],[lead niv2]]&gt;5,Tableau1[[#This Row],[lead niv3]]&gt;1),1,0)</f>
        <v>0</v>
      </c>
      <c r="BN22" s="12" t="str">
        <f t="array" ref="BN2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2" s="13">
        <f t="array" ref="BO2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2" s="12" t="str">
        <f t="array" ref="BP22">Tableau1[[#This Row],[lead niv1]]&amp;"-"&amp;Tableau1[[#This Row],[lead niv2]]&amp;"-"&amp;Tableau1[[#This Row],[lead niv3]]</f>
        <v>0-0-0</v>
      </c>
      <c r="BQ22" s="12"/>
      <c r="BR22" s="14">
        <v>0</v>
      </c>
      <c r="BS22" s="26" t="str">
        <f t="array" ref="BS22">INDEX(Tableau2[RANK],MATCH(BN22,Tableau2[RANK],0)+1,1)</f>
        <v>CONS</v>
      </c>
      <c r="BT22" s="26">
        <f t="array" ref="BT2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2" s="26" t="str">
        <f t="array" ref="BU22">IF(Tableau1[[#This Row],[PERSO À QUALIFIER]]&gt;0,INDEX(Tableau1[],MATCH(_xlfn.MAXIFS(Tableau1[VENTES],Tableau1[VENTES],"&lt;250",Tableau1[DIRECT],Tableau1[[#This Row],[NOM]]),Tableau1[VENTES],0),COLUMN(Tableau1[NOM])),"")</f>
        <v/>
      </c>
      <c r="BV22" s="26" t="str">
        <f t="array" ref="BV2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2" s="26">
        <f t="array" ref="BW2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2" s="26" t="str">
        <f t="array" ref="BX2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2" s="26" t="str">
        <f t="array" ref="BY2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2" s="26" t="str">
        <f t="array" ref="BZ2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2" s="26" t="str">
        <f t="array" ref="CA2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2" s="26">
        <f t="array" ref="CB2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2" s="26">
        <f t="array" ref="CC2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2" s="26">
        <f t="array" ref="CD2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2" s="26" t="str">
        <f t="array" ref="CE2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2" s="26" t="str">
        <f t="array" ref="CF2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2" s="26" t="str">
        <f t="array" ref="CG2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2" s="26" t="str">
        <f t="array" ref="CH2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2" s="26" t="str">
        <f t="array" ref="CI2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2" s="26" t="str">
        <f t="array" ref="CJ2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2" s="26" t="str">
        <f t="array" ref="CK2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2" s="26" t="e">
        <f t="array" ref="CL2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2" s="26" t="e">
        <f t="array" ref="CM2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2" s="26"/>
      <c r="CO22" s="26"/>
      <c r="CP22" s="26">
        <f t="array" ref="CP2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2" s="26" t="str">
        <f t="array" ref="CQ2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2" s="26" t="str">
        <f t="array" ref="CR2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>
        <f t="array" ref="DC2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2" s="26" t="str">
        <f t="array" ref="DD2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2" s="26" t="str">
        <f t="array" ref="DE2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2" s="26">
        <f t="array" ref="DF2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2" s="26" t="str">
        <f t="array" ref="DG2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2" s="26" t="str">
        <f t="array" ref="DH2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2" s="26">
        <f t="array" ref="DI2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2" s="26">
        <f t="array" ref="DJ2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2" s="26">
        <f t="array" ref="DK22">IF(Tableau1[[#This Row],[PAYE SI INVESTI]]&lt;&gt;"",Tableau1[[#This Row],[PAYE SI INVESTI]]-Tableau1[[#This Row],[PAYE]],"")</f>
        <v>0</v>
      </c>
      <c r="DO22" s="3"/>
    </row>
    <row r="23" spans="1:119" x14ac:dyDescent="0.25">
      <c r="A23" s="9" t="s">
        <v>112</v>
      </c>
      <c r="B23" s="2" t="s">
        <v>130</v>
      </c>
      <c r="C23" t="str">
        <f t="array" ref="C23">IF(OR(Tableau1[[#This Row],[DIRECT]]="",Tableau1[[#This Row],[DIRECT]]="val"),"",INDEX(Tableau1[],MATCH(Tableau1[[#This Row],[DIRECT]],Tableau1[NOM],0),2))</f>
        <v>MARIE-PIER FORTIN NADEAU</v>
      </c>
      <c r="D23" t="str">
        <f t="array" ref="D23">IF(OR(Tableau1[[#This Row],[direct2]]="",Tableau1[[#This Row],[direct2]]="val"),"",INDEX(Tableau1[],MATCH(Tableau1[[#This Row],[direct2]],Tableau1[NOM],0),2))</f>
        <v>VAL</v>
      </c>
      <c r="E23" t="str">
        <f t="array" ref="E23">IF(OR(Tableau1[[#This Row],[direct3]]="",Tableau1[[#This Row],[direct3]]="val"),"",INDEX(Tableau1[],MATCH(Tableau1[[#This Row],[direct3]],Tableau1[NOM],0),2))</f>
        <v/>
      </c>
      <c r="F23" t="str">
        <f t="array" ref="F23">IF(OR(Tableau1[[#This Row],[direct4]]="",Tableau1[[#This Row],[direct4]]="val"),"",INDEX(Tableau1[],MATCH(Tableau1[[#This Row],[direct4]],Tableau1[NOM],0),2))</f>
        <v/>
      </c>
      <c r="G23" t="str">
        <f t="array" ref="G23">IF(OR(Tableau1[[#This Row],[direct5]]="",Tableau1[[#This Row],[direct5]]="val"),"",INDEX(Tableau1[],MATCH(Tableau1[[#This Row],[direct5]],Tableau1[NOM],0),2))</f>
        <v/>
      </c>
      <c r="H23" t="str">
        <f t="array" ref="H23">IF(OR(Tableau1[[#This Row],[direct6]]="",Tableau1[[#This Row],[direct6]]="val"),"",INDEX(Tableau1[],MATCH(Tableau1[[#This Row],[direct6]],Tableau1[NOM],0),2))</f>
        <v/>
      </c>
      <c r="I23" t="str">
        <f t="array" ref="I23">IF(OR(Tableau1[[#This Row],[direct7]]="",Tableau1[[#This Row],[direct7]]="val"),"",INDEX(Tableau1[],MATCH(Tableau1[[#This Row],[direct7]],Tableau1[NOM],0),2))</f>
        <v/>
      </c>
      <c r="J23" t="str">
        <f t="array" ref="J23">IF(OR(Tableau1[[#This Row],[direct8]]="",Tableau1[[#This Row],[direct8]]="val"),"",INDEX(Tableau1[],MATCH(Tableau1[[#This Row],[direct8]],Tableau1[NOM],0),2))</f>
        <v/>
      </c>
      <c r="K23" t="str">
        <f t="array" ref="K23">IF(OR(Tableau1[[#This Row],[direct9]]="",Tableau1[[#This Row],[direct9]]="val"),"",INDEX(Tableau1[],MATCH(Tableau1[[#This Row],[direct9]],Tableau1[NOM],0),2))</f>
        <v/>
      </c>
      <c r="L23" t="str">
        <f t="array" ref="L23">IF(OR(Tableau1[[#This Row],[direct10]]="",Tableau1[[#This Row],[direct10]]="val"),"",INDEX(Tableau1[],MATCH(Tableau1[[#This Row],[direct10]],Tableau1[NOM],0),2))</f>
        <v/>
      </c>
      <c r="M23" t="str">
        <f t="array" ref="M23">IF(OR(Tableau1[[#This Row],[direct11]]="",Tableau1[[#This Row],[direct11]]="val"),"",INDEX(Tableau1[],MATCH(Tableau1[[#This Row],[direct11]],Tableau1[NOM],0),2))</f>
        <v/>
      </c>
      <c r="N23" t="str">
        <f t="array" ref="N23">IF(OR(Tableau1[[#This Row],[direct12]]="",Tableau1[[#This Row],[direct12]]="val"),"",INDEX(Tableau1[],MATCH(Tableau1[[#This Row],[direct12]],Tableau1[NOM],0),2))</f>
        <v/>
      </c>
      <c r="O23" t="str">
        <f t="array" ref="O23">IF(OR(Tableau1[[#This Row],[direct13]]="",Tableau1[[#This Row],[direct13]]="val"),"",INDEX(Tableau1[],MATCH(Tableau1[[#This Row],[direct13]],Tableau1[NOM],0),2))</f>
        <v/>
      </c>
      <c r="P23" t="str">
        <f t="array" ref="P23">IF(OR(Tableau1[[#This Row],[direct14]]="",Tableau1[[#This Row],[direct14]]="val"),"",INDEX(Tableau1[],MATCH(Tableau1[[#This Row],[direct14]],Tableau1[NOM],0),2))</f>
        <v/>
      </c>
      <c r="Q23" t="str">
        <f t="array" ref="Q23">IF(OR(Tableau1[[#This Row],[direct15]]="",Tableau1[[#This Row],[direct15]]="val"),"",INDEX(Tableau1[],MATCH(Tableau1[[#This Row],[direct15]],Tableau1[NOM],0),2))</f>
        <v/>
      </c>
      <c r="R23" t="str">
        <f t="array" ref="R23">IF(OR(Tableau1[[#This Row],[direct16]]="",Tableau1[[#This Row],[direct16]]="val"),"",INDEX(Tableau1[],MATCH(Tableau1[[#This Row],[direct16]],Tableau1[NOM],0),2))</f>
        <v/>
      </c>
      <c r="S23" t="str">
        <f t="array" ref="S23">IF(OR(Tableau1[[#This Row],[direct17]]="",Tableau1[[#This Row],[direct17]]="val"),"",INDEX(Tableau1[],MATCH(Tableau1[[#This Row],[direct17]],Tableau1[NOM],0),2))</f>
        <v/>
      </c>
      <c r="T23" t="str">
        <f t="array" ref="T23">IF(OR(Tableau1[[#This Row],[direct18]]="",Tableau1[[#This Row],[direct18]]="val"),"",INDEX(Tableau1[],MATCH(Tableau1[[#This Row],[direct18]],Tableau1[NOM],0),2))</f>
        <v/>
      </c>
      <c r="U23" t="str">
        <f t="array" ref="U23">IF(OR(Tableau1[[#This Row],[direct19]]="",Tableau1[[#This Row],[direct19]]="val"),"",INDEX(Tableau1[],MATCH(Tableau1[[#This Row],[direct19]],Tableau1[NOM],0),2))</f>
        <v/>
      </c>
      <c r="V23" s="11" t="str">
        <f t="array" ref="V2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23" s="11">
        <f t="array" ref="W23">IF(Tableau1[[#This Row],[LEADER DIRECT]]="",0,INDEX(Tableau1[],MATCH(Tableau1[[#This Row],[LEADER DIRECT]],Tableau1[NOM],0),COLUMN(Tableau1[[#This Row],[RANG_leader]])))</f>
        <v>0</v>
      </c>
      <c r="X23" s="11">
        <f t="array" ref="X2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3" s="11">
        <f t="array" ref="Y23">IF(Tableau1[[#This Row],[DIRECT]]="",0,VLOOKUP(Tableau1[[#This Row],[DIRECT]],Tableau1[],COLUMN(Tableau1[[#This Row],[RANG]]),FALSE)+1)</f>
        <v>3</v>
      </c>
      <c r="Z23" s="19">
        <v>425</v>
      </c>
      <c r="AA23">
        <f t="array" ref="AA23">COUNTIF(Tableau1[DIRECT],Tableau1[[#This Row],[NOM]])</f>
        <v>0</v>
      </c>
      <c r="AB23">
        <f t="array" ref="AB23">COUNTIFS(Tableau1[DIRECT],Tableau1[[#This Row],[NOM]],Tableau1[VENTES],"&gt;=250")</f>
        <v>0</v>
      </c>
      <c r="AC23" s="1">
        <f t="array" ref="AC2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3" s="1">
        <f t="array" ref="AD2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3" s="20">
        <f t="array" ref="AE23">IF(Tableau1[[#This Row],[LEAD_QUAL_PREMIER]]=1,Tableau1[[#This Row],[niv1 qual]],COUNTIFS(Tableau1[DIRECT],Tableau1[[#This Row],[NOM]],Tableau1[LEAD_QUAL_VRAI],0,Tableau1[VENTES],"&gt;=250"))</f>
        <v>0</v>
      </c>
      <c r="AF23" s="1">
        <f t="array" ref="AF2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3" s="1">
        <f t="array" ref="AG23">IF(AND(Tableau1[[#This Row],[niv1 qual]]&gt;3,(Tableau1[[#This Row],[niv1 qual]]+Tableau1[[#This Row],[niv2+ qual]])&gt;5,Tableau1[[#This Row],[VENTES]]&gt;=1000,Tableau1[[#This Row],[ventes_equipe_temp]]&gt;=6000),1,0)</f>
        <v>0</v>
      </c>
      <c r="AH23" s="1">
        <f t="array" ref="AH23">IF(Tableau1[[#This Row],[LEAD_POSSIBLE]]=1,RANK(Tableau1[[#This Row],[RANG]],Tableau1[RANG],1),0)</f>
        <v>0</v>
      </c>
      <c r="AI23" s="1">
        <f t="array" ref="AI23">IF(COUNTIF(Tableau1[LEAD_POSSIBLE_RANG],"&lt;&gt;0")&gt;0,IF(Tableau1[[#This Row],[LEAD_POSSIBLE_RANG]]=LARGE(Tableau1[LEAD_POSSIBLE_RANG],1),1,0),0)</f>
        <v>0</v>
      </c>
      <c r="AJ23" s="1">
        <f t="array" ref="AJ23">IF(Tableau1[[#This Row],[DIRECT]]="",Tableau1[[#This Row],[LEAD_QUAL_VRAI]],IF(INDEX(Tableau1[],MATCH(Tableau1[[#This Row],[DIRECT]],Tableau1[NOM],0),COLUMN(Tableau1[[#This Row],[LEAD_QUAL_VRAI]]))=1,1,0))</f>
        <v>1</v>
      </c>
      <c r="AK23" s="1">
        <f t="array" ref="AK2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3">
        <f t="array" ref="AL2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425</v>
      </c>
      <c r="AM23" s="10">
        <f t="array" ref="AM23">Tableau1[[#This Row],[VENTES]]+SUMIFS(Tableau1[VENTES EQUIPE],Tableau1[DIRECT],Tableau1[[#This Row],[NOM]],Tableau1[signé_lead],0)</f>
        <v>425</v>
      </c>
      <c r="AN23" s="1">
        <f t="array" ref="AN23">IF(Tableau1[[#This Row],[LEAD_QUAL_VRAI]]=1,SUMIFS(Tableau1[VENTES EQUIPE],Tableau1[LEADER DIRECT],Tableau1[[#This Row],[NOM]],Tableau1[signé_lead],1),0)</f>
        <v>0</v>
      </c>
      <c r="AO23" s="1">
        <f t="array" ref="AO23">IF(Tableau1[[#This Row],[LEAD_QUAL_VRAI]]=1,SUMIFS(Tableau1[VENTES EQUIPE],Tableau1[RANG_leader],Tableau1[[#This Row],[RANG_leader]]+2,Tableau1[signé_lead],1),0)</f>
        <v>0</v>
      </c>
      <c r="AP23" s="1">
        <f t="array" ref="AP23">IF(Tableau1[[#This Row],[LEAD_QUAL_VRAI]]=1,SUMIFS(Tableau1[VENTES EQUIPE],Tableau1[RANG_leader],Tableau1[[#This Row],[RANG_leader]]+3,Tableau1[signé_lead],1),0)</f>
        <v>0</v>
      </c>
      <c r="AQ23" s="1">
        <f t="array" ref="AQ23">IF(Tableau1[[#This Row],[LEAD_QUAL_VRAI]]=1,SUMIFS(Tableau1[VENTES EQUIPE],Tableau1[RANG_leader],Tableau1[[#This Row],[RANG_leader]]+4,Tableau1[signé_lead],1),0)</f>
        <v>0</v>
      </c>
      <c r="AR23" s="1">
        <f t="array" ref="AR23">IF(Tableau1[[#This Row],[LEAD_QUAL_VRAI]]=1,SUMIFS(Tableau1[VENTES EQUIPE],Tableau1[RANG_leader],Tableau1[[#This Row],[RANG_leader]]+5,Tableau1[signé_lead],1),0)</f>
        <v>0</v>
      </c>
      <c r="AS23" s="1">
        <f t="array" ref="AS23">IF(Tableau1[[#This Row],[LEAD_QUAL_VRAI]]=1,SUMIFS(Tableau1[VENTES EQUIPE],Tableau1[RANG_leader],Tableau1[[#This Row],[RANG_leader]]+6,Tableau1[signé_lead],1),0)</f>
        <v>0</v>
      </c>
      <c r="AT23" s="1">
        <f t="array" ref="AT23">IF(Tableau1[[#This Row],[LEAD_QUAL_VRAI]]=1,SUMIFS(Tableau1[VENTES EQUIPE],Tableau1[RANG_leader],Tableau1[[#This Row],[RANG_leader]]+7,Tableau1[signé_lead],1),0)</f>
        <v>0</v>
      </c>
      <c r="AU23" s="1">
        <f t="array" ref="AU23">IF(Tableau1[[#This Row],[LEAD_QUAL_VRAI]]=1,SUMIFS(Tableau1[VENTES EQUIPE],Tableau1[RANG_leader],Tableau1[[#This Row],[RANG_leader]]+8,Tableau1[signé_lead],1),0)</f>
        <v>0</v>
      </c>
      <c r="AV23" s="1">
        <f t="array" ref="AV23">IF(Tableau1[[#This Row],[LEAD_QUAL_VRAI]]=1,SUMIFS(Tableau1[VENTES EQUIPE],Tableau1[RANG_leader],Tableau1[[#This Row],[RANG_leader]]+9,Tableau1[signé_lead],1),0)</f>
        <v>0</v>
      </c>
      <c r="AW23" s="1">
        <f t="array" ref="AW23">IF(Tableau1[[#This Row],[LEAD_QUAL_VRAI]]=1,SUMIFS(Tableau1[VENTES EQUIPE],Tableau1[RANG_leader],Tableau1[[#This Row],[RANG_leader]]+10,Tableau1[signé_lead],1),0)</f>
        <v>0</v>
      </c>
      <c r="AX23" s="1">
        <f t="array" ref="AX23">IF(Tableau1[[#This Row],[LEAD_QUAL_VRAI]]=1,SUMIFS(Tableau1[VENTES EQUIPE],Tableau1[RANG_leader],Tableau1[[#This Row],[RANG_leader]]+11,Tableau1[signé_lead],1),0)</f>
        <v>0</v>
      </c>
      <c r="AY23" s="1">
        <f t="array" ref="AY23">IF(Tableau1[[#This Row],[LEAD_QUAL_VRAI]]=1,SUMIFS(Tableau1[VENTES EQUIPE],Tableau1[RANG_leader],Tableau1[[#This Row],[RANG_leader]]+12,Tableau1[signé_lead],1),0)</f>
        <v>0</v>
      </c>
      <c r="AZ23" s="1">
        <f t="array" ref="AZ23">IF(Tableau1[[#This Row],[LEAD_QUAL_VRAI]]=1,SUMIFS(Tableau1[VENTES EQUIPE],Tableau1[RANG_leader],Tableau1[[#This Row],[RANG_leader]]+13,Tableau1[signé_lead],1),0)</f>
        <v>0</v>
      </c>
      <c r="BA23" s="1">
        <f t="array" ref="BA23">IF(Tableau1[[#This Row],[LEAD_QUAL_VRAI]]=1,SUMIFS(Tableau1[VENTES EQUIPE],Tableau1[RANG_leader],Tableau1[[#This Row],[RANG_leader]]+14,Tableau1[signé_lead],1),0)</f>
        <v>0</v>
      </c>
      <c r="BB23" s="1">
        <f t="array" ref="BB23">IF(Tableau1[[#This Row],[LEAD_QUAL_VRAI]]=1,SUMIFS(Tableau1[VENTES EQUIPE],Tableau1[RANG_leader],Tableau1[[#This Row],[RANG_leader]]+15,Tableau1[signé_lead],1),0)</f>
        <v>0</v>
      </c>
      <c r="BC23" s="1">
        <f t="array" ref="BC23">IF(Tableau1[[#This Row],[LEAD_QUAL_VRAI]]=1,COUNTIFS(Tableau1[LEADER DIRECT],Tableau1[[#This Row],[NOM]],Tableau1[LEAD_QUAL_VRAI],1),0)</f>
        <v>0</v>
      </c>
      <c r="BD23" s="1">
        <f t="array" ref="BD23">IF(Tableau1[[#This Row],[LEAD_QUAL_VRAI]]=1,COUNTIFS(Tableau1[RANG_leader],Tableau1[[#This Row],[RANG_leader]]+2),0)</f>
        <v>0</v>
      </c>
      <c r="BE23" s="1">
        <f t="array" ref="BE23">IF(Tableau1[[#This Row],[LEAD_QUAL_VRAI]]=1,COUNTIFS(Tableau1[RANG_leader],Tableau1[[#This Row],[RANG_leader]]+3),0)</f>
        <v>0</v>
      </c>
      <c r="BF23" s="1">
        <f t="array" ref="BF23">IF(AND(Tableau1[[#This Row],[VENTES]]&gt;=250,COUNTIFS(Tableau1[DIRECT],Tableau1[[#This Row],[NOM]],Tableau1[VENTES],"&gt;=250",Tableau1[LEAD_QUAL_VRAI],0)&gt;0),1,0)</f>
        <v>0</v>
      </c>
      <c r="BG23" s="1">
        <f t="array" ref="BG23">IF(AND(Tableau1[[#This Row],[VENTES]]&gt;=250,COUNTIFS(Tableau1[DIRECT],Tableau1[[#This Row],[NOM]],Tableau1[VENTES],"&gt;=250",Tableau1[LEAD_QUAL_VRAI],0)&gt;1),1,0)</f>
        <v>0</v>
      </c>
      <c r="BH23" s="1">
        <f t="array" ref="BH23">IF(AND(Tableau1[[#This Row],[VENTES]]&gt;=750,COUNTIFS(Tableau1[DIRECT],Tableau1[[#This Row],[NOM]],Tableau1[VENTES],"&gt;=250",Tableau1[LEAD_QUAL_VRAI],0)&gt;2,Tableau1[[#This Row],[VENTES EQUIPE]]&gt;=3000),1,0)</f>
        <v>0</v>
      </c>
      <c r="BI23" s="1">
        <f t="array" ref="BI23">IF(Tableau1[[#This Row],[lead niv1]]=1,1,0)</f>
        <v>0</v>
      </c>
      <c r="BJ23" s="1">
        <f t="array" ref="BJ23">IF(Tableau1[[#This Row],[lead niv1]]&gt;1,1,0)</f>
        <v>0</v>
      </c>
      <c r="BK23" s="1">
        <f t="array" ref="BK23">IF(AND(Tableau1[[#This Row],[lead niv1]]&gt;2,Tableau1[[#This Row],[lead niv2]]&gt;0),1,0)</f>
        <v>0</v>
      </c>
      <c r="BL23" s="1">
        <f t="array" ref="BL23">IF(AND(Tableau1[[#This Row],[lead niv1]]&gt;5,Tableau1[[#This Row],[lead niv2]]&gt;2,Tableau1[[#This Row],[lead niv3]]&gt;0),1,0)</f>
        <v>0</v>
      </c>
      <c r="BM23" s="1">
        <f t="array" ref="BM23">IF(AND(Tableau1[[#This Row],[lead niv1]]&gt;11,Tableau1[[#This Row],[lead niv2]]&gt;5,Tableau1[[#This Row],[lead niv3]]&gt;1),1,0)</f>
        <v>0</v>
      </c>
      <c r="BN23" s="12" t="str">
        <f t="array" ref="BN2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23" s="13">
        <f t="array" ref="BO2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106.25</v>
      </c>
      <c r="BP23" s="12" t="str">
        <f t="array" ref="BP23">Tableau1[[#This Row],[lead niv1]]&amp;"-"&amp;Tableau1[[#This Row],[lead niv2]]&amp;"-"&amp;Tableau1[[#This Row],[lead niv3]]</f>
        <v>0-0-0</v>
      </c>
      <c r="BQ23" s="12"/>
      <c r="BR23" s="14">
        <v>0</v>
      </c>
      <c r="BS23" s="26" t="str">
        <f t="array" ref="BS23">INDEX(Tableau2[RANK],MATCH(BN23,Tableau2[RANK],0)+1,1)</f>
        <v>CONS SEIGNOR</v>
      </c>
      <c r="BT23" s="26">
        <f t="array" ref="BT2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3" s="26" t="str">
        <f t="array" ref="BU23">IF(Tableau1[[#This Row],[PERSO À QUALIFIER]]&gt;0,INDEX(Tableau1[],MATCH(_xlfn.MAXIFS(Tableau1[VENTES],Tableau1[VENTES],"&lt;250",Tableau1[DIRECT],Tableau1[[#This Row],[NOM]]),Tableau1[VENTES],0),COLUMN(Tableau1[NOM])),"")</f>
        <v/>
      </c>
      <c r="BV23" s="26" t="str">
        <f t="array" ref="BV2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3" s="26">
        <f t="array" ref="BW2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3" s="26" t="str">
        <f t="array" ref="BX2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3" s="26" t="str">
        <f t="array" ref="BY2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3" s="26" t="str">
        <f t="array" ref="BZ2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3" s="26" t="str">
        <f t="array" ref="CA2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3" s="26">
        <f t="array" ref="CB2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23" s="26">
        <f t="array" ref="CC2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3" s="26">
        <f t="array" ref="CD2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3" s="26" t="str">
        <f t="array" ref="CE2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3" s="26" t="str">
        <f t="array" ref="CF2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3" s="26" t="str">
        <f t="array" ref="CG2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3" s="26" t="str">
        <f t="array" ref="CH2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3" s="26" t="str">
        <f t="array" ref="CI2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3" s="26" t="str">
        <f t="array" ref="CJ2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3" s="26" t="str">
        <f t="array" ref="CK2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3" s="26" t="e">
        <f t="array" ref="CL2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3" s="26" t="e">
        <f t="array" ref="CM2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3" s="26"/>
      <c r="CO23" s="26"/>
      <c r="CP23" s="26">
        <f t="array" ref="CP2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3" s="26" t="str">
        <f t="array" ref="CQ2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3" s="26" t="str">
        <f t="array" ref="CR2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>
        <f t="array" ref="DC2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3" s="26" t="str">
        <f t="array" ref="DD2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3" s="26" t="str">
        <f t="array" ref="DE2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3" s="26">
        <f t="array" ref="DF2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3" s="26" t="str">
        <f t="array" ref="DG2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3" s="26" t="str">
        <f t="array" ref="DH2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3" s="26">
        <f t="array" ref="DI2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3" s="26">
        <f t="array" ref="DJ2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106.25</v>
      </c>
      <c r="DK23" s="26">
        <f t="array" ref="DK23">IF(Tableau1[[#This Row],[PAYE SI INVESTI]]&lt;&gt;"",Tableau1[[#This Row],[PAYE SI INVESTI]]-Tableau1[[#This Row],[PAYE]],"")</f>
        <v>0</v>
      </c>
      <c r="DO23" s="3"/>
    </row>
    <row r="24" spans="1:119" x14ac:dyDescent="0.25">
      <c r="A24" s="9" t="s">
        <v>113</v>
      </c>
      <c r="B24" s="2" t="s">
        <v>130</v>
      </c>
      <c r="C24" s="1" t="str">
        <f t="array" ref="C24">IF(OR(Tableau1[[#This Row],[DIRECT]]="",Tableau1[[#This Row],[DIRECT]]="val"),"",INDEX(Tableau1[],MATCH(Tableau1[[#This Row],[DIRECT]],Tableau1[NOM],0),2))</f>
        <v>MARIE-PIER FORTIN NADEAU</v>
      </c>
      <c r="D24" s="1" t="str">
        <f t="array" ref="D24">IF(OR(Tableau1[[#This Row],[direct2]]="",Tableau1[[#This Row],[direct2]]="val"),"",INDEX(Tableau1[],MATCH(Tableau1[[#This Row],[direct2]],Tableau1[NOM],0),2))</f>
        <v>VAL</v>
      </c>
      <c r="E24" s="1" t="str">
        <f t="array" ref="E24">IF(OR(Tableau1[[#This Row],[direct3]]="",Tableau1[[#This Row],[direct3]]="val"),"",INDEX(Tableau1[],MATCH(Tableau1[[#This Row],[direct3]],Tableau1[NOM],0),2))</f>
        <v/>
      </c>
      <c r="F24" s="1" t="str">
        <f t="array" ref="F24">IF(OR(Tableau1[[#This Row],[direct4]]="",Tableau1[[#This Row],[direct4]]="val"),"",INDEX(Tableau1[],MATCH(Tableau1[[#This Row],[direct4]],Tableau1[NOM],0),2))</f>
        <v/>
      </c>
      <c r="G24" s="1" t="str">
        <f t="array" ref="G24">IF(OR(Tableau1[[#This Row],[direct5]]="",Tableau1[[#This Row],[direct5]]="val"),"",INDEX(Tableau1[],MATCH(Tableau1[[#This Row],[direct5]],Tableau1[NOM],0),2))</f>
        <v/>
      </c>
      <c r="H24" s="1" t="str">
        <f t="array" ref="H24">IF(OR(Tableau1[[#This Row],[direct6]]="",Tableau1[[#This Row],[direct6]]="val"),"",INDEX(Tableau1[],MATCH(Tableau1[[#This Row],[direct6]],Tableau1[NOM],0),2))</f>
        <v/>
      </c>
      <c r="I24" s="1" t="str">
        <f t="array" ref="I24">IF(OR(Tableau1[[#This Row],[direct7]]="",Tableau1[[#This Row],[direct7]]="val"),"",INDEX(Tableau1[],MATCH(Tableau1[[#This Row],[direct7]],Tableau1[NOM],0),2))</f>
        <v/>
      </c>
      <c r="J24" s="1" t="str">
        <f t="array" ref="J24">IF(OR(Tableau1[[#This Row],[direct8]]="",Tableau1[[#This Row],[direct8]]="val"),"",INDEX(Tableau1[],MATCH(Tableau1[[#This Row],[direct8]],Tableau1[NOM],0),2))</f>
        <v/>
      </c>
      <c r="K24" s="1" t="str">
        <f t="array" ref="K24">IF(OR(Tableau1[[#This Row],[direct9]]="",Tableau1[[#This Row],[direct9]]="val"),"",INDEX(Tableau1[],MATCH(Tableau1[[#This Row],[direct9]],Tableau1[NOM],0),2))</f>
        <v/>
      </c>
      <c r="L24" s="1" t="str">
        <f t="array" ref="L24">IF(OR(Tableau1[[#This Row],[direct10]]="",Tableau1[[#This Row],[direct10]]="val"),"",INDEX(Tableau1[],MATCH(Tableau1[[#This Row],[direct10]],Tableau1[NOM],0),2))</f>
        <v/>
      </c>
      <c r="M24" s="1" t="str">
        <f t="array" ref="M24">IF(OR(Tableau1[[#This Row],[direct11]]="",Tableau1[[#This Row],[direct11]]="val"),"",INDEX(Tableau1[],MATCH(Tableau1[[#This Row],[direct11]],Tableau1[NOM],0),2))</f>
        <v/>
      </c>
      <c r="N24" s="1" t="str">
        <f t="array" ref="N24">IF(OR(Tableau1[[#This Row],[direct12]]="",Tableau1[[#This Row],[direct12]]="val"),"",INDEX(Tableau1[],MATCH(Tableau1[[#This Row],[direct12]],Tableau1[NOM],0),2))</f>
        <v/>
      </c>
      <c r="O24" s="1" t="str">
        <f t="array" ref="O24">IF(OR(Tableau1[[#This Row],[direct13]]="",Tableau1[[#This Row],[direct13]]="val"),"",INDEX(Tableau1[],MATCH(Tableau1[[#This Row],[direct13]],Tableau1[NOM],0),2))</f>
        <v/>
      </c>
      <c r="P24" s="1" t="str">
        <f t="array" ref="P24">IF(OR(Tableau1[[#This Row],[direct14]]="",Tableau1[[#This Row],[direct14]]="val"),"",INDEX(Tableau1[],MATCH(Tableau1[[#This Row],[direct14]],Tableau1[NOM],0),2))</f>
        <v/>
      </c>
      <c r="Q24" s="1" t="str">
        <f t="array" ref="Q24">IF(OR(Tableau1[[#This Row],[direct15]]="",Tableau1[[#This Row],[direct15]]="val"),"",INDEX(Tableau1[],MATCH(Tableau1[[#This Row],[direct15]],Tableau1[NOM],0),2))</f>
        <v/>
      </c>
      <c r="R24" s="1" t="str">
        <f t="array" ref="R24">IF(OR(Tableau1[[#This Row],[direct16]]="",Tableau1[[#This Row],[direct16]]="val"),"",INDEX(Tableau1[],MATCH(Tableau1[[#This Row],[direct16]],Tableau1[NOM],0),2))</f>
        <v/>
      </c>
      <c r="S24" s="1" t="str">
        <f t="array" ref="S24">IF(OR(Tableau1[[#This Row],[direct17]]="",Tableau1[[#This Row],[direct17]]="val"),"",INDEX(Tableau1[],MATCH(Tableau1[[#This Row],[direct17]],Tableau1[NOM],0),2))</f>
        <v/>
      </c>
      <c r="T24" s="1" t="str">
        <f t="array" ref="T24">IF(OR(Tableau1[[#This Row],[direct18]]="",Tableau1[[#This Row],[direct18]]="val"),"",INDEX(Tableau1[],MATCH(Tableau1[[#This Row],[direct18]],Tableau1[NOM],0),2))</f>
        <v/>
      </c>
      <c r="U24" s="1" t="str">
        <f t="array" ref="U24">IF(OR(Tableau1[[#This Row],[direct19]]="",Tableau1[[#This Row],[direct19]]="val"),"",INDEX(Tableau1[],MATCH(Tableau1[[#This Row],[direct19]],Tableau1[NOM],0),2))</f>
        <v/>
      </c>
      <c r="V24" s="12" t="str">
        <f t="array" ref="V2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24" s="12">
        <f t="array" ref="W24">IF(Tableau1[[#This Row],[LEADER DIRECT]]="",0,INDEX(Tableau1[],MATCH(Tableau1[[#This Row],[LEADER DIRECT]],Tableau1[NOM],0),COLUMN(Tableau1[[#This Row],[RANG_leader]])))</f>
        <v>0</v>
      </c>
      <c r="X24" s="12">
        <f t="array" ref="X2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4" s="12">
        <f t="array" ref="Y24">IF(Tableau1[[#This Row],[DIRECT]]="",0,VLOOKUP(Tableau1[[#This Row],[DIRECT]],Tableau1[],COLUMN(Tableau1[[#This Row],[RANG]]),FALSE)+1)</f>
        <v>3</v>
      </c>
      <c r="Z24" s="19">
        <v>256.7</v>
      </c>
      <c r="AA24" s="1">
        <f t="array" ref="AA24">COUNTIF(Tableau1[DIRECT],Tableau1[[#This Row],[NOM]])</f>
        <v>0</v>
      </c>
      <c r="AB24" s="1">
        <f t="array" ref="AB24">COUNTIFS(Tableau1[DIRECT],Tableau1[[#This Row],[NOM]],Tableau1[VENTES],"&gt;=250")</f>
        <v>0</v>
      </c>
      <c r="AC24" s="1">
        <f t="array" ref="AC2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4" s="1">
        <f t="array" ref="AD2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4" s="20">
        <f t="array" ref="AE24">IF(Tableau1[[#This Row],[LEAD_QUAL_PREMIER]]=1,Tableau1[[#This Row],[niv1 qual]],COUNTIFS(Tableau1[DIRECT],Tableau1[[#This Row],[NOM]],Tableau1[LEAD_QUAL_VRAI],0,Tableau1[VENTES],"&gt;=250"))</f>
        <v>0</v>
      </c>
      <c r="AF24" s="1">
        <f t="array" ref="AF2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4" s="1">
        <f t="array" ref="AG24">IF(AND(Tableau1[[#This Row],[niv1 qual]]&gt;3,(Tableau1[[#This Row],[niv1 qual]]+Tableau1[[#This Row],[niv2+ qual]])&gt;5,Tableau1[[#This Row],[VENTES]]&gt;=1000,Tableau1[[#This Row],[ventes_equipe_temp]]&gt;=6000),1,0)</f>
        <v>0</v>
      </c>
      <c r="AH24" s="1">
        <f t="array" ref="AH24">IF(Tableau1[[#This Row],[LEAD_POSSIBLE]]=1,RANK(Tableau1[[#This Row],[RANG]],Tableau1[RANG],1),0)</f>
        <v>0</v>
      </c>
      <c r="AI24" s="1">
        <f t="array" ref="AI24">IF(COUNTIF(Tableau1[LEAD_POSSIBLE_RANG],"&lt;&gt;0")&gt;0,IF(Tableau1[[#This Row],[LEAD_POSSIBLE_RANG]]=LARGE(Tableau1[LEAD_POSSIBLE_RANG],1),1,0),0)</f>
        <v>0</v>
      </c>
      <c r="AJ24" s="1">
        <f t="array" ref="AJ24">IF(Tableau1[[#This Row],[DIRECT]]="",Tableau1[[#This Row],[LEAD_QUAL_VRAI]],IF(INDEX(Tableau1[],MATCH(Tableau1[[#This Row],[DIRECT]],Tableau1[NOM],0),COLUMN(Tableau1[[#This Row],[LEAD_QUAL_VRAI]]))=1,1,0))</f>
        <v>1</v>
      </c>
      <c r="AK24" s="1">
        <f t="array" ref="AK2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4" s="1">
        <f t="array" ref="AL2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256.7</v>
      </c>
      <c r="AM24" s="10">
        <f t="array" ref="AM24">Tableau1[[#This Row],[VENTES]]+SUMIFS(Tableau1[VENTES EQUIPE],Tableau1[DIRECT],Tableau1[[#This Row],[NOM]],Tableau1[signé_lead],0)</f>
        <v>256.7</v>
      </c>
      <c r="AN24" s="1">
        <f t="array" ref="AN24">IF(Tableau1[[#This Row],[LEAD_QUAL_VRAI]]=1,SUMIFS(Tableau1[VENTES EQUIPE],Tableau1[LEADER DIRECT],Tableau1[[#This Row],[NOM]],Tableau1[signé_lead],1),0)</f>
        <v>0</v>
      </c>
      <c r="AO24" s="1">
        <f t="array" ref="AO24">IF(Tableau1[[#This Row],[LEAD_QUAL_VRAI]]=1,SUMIFS(Tableau1[VENTES EQUIPE],Tableau1[RANG_leader],Tableau1[[#This Row],[RANG_leader]]+2,Tableau1[signé_lead],1),0)</f>
        <v>0</v>
      </c>
      <c r="AP24" s="1">
        <f t="array" ref="AP24">IF(Tableau1[[#This Row],[LEAD_QUAL_VRAI]]=1,SUMIFS(Tableau1[VENTES EQUIPE],Tableau1[RANG_leader],Tableau1[[#This Row],[RANG_leader]]+3,Tableau1[signé_lead],1),0)</f>
        <v>0</v>
      </c>
      <c r="AQ24" s="1">
        <f t="array" ref="AQ24">IF(Tableau1[[#This Row],[LEAD_QUAL_VRAI]]=1,SUMIFS(Tableau1[VENTES EQUIPE],Tableau1[RANG_leader],Tableau1[[#This Row],[RANG_leader]]+4,Tableau1[signé_lead],1),0)</f>
        <v>0</v>
      </c>
      <c r="AR24" s="1">
        <f t="array" ref="AR24">IF(Tableau1[[#This Row],[LEAD_QUAL_VRAI]]=1,SUMIFS(Tableau1[VENTES EQUIPE],Tableau1[RANG_leader],Tableau1[[#This Row],[RANG_leader]]+5,Tableau1[signé_lead],1),0)</f>
        <v>0</v>
      </c>
      <c r="AS24" s="1">
        <f t="array" ref="AS24">IF(Tableau1[[#This Row],[LEAD_QUAL_VRAI]]=1,SUMIFS(Tableau1[VENTES EQUIPE],Tableau1[RANG_leader],Tableau1[[#This Row],[RANG_leader]]+6,Tableau1[signé_lead],1),0)</f>
        <v>0</v>
      </c>
      <c r="AT24" s="1">
        <f t="array" ref="AT24">IF(Tableau1[[#This Row],[LEAD_QUAL_VRAI]]=1,SUMIFS(Tableau1[VENTES EQUIPE],Tableau1[RANG_leader],Tableau1[[#This Row],[RANG_leader]]+7,Tableau1[signé_lead],1),0)</f>
        <v>0</v>
      </c>
      <c r="AU24" s="1">
        <f t="array" ref="AU24">IF(Tableau1[[#This Row],[LEAD_QUAL_VRAI]]=1,SUMIFS(Tableau1[VENTES EQUIPE],Tableau1[RANG_leader],Tableau1[[#This Row],[RANG_leader]]+8,Tableau1[signé_lead],1),0)</f>
        <v>0</v>
      </c>
      <c r="AV24" s="1">
        <f t="array" ref="AV24">IF(Tableau1[[#This Row],[LEAD_QUAL_VRAI]]=1,SUMIFS(Tableau1[VENTES EQUIPE],Tableau1[RANG_leader],Tableau1[[#This Row],[RANG_leader]]+9,Tableau1[signé_lead],1),0)</f>
        <v>0</v>
      </c>
      <c r="AW24" s="1">
        <f t="array" ref="AW24">IF(Tableau1[[#This Row],[LEAD_QUAL_VRAI]]=1,SUMIFS(Tableau1[VENTES EQUIPE],Tableau1[RANG_leader],Tableau1[[#This Row],[RANG_leader]]+10,Tableau1[signé_lead],1),0)</f>
        <v>0</v>
      </c>
      <c r="AX24" s="1">
        <f t="array" ref="AX24">IF(Tableau1[[#This Row],[LEAD_QUAL_VRAI]]=1,SUMIFS(Tableau1[VENTES EQUIPE],Tableau1[RANG_leader],Tableau1[[#This Row],[RANG_leader]]+11,Tableau1[signé_lead],1),0)</f>
        <v>0</v>
      </c>
      <c r="AY24" s="1">
        <f t="array" ref="AY24">IF(Tableau1[[#This Row],[LEAD_QUAL_VRAI]]=1,SUMIFS(Tableau1[VENTES EQUIPE],Tableau1[RANG_leader],Tableau1[[#This Row],[RANG_leader]]+12,Tableau1[signé_lead],1),0)</f>
        <v>0</v>
      </c>
      <c r="AZ24" s="1">
        <f t="array" ref="AZ24">IF(Tableau1[[#This Row],[LEAD_QUAL_VRAI]]=1,SUMIFS(Tableau1[VENTES EQUIPE],Tableau1[RANG_leader],Tableau1[[#This Row],[RANG_leader]]+13,Tableau1[signé_lead],1),0)</f>
        <v>0</v>
      </c>
      <c r="BA24" s="1">
        <f t="array" ref="BA24">IF(Tableau1[[#This Row],[LEAD_QUAL_VRAI]]=1,SUMIFS(Tableau1[VENTES EQUIPE],Tableau1[RANG_leader],Tableau1[[#This Row],[RANG_leader]]+14,Tableau1[signé_lead],1),0)</f>
        <v>0</v>
      </c>
      <c r="BB24" s="1">
        <f t="array" ref="BB24">IF(Tableau1[[#This Row],[LEAD_QUAL_VRAI]]=1,SUMIFS(Tableau1[VENTES EQUIPE],Tableau1[RANG_leader],Tableau1[[#This Row],[RANG_leader]]+15,Tableau1[signé_lead],1),0)</f>
        <v>0</v>
      </c>
      <c r="BC24" s="1">
        <f t="array" ref="BC24">IF(Tableau1[[#This Row],[LEAD_QUAL_VRAI]]=1,COUNTIFS(Tableau1[LEADER DIRECT],Tableau1[[#This Row],[NOM]],Tableau1[LEAD_QUAL_VRAI],1),0)</f>
        <v>0</v>
      </c>
      <c r="BD24" s="1">
        <f t="array" ref="BD24">IF(Tableau1[[#This Row],[LEAD_QUAL_VRAI]]=1,COUNTIFS(Tableau1[RANG_leader],Tableau1[[#This Row],[RANG_leader]]+2),0)</f>
        <v>0</v>
      </c>
      <c r="BE24" s="1">
        <f t="array" ref="BE24">IF(Tableau1[[#This Row],[LEAD_QUAL_VRAI]]=1,COUNTIFS(Tableau1[RANG_leader],Tableau1[[#This Row],[RANG_leader]]+3),0)</f>
        <v>0</v>
      </c>
      <c r="BF24" s="1">
        <f t="array" ref="BF24">IF(AND(Tableau1[[#This Row],[VENTES]]&gt;=250,COUNTIFS(Tableau1[DIRECT],Tableau1[[#This Row],[NOM]],Tableau1[VENTES],"&gt;=250",Tableau1[LEAD_QUAL_VRAI],0)&gt;0),1,0)</f>
        <v>0</v>
      </c>
      <c r="BG24" s="1">
        <f t="array" ref="BG24">IF(AND(Tableau1[[#This Row],[VENTES]]&gt;=250,COUNTIFS(Tableau1[DIRECT],Tableau1[[#This Row],[NOM]],Tableau1[VENTES],"&gt;=250",Tableau1[LEAD_QUAL_VRAI],0)&gt;1),1,0)</f>
        <v>0</v>
      </c>
      <c r="BH24" s="1">
        <f t="array" ref="BH24">IF(AND(Tableau1[[#This Row],[VENTES]]&gt;=750,COUNTIFS(Tableau1[DIRECT],Tableau1[[#This Row],[NOM]],Tableau1[VENTES],"&gt;=250",Tableau1[LEAD_QUAL_VRAI],0)&gt;2,Tableau1[[#This Row],[VENTES EQUIPE]]&gt;=3000),1,0)</f>
        <v>0</v>
      </c>
      <c r="BI24" s="1">
        <f t="array" ref="BI24">IF(Tableau1[[#This Row],[lead niv1]]=1,1,0)</f>
        <v>0</v>
      </c>
      <c r="BJ24" s="1">
        <f t="array" ref="BJ24">IF(Tableau1[[#This Row],[lead niv1]]&gt;1,1,0)</f>
        <v>0</v>
      </c>
      <c r="BK24" s="1">
        <f t="array" ref="BK24">IF(AND(Tableau1[[#This Row],[lead niv1]]&gt;2,Tableau1[[#This Row],[lead niv2]]&gt;0),1,0)</f>
        <v>0</v>
      </c>
      <c r="BL24" s="1">
        <f t="array" ref="BL24">IF(AND(Tableau1[[#This Row],[lead niv1]]&gt;5,Tableau1[[#This Row],[lead niv2]]&gt;2,Tableau1[[#This Row],[lead niv3]]&gt;0),1,0)</f>
        <v>0</v>
      </c>
      <c r="BM24" s="1">
        <f t="array" ref="BM24">IF(AND(Tableau1[[#This Row],[lead niv1]]&gt;11,Tableau1[[#This Row],[lead niv2]]&gt;5,Tableau1[[#This Row],[lead niv3]]&gt;1),1,0)</f>
        <v>0</v>
      </c>
      <c r="BN24" s="12" t="str">
        <f t="array" ref="BN2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24" s="13">
        <f t="array" ref="BO2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64.174999999999997</v>
      </c>
      <c r="BP24" s="12" t="str">
        <f t="array" ref="BP24">Tableau1[[#This Row],[lead niv1]]&amp;"-"&amp;Tableau1[[#This Row],[lead niv2]]&amp;"-"&amp;Tableau1[[#This Row],[lead niv3]]</f>
        <v>0-0-0</v>
      </c>
      <c r="BQ24" s="12"/>
      <c r="BR24" s="14">
        <v>0</v>
      </c>
      <c r="BS24" s="26" t="str">
        <f t="array" ref="BS24">INDEX(Tableau2[RANK],MATCH(BN24,Tableau2[RANK],0)+1,1)</f>
        <v>CONS SEIGNOR</v>
      </c>
      <c r="BT24" s="26">
        <f t="array" ref="BT2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4" s="26" t="str">
        <f t="array" ref="BU24">IF(Tableau1[[#This Row],[PERSO À QUALIFIER]]&gt;0,INDEX(Tableau1[],MATCH(_xlfn.MAXIFS(Tableau1[VENTES],Tableau1[VENTES],"&lt;250",Tableau1[DIRECT],Tableau1[[#This Row],[NOM]]),Tableau1[VENTES],0),COLUMN(Tableau1[NOM])),"")</f>
        <v/>
      </c>
      <c r="BV24" s="26" t="str">
        <f t="array" ref="BV2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4" s="26">
        <f t="array" ref="BW2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4" s="26" t="str">
        <f t="array" ref="BX2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4" s="26" t="str">
        <f t="array" ref="BY2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4" s="26" t="str">
        <f t="array" ref="BZ2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4" s="26" t="str">
        <f t="array" ref="CA2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4" s="26">
        <f t="array" ref="CB2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24" s="26">
        <f t="array" ref="CC2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4" s="26">
        <f t="array" ref="CD2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4" s="26" t="str">
        <f t="array" ref="CE2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4" s="26" t="str">
        <f t="array" ref="CF2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4" s="26" t="str">
        <f t="array" ref="CG2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4" s="26" t="str">
        <f t="array" ref="CH2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4" s="26" t="str">
        <f t="array" ref="CI2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4" s="26" t="str">
        <f t="array" ref="CJ2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4" s="26" t="str">
        <f t="array" ref="CK2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4" s="26" t="e">
        <f t="array" ref="CL2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4" s="26" t="e">
        <f t="array" ref="CM2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4" s="26"/>
      <c r="CO24" s="26"/>
      <c r="CP24" s="26">
        <f t="array" ref="CP2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4" s="26" t="str">
        <f t="array" ref="CQ2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4" s="26" t="str">
        <f t="array" ref="CR2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>
        <f t="array" ref="DC2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4" s="26" t="str">
        <f t="array" ref="DD2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4" s="26" t="str">
        <f t="array" ref="DE2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4" s="26">
        <f t="array" ref="DF2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4" s="26" t="str">
        <f t="array" ref="DG2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4" s="26" t="str">
        <f t="array" ref="DH2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4" s="26">
        <f t="array" ref="DI2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4" s="26">
        <f t="array" ref="DJ2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64.174999999999997</v>
      </c>
      <c r="DK24" s="26">
        <f t="array" ref="DK24">IF(Tableau1[[#This Row],[PAYE SI INVESTI]]&lt;&gt;"",Tableau1[[#This Row],[PAYE SI INVESTI]]-Tableau1[[#This Row],[PAYE]],"")</f>
        <v>0</v>
      </c>
      <c r="DO24" s="3"/>
    </row>
    <row r="25" spans="1:119" x14ac:dyDescent="0.25">
      <c r="A25" s="9" t="s">
        <v>114</v>
      </c>
      <c r="B25" s="2" t="s">
        <v>103</v>
      </c>
      <c r="C25" s="1" t="str">
        <f t="array" ref="C25">IF(OR(Tableau1[[#This Row],[DIRECT]]="",Tableau1[[#This Row],[DIRECT]]="val"),"",INDEX(Tableau1[],MATCH(Tableau1[[#This Row],[DIRECT]],Tableau1[NOM],0),2))</f>
        <v>VAL</v>
      </c>
      <c r="D25" s="1" t="str">
        <f t="array" ref="D25">IF(OR(Tableau1[[#This Row],[direct2]]="",Tableau1[[#This Row],[direct2]]="val"),"",INDEX(Tableau1[],MATCH(Tableau1[[#This Row],[direct2]],Tableau1[NOM],0),2))</f>
        <v/>
      </c>
      <c r="E25" s="1" t="str">
        <f t="array" ref="E25">IF(OR(Tableau1[[#This Row],[direct3]]="",Tableau1[[#This Row],[direct3]]="val"),"",INDEX(Tableau1[],MATCH(Tableau1[[#This Row],[direct3]],Tableau1[NOM],0),2))</f>
        <v/>
      </c>
      <c r="F25" s="1" t="str">
        <f t="array" ref="F25">IF(OR(Tableau1[[#This Row],[direct4]]="",Tableau1[[#This Row],[direct4]]="val"),"",INDEX(Tableau1[],MATCH(Tableau1[[#This Row],[direct4]],Tableau1[NOM],0),2))</f>
        <v/>
      </c>
      <c r="G25" s="1" t="str">
        <f t="array" ref="G25">IF(OR(Tableau1[[#This Row],[direct5]]="",Tableau1[[#This Row],[direct5]]="val"),"",INDEX(Tableau1[],MATCH(Tableau1[[#This Row],[direct5]],Tableau1[NOM],0),2))</f>
        <v/>
      </c>
      <c r="H25" s="1" t="str">
        <f t="array" ref="H25">IF(OR(Tableau1[[#This Row],[direct6]]="",Tableau1[[#This Row],[direct6]]="val"),"",INDEX(Tableau1[],MATCH(Tableau1[[#This Row],[direct6]],Tableau1[NOM],0),2))</f>
        <v/>
      </c>
      <c r="I25" s="1" t="str">
        <f t="array" ref="I25">IF(OR(Tableau1[[#This Row],[direct7]]="",Tableau1[[#This Row],[direct7]]="val"),"",INDEX(Tableau1[],MATCH(Tableau1[[#This Row],[direct7]],Tableau1[NOM],0),2))</f>
        <v/>
      </c>
      <c r="J25" s="1" t="str">
        <f t="array" ref="J25">IF(OR(Tableau1[[#This Row],[direct8]]="",Tableau1[[#This Row],[direct8]]="val"),"",INDEX(Tableau1[],MATCH(Tableau1[[#This Row],[direct8]],Tableau1[NOM],0),2))</f>
        <v/>
      </c>
      <c r="K25" s="1" t="str">
        <f t="array" ref="K25">IF(OR(Tableau1[[#This Row],[direct9]]="",Tableau1[[#This Row],[direct9]]="val"),"",INDEX(Tableau1[],MATCH(Tableau1[[#This Row],[direct9]],Tableau1[NOM],0),2))</f>
        <v/>
      </c>
      <c r="L25" s="1" t="str">
        <f t="array" ref="L25">IF(OR(Tableau1[[#This Row],[direct10]]="",Tableau1[[#This Row],[direct10]]="val"),"",INDEX(Tableau1[],MATCH(Tableau1[[#This Row],[direct10]],Tableau1[NOM],0),2))</f>
        <v/>
      </c>
      <c r="M25" s="1" t="str">
        <f t="array" ref="M25">IF(OR(Tableau1[[#This Row],[direct11]]="",Tableau1[[#This Row],[direct11]]="val"),"",INDEX(Tableau1[],MATCH(Tableau1[[#This Row],[direct11]],Tableau1[NOM],0),2))</f>
        <v/>
      </c>
      <c r="N25" s="1" t="str">
        <f t="array" ref="N25">IF(OR(Tableau1[[#This Row],[direct12]]="",Tableau1[[#This Row],[direct12]]="val"),"",INDEX(Tableau1[],MATCH(Tableau1[[#This Row],[direct12]],Tableau1[NOM],0),2))</f>
        <v/>
      </c>
      <c r="O25" s="1" t="str">
        <f t="array" ref="O25">IF(OR(Tableau1[[#This Row],[direct13]]="",Tableau1[[#This Row],[direct13]]="val"),"",INDEX(Tableau1[],MATCH(Tableau1[[#This Row],[direct13]],Tableau1[NOM],0),2))</f>
        <v/>
      </c>
      <c r="P25" s="1" t="str">
        <f t="array" ref="P25">IF(OR(Tableau1[[#This Row],[direct14]]="",Tableau1[[#This Row],[direct14]]="val"),"",INDEX(Tableau1[],MATCH(Tableau1[[#This Row],[direct14]],Tableau1[NOM],0),2))</f>
        <v/>
      </c>
      <c r="Q25" s="1" t="str">
        <f t="array" ref="Q25">IF(OR(Tableau1[[#This Row],[direct15]]="",Tableau1[[#This Row],[direct15]]="val"),"",INDEX(Tableau1[],MATCH(Tableau1[[#This Row],[direct15]],Tableau1[NOM],0),2))</f>
        <v/>
      </c>
      <c r="R25" s="1" t="str">
        <f t="array" ref="R25">IF(OR(Tableau1[[#This Row],[direct16]]="",Tableau1[[#This Row],[direct16]]="val"),"",INDEX(Tableau1[],MATCH(Tableau1[[#This Row],[direct16]],Tableau1[NOM],0),2))</f>
        <v/>
      </c>
      <c r="S25" s="1" t="str">
        <f t="array" ref="S25">IF(OR(Tableau1[[#This Row],[direct17]]="",Tableau1[[#This Row],[direct17]]="val"),"",INDEX(Tableau1[],MATCH(Tableau1[[#This Row],[direct17]],Tableau1[NOM],0),2))</f>
        <v/>
      </c>
      <c r="T25" s="1" t="str">
        <f t="array" ref="T25">IF(OR(Tableau1[[#This Row],[direct18]]="",Tableau1[[#This Row],[direct18]]="val"),"",INDEX(Tableau1[],MATCH(Tableau1[[#This Row],[direct18]],Tableau1[NOM],0),2))</f>
        <v/>
      </c>
      <c r="U25" s="1" t="str">
        <f t="array" ref="U25">IF(OR(Tableau1[[#This Row],[direct19]]="",Tableau1[[#This Row],[direct19]]="val"),"",INDEX(Tableau1[],MATCH(Tableau1[[#This Row],[direct19]],Tableau1[NOM],0),2))</f>
        <v/>
      </c>
      <c r="V25" s="12" t="str">
        <f t="array" ref="V2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5" s="12">
        <f t="array" ref="W25">IF(Tableau1[[#This Row],[LEADER DIRECT]]="",0,INDEX(Tableau1[],MATCH(Tableau1[[#This Row],[LEADER DIRECT]],Tableau1[NOM],0),COLUMN(Tableau1[[#This Row],[RANG_leader]])))</f>
        <v>0</v>
      </c>
      <c r="X25" s="12">
        <f t="array" ref="X2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5" s="12">
        <f t="array" ref="Y25">IF(Tableau1[[#This Row],[DIRECT]]="",0,VLOOKUP(Tableau1[[#This Row],[DIRECT]],Tableau1[],COLUMN(Tableau1[[#This Row],[RANG]]),FALSE)+1)</f>
        <v>2</v>
      </c>
      <c r="Z25" s="19">
        <v>0</v>
      </c>
      <c r="AA25" s="1">
        <f t="array" ref="AA25">COUNTIF(Tableau1[DIRECT],Tableau1[[#This Row],[NOM]])</f>
        <v>0</v>
      </c>
      <c r="AB25" s="1">
        <f t="array" ref="AB25">COUNTIFS(Tableau1[DIRECT],Tableau1[[#This Row],[NOM]],Tableau1[VENTES],"&gt;=250")</f>
        <v>0</v>
      </c>
      <c r="AC25" s="1">
        <f t="array" ref="AC2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5" s="1">
        <f t="array" ref="AD2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5" s="20">
        <f t="array" ref="AE25">IF(Tableau1[[#This Row],[LEAD_QUAL_PREMIER]]=1,Tableau1[[#This Row],[niv1 qual]],COUNTIFS(Tableau1[DIRECT],Tableau1[[#This Row],[NOM]],Tableau1[LEAD_QUAL_VRAI],0,Tableau1[VENTES],"&gt;=250"))</f>
        <v>0</v>
      </c>
      <c r="AF25" s="1">
        <f t="array" ref="AF2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5" s="1">
        <f t="array" ref="AG25">IF(AND(Tableau1[[#This Row],[niv1 qual]]&gt;3,(Tableau1[[#This Row],[niv1 qual]]+Tableau1[[#This Row],[niv2+ qual]])&gt;5,Tableau1[[#This Row],[VENTES]]&gt;=1000,Tableau1[[#This Row],[ventes_equipe_temp]]&gt;=6000),1,0)</f>
        <v>0</v>
      </c>
      <c r="AH25" s="1">
        <f t="array" ref="AH25">IF(Tableau1[[#This Row],[LEAD_POSSIBLE]]=1,RANK(Tableau1[[#This Row],[RANG]],Tableau1[RANG],1),0)</f>
        <v>0</v>
      </c>
      <c r="AI25" s="1">
        <f t="array" ref="AI25">IF(COUNTIF(Tableau1[LEAD_POSSIBLE_RANG],"&lt;&gt;0")&gt;0,IF(Tableau1[[#This Row],[LEAD_POSSIBLE_RANG]]=LARGE(Tableau1[LEAD_POSSIBLE_RANG],1),1,0),0)</f>
        <v>0</v>
      </c>
      <c r="AJ25" s="1">
        <f t="array" ref="AJ25">IF(Tableau1[[#This Row],[DIRECT]]="",Tableau1[[#This Row],[LEAD_QUAL_VRAI]],IF(INDEX(Tableau1[],MATCH(Tableau1[[#This Row],[DIRECT]],Tableau1[NOM],0),COLUMN(Tableau1[[#This Row],[LEAD_QUAL_VRAI]]))=1,1,0))</f>
        <v>0</v>
      </c>
      <c r="AK25" s="1">
        <f t="array" ref="AK2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5" s="1">
        <f t="array" ref="AL2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5" s="10">
        <f t="array" ref="AM25">Tableau1[[#This Row],[VENTES]]+SUMIFS(Tableau1[VENTES EQUIPE],Tableau1[DIRECT],Tableau1[[#This Row],[NOM]],Tableau1[signé_lead],0)</f>
        <v>0</v>
      </c>
      <c r="AN25" s="1">
        <f t="array" ref="AN25">IF(Tableau1[[#This Row],[LEAD_QUAL_VRAI]]=1,SUMIFS(Tableau1[VENTES EQUIPE],Tableau1[LEADER DIRECT],Tableau1[[#This Row],[NOM]],Tableau1[signé_lead],1),0)</f>
        <v>0</v>
      </c>
      <c r="AO25" s="1">
        <f t="array" ref="AO25">IF(Tableau1[[#This Row],[LEAD_QUAL_VRAI]]=1,SUMIFS(Tableau1[VENTES EQUIPE],Tableau1[RANG_leader],Tableau1[[#This Row],[RANG_leader]]+2,Tableau1[signé_lead],1),0)</f>
        <v>0</v>
      </c>
      <c r="AP25" s="1">
        <f t="array" ref="AP25">IF(Tableau1[[#This Row],[LEAD_QUAL_VRAI]]=1,SUMIFS(Tableau1[VENTES EQUIPE],Tableau1[RANG_leader],Tableau1[[#This Row],[RANG_leader]]+3,Tableau1[signé_lead],1),0)</f>
        <v>0</v>
      </c>
      <c r="AQ25" s="1">
        <f t="array" ref="AQ25">IF(Tableau1[[#This Row],[LEAD_QUAL_VRAI]]=1,SUMIFS(Tableau1[VENTES EQUIPE],Tableau1[RANG_leader],Tableau1[[#This Row],[RANG_leader]]+4,Tableau1[signé_lead],1),0)</f>
        <v>0</v>
      </c>
      <c r="AR25" s="1">
        <f t="array" ref="AR25">IF(Tableau1[[#This Row],[LEAD_QUAL_VRAI]]=1,SUMIFS(Tableau1[VENTES EQUIPE],Tableau1[RANG_leader],Tableau1[[#This Row],[RANG_leader]]+5,Tableau1[signé_lead],1),0)</f>
        <v>0</v>
      </c>
      <c r="AS25" s="1">
        <f t="array" ref="AS25">IF(Tableau1[[#This Row],[LEAD_QUAL_VRAI]]=1,SUMIFS(Tableau1[VENTES EQUIPE],Tableau1[RANG_leader],Tableau1[[#This Row],[RANG_leader]]+6,Tableau1[signé_lead],1),0)</f>
        <v>0</v>
      </c>
      <c r="AT25" s="1">
        <f t="array" ref="AT25">IF(Tableau1[[#This Row],[LEAD_QUAL_VRAI]]=1,SUMIFS(Tableau1[VENTES EQUIPE],Tableau1[RANG_leader],Tableau1[[#This Row],[RANG_leader]]+7,Tableau1[signé_lead],1),0)</f>
        <v>0</v>
      </c>
      <c r="AU25" s="1">
        <f t="array" ref="AU25">IF(Tableau1[[#This Row],[LEAD_QUAL_VRAI]]=1,SUMIFS(Tableau1[VENTES EQUIPE],Tableau1[RANG_leader],Tableau1[[#This Row],[RANG_leader]]+8,Tableau1[signé_lead],1),0)</f>
        <v>0</v>
      </c>
      <c r="AV25" s="1">
        <f t="array" ref="AV25">IF(Tableau1[[#This Row],[LEAD_QUAL_VRAI]]=1,SUMIFS(Tableau1[VENTES EQUIPE],Tableau1[RANG_leader],Tableau1[[#This Row],[RANG_leader]]+9,Tableau1[signé_lead],1),0)</f>
        <v>0</v>
      </c>
      <c r="AW25" s="1">
        <f t="array" ref="AW25">IF(Tableau1[[#This Row],[LEAD_QUAL_VRAI]]=1,SUMIFS(Tableau1[VENTES EQUIPE],Tableau1[RANG_leader],Tableau1[[#This Row],[RANG_leader]]+10,Tableau1[signé_lead],1),0)</f>
        <v>0</v>
      </c>
      <c r="AX25" s="1">
        <f t="array" ref="AX25">IF(Tableau1[[#This Row],[LEAD_QUAL_VRAI]]=1,SUMIFS(Tableau1[VENTES EQUIPE],Tableau1[RANG_leader],Tableau1[[#This Row],[RANG_leader]]+11,Tableau1[signé_lead],1),0)</f>
        <v>0</v>
      </c>
      <c r="AY25" s="1">
        <f t="array" ref="AY25">IF(Tableau1[[#This Row],[LEAD_QUAL_VRAI]]=1,SUMIFS(Tableau1[VENTES EQUIPE],Tableau1[RANG_leader],Tableau1[[#This Row],[RANG_leader]]+12,Tableau1[signé_lead],1),0)</f>
        <v>0</v>
      </c>
      <c r="AZ25" s="1">
        <f t="array" ref="AZ25">IF(Tableau1[[#This Row],[LEAD_QUAL_VRAI]]=1,SUMIFS(Tableau1[VENTES EQUIPE],Tableau1[RANG_leader],Tableau1[[#This Row],[RANG_leader]]+13,Tableau1[signé_lead],1),0)</f>
        <v>0</v>
      </c>
      <c r="BA25" s="1">
        <f t="array" ref="BA25">IF(Tableau1[[#This Row],[LEAD_QUAL_VRAI]]=1,SUMIFS(Tableau1[VENTES EQUIPE],Tableau1[RANG_leader],Tableau1[[#This Row],[RANG_leader]]+14,Tableau1[signé_lead],1),0)</f>
        <v>0</v>
      </c>
      <c r="BB25" s="1">
        <f t="array" ref="BB25">IF(Tableau1[[#This Row],[LEAD_QUAL_VRAI]]=1,SUMIFS(Tableau1[VENTES EQUIPE],Tableau1[RANG_leader],Tableau1[[#This Row],[RANG_leader]]+15,Tableau1[signé_lead],1),0)</f>
        <v>0</v>
      </c>
      <c r="BC25" s="1">
        <f t="array" ref="BC25">IF(Tableau1[[#This Row],[LEAD_QUAL_VRAI]]=1,COUNTIFS(Tableau1[LEADER DIRECT],Tableau1[[#This Row],[NOM]],Tableau1[LEAD_QUAL_VRAI],1),0)</f>
        <v>0</v>
      </c>
      <c r="BD25" s="1">
        <f t="array" ref="BD25">IF(Tableau1[[#This Row],[LEAD_QUAL_VRAI]]=1,COUNTIFS(Tableau1[RANG_leader],Tableau1[[#This Row],[RANG_leader]]+2),0)</f>
        <v>0</v>
      </c>
      <c r="BE25" s="1">
        <f t="array" ref="BE25">IF(Tableau1[[#This Row],[LEAD_QUAL_VRAI]]=1,COUNTIFS(Tableau1[RANG_leader],Tableau1[[#This Row],[RANG_leader]]+3),0)</f>
        <v>0</v>
      </c>
      <c r="BF25" s="1">
        <f t="array" ref="BF25">IF(AND(Tableau1[[#This Row],[VENTES]]&gt;=250,COUNTIFS(Tableau1[DIRECT],Tableau1[[#This Row],[NOM]],Tableau1[VENTES],"&gt;=250",Tableau1[LEAD_QUAL_VRAI],0)&gt;0),1,0)</f>
        <v>0</v>
      </c>
      <c r="BG25" s="1">
        <f t="array" ref="BG25">IF(AND(Tableau1[[#This Row],[VENTES]]&gt;=250,COUNTIFS(Tableau1[DIRECT],Tableau1[[#This Row],[NOM]],Tableau1[VENTES],"&gt;=250",Tableau1[LEAD_QUAL_VRAI],0)&gt;1),1,0)</f>
        <v>0</v>
      </c>
      <c r="BH25" s="1">
        <f t="array" ref="BH25">IF(AND(Tableau1[[#This Row],[VENTES]]&gt;=750,COUNTIFS(Tableau1[DIRECT],Tableau1[[#This Row],[NOM]],Tableau1[VENTES],"&gt;=250",Tableau1[LEAD_QUAL_VRAI],0)&gt;2,Tableau1[[#This Row],[VENTES EQUIPE]]&gt;=3000),1,0)</f>
        <v>0</v>
      </c>
      <c r="BI25" s="1">
        <f t="array" ref="BI25">IF(Tableau1[[#This Row],[lead niv1]]=1,1,0)</f>
        <v>0</v>
      </c>
      <c r="BJ25" s="1">
        <f t="array" ref="BJ25">IF(Tableau1[[#This Row],[lead niv1]]&gt;1,1,0)</f>
        <v>0</v>
      </c>
      <c r="BK25" s="1">
        <f t="array" ref="BK25">IF(AND(Tableau1[[#This Row],[lead niv1]]&gt;2,Tableau1[[#This Row],[lead niv2]]&gt;0),1,0)</f>
        <v>0</v>
      </c>
      <c r="BL25" s="1">
        <f t="array" ref="BL25">IF(AND(Tableau1[[#This Row],[lead niv1]]&gt;5,Tableau1[[#This Row],[lead niv2]]&gt;2,Tableau1[[#This Row],[lead niv3]]&gt;0),1,0)</f>
        <v>0</v>
      </c>
      <c r="BM25" s="1">
        <f t="array" ref="BM25">IF(AND(Tableau1[[#This Row],[lead niv1]]&gt;11,Tableau1[[#This Row],[lead niv2]]&gt;5,Tableau1[[#This Row],[lead niv3]]&gt;1),1,0)</f>
        <v>0</v>
      </c>
      <c r="BN25" s="12" t="str">
        <f t="array" ref="BN2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5" s="13">
        <f t="array" ref="BO2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5" s="12" t="str">
        <f t="array" ref="BP25">Tableau1[[#This Row],[lead niv1]]&amp;"-"&amp;Tableau1[[#This Row],[lead niv2]]&amp;"-"&amp;Tableau1[[#This Row],[lead niv3]]</f>
        <v>0-0-0</v>
      </c>
      <c r="BQ25" s="12"/>
      <c r="BR25" s="14">
        <v>0</v>
      </c>
      <c r="BS25" s="26" t="str">
        <f t="array" ref="BS25">INDEX(Tableau2[RANK],MATCH(BN25,Tableau2[RANK],0)+1,1)</f>
        <v>CONS</v>
      </c>
      <c r="BT25" s="26">
        <f t="array" ref="BT2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5" s="26" t="str">
        <f t="array" ref="BU25">IF(Tableau1[[#This Row],[PERSO À QUALIFIER]]&gt;0,INDEX(Tableau1[],MATCH(_xlfn.MAXIFS(Tableau1[VENTES],Tableau1[VENTES],"&lt;250",Tableau1[DIRECT],Tableau1[[#This Row],[NOM]]),Tableau1[VENTES],0),COLUMN(Tableau1[NOM])),"")</f>
        <v/>
      </c>
      <c r="BV25" s="26" t="str">
        <f t="array" ref="BV2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5" s="26">
        <f t="array" ref="BW2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5" s="26" t="str">
        <f t="array" ref="BX2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5" s="26" t="str">
        <f t="array" ref="BY2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5" s="26" t="str">
        <f t="array" ref="BZ2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5" s="26" t="str">
        <f t="array" ref="CA2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5" s="26">
        <f t="array" ref="CB2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5" s="26">
        <f t="array" ref="CC2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5" s="26">
        <f t="array" ref="CD2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5" s="26" t="str">
        <f t="array" ref="CE2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5" s="26" t="str">
        <f t="array" ref="CF2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5" s="26" t="str">
        <f t="array" ref="CG2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5" s="26" t="str">
        <f t="array" ref="CH2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5" s="26" t="str">
        <f t="array" ref="CI2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5" s="26" t="str">
        <f t="array" ref="CJ2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5" s="26" t="str">
        <f t="array" ref="CK2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5" s="26" t="e">
        <f t="array" ref="CL2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5" s="26" t="e">
        <f t="array" ref="CM2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5" s="26"/>
      <c r="CO25" s="26"/>
      <c r="CP25" s="26">
        <f t="array" ref="CP2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5" s="26" t="str">
        <f t="array" ref="CQ2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5" s="26" t="str">
        <f t="array" ref="CR2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>
        <f t="array" ref="DC2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5" s="26" t="str">
        <f t="array" ref="DD2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5" s="26" t="str">
        <f t="array" ref="DE2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5" s="26">
        <f t="array" ref="DF2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5" s="26" t="str">
        <f t="array" ref="DG2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5" s="26" t="str">
        <f t="array" ref="DH2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5" s="26">
        <f t="array" ref="DI2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5" s="26">
        <f t="array" ref="DJ2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5" s="26">
        <f t="array" ref="DK25">IF(Tableau1[[#This Row],[PAYE SI INVESTI]]&lt;&gt;"",Tableau1[[#This Row],[PAYE SI INVESTI]]-Tableau1[[#This Row],[PAYE]],"")</f>
        <v>0</v>
      </c>
      <c r="DO25" s="3"/>
    </row>
    <row r="26" spans="1:119" x14ac:dyDescent="0.25">
      <c r="A26" s="9" t="s">
        <v>115</v>
      </c>
      <c r="B26" s="2" t="s">
        <v>106</v>
      </c>
      <c r="C26" s="1" t="str">
        <f t="array" ref="C26">IF(OR(Tableau1[[#This Row],[DIRECT]]="",Tableau1[[#This Row],[DIRECT]]="val"),"",INDEX(Tableau1[],MATCH(Tableau1[[#This Row],[DIRECT]],Tableau1[NOM],0),2))</f>
        <v>VAL</v>
      </c>
      <c r="D26" s="1" t="str">
        <f t="array" ref="D26">IF(OR(Tableau1[[#This Row],[direct2]]="",Tableau1[[#This Row],[direct2]]="val"),"",INDEX(Tableau1[],MATCH(Tableau1[[#This Row],[direct2]],Tableau1[NOM],0),2))</f>
        <v/>
      </c>
      <c r="E26" s="1" t="str">
        <f t="array" ref="E26">IF(OR(Tableau1[[#This Row],[direct3]]="",Tableau1[[#This Row],[direct3]]="val"),"",INDEX(Tableau1[],MATCH(Tableau1[[#This Row],[direct3]],Tableau1[NOM],0),2))</f>
        <v/>
      </c>
      <c r="F26" s="1" t="str">
        <f t="array" ref="F26">IF(OR(Tableau1[[#This Row],[direct4]]="",Tableau1[[#This Row],[direct4]]="val"),"",INDEX(Tableau1[],MATCH(Tableau1[[#This Row],[direct4]],Tableau1[NOM],0),2))</f>
        <v/>
      </c>
      <c r="G26" s="1" t="str">
        <f t="array" ref="G26">IF(OR(Tableau1[[#This Row],[direct5]]="",Tableau1[[#This Row],[direct5]]="val"),"",INDEX(Tableau1[],MATCH(Tableau1[[#This Row],[direct5]],Tableau1[NOM],0),2))</f>
        <v/>
      </c>
      <c r="H26" s="1" t="str">
        <f t="array" ref="H26">IF(OR(Tableau1[[#This Row],[direct6]]="",Tableau1[[#This Row],[direct6]]="val"),"",INDEX(Tableau1[],MATCH(Tableau1[[#This Row],[direct6]],Tableau1[NOM],0),2))</f>
        <v/>
      </c>
      <c r="I26" s="1" t="str">
        <f t="array" ref="I26">IF(OR(Tableau1[[#This Row],[direct7]]="",Tableau1[[#This Row],[direct7]]="val"),"",INDEX(Tableau1[],MATCH(Tableau1[[#This Row],[direct7]],Tableau1[NOM],0),2))</f>
        <v/>
      </c>
      <c r="J26" s="1" t="str">
        <f t="array" ref="J26">IF(OR(Tableau1[[#This Row],[direct8]]="",Tableau1[[#This Row],[direct8]]="val"),"",INDEX(Tableau1[],MATCH(Tableau1[[#This Row],[direct8]],Tableau1[NOM],0),2))</f>
        <v/>
      </c>
      <c r="K26" s="1" t="str">
        <f t="array" ref="K26">IF(OR(Tableau1[[#This Row],[direct9]]="",Tableau1[[#This Row],[direct9]]="val"),"",INDEX(Tableau1[],MATCH(Tableau1[[#This Row],[direct9]],Tableau1[NOM],0),2))</f>
        <v/>
      </c>
      <c r="L26" s="1" t="str">
        <f t="array" ref="L26">IF(OR(Tableau1[[#This Row],[direct10]]="",Tableau1[[#This Row],[direct10]]="val"),"",INDEX(Tableau1[],MATCH(Tableau1[[#This Row],[direct10]],Tableau1[NOM],0),2))</f>
        <v/>
      </c>
      <c r="M26" s="1" t="str">
        <f t="array" ref="M26">IF(OR(Tableau1[[#This Row],[direct11]]="",Tableau1[[#This Row],[direct11]]="val"),"",INDEX(Tableau1[],MATCH(Tableau1[[#This Row],[direct11]],Tableau1[NOM],0),2))</f>
        <v/>
      </c>
      <c r="N26" s="1" t="str">
        <f t="array" ref="N26">IF(OR(Tableau1[[#This Row],[direct12]]="",Tableau1[[#This Row],[direct12]]="val"),"",INDEX(Tableau1[],MATCH(Tableau1[[#This Row],[direct12]],Tableau1[NOM],0),2))</f>
        <v/>
      </c>
      <c r="O26" s="1" t="str">
        <f t="array" ref="O26">IF(OR(Tableau1[[#This Row],[direct13]]="",Tableau1[[#This Row],[direct13]]="val"),"",INDEX(Tableau1[],MATCH(Tableau1[[#This Row],[direct13]],Tableau1[NOM],0),2))</f>
        <v/>
      </c>
      <c r="P26" s="1" t="str">
        <f t="array" ref="P26">IF(OR(Tableau1[[#This Row],[direct14]]="",Tableau1[[#This Row],[direct14]]="val"),"",INDEX(Tableau1[],MATCH(Tableau1[[#This Row],[direct14]],Tableau1[NOM],0),2))</f>
        <v/>
      </c>
      <c r="Q26" s="1" t="str">
        <f t="array" ref="Q26">IF(OR(Tableau1[[#This Row],[direct15]]="",Tableau1[[#This Row],[direct15]]="val"),"",INDEX(Tableau1[],MATCH(Tableau1[[#This Row],[direct15]],Tableau1[NOM],0),2))</f>
        <v/>
      </c>
      <c r="R26" s="1" t="str">
        <f t="array" ref="R26">IF(OR(Tableau1[[#This Row],[direct16]]="",Tableau1[[#This Row],[direct16]]="val"),"",INDEX(Tableau1[],MATCH(Tableau1[[#This Row],[direct16]],Tableau1[NOM],0),2))</f>
        <v/>
      </c>
      <c r="S26" s="1" t="str">
        <f t="array" ref="S26">IF(OR(Tableau1[[#This Row],[direct17]]="",Tableau1[[#This Row],[direct17]]="val"),"",INDEX(Tableau1[],MATCH(Tableau1[[#This Row],[direct17]],Tableau1[NOM],0),2))</f>
        <v/>
      </c>
      <c r="T26" s="1" t="str">
        <f t="array" ref="T26">IF(OR(Tableau1[[#This Row],[direct18]]="",Tableau1[[#This Row],[direct18]]="val"),"",INDEX(Tableau1[],MATCH(Tableau1[[#This Row],[direct18]],Tableau1[NOM],0),2))</f>
        <v/>
      </c>
      <c r="U26" s="1" t="str">
        <f t="array" ref="U26">IF(OR(Tableau1[[#This Row],[direct19]]="",Tableau1[[#This Row],[direct19]]="val"),"",INDEX(Tableau1[],MATCH(Tableau1[[#This Row],[direct19]],Tableau1[NOM],0),2))</f>
        <v/>
      </c>
      <c r="V26" s="12" t="str">
        <f t="array" ref="V2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6" s="12">
        <f t="array" ref="W26">IF(Tableau1[[#This Row],[LEADER DIRECT]]="",0,INDEX(Tableau1[],MATCH(Tableau1[[#This Row],[LEADER DIRECT]],Tableau1[NOM],0),COLUMN(Tableau1[[#This Row],[RANG_leader]])))</f>
        <v>0</v>
      </c>
      <c r="X26" s="12">
        <f t="array" ref="X2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6" s="12">
        <f t="array" ref="Y26">IF(Tableau1[[#This Row],[DIRECT]]="",0,VLOOKUP(Tableau1[[#This Row],[DIRECT]],Tableau1[],COLUMN(Tableau1[[#This Row],[RANG]]),FALSE)+1)</f>
        <v>2</v>
      </c>
      <c r="Z26" s="19">
        <v>0</v>
      </c>
      <c r="AA26" s="1">
        <f t="array" ref="AA26">COUNTIF(Tableau1[DIRECT],Tableau1[[#This Row],[NOM]])</f>
        <v>0</v>
      </c>
      <c r="AB26" s="1">
        <f t="array" ref="AB26">COUNTIFS(Tableau1[DIRECT],Tableau1[[#This Row],[NOM]],Tableau1[VENTES],"&gt;=250")</f>
        <v>0</v>
      </c>
      <c r="AC26" s="1">
        <f t="array" ref="AC2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6" s="1">
        <f t="array" ref="AD2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6" s="20">
        <f t="array" ref="AE26">IF(Tableau1[[#This Row],[LEAD_QUAL_PREMIER]]=1,Tableau1[[#This Row],[niv1 qual]],COUNTIFS(Tableau1[DIRECT],Tableau1[[#This Row],[NOM]],Tableau1[LEAD_QUAL_VRAI],0,Tableau1[VENTES],"&gt;=250"))</f>
        <v>0</v>
      </c>
      <c r="AF26" s="1">
        <f t="array" ref="AF2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6" s="1">
        <f t="array" ref="AG26">IF(AND(Tableau1[[#This Row],[niv1 qual]]&gt;3,(Tableau1[[#This Row],[niv1 qual]]+Tableau1[[#This Row],[niv2+ qual]])&gt;5,Tableau1[[#This Row],[VENTES]]&gt;=1000,Tableau1[[#This Row],[ventes_equipe_temp]]&gt;=6000),1,0)</f>
        <v>0</v>
      </c>
      <c r="AH26" s="1">
        <f t="array" ref="AH26">IF(Tableau1[[#This Row],[LEAD_POSSIBLE]]=1,RANK(Tableau1[[#This Row],[RANG]],Tableau1[RANG],1),0)</f>
        <v>0</v>
      </c>
      <c r="AI26" s="1">
        <f t="array" ref="AI26">IF(COUNTIF(Tableau1[LEAD_POSSIBLE_RANG],"&lt;&gt;0")&gt;0,IF(Tableau1[[#This Row],[LEAD_POSSIBLE_RANG]]=LARGE(Tableau1[LEAD_POSSIBLE_RANG],1),1,0),0)</f>
        <v>0</v>
      </c>
      <c r="AJ26" s="1">
        <f t="array" ref="AJ26">IF(Tableau1[[#This Row],[DIRECT]]="",Tableau1[[#This Row],[LEAD_QUAL_VRAI]],IF(INDEX(Tableau1[],MATCH(Tableau1[[#This Row],[DIRECT]],Tableau1[NOM],0),COLUMN(Tableau1[[#This Row],[LEAD_QUAL_VRAI]]))=1,1,0))</f>
        <v>0</v>
      </c>
      <c r="AK26" s="1">
        <f t="array" ref="AK2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6" s="1">
        <f t="array" ref="AL2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6" s="10">
        <f t="array" ref="AM26">Tableau1[[#This Row],[VENTES]]+SUMIFS(Tableau1[VENTES EQUIPE],Tableau1[DIRECT],Tableau1[[#This Row],[NOM]],Tableau1[signé_lead],0)</f>
        <v>0</v>
      </c>
      <c r="AN26" s="1">
        <f t="array" ref="AN26">IF(Tableau1[[#This Row],[LEAD_QUAL_VRAI]]=1,SUMIFS(Tableau1[VENTES EQUIPE],Tableau1[LEADER DIRECT],Tableau1[[#This Row],[NOM]],Tableau1[signé_lead],1),0)</f>
        <v>0</v>
      </c>
      <c r="AO26" s="1">
        <f t="array" ref="AO26">IF(Tableau1[[#This Row],[LEAD_QUAL_VRAI]]=1,SUMIFS(Tableau1[VENTES EQUIPE],Tableau1[RANG_leader],Tableau1[[#This Row],[RANG_leader]]+2,Tableau1[signé_lead],1),0)</f>
        <v>0</v>
      </c>
      <c r="AP26" s="1">
        <f t="array" ref="AP26">IF(Tableau1[[#This Row],[LEAD_QUAL_VRAI]]=1,SUMIFS(Tableau1[VENTES EQUIPE],Tableau1[RANG_leader],Tableau1[[#This Row],[RANG_leader]]+3,Tableau1[signé_lead],1),0)</f>
        <v>0</v>
      </c>
      <c r="AQ26" s="1">
        <f t="array" ref="AQ26">IF(Tableau1[[#This Row],[LEAD_QUAL_VRAI]]=1,SUMIFS(Tableau1[VENTES EQUIPE],Tableau1[RANG_leader],Tableau1[[#This Row],[RANG_leader]]+4,Tableau1[signé_lead],1),0)</f>
        <v>0</v>
      </c>
      <c r="AR26" s="1">
        <f t="array" ref="AR26">IF(Tableau1[[#This Row],[LEAD_QUAL_VRAI]]=1,SUMIFS(Tableau1[VENTES EQUIPE],Tableau1[RANG_leader],Tableau1[[#This Row],[RANG_leader]]+5,Tableau1[signé_lead],1),0)</f>
        <v>0</v>
      </c>
      <c r="AS26" s="1">
        <f t="array" ref="AS26">IF(Tableau1[[#This Row],[LEAD_QUAL_VRAI]]=1,SUMIFS(Tableau1[VENTES EQUIPE],Tableau1[RANG_leader],Tableau1[[#This Row],[RANG_leader]]+6,Tableau1[signé_lead],1),0)</f>
        <v>0</v>
      </c>
      <c r="AT26" s="1">
        <f t="array" ref="AT26">IF(Tableau1[[#This Row],[LEAD_QUAL_VRAI]]=1,SUMIFS(Tableau1[VENTES EQUIPE],Tableau1[RANG_leader],Tableau1[[#This Row],[RANG_leader]]+7,Tableau1[signé_lead],1),0)</f>
        <v>0</v>
      </c>
      <c r="AU26" s="1">
        <f t="array" ref="AU26">IF(Tableau1[[#This Row],[LEAD_QUAL_VRAI]]=1,SUMIFS(Tableau1[VENTES EQUIPE],Tableau1[RANG_leader],Tableau1[[#This Row],[RANG_leader]]+8,Tableau1[signé_lead],1),0)</f>
        <v>0</v>
      </c>
      <c r="AV26" s="1">
        <f t="array" ref="AV26">IF(Tableau1[[#This Row],[LEAD_QUAL_VRAI]]=1,SUMIFS(Tableau1[VENTES EQUIPE],Tableau1[RANG_leader],Tableau1[[#This Row],[RANG_leader]]+9,Tableau1[signé_lead],1),0)</f>
        <v>0</v>
      </c>
      <c r="AW26" s="1">
        <f t="array" ref="AW26">IF(Tableau1[[#This Row],[LEAD_QUAL_VRAI]]=1,SUMIFS(Tableau1[VENTES EQUIPE],Tableau1[RANG_leader],Tableau1[[#This Row],[RANG_leader]]+10,Tableau1[signé_lead],1),0)</f>
        <v>0</v>
      </c>
      <c r="AX26" s="1">
        <f t="array" ref="AX26">IF(Tableau1[[#This Row],[LEAD_QUAL_VRAI]]=1,SUMIFS(Tableau1[VENTES EQUIPE],Tableau1[RANG_leader],Tableau1[[#This Row],[RANG_leader]]+11,Tableau1[signé_lead],1),0)</f>
        <v>0</v>
      </c>
      <c r="AY26" s="1">
        <f t="array" ref="AY26">IF(Tableau1[[#This Row],[LEAD_QUAL_VRAI]]=1,SUMIFS(Tableau1[VENTES EQUIPE],Tableau1[RANG_leader],Tableau1[[#This Row],[RANG_leader]]+12,Tableau1[signé_lead],1),0)</f>
        <v>0</v>
      </c>
      <c r="AZ26" s="1">
        <f t="array" ref="AZ26">IF(Tableau1[[#This Row],[LEAD_QUAL_VRAI]]=1,SUMIFS(Tableau1[VENTES EQUIPE],Tableau1[RANG_leader],Tableau1[[#This Row],[RANG_leader]]+13,Tableau1[signé_lead],1),0)</f>
        <v>0</v>
      </c>
      <c r="BA26" s="1">
        <f t="array" ref="BA26">IF(Tableau1[[#This Row],[LEAD_QUAL_VRAI]]=1,SUMIFS(Tableau1[VENTES EQUIPE],Tableau1[RANG_leader],Tableau1[[#This Row],[RANG_leader]]+14,Tableau1[signé_lead],1),0)</f>
        <v>0</v>
      </c>
      <c r="BB26" s="1">
        <f t="array" ref="BB26">IF(Tableau1[[#This Row],[LEAD_QUAL_VRAI]]=1,SUMIFS(Tableau1[VENTES EQUIPE],Tableau1[RANG_leader],Tableau1[[#This Row],[RANG_leader]]+15,Tableau1[signé_lead],1),0)</f>
        <v>0</v>
      </c>
      <c r="BC26" s="1">
        <f t="array" ref="BC26">IF(Tableau1[[#This Row],[LEAD_QUAL_VRAI]]=1,COUNTIFS(Tableau1[LEADER DIRECT],Tableau1[[#This Row],[NOM]],Tableau1[LEAD_QUAL_VRAI],1),0)</f>
        <v>0</v>
      </c>
      <c r="BD26" s="1">
        <f t="array" ref="BD26">IF(Tableau1[[#This Row],[LEAD_QUAL_VRAI]]=1,COUNTIFS(Tableau1[RANG_leader],Tableau1[[#This Row],[RANG_leader]]+2),0)</f>
        <v>0</v>
      </c>
      <c r="BE26" s="1">
        <f t="array" ref="BE26">IF(Tableau1[[#This Row],[LEAD_QUAL_VRAI]]=1,COUNTIFS(Tableau1[RANG_leader],Tableau1[[#This Row],[RANG_leader]]+3),0)</f>
        <v>0</v>
      </c>
      <c r="BF26" s="1">
        <f t="array" ref="BF26">IF(AND(Tableau1[[#This Row],[VENTES]]&gt;=250,COUNTIFS(Tableau1[DIRECT],Tableau1[[#This Row],[NOM]],Tableau1[VENTES],"&gt;=250",Tableau1[LEAD_QUAL_VRAI],0)&gt;0),1,0)</f>
        <v>0</v>
      </c>
      <c r="BG26" s="1">
        <f t="array" ref="BG26">IF(AND(Tableau1[[#This Row],[VENTES]]&gt;=250,COUNTIFS(Tableau1[DIRECT],Tableau1[[#This Row],[NOM]],Tableau1[VENTES],"&gt;=250",Tableau1[LEAD_QUAL_VRAI],0)&gt;1),1,0)</f>
        <v>0</v>
      </c>
      <c r="BH26" s="1">
        <f t="array" ref="BH26">IF(AND(Tableau1[[#This Row],[VENTES]]&gt;=750,COUNTIFS(Tableau1[DIRECT],Tableau1[[#This Row],[NOM]],Tableau1[VENTES],"&gt;=250",Tableau1[LEAD_QUAL_VRAI],0)&gt;2,Tableau1[[#This Row],[VENTES EQUIPE]]&gt;=3000),1,0)</f>
        <v>0</v>
      </c>
      <c r="BI26" s="1">
        <f t="array" ref="BI26">IF(Tableau1[[#This Row],[lead niv1]]=1,1,0)</f>
        <v>0</v>
      </c>
      <c r="BJ26" s="1">
        <f t="array" ref="BJ26">IF(Tableau1[[#This Row],[lead niv1]]&gt;1,1,0)</f>
        <v>0</v>
      </c>
      <c r="BK26" s="1">
        <f t="array" ref="BK26">IF(AND(Tableau1[[#This Row],[lead niv1]]&gt;2,Tableau1[[#This Row],[lead niv2]]&gt;0),1,0)</f>
        <v>0</v>
      </c>
      <c r="BL26" s="1">
        <f t="array" ref="BL26">IF(AND(Tableau1[[#This Row],[lead niv1]]&gt;5,Tableau1[[#This Row],[lead niv2]]&gt;2,Tableau1[[#This Row],[lead niv3]]&gt;0),1,0)</f>
        <v>0</v>
      </c>
      <c r="BM26" s="1">
        <f t="array" ref="BM26">IF(AND(Tableau1[[#This Row],[lead niv1]]&gt;11,Tableau1[[#This Row],[lead niv2]]&gt;5,Tableau1[[#This Row],[lead niv3]]&gt;1),1,0)</f>
        <v>0</v>
      </c>
      <c r="BN26" s="12" t="str">
        <f t="array" ref="BN2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6" s="13">
        <f t="array" ref="BO2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6" s="12" t="str">
        <f t="array" ref="BP26">Tableau1[[#This Row],[lead niv1]]&amp;"-"&amp;Tableau1[[#This Row],[lead niv2]]&amp;"-"&amp;Tableau1[[#This Row],[lead niv3]]</f>
        <v>0-0-0</v>
      </c>
      <c r="BQ26" s="12"/>
      <c r="BR26" s="14">
        <v>0</v>
      </c>
      <c r="BS26" s="26" t="str">
        <f t="array" ref="BS26">INDEX(Tableau2[RANK],MATCH(BN26,Tableau2[RANK],0)+1,1)</f>
        <v>CONS</v>
      </c>
      <c r="BT26" s="26">
        <f t="array" ref="BT2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6" s="26" t="str">
        <f t="array" ref="BU26">IF(Tableau1[[#This Row],[PERSO À QUALIFIER]]&gt;0,INDEX(Tableau1[],MATCH(_xlfn.MAXIFS(Tableau1[VENTES],Tableau1[VENTES],"&lt;250",Tableau1[DIRECT],Tableau1[[#This Row],[NOM]]),Tableau1[VENTES],0),COLUMN(Tableau1[NOM])),"")</f>
        <v/>
      </c>
      <c r="BV26" s="26" t="str">
        <f t="array" ref="BV2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6" s="26">
        <f t="array" ref="BW2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6" s="26" t="str">
        <f t="array" ref="BX2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6" s="26" t="str">
        <f t="array" ref="BY2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6" s="26" t="str">
        <f t="array" ref="BZ2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6" s="26" t="str">
        <f t="array" ref="CA2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6" s="26">
        <f t="array" ref="CB2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6" s="26">
        <f t="array" ref="CC2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6" s="26">
        <f t="array" ref="CD2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6" s="26" t="str">
        <f t="array" ref="CE2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6" s="26" t="str">
        <f t="array" ref="CF2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6" s="26" t="str">
        <f t="array" ref="CG2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6" s="26" t="str">
        <f t="array" ref="CH2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6" s="26" t="str">
        <f t="array" ref="CI2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6" s="26" t="str">
        <f t="array" ref="CJ2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6" s="26" t="str">
        <f t="array" ref="CK2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6" s="26" t="e">
        <f t="array" ref="CL2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6" s="26" t="e">
        <f t="array" ref="CM2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6" s="26"/>
      <c r="CO26" s="26"/>
      <c r="CP26" s="26">
        <f t="array" ref="CP2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6" s="26" t="str">
        <f t="array" ref="CQ2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6" s="26" t="str">
        <f t="array" ref="CR2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>
        <f t="array" ref="DC2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6" s="26" t="str">
        <f t="array" ref="DD2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6" s="26" t="str">
        <f t="array" ref="DE2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6" s="26">
        <f t="array" ref="DF2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6" s="26" t="str">
        <f t="array" ref="DG2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6" s="26" t="str">
        <f t="array" ref="DH2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6" s="26">
        <f t="array" ref="DI2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6" s="26">
        <f t="array" ref="DJ2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6" s="26">
        <f t="array" ref="DK26">IF(Tableau1[[#This Row],[PAYE SI INVESTI]]&lt;&gt;"",Tableau1[[#This Row],[PAYE SI INVESTI]]-Tableau1[[#This Row],[PAYE]],"")</f>
        <v>0</v>
      </c>
      <c r="DO26" s="3"/>
    </row>
    <row r="27" spans="1:119" x14ac:dyDescent="0.25">
      <c r="A27" s="9" t="s">
        <v>116</v>
      </c>
      <c r="B27" s="2" t="s">
        <v>106</v>
      </c>
      <c r="C27" t="str">
        <f t="array" ref="C27">IF(OR(Tableau1[[#This Row],[DIRECT]]="",Tableau1[[#This Row],[DIRECT]]="val"),"",INDEX(Tableau1[],MATCH(Tableau1[[#This Row],[DIRECT]],Tableau1[NOM],0),2))</f>
        <v>VAL</v>
      </c>
      <c r="D27" t="str">
        <f t="array" ref="D27">IF(OR(Tableau1[[#This Row],[direct2]]="",Tableau1[[#This Row],[direct2]]="val"),"",INDEX(Tableau1[],MATCH(Tableau1[[#This Row],[direct2]],Tableau1[NOM],0),2))</f>
        <v/>
      </c>
      <c r="E27" t="str">
        <f t="array" ref="E27">IF(OR(Tableau1[[#This Row],[direct3]]="",Tableau1[[#This Row],[direct3]]="val"),"",INDEX(Tableau1[],MATCH(Tableau1[[#This Row],[direct3]],Tableau1[NOM],0),2))</f>
        <v/>
      </c>
      <c r="F27" t="str">
        <f t="array" ref="F27">IF(OR(Tableau1[[#This Row],[direct4]]="",Tableau1[[#This Row],[direct4]]="val"),"",INDEX(Tableau1[],MATCH(Tableau1[[#This Row],[direct4]],Tableau1[NOM],0),2))</f>
        <v/>
      </c>
      <c r="G27" t="str">
        <f t="array" ref="G27">IF(OR(Tableau1[[#This Row],[direct5]]="",Tableau1[[#This Row],[direct5]]="val"),"",INDEX(Tableau1[],MATCH(Tableau1[[#This Row],[direct5]],Tableau1[NOM],0),2))</f>
        <v/>
      </c>
      <c r="H27" t="str">
        <f t="array" ref="H27">IF(OR(Tableau1[[#This Row],[direct6]]="",Tableau1[[#This Row],[direct6]]="val"),"",INDEX(Tableau1[],MATCH(Tableau1[[#This Row],[direct6]],Tableau1[NOM],0),2))</f>
        <v/>
      </c>
      <c r="I27" t="str">
        <f t="array" ref="I27">IF(OR(Tableau1[[#This Row],[direct7]]="",Tableau1[[#This Row],[direct7]]="val"),"",INDEX(Tableau1[],MATCH(Tableau1[[#This Row],[direct7]],Tableau1[NOM],0),2))</f>
        <v/>
      </c>
      <c r="J27" t="str">
        <f t="array" ref="J27">IF(OR(Tableau1[[#This Row],[direct8]]="",Tableau1[[#This Row],[direct8]]="val"),"",INDEX(Tableau1[],MATCH(Tableau1[[#This Row],[direct8]],Tableau1[NOM],0),2))</f>
        <v/>
      </c>
      <c r="K27" t="str">
        <f t="array" ref="K27">IF(OR(Tableau1[[#This Row],[direct9]]="",Tableau1[[#This Row],[direct9]]="val"),"",INDEX(Tableau1[],MATCH(Tableau1[[#This Row],[direct9]],Tableau1[NOM],0),2))</f>
        <v/>
      </c>
      <c r="L27" t="str">
        <f t="array" ref="L27">IF(OR(Tableau1[[#This Row],[direct10]]="",Tableau1[[#This Row],[direct10]]="val"),"",INDEX(Tableau1[],MATCH(Tableau1[[#This Row],[direct10]],Tableau1[NOM],0),2))</f>
        <v/>
      </c>
      <c r="M27" t="str">
        <f t="array" ref="M27">IF(OR(Tableau1[[#This Row],[direct11]]="",Tableau1[[#This Row],[direct11]]="val"),"",INDEX(Tableau1[],MATCH(Tableau1[[#This Row],[direct11]],Tableau1[NOM],0),2))</f>
        <v/>
      </c>
      <c r="N27" t="str">
        <f t="array" ref="N27">IF(OR(Tableau1[[#This Row],[direct12]]="",Tableau1[[#This Row],[direct12]]="val"),"",INDEX(Tableau1[],MATCH(Tableau1[[#This Row],[direct12]],Tableau1[NOM],0),2))</f>
        <v/>
      </c>
      <c r="O27" t="str">
        <f t="array" ref="O27">IF(OR(Tableau1[[#This Row],[direct13]]="",Tableau1[[#This Row],[direct13]]="val"),"",INDEX(Tableau1[],MATCH(Tableau1[[#This Row],[direct13]],Tableau1[NOM],0),2))</f>
        <v/>
      </c>
      <c r="P27" t="str">
        <f t="array" ref="P27">IF(OR(Tableau1[[#This Row],[direct14]]="",Tableau1[[#This Row],[direct14]]="val"),"",INDEX(Tableau1[],MATCH(Tableau1[[#This Row],[direct14]],Tableau1[NOM],0),2))</f>
        <v/>
      </c>
      <c r="Q27" t="str">
        <f t="array" ref="Q27">IF(OR(Tableau1[[#This Row],[direct15]]="",Tableau1[[#This Row],[direct15]]="val"),"",INDEX(Tableau1[],MATCH(Tableau1[[#This Row],[direct15]],Tableau1[NOM],0),2))</f>
        <v/>
      </c>
      <c r="R27" t="str">
        <f t="array" ref="R27">IF(OR(Tableau1[[#This Row],[direct16]]="",Tableau1[[#This Row],[direct16]]="val"),"",INDEX(Tableau1[],MATCH(Tableau1[[#This Row],[direct16]],Tableau1[NOM],0),2))</f>
        <v/>
      </c>
      <c r="S27" t="str">
        <f t="array" ref="S27">IF(OR(Tableau1[[#This Row],[direct17]]="",Tableau1[[#This Row],[direct17]]="val"),"",INDEX(Tableau1[],MATCH(Tableau1[[#This Row],[direct17]],Tableau1[NOM],0),2))</f>
        <v/>
      </c>
      <c r="T27" t="str">
        <f t="array" ref="T27">IF(OR(Tableau1[[#This Row],[direct18]]="",Tableau1[[#This Row],[direct18]]="val"),"",INDEX(Tableau1[],MATCH(Tableau1[[#This Row],[direct18]],Tableau1[NOM],0),2))</f>
        <v/>
      </c>
      <c r="U27" t="str">
        <f t="array" ref="U27">IF(OR(Tableau1[[#This Row],[direct19]]="",Tableau1[[#This Row],[direct19]]="val"),"",INDEX(Tableau1[],MATCH(Tableau1[[#This Row],[direct19]],Tableau1[NOM],0),2))</f>
        <v/>
      </c>
      <c r="V27" s="11" t="str">
        <f t="array" ref="V2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7" s="11">
        <f t="array" ref="W27">IF(Tableau1[[#This Row],[LEADER DIRECT]]="",0,INDEX(Tableau1[],MATCH(Tableau1[[#This Row],[LEADER DIRECT]],Tableau1[NOM],0),COLUMN(Tableau1[[#This Row],[RANG_leader]])))</f>
        <v>0</v>
      </c>
      <c r="X27" s="11">
        <f t="array" ref="X2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7" s="11">
        <f t="array" ref="Y27">IF(Tableau1[[#This Row],[DIRECT]]="",0,VLOOKUP(Tableau1[[#This Row],[DIRECT]],Tableau1[],COLUMN(Tableau1[[#This Row],[RANG]]),FALSE)+1)</f>
        <v>2</v>
      </c>
      <c r="Z27" s="19">
        <v>0</v>
      </c>
      <c r="AA27">
        <f t="array" ref="AA27">COUNTIF(Tableau1[DIRECT],Tableau1[[#This Row],[NOM]])</f>
        <v>0</v>
      </c>
      <c r="AB27">
        <f t="array" ref="AB27">COUNTIFS(Tableau1[DIRECT],Tableau1[[#This Row],[NOM]],Tableau1[VENTES],"&gt;=250")</f>
        <v>0</v>
      </c>
      <c r="AC27" s="1">
        <f t="array" ref="AC2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7" s="1">
        <f t="array" ref="AD2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7" s="20">
        <f t="array" ref="AE27">IF(Tableau1[[#This Row],[LEAD_QUAL_PREMIER]]=1,Tableau1[[#This Row],[niv1 qual]],COUNTIFS(Tableau1[DIRECT],Tableau1[[#This Row],[NOM]],Tableau1[LEAD_QUAL_VRAI],0,Tableau1[VENTES],"&gt;=250"))</f>
        <v>0</v>
      </c>
      <c r="AF27" s="1">
        <f t="array" ref="AF2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7" s="1">
        <f t="array" ref="AG27">IF(AND(Tableau1[[#This Row],[niv1 qual]]&gt;3,(Tableau1[[#This Row],[niv1 qual]]+Tableau1[[#This Row],[niv2+ qual]])&gt;5,Tableau1[[#This Row],[VENTES]]&gt;=1000,Tableau1[[#This Row],[ventes_equipe_temp]]&gt;=6000),1,0)</f>
        <v>0</v>
      </c>
      <c r="AH27" s="1">
        <f t="array" ref="AH27">IF(Tableau1[[#This Row],[LEAD_POSSIBLE]]=1,RANK(Tableau1[[#This Row],[RANG]],Tableau1[RANG],1),0)</f>
        <v>0</v>
      </c>
      <c r="AI27" s="1">
        <f t="array" ref="AI27">IF(COUNTIF(Tableau1[LEAD_POSSIBLE_RANG],"&lt;&gt;0")&gt;0,IF(Tableau1[[#This Row],[LEAD_POSSIBLE_RANG]]=LARGE(Tableau1[LEAD_POSSIBLE_RANG],1),1,0),0)</f>
        <v>0</v>
      </c>
      <c r="AJ27" s="1">
        <f t="array" ref="AJ27">IF(Tableau1[[#This Row],[DIRECT]]="",Tableau1[[#This Row],[LEAD_QUAL_VRAI]],IF(INDEX(Tableau1[],MATCH(Tableau1[[#This Row],[DIRECT]],Tableau1[NOM],0),COLUMN(Tableau1[[#This Row],[LEAD_QUAL_VRAI]]))=1,1,0))</f>
        <v>0</v>
      </c>
      <c r="AK27" s="1">
        <f t="array" ref="AK2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7">
        <f t="array" ref="AL2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7" s="10">
        <f t="array" ref="AM27">Tableau1[[#This Row],[VENTES]]+SUMIFS(Tableau1[VENTES EQUIPE],Tableau1[DIRECT],Tableau1[[#This Row],[NOM]],Tableau1[signé_lead],0)</f>
        <v>0</v>
      </c>
      <c r="AN27" s="1">
        <f t="array" ref="AN27">IF(Tableau1[[#This Row],[LEAD_QUAL_VRAI]]=1,SUMIFS(Tableau1[VENTES EQUIPE],Tableau1[LEADER DIRECT],Tableau1[[#This Row],[NOM]],Tableau1[signé_lead],1),0)</f>
        <v>0</v>
      </c>
      <c r="AO27" s="1">
        <f t="array" ref="AO27">IF(Tableau1[[#This Row],[LEAD_QUAL_VRAI]]=1,SUMIFS(Tableau1[VENTES EQUIPE],Tableau1[RANG_leader],Tableau1[[#This Row],[RANG_leader]]+2,Tableau1[signé_lead],1),0)</f>
        <v>0</v>
      </c>
      <c r="AP27" s="1">
        <f t="array" ref="AP27">IF(Tableau1[[#This Row],[LEAD_QUAL_VRAI]]=1,SUMIFS(Tableau1[VENTES EQUIPE],Tableau1[RANG_leader],Tableau1[[#This Row],[RANG_leader]]+3,Tableau1[signé_lead],1),0)</f>
        <v>0</v>
      </c>
      <c r="AQ27" s="1">
        <f t="array" ref="AQ27">IF(Tableau1[[#This Row],[LEAD_QUAL_VRAI]]=1,SUMIFS(Tableau1[VENTES EQUIPE],Tableau1[RANG_leader],Tableau1[[#This Row],[RANG_leader]]+4,Tableau1[signé_lead],1),0)</f>
        <v>0</v>
      </c>
      <c r="AR27" s="1">
        <f t="array" ref="AR27">IF(Tableau1[[#This Row],[LEAD_QUAL_VRAI]]=1,SUMIFS(Tableau1[VENTES EQUIPE],Tableau1[RANG_leader],Tableau1[[#This Row],[RANG_leader]]+5,Tableau1[signé_lead],1),0)</f>
        <v>0</v>
      </c>
      <c r="AS27" s="1">
        <f t="array" ref="AS27">IF(Tableau1[[#This Row],[LEAD_QUAL_VRAI]]=1,SUMIFS(Tableau1[VENTES EQUIPE],Tableau1[RANG_leader],Tableau1[[#This Row],[RANG_leader]]+6,Tableau1[signé_lead],1),0)</f>
        <v>0</v>
      </c>
      <c r="AT27" s="1">
        <f t="array" ref="AT27">IF(Tableau1[[#This Row],[LEAD_QUAL_VRAI]]=1,SUMIFS(Tableau1[VENTES EQUIPE],Tableau1[RANG_leader],Tableau1[[#This Row],[RANG_leader]]+7,Tableau1[signé_lead],1),0)</f>
        <v>0</v>
      </c>
      <c r="AU27" s="1">
        <f t="array" ref="AU27">IF(Tableau1[[#This Row],[LEAD_QUAL_VRAI]]=1,SUMIFS(Tableau1[VENTES EQUIPE],Tableau1[RANG_leader],Tableau1[[#This Row],[RANG_leader]]+8,Tableau1[signé_lead],1),0)</f>
        <v>0</v>
      </c>
      <c r="AV27" s="1">
        <f t="array" ref="AV27">IF(Tableau1[[#This Row],[LEAD_QUAL_VRAI]]=1,SUMIFS(Tableau1[VENTES EQUIPE],Tableau1[RANG_leader],Tableau1[[#This Row],[RANG_leader]]+9,Tableau1[signé_lead],1),0)</f>
        <v>0</v>
      </c>
      <c r="AW27" s="1">
        <f t="array" ref="AW27">IF(Tableau1[[#This Row],[LEAD_QUAL_VRAI]]=1,SUMIFS(Tableau1[VENTES EQUIPE],Tableau1[RANG_leader],Tableau1[[#This Row],[RANG_leader]]+10,Tableau1[signé_lead],1),0)</f>
        <v>0</v>
      </c>
      <c r="AX27" s="1">
        <f t="array" ref="AX27">IF(Tableau1[[#This Row],[LEAD_QUAL_VRAI]]=1,SUMIFS(Tableau1[VENTES EQUIPE],Tableau1[RANG_leader],Tableau1[[#This Row],[RANG_leader]]+11,Tableau1[signé_lead],1),0)</f>
        <v>0</v>
      </c>
      <c r="AY27" s="1">
        <f t="array" ref="AY27">IF(Tableau1[[#This Row],[LEAD_QUAL_VRAI]]=1,SUMIFS(Tableau1[VENTES EQUIPE],Tableau1[RANG_leader],Tableau1[[#This Row],[RANG_leader]]+12,Tableau1[signé_lead],1),0)</f>
        <v>0</v>
      </c>
      <c r="AZ27" s="1">
        <f t="array" ref="AZ27">IF(Tableau1[[#This Row],[LEAD_QUAL_VRAI]]=1,SUMIFS(Tableau1[VENTES EQUIPE],Tableau1[RANG_leader],Tableau1[[#This Row],[RANG_leader]]+13,Tableau1[signé_lead],1),0)</f>
        <v>0</v>
      </c>
      <c r="BA27" s="1">
        <f t="array" ref="BA27">IF(Tableau1[[#This Row],[LEAD_QUAL_VRAI]]=1,SUMIFS(Tableau1[VENTES EQUIPE],Tableau1[RANG_leader],Tableau1[[#This Row],[RANG_leader]]+14,Tableau1[signé_lead],1),0)</f>
        <v>0</v>
      </c>
      <c r="BB27" s="1">
        <f t="array" ref="BB27">IF(Tableau1[[#This Row],[LEAD_QUAL_VRAI]]=1,SUMIFS(Tableau1[VENTES EQUIPE],Tableau1[RANG_leader],Tableau1[[#This Row],[RANG_leader]]+15,Tableau1[signé_lead],1),0)</f>
        <v>0</v>
      </c>
      <c r="BC27" s="1">
        <f t="array" ref="BC27">IF(Tableau1[[#This Row],[LEAD_QUAL_VRAI]]=1,COUNTIFS(Tableau1[LEADER DIRECT],Tableau1[[#This Row],[NOM]],Tableau1[LEAD_QUAL_VRAI],1),0)</f>
        <v>0</v>
      </c>
      <c r="BD27" s="1">
        <f t="array" ref="BD27">IF(Tableau1[[#This Row],[LEAD_QUAL_VRAI]]=1,COUNTIFS(Tableau1[RANG_leader],Tableau1[[#This Row],[RANG_leader]]+2),0)</f>
        <v>0</v>
      </c>
      <c r="BE27" s="1">
        <f t="array" ref="BE27">IF(Tableau1[[#This Row],[LEAD_QUAL_VRAI]]=1,COUNTIFS(Tableau1[RANG_leader],Tableau1[[#This Row],[RANG_leader]]+3),0)</f>
        <v>0</v>
      </c>
      <c r="BF27" s="1">
        <f t="array" ref="BF27">IF(AND(Tableau1[[#This Row],[VENTES]]&gt;=250,COUNTIFS(Tableau1[DIRECT],Tableau1[[#This Row],[NOM]],Tableau1[VENTES],"&gt;=250",Tableau1[LEAD_QUAL_VRAI],0)&gt;0),1,0)</f>
        <v>0</v>
      </c>
      <c r="BG27" s="1">
        <f t="array" ref="BG27">IF(AND(Tableau1[[#This Row],[VENTES]]&gt;=250,COUNTIFS(Tableau1[DIRECT],Tableau1[[#This Row],[NOM]],Tableau1[VENTES],"&gt;=250",Tableau1[LEAD_QUAL_VRAI],0)&gt;1),1,0)</f>
        <v>0</v>
      </c>
      <c r="BH27" s="1">
        <f t="array" ref="BH27">IF(AND(Tableau1[[#This Row],[VENTES]]&gt;=750,COUNTIFS(Tableau1[DIRECT],Tableau1[[#This Row],[NOM]],Tableau1[VENTES],"&gt;=250",Tableau1[LEAD_QUAL_VRAI],0)&gt;2,Tableau1[[#This Row],[VENTES EQUIPE]]&gt;=3000),1,0)</f>
        <v>0</v>
      </c>
      <c r="BI27" s="1">
        <f t="array" ref="BI27">IF(Tableau1[[#This Row],[lead niv1]]=1,1,0)</f>
        <v>0</v>
      </c>
      <c r="BJ27" s="1">
        <f t="array" ref="BJ27">IF(Tableau1[[#This Row],[lead niv1]]&gt;1,1,0)</f>
        <v>0</v>
      </c>
      <c r="BK27" s="1">
        <f t="array" ref="BK27">IF(AND(Tableau1[[#This Row],[lead niv1]]&gt;2,Tableau1[[#This Row],[lead niv2]]&gt;0),1,0)</f>
        <v>0</v>
      </c>
      <c r="BL27" s="1">
        <f t="array" ref="BL27">IF(AND(Tableau1[[#This Row],[lead niv1]]&gt;5,Tableau1[[#This Row],[lead niv2]]&gt;2,Tableau1[[#This Row],[lead niv3]]&gt;0),1,0)</f>
        <v>0</v>
      </c>
      <c r="BM27" s="1">
        <f t="array" ref="BM27">IF(AND(Tableau1[[#This Row],[lead niv1]]&gt;11,Tableau1[[#This Row],[lead niv2]]&gt;5,Tableau1[[#This Row],[lead niv3]]&gt;1),1,0)</f>
        <v>0</v>
      </c>
      <c r="BN27" s="12" t="str">
        <f t="array" ref="BN2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7" s="13">
        <f t="array" ref="BO2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7" s="12" t="str">
        <f t="array" ref="BP27">Tableau1[[#This Row],[lead niv1]]&amp;"-"&amp;Tableau1[[#This Row],[lead niv2]]&amp;"-"&amp;Tableau1[[#This Row],[lead niv3]]</f>
        <v>0-0-0</v>
      </c>
      <c r="BQ27" s="12"/>
      <c r="BR27" s="14">
        <v>0</v>
      </c>
      <c r="BS27" s="26" t="str">
        <f t="array" ref="BS27">INDEX(Tableau2[RANK],MATCH(BN27,Tableau2[RANK],0)+1,1)</f>
        <v>CONS</v>
      </c>
      <c r="BT27" s="26">
        <f t="array" ref="BT2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7" s="26" t="str">
        <f t="array" ref="BU27">IF(Tableau1[[#This Row],[PERSO À QUALIFIER]]&gt;0,INDEX(Tableau1[],MATCH(_xlfn.MAXIFS(Tableau1[VENTES],Tableau1[VENTES],"&lt;250",Tableau1[DIRECT],Tableau1[[#This Row],[NOM]]),Tableau1[VENTES],0),COLUMN(Tableau1[NOM])),"")</f>
        <v/>
      </c>
      <c r="BV27" s="26" t="str">
        <f t="array" ref="BV2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7" s="26">
        <f t="array" ref="BW2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7" s="26" t="str">
        <f t="array" ref="BX2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7" s="26" t="str">
        <f t="array" ref="BY2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7" s="26" t="str">
        <f t="array" ref="BZ2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7" s="26" t="str">
        <f t="array" ref="CA2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7" s="26">
        <f t="array" ref="CB2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7" s="26">
        <f t="array" ref="CC2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7" s="26">
        <f t="array" ref="CD2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7" s="26" t="str">
        <f t="array" ref="CE2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7" s="26" t="str">
        <f t="array" ref="CF2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7" s="26" t="str">
        <f t="array" ref="CG2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7" s="26" t="str">
        <f t="array" ref="CH2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7" s="26" t="str">
        <f t="array" ref="CI2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7" s="26" t="str">
        <f t="array" ref="CJ2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7" s="26" t="str">
        <f t="array" ref="CK2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7" s="26" t="e">
        <f t="array" ref="CL2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7" s="26" t="e">
        <f t="array" ref="CM2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7" s="26"/>
      <c r="CO27" s="26"/>
      <c r="CP27" s="26">
        <f t="array" ref="CP2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7" s="26" t="str">
        <f t="array" ref="CQ2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7" s="26" t="str">
        <f t="array" ref="CR2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>
        <f t="array" ref="DC2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7" s="26" t="str">
        <f t="array" ref="DD2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7" s="26" t="str">
        <f t="array" ref="DE2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7" s="26">
        <f t="array" ref="DF2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7" s="26" t="str">
        <f t="array" ref="DG2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7" s="26" t="str">
        <f t="array" ref="DH2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7" s="26">
        <f t="array" ref="DI2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7" s="26">
        <f t="array" ref="DJ2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7" s="26">
        <f t="array" ref="DK27">IF(Tableau1[[#This Row],[PAYE SI INVESTI]]&lt;&gt;"",Tableau1[[#This Row],[PAYE SI INVESTI]]-Tableau1[[#This Row],[PAYE]],"")</f>
        <v>0</v>
      </c>
      <c r="DO27" s="3"/>
    </row>
    <row r="28" spans="1:119" x14ac:dyDescent="0.25">
      <c r="A28" s="9" t="s">
        <v>117</v>
      </c>
      <c r="B28" s="2" t="s">
        <v>106</v>
      </c>
      <c r="C28" t="str">
        <f t="array" ref="C28">IF(OR(Tableau1[[#This Row],[DIRECT]]="",Tableau1[[#This Row],[DIRECT]]="val"),"",INDEX(Tableau1[],MATCH(Tableau1[[#This Row],[DIRECT]],Tableau1[NOM],0),2))</f>
        <v>VAL</v>
      </c>
      <c r="D28" t="str">
        <f t="array" ref="D28">IF(OR(Tableau1[[#This Row],[direct2]]="",Tableau1[[#This Row],[direct2]]="val"),"",INDEX(Tableau1[],MATCH(Tableau1[[#This Row],[direct2]],Tableau1[NOM],0),2))</f>
        <v/>
      </c>
      <c r="E28" t="str">
        <f t="array" ref="E28">IF(OR(Tableau1[[#This Row],[direct3]]="",Tableau1[[#This Row],[direct3]]="val"),"",INDEX(Tableau1[],MATCH(Tableau1[[#This Row],[direct3]],Tableau1[NOM],0),2))</f>
        <v/>
      </c>
      <c r="F28" t="str">
        <f t="array" ref="F28">IF(OR(Tableau1[[#This Row],[direct4]]="",Tableau1[[#This Row],[direct4]]="val"),"",INDEX(Tableau1[],MATCH(Tableau1[[#This Row],[direct4]],Tableau1[NOM],0),2))</f>
        <v/>
      </c>
      <c r="G28" t="str">
        <f t="array" ref="G28">IF(OR(Tableau1[[#This Row],[direct5]]="",Tableau1[[#This Row],[direct5]]="val"),"",INDEX(Tableau1[],MATCH(Tableau1[[#This Row],[direct5]],Tableau1[NOM],0),2))</f>
        <v/>
      </c>
      <c r="H28" t="str">
        <f t="array" ref="H28">IF(OR(Tableau1[[#This Row],[direct6]]="",Tableau1[[#This Row],[direct6]]="val"),"",INDEX(Tableau1[],MATCH(Tableau1[[#This Row],[direct6]],Tableau1[NOM],0),2))</f>
        <v/>
      </c>
      <c r="I28" t="str">
        <f t="array" ref="I28">IF(OR(Tableau1[[#This Row],[direct7]]="",Tableau1[[#This Row],[direct7]]="val"),"",INDEX(Tableau1[],MATCH(Tableau1[[#This Row],[direct7]],Tableau1[NOM],0),2))</f>
        <v/>
      </c>
      <c r="J28" t="str">
        <f t="array" ref="J28">IF(OR(Tableau1[[#This Row],[direct8]]="",Tableau1[[#This Row],[direct8]]="val"),"",INDEX(Tableau1[],MATCH(Tableau1[[#This Row],[direct8]],Tableau1[NOM],0),2))</f>
        <v/>
      </c>
      <c r="K28" t="str">
        <f t="array" ref="K28">IF(OR(Tableau1[[#This Row],[direct9]]="",Tableau1[[#This Row],[direct9]]="val"),"",INDEX(Tableau1[],MATCH(Tableau1[[#This Row],[direct9]],Tableau1[NOM],0),2))</f>
        <v/>
      </c>
      <c r="L28" t="str">
        <f t="array" ref="L28">IF(OR(Tableau1[[#This Row],[direct10]]="",Tableau1[[#This Row],[direct10]]="val"),"",INDEX(Tableau1[],MATCH(Tableau1[[#This Row],[direct10]],Tableau1[NOM],0),2))</f>
        <v/>
      </c>
      <c r="M28" t="str">
        <f t="array" ref="M28">IF(OR(Tableau1[[#This Row],[direct11]]="",Tableau1[[#This Row],[direct11]]="val"),"",INDEX(Tableau1[],MATCH(Tableau1[[#This Row],[direct11]],Tableau1[NOM],0),2))</f>
        <v/>
      </c>
      <c r="N28" t="str">
        <f t="array" ref="N28">IF(OR(Tableau1[[#This Row],[direct12]]="",Tableau1[[#This Row],[direct12]]="val"),"",INDEX(Tableau1[],MATCH(Tableau1[[#This Row],[direct12]],Tableau1[NOM],0),2))</f>
        <v/>
      </c>
      <c r="O28" t="str">
        <f t="array" ref="O28">IF(OR(Tableau1[[#This Row],[direct13]]="",Tableau1[[#This Row],[direct13]]="val"),"",INDEX(Tableau1[],MATCH(Tableau1[[#This Row],[direct13]],Tableau1[NOM],0),2))</f>
        <v/>
      </c>
      <c r="P28" t="str">
        <f t="array" ref="P28">IF(OR(Tableau1[[#This Row],[direct14]]="",Tableau1[[#This Row],[direct14]]="val"),"",INDEX(Tableau1[],MATCH(Tableau1[[#This Row],[direct14]],Tableau1[NOM],0),2))</f>
        <v/>
      </c>
      <c r="Q28" t="str">
        <f t="array" ref="Q28">IF(OR(Tableau1[[#This Row],[direct15]]="",Tableau1[[#This Row],[direct15]]="val"),"",INDEX(Tableau1[],MATCH(Tableau1[[#This Row],[direct15]],Tableau1[NOM],0),2))</f>
        <v/>
      </c>
      <c r="R28" t="str">
        <f t="array" ref="R28">IF(OR(Tableau1[[#This Row],[direct16]]="",Tableau1[[#This Row],[direct16]]="val"),"",INDEX(Tableau1[],MATCH(Tableau1[[#This Row],[direct16]],Tableau1[NOM],0),2))</f>
        <v/>
      </c>
      <c r="S28" t="str">
        <f t="array" ref="S28">IF(OR(Tableau1[[#This Row],[direct17]]="",Tableau1[[#This Row],[direct17]]="val"),"",INDEX(Tableau1[],MATCH(Tableau1[[#This Row],[direct17]],Tableau1[NOM],0),2))</f>
        <v/>
      </c>
      <c r="T28" t="str">
        <f t="array" ref="T28">IF(OR(Tableau1[[#This Row],[direct18]]="",Tableau1[[#This Row],[direct18]]="val"),"",INDEX(Tableau1[],MATCH(Tableau1[[#This Row],[direct18]],Tableau1[NOM],0),2))</f>
        <v/>
      </c>
      <c r="U28" t="str">
        <f t="array" ref="U28">IF(OR(Tableau1[[#This Row],[direct19]]="",Tableau1[[#This Row],[direct19]]="val"),"",INDEX(Tableau1[],MATCH(Tableau1[[#This Row],[direct19]],Tableau1[NOM],0),2))</f>
        <v/>
      </c>
      <c r="V28" s="11" t="str">
        <f t="array" ref="V2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28" s="11">
        <f t="array" ref="W28">IF(Tableau1[[#This Row],[LEADER DIRECT]]="",0,INDEX(Tableau1[],MATCH(Tableau1[[#This Row],[LEADER DIRECT]],Tableau1[NOM],0),COLUMN(Tableau1[[#This Row],[RANG_leader]])))</f>
        <v>0</v>
      </c>
      <c r="X28" s="11">
        <f t="array" ref="X2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8" s="11">
        <f t="array" ref="Y28">IF(Tableau1[[#This Row],[DIRECT]]="",0,VLOOKUP(Tableau1[[#This Row],[DIRECT]],Tableau1[],COLUMN(Tableau1[[#This Row],[RANG]]),FALSE)+1)</f>
        <v>2</v>
      </c>
      <c r="Z28" s="19">
        <v>0</v>
      </c>
      <c r="AA28">
        <f t="array" ref="AA28">COUNTIF(Tableau1[DIRECT],Tableau1[[#This Row],[NOM]])</f>
        <v>0</v>
      </c>
      <c r="AB28">
        <f t="array" ref="AB28">COUNTIFS(Tableau1[DIRECT],Tableau1[[#This Row],[NOM]],Tableau1[VENTES],"&gt;=250")</f>
        <v>0</v>
      </c>
      <c r="AC28" s="1">
        <f t="array" ref="AC2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8" s="1">
        <f t="array" ref="AD2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8" s="20">
        <f t="array" ref="AE28">IF(Tableau1[[#This Row],[LEAD_QUAL_PREMIER]]=1,Tableau1[[#This Row],[niv1 qual]],COUNTIFS(Tableau1[DIRECT],Tableau1[[#This Row],[NOM]],Tableau1[LEAD_QUAL_VRAI],0,Tableau1[VENTES],"&gt;=250"))</f>
        <v>0</v>
      </c>
      <c r="AF28" s="1">
        <f t="array" ref="AF2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8" s="1">
        <f t="array" ref="AG28">IF(AND(Tableau1[[#This Row],[niv1 qual]]&gt;3,(Tableau1[[#This Row],[niv1 qual]]+Tableau1[[#This Row],[niv2+ qual]])&gt;5,Tableau1[[#This Row],[VENTES]]&gt;=1000,Tableau1[[#This Row],[ventes_equipe_temp]]&gt;=6000),1,0)</f>
        <v>0</v>
      </c>
      <c r="AH28" s="1">
        <f t="array" ref="AH28">IF(Tableau1[[#This Row],[LEAD_POSSIBLE]]=1,RANK(Tableau1[[#This Row],[RANG]],Tableau1[RANG],1),0)</f>
        <v>0</v>
      </c>
      <c r="AI28" s="1">
        <f t="array" ref="AI28">IF(COUNTIF(Tableau1[LEAD_POSSIBLE_RANG],"&lt;&gt;0")&gt;0,IF(Tableau1[[#This Row],[LEAD_POSSIBLE_RANG]]=LARGE(Tableau1[LEAD_POSSIBLE_RANG],1),1,0),0)</f>
        <v>0</v>
      </c>
      <c r="AJ28" s="1">
        <f t="array" ref="AJ28">IF(Tableau1[[#This Row],[DIRECT]]="",Tableau1[[#This Row],[LEAD_QUAL_VRAI]],IF(INDEX(Tableau1[],MATCH(Tableau1[[#This Row],[DIRECT]],Tableau1[NOM],0),COLUMN(Tableau1[[#This Row],[LEAD_QUAL_VRAI]]))=1,1,0))</f>
        <v>0</v>
      </c>
      <c r="AK28" s="1">
        <f t="array" ref="AK2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8">
        <f t="array" ref="AL2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28" s="10">
        <f t="array" ref="AM28">Tableau1[[#This Row],[VENTES]]+SUMIFS(Tableau1[VENTES EQUIPE],Tableau1[DIRECT],Tableau1[[#This Row],[NOM]],Tableau1[signé_lead],0)</f>
        <v>0</v>
      </c>
      <c r="AN28" s="1">
        <f t="array" ref="AN28">IF(Tableau1[[#This Row],[LEAD_QUAL_VRAI]]=1,SUMIFS(Tableau1[VENTES EQUIPE],Tableau1[LEADER DIRECT],Tableau1[[#This Row],[NOM]],Tableau1[signé_lead],1),0)</f>
        <v>0</v>
      </c>
      <c r="AO28" s="1">
        <f t="array" ref="AO28">IF(Tableau1[[#This Row],[LEAD_QUAL_VRAI]]=1,SUMIFS(Tableau1[VENTES EQUIPE],Tableau1[RANG_leader],Tableau1[[#This Row],[RANG_leader]]+2,Tableau1[signé_lead],1),0)</f>
        <v>0</v>
      </c>
      <c r="AP28" s="1">
        <f t="array" ref="AP28">IF(Tableau1[[#This Row],[LEAD_QUAL_VRAI]]=1,SUMIFS(Tableau1[VENTES EQUIPE],Tableau1[RANG_leader],Tableau1[[#This Row],[RANG_leader]]+3,Tableau1[signé_lead],1),0)</f>
        <v>0</v>
      </c>
      <c r="AQ28" s="1">
        <f t="array" ref="AQ28">IF(Tableau1[[#This Row],[LEAD_QUAL_VRAI]]=1,SUMIFS(Tableau1[VENTES EQUIPE],Tableau1[RANG_leader],Tableau1[[#This Row],[RANG_leader]]+4,Tableau1[signé_lead],1),0)</f>
        <v>0</v>
      </c>
      <c r="AR28" s="1">
        <f t="array" ref="AR28">IF(Tableau1[[#This Row],[LEAD_QUAL_VRAI]]=1,SUMIFS(Tableau1[VENTES EQUIPE],Tableau1[RANG_leader],Tableau1[[#This Row],[RANG_leader]]+5,Tableau1[signé_lead],1),0)</f>
        <v>0</v>
      </c>
      <c r="AS28" s="1">
        <f t="array" ref="AS28">IF(Tableau1[[#This Row],[LEAD_QUAL_VRAI]]=1,SUMIFS(Tableau1[VENTES EQUIPE],Tableau1[RANG_leader],Tableau1[[#This Row],[RANG_leader]]+6,Tableau1[signé_lead],1),0)</f>
        <v>0</v>
      </c>
      <c r="AT28" s="1">
        <f t="array" ref="AT28">IF(Tableau1[[#This Row],[LEAD_QUAL_VRAI]]=1,SUMIFS(Tableau1[VENTES EQUIPE],Tableau1[RANG_leader],Tableau1[[#This Row],[RANG_leader]]+7,Tableau1[signé_lead],1),0)</f>
        <v>0</v>
      </c>
      <c r="AU28" s="1">
        <f t="array" ref="AU28">IF(Tableau1[[#This Row],[LEAD_QUAL_VRAI]]=1,SUMIFS(Tableau1[VENTES EQUIPE],Tableau1[RANG_leader],Tableau1[[#This Row],[RANG_leader]]+8,Tableau1[signé_lead],1),0)</f>
        <v>0</v>
      </c>
      <c r="AV28" s="1">
        <f t="array" ref="AV28">IF(Tableau1[[#This Row],[LEAD_QUAL_VRAI]]=1,SUMIFS(Tableau1[VENTES EQUIPE],Tableau1[RANG_leader],Tableau1[[#This Row],[RANG_leader]]+9,Tableau1[signé_lead],1),0)</f>
        <v>0</v>
      </c>
      <c r="AW28" s="1">
        <f t="array" ref="AW28">IF(Tableau1[[#This Row],[LEAD_QUAL_VRAI]]=1,SUMIFS(Tableau1[VENTES EQUIPE],Tableau1[RANG_leader],Tableau1[[#This Row],[RANG_leader]]+10,Tableau1[signé_lead],1),0)</f>
        <v>0</v>
      </c>
      <c r="AX28" s="1">
        <f t="array" ref="AX28">IF(Tableau1[[#This Row],[LEAD_QUAL_VRAI]]=1,SUMIFS(Tableau1[VENTES EQUIPE],Tableau1[RANG_leader],Tableau1[[#This Row],[RANG_leader]]+11,Tableau1[signé_lead],1),0)</f>
        <v>0</v>
      </c>
      <c r="AY28" s="1">
        <f t="array" ref="AY28">IF(Tableau1[[#This Row],[LEAD_QUAL_VRAI]]=1,SUMIFS(Tableau1[VENTES EQUIPE],Tableau1[RANG_leader],Tableau1[[#This Row],[RANG_leader]]+12,Tableau1[signé_lead],1),0)</f>
        <v>0</v>
      </c>
      <c r="AZ28" s="1">
        <f t="array" ref="AZ28">IF(Tableau1[[#This Row],[LEAD_QUAL_VRAI]]=1,SUMIFS(Tableau1[VENTES EQUIPE],Tableau1[RANG_leader],Tableau1[[#This Row],[RANG_leader]]+13,Tableau1[signé_lead],1),0)</f>
        <v>0</v>
      </c>
      <c r="BA28" s="1">
        <f t="array" ref="BA28">IF(Tableau1[[#This Row],[LEAD_QUAL_VRAI]]=1,SUMIFS(Tableau1[VENTES EQUIPE],Tableau1[RANG_leader],Tableau1[[#This Row],[RANG_leader]]+14,Tableau1[signé_lead],1),0)</f>
        <v>0</v>
      </c>
      <c r="BB28" s="1">
        <f t="array" ref="BB28">IF(Tableau1[[#This Row],[LEAD_QUAL_VRAI]]=1,SUMIFS(Tableau1[VENTES EQUIPE],Tableau1[RANG_leader],Tableau1[[#This Row],[RANG_leader]]+15,Tableau1[signé_lead],1),0)</f>
        <v>0</v>
      </c>
      <c r="BC28" s="1">
        <f t="array" ref="BC28">IF(Tableau1[[#This Row],[LEAD_QUAL_VRAI]]=1,COUNTIFS(Tableau1[LEADER DIRECT],Tableau1[[#This Row],[NOM]],Tableau1[LEAD_QUAL_VRAI],1),0)</f>
        <v>0</v>
      </c>
      <c r="BD28" s="1">
        <f t="array" ref="BD28">IF(Tableau1[[#This Row],[LEAD_QUAL_VRAI]]=1,COUNTIFS(Tableau1[RANG_leader],Tableau1[[#This Row],[RANG_leader]]+2),0)</f>
        <v>0</v>
      </c>
      <c r="BE28" s="1">
        <f t="array" ref="BE28">IF(Tableau1[[#This Row],[LEAD_QUAL_VRAI]]=1,COUNTIFS(Tableau1[RANG_leader],Tableau1[[#This Row],[RANG_leader]]+3),0)</f>
        <v>0</v>
      </c>
      <c r="BF28" s="1">
        <f t="array" ref="BF28">IF(AND(Tableau1[[#This Row],[VENTES]]&gt;=250,COUNTIFS(Tableau1[DIRECT],Tableau1[[#This Row],[NOM]],Tableau1[VENTES],"&gt;=250",Tableau1[LEAD_QUAL_VRAI],0)&gt;0),1,0)</f>
        <v>0</v>
      </c>
      <c r="BG28" s="1">
        <f t="array" ref="BG28">IF(AND(Tableau1[[#This Row],[VENTES]]&gt;=250,COUNTIFS(Tableau1[DIRECT],Tableau1[[#This Row],[NOM]],Tableau1[VENTES],"&gt;=250",Tableau1[LEAD_QUAL_VRAI],0)&gt;1),1,0)</f>
        <v>0</v>
      </c>
      <c r="BH28" s="1">
        <f t="array" ref="BH28">IF(AND(Tableau1[[#This Row],[VENTES]]&gt;=750,COUNTIFS(Tableau1[DIRECT],Tableau1[[#This Row],[NOM]],Tableau1[VENTES],"&gt;=250",Tableau1[LEAD_QUAL_VRAI],0)&gt;2,Tableau1[[#This Row],[VENTES EQUIPE]]&gt;=3000),1,0)</f>
        <v>0</v>
      </c>
      <c r="BI28" s="1">
        <f t="array" ref="BI28">IF(Tableau1[[#This Row],[lead niv1]]=1,1,0)</f>
        <v>0</v>
      </c>
      <c r="BJ28" s="1">
        <f t="array" ref="BJ28">IF(Tableau1[[#This Row],[lead niv1]]&gt;1,1,0)</f>
        <v>0</v>
      </c>
      <c r="BK28" s="1">
        <f t="array" ref="BK28">IF(AND(Tableau1[[#This Row],[lead niv1]]&gt;2,Tableau1[[#This Row],[lead niv2]]&gt;0),1,0)</f>
        <v>0</v>
      </c>
      <c r="BL28" s="1">
        <f t="array" ref="BL28">IF(AND(Tableau1[[#This Row],[lead niv1]]&gt;5,Tableau1[[#This Row],[lead niv2]]&gt;2,Tableau1[[#This Row],[lead niv3]]&gt;0),1,0)</f>
        <v>0</v>
      </c>
      <c r="BM28" s="1">
        <f t="array" ref="BM28">IF(AND(Tableau1[[#This Row],[lead niv1]]&gt;11,Tableau1[[#This Row],[lead niv2]]&gt;5,Tableau1[[#This Row],[lead niv3]]&gt;1),1,0)</f>
        <v>0</v>
      </c>
      <c r="BN28" s="12" t="str">
        <f t="array" ref="BN2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28" s="13">
        <f t="array" ref="BO2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28" s="12" t="str">
        <f t="array" ref="BP28">Tableau1[[#This Row],[lead niv1]]&amp;"-"&amp;Tableau1[[#This Row],[lead niv2]]&amp;"-"&amp;Tableau1[[#This Row],[lead niv3]]</f>
        <v>0-0-0</v>
      </c>
      <c r="BQ28" s="12"/>
      <c r="BR28" s="14">
        <v>0</v>
      </c>
      <c r="BS28" s="26" t="str">
        <f t="array" ref="BS28">INDEX(Tableau2[RANK],MATCH(BN28,Tableau2[RANK],0)+1,1)</f>
        <v>CONS</v>
      </c>
      <c r="BT28" s="26">
        <f t="array" ref="BT2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8" s="26" t="str">
        <f t="array" ref="BU28">IF(Tableau1[[#This Row],[PERSO À QUALIFIER]]&gt;0,INDEX(Tableau1[],MATCH(_xlfn.MAXIFS(Tableau1[VENTES],Tableau1[VENTES],"&lt;250",Tableau1[DIRECT],Tableau1[[#This Row],[NOM]]),Tableau1[VENTES],0),COLUMN(Tableau1[NOM])),"")</f>
        <v/>
      </c>
      <c r="BV28" s="26" t="str">
        <f t="array" ref="BV2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8" s="26">
        <f t="array" ref="BW2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8" s="26" t="str">
        <f t="array" ref="BX2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8" s="26" t="str">
        <f t="array" ref="BY2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8" s="26" t="str">
        <f t="array" ref="BZ2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8" s="26" t="str">
        <f t="array" ref="CA2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8" s="26">
        <f t="array" ref="CB2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28" s="26">
        <f t="array" ref="CC2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8" s="26">
        <f t="array" ref="CD2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8" s="26" t="str">
        <f t="array" ref="CE2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8" s="26" t="str">
        <f t="array" ref="CF2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8" s="26" t="str">
        <f t="array" ref="CG2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8" s="26" t="str">
        <f t="array" ref="CH2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8" s="26" t="str">
        <f t="array" ref="CI2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28" s="26" t="str">
        <f t="array" ref="CJ2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28" s="26" t="str">
        <f t="array" ref="CK2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8" s="26" t="e">
        <f t="array" ref="CL2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8" s="26" t="e">
        <f t="array" ref="CM2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8" s="26"/>
      <c r="CO28" s="26"/>
      <c r="CP28" s="26">
        <f t="array" ref="CP2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8" s="26" t="str">
        <f t="array" ref="CQ2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8" s="26" t="str">
        <f t="array" ref="CR2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8" s="26"/>
      <c r="CT28" s="26"/>
      <c r="CU28" s="26"/>
      <c r="CV28" s="26"/>
      <c r="CW28" s="26"/>
      <c r="CX28" s="26"/>
      <c r="CY28" s="26"/>
      <c r="CZ28" s="26"/>
      <c r="DA28" s="26"/>
      <c r="DB28" s="26"/>
      <c r="DC28" s="26">
        <f t="array" ref="DC2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8" s="26" t="str">
        <f t="array" ref="DD2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8" s="26" t="str">
        <f t="array" ref="DE2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8" s="26">
        <f t="array" ref="DF2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8" s="26" t="str">
        <f t="array" ref="DG2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8" s="26" t="str">
        <f t="array" ref="DH2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8" s="26">
        <f t="array" ref="DI2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8" s="26">
        <f t="array" ref="DJ2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28" s="26">
        <f t="array" ref="DK28">IF(Tableau1[[#This Row],[PAYE SI INVESTI]]&lt;&gt;"",Tableau1[[#This Row],[PAYE SI INVESTI]]-Tableau1[[#This Row],[PAYE]],"")</f>
        <v>0</v>
      </c>
      <c r="DO28" s="3"/>
    </row>
    <row r="29" spans="1:119" x14ac:dyDescent="0.25">
      <c r="A29" s="9" t="s">
        <v>118</v>
      </c>
      <c r="B29" s="2" t="s">
        <v>107</v>
      </c>
      <c r="C29" t="str">
        <f t="array" ref="C29">IF(OR(Tableau1[[#This Row],[DIRECT]]="",Tableau1[[#This Row],[DIRECT]]="val"),"",INDEX(Tableau1[],MATCH(Tableau1[[#This Row],[DIRECT]],Tableau1[NOM],0),2))</f>
        <v>VAL</v>
      </c>
      <c r="D29" t="str">
        <f t="array" ref="D29">IF(OR(Tableau1[[#This Row],[direct2]]="",Tableau1[[#This Row],[direct2]]="val"),"",INDEX(Tableau1[],MATCH(Tableau1[[#This Row],[direct2]],Tableau1[NOM],0),2))</f>
        <v/>
      </c>
      <c r="E29" t="str">
        <f t="array" ref="E29">IF(OR(Tableau1[[#This Row],[direct3]]="",Tableau1[[#This Row],[direct3]]="val"),"",INDEX(Tableau1[],MATCH(Tableau1[[#This Row],[direct3]],Tableau1[NOM],0),2))</f>
        <v/>
      </c>
      <c r="F29" t="str">
        <f t="array" ref="F29">IF(OR(Tableau1[[#This Row],[direct4]]="",Tableau1[[#This Row],[direct4]]="val"),"",INDEX(Tableau1[],MATCH(Tableau1[[#This Row],[direct4]],Tableau1[NOM],0),2))</f>
        <v/>
      </c>
      <c r="G29" t="str">
        <f t="array" ref="G29">IF(OR(Tableau1[[#This Row],[direct5]]="",Tableau1[[#This Row],[direct5]]="val"),"",INDEX(Tableau1[],MATCH(Tableau1[[#This Row],[direct5]],Tableau1[NOM],0),2))</f>
        <v/>
      </c>
      <c r="H29" t="str">
        <f t="array" ref="H29">IF(OR(Tableau1[[#This Row],[direct6]]="",Tableau1[[#This Row],[direct6]]="val"),"",INDEX(Tableau1[],MATCH(Tableau1[[#This Row],[direct6]],Tableau1[NOM],0),2))</f>
        <v/>
      </c>
      <c r="I29" t="str">
        <f t="array" ref="I29">IF(OR(Tableau1[[#This Row],[direct7]]="",Tableau1[[#This Row],[direct7]]="val"),"",INDEX(Tableau1[],MATCH(Tableau1[[#This Row],[direct7]],Tableau1[NOM],0),2))</f>
        <v/>
      </c>
      <c r="J29" t="str">
        <f t="array" ref="J29">IF(OR(Tableau1[[#This Row],[direct8]]="",Tableau1[[#This Row],[direct8]]="val"),"",INDEX(Tableau1[],MATCH(Tableau1[[#This Row],[direct8]],Tableau1[NOM],0),2))</f>
        <v/>
      </c>
      <c r="K29" t="str">
        <f t="array" ref="K29">IF(OR(Tableau1[[#This Row],[direct9]]="",Tableau1[[#This Row],[direct9]]="val"),"",INDEX(Tableau1[],MATCH(Tableau1[[#This Row],[direct9]],Tableau1[NOM],0),2))</f>
        <v/>
      </c>
      <c r="L29" t="str">
        <f t="array" ref="L29">IF(OR(Tableau1[[#This Row],[direct10]]="",Tableau1[[#This Row],[direct10]]="val"),"",INDEX(Tableau1[],MATCH(Tableau1[[#This Row],[direct10]],Tableau1[NOM],0),2))</f>
        <v/>
      </c>
      <c r="M29" t="str">
        <f t="array" ref="M29">IF(OR(Tableau1[[#This Row],[direct11]]="",Tableau1[[#This Row],[direct11]]="val"),"",INDEX(Tableau1[],MATCH(Tableau1[[#This Row],[direct11]],Tableau1[NOM],0),2))</f>
        <v/>
      </c>
      <c r="N29" t="str">
        <f t="array" ref="N29">IF(OR(Tableau1[[#This Row],[direct12]]="",Tableau1[[#This Row],[direct12]]="val"),"",INDEX(Tableau1[],MATCH(Tableau1[[#This Row],[direct12]],Tableau1[NOM],0),2))</f>
        <v/>
      </c>
      <c r="O29" t="str">
        <f t="array" ref="O29">IF(OR(Tableau1[[#This Row],[direct13]]="",Tableau1[[#This Row],[direct13]]="val"),"",INDEX(Tableau1[],MATCH(Tableau1[[#This Row],[direct13]],Tableau1[NOM],0),2))</f>
        <v/>
      </c>
      <c r="P29" t="str">
        <f t="array" ref="P29">IF(OR(Tableau1[[#This Row],[direct14]]="",Tableau1[[#This Row],[direct14]]="val"),"",INDEX(Tableau1[],MATCH(Tableau1[[#This Row],[direct14]],Tableau1[NOM],0),2))</f>
        <v/>
      </c>
      <c r="Q29" t="str">
        <f t="array" ref="Q29">IF(OR(Tableau1[[#This Row],[direct15]]="",Tableau1[[#This Row],[direct15]]="val"),"",INDEX(Tableau1[],MATCH(Tableau1[[#This Row],[direct15]],Tableau1[NOM],0),2))</f>
        <v/>
      </c>
      <c r="R29" t="str">
        <f t="array" ref="R29">IF(OR(Tableau1[[#This Row],[direct16]]="",Tableau1[[#This Row],[direct16]]="val"),"",INDEX(Tableau1[],MATCH(Tableau1[[#This Row],[direct16]],Tableau1[NOM],0),2))</f>
        <v/>
      </c>
      <c r="S29" t="str">
        <f t="array" ref="S29">IF(OR(Tableau1[[#This Row],[direct17]]="",Tableau1[[#This Row],[direct17]]="val"),"",INDEX(Tableau1[],MATCH(Tableau1[[#This Row],[direct17]],Tableau1[NOM],0),2))</f>
        <v/>
      </c>
      <c r="T29" t="str">
        <f t="array" ref="T29">IF(OR(Tableau1[[#This Row],[direct18]]="",Tableau1[[#This Row],[direct18]]="val"),"",INDEX(Tableau1[],MATCH(Tableau1[[#This Row],[direct18]],Tableau1[NOM],0),2))</f>
        <v/>
      </c>
      <c r="U29" t="str">
        <f t="array" ref="U29">IF(OR(Tableau1[[#This Row],[direct19]]="",Tableau1[[#This Row],[direct19]]="val"),"",INDEX(Tableau1[],MATCH(Tableau1[[#This Row],[direct19]],Tableau1[NOM],0),2))</f>
        <v/>
      </c>
      <c r="V29" s="11" t="str">
        <f t="array" ref="V2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29" s="11">
        <f t="array" ref="W29">IF(Tableau1[[#This Row],[LEADER DIRECT]]="",0,INDEX(Tableau1[],MATCH(Tableau1[[#This Row],[LEADER DIRECT]],Tableau1[NOM],0),COLUMN(Tableau1[[#This Row],[RANG_leader]])))</f>
        <v>0</v>
      </c>
      <c r="X29" s="11">
        <f t="array" ref="X2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29" s="11">
        <f t="array" ref="Y29">IF(Tableau1[[#This Row],[DIRECT]]="",0,VLOOKUP(Tableau1[[#This Row],[DIRECT]],Tableau1[],COLUMN(Tableau1[[#This Row],[RANG]]),FALSE)+1)</f>
        <v>2</v>
      </c>
      <c r="Z29" s="19">
        <v>1800</v>
      </c>
      <c r="AA29">
        <f t="array" ref="AA29">COUNTIF(Tableau1[DIRECT],Tableau1[[#This Row],[NOM]])</f>
        <v>0</v>
      </c>
      <c r="AB29">
        <f t="array" ref="AB29">COUNTIFS(Tableau1[DIRECT],Tableau1[[#This Row],[NOM]],Tableau1[VENTES],"&gt;=250")</f>
        <v>0</v>
      </c>
      <c r="AC29" s="1">
        <f t="array" ref="AC2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29" s="1">
        <f t="array" ref="AD2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29" s="20">
        <f t="array" ref="AE29">IF(Tableau1[[#This Row],[LEAD_QUAL_PREMIER]]=1,Tableau1[[#This Row],[niv1 qual]],COUNTIFS(Tableau1[DIRECT],Tableau1[[#This Row],[NOM]],Tableau1[LEAD_QUAL_VRAI],0,Tableau1[VENTES],"&gt;=250"))</f>
        <v>0</v>
      </c>
      <c r="AF29" s="1">
        <f t="array" ref="AF2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29" s="1">
        <f t="array" ref="AG29">IF(AND(Tableau1[[#This Row],[niv1 qual]]&gt;3,(Tableau1[[#This Row],[niv1 qual]]+Tableau1[[#This Row],[niv2+ qual]])&gt;5,Tableau1[[#This Row],[VENTES]]&gt;=1000,Tableau1[[#This Row],[ventes_equipe_temp]]&gt;=6000),1,0)</f>
        <v>0</v>
      </c>
      <c r="AH29" s="1">
        <f t="array" ref="AH29">IF(Tableau1[[#This Row],[LEAD_POSSIBLE]]=1,RANK(Tableau1[[#This Row],[RANG]],Tableau1[RANG],1),0)</f>
        <v>0</v>
      </c>
      <c r="AI29" s="1">
        <f t="array" ref="AI29">IF(COUNTIF(Tableau1[LEAD_POSSIBLE_RANG],"&lt;&gt;0")&gt;0,IF(Tableau1[[#This Row],[LEAD_POSSIBLE_RANG]]=LARGE(Tableau1[LEAD_POSSIBLE_RANG],1),1,0),0)</f>
        <v>0</v>
      </c>
      <c r="AJ29" s="1">
        <f t="array" ref="AJ29">IF(Tableau1[[#This Row],[DIRECT]]="",Tableau1[[#This Row],[LEAD_QUAL_VRAI]],IF(INDEX(Tableau1[],MATCH(Tableau1[[#This Row],[DIRECT]],Tableau1[NOM],0),COLUMN(Tableau1[[#This Row],[LEAD_QUAL_VRAI]]))=1,1,0))</f>
        <v>1</v>
      </c>
      <c r="AK29" s="1">
        <f t="array" ref="AK2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29">
        <f t="array" ref="AL2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1800</v>
      </c>
      <c r="AM29" s="10">
        <f t="array" ref="AM29">Tableau1[[#This Row],[VENTES]]+SUMIFS(Tableau1[VENTES EQUIPE],Tableau1[DIRECT],Tableau1[[#This Row],[NOM]],Tableau1[signé_lead],0)</f>
        <v>1800</v>
      </c>
      <c r="AN29" s="1">
        <f t="array" ref="AN29">IF(Tableau1[[#This Row],[LEAD_QUAL_VRAI]]=1,SUMIFS(Tableau1[VENTES EQUIPE],Tableau1[LEADER DIRECT],Tableau1[[#This Row],[NOM]],Tableau1[signé_lead],1),0)</f>
        <v>0</v>
      </c>
      <c r="AO29" s="1">
        <f t="array" ref="AO29">IF(Tableau1[[#This Row],[LEAD_QUAL_VRAI]]=1,SUMIFS(Tableau1[VENTES EQUIPE],Tableau1[RANG_leader],Tableau1[[#This Row],[RANG_leader]]+2,Tableau1[signé_lead],1),0)</f>
        <v>0</v>
      </c>
      <c r="AP29" s="1">
        <f t="array" ref="AP29">IF(Tableau1[[#This Row],[LEAD_QUAL_VRAI]]=1,SUMIFS(Tableau1[VENTES EQUIPE],Tableau1[RANG_leader],Tableau1[[#This Row],[RANG_leader]]+3,Tableau1[signé_lead],1),0)</f>
        <v>0</v>
      </c>
      <c r="AQ29" s="1">
        <f t="array" ref="AQ29">IF(Tableau1[[#This Row],[LEAD_QUAL_VRAI]]=1,SUMIFS(Tableau1[VENTES EQUIPE],Tableau1[RANG_leader],Tableau1[[#This Row],[RANG_leader]]+4,Tableau1[signé_lead],1),0)</f>
        <v>0</v>
      </c>
      <c r="AR29" s="1">
        <f t="array" ref="AR29">IF(Tableau1[[#This Row],[LEAD_QUAL_VRAI]]=1,SUMIFS(Tableau1[VENTES EQUIPE],Tableau1[RANG_leader],Tableau1[[#This Row],[RANG_leader]]+5,Tableau1[signé_lead],1),0)</f>
        <v>0</v>
      </c>
      <c r="AS29" s="1">
        <f t="array" ref="AS29">IF(Tableau1[[#This Row],[LEAD_QUAL_VRAI]]=1,SUMIFS(Tableau1[VENTES EQUIPE],Tableau1[RANG_leader],Tableau1[[#This Row],[RANG_leader]]+6,Tableau1[signé_lead],1),0)</f>
        <v>0</v>
      </c>
      <c r="AT29" s="1">
        <f t="array" ref="AT29">IF(Tableau1[[#This Row],[LEAD_QUAL_VRAI]]=1,SUMIFS(Tableau1[VENTES EQUIPE],Tableau1[RANG_leader],Tableau1[[#This Row],[RANG_leader]]+7,Tableau1[signé_lead],1),0)</f>
        <v>0</v>
      </c>
      <c r="AU29" s="1">
        <f t="array" ref="AU29">IF(Tableau1[[#This Row],[LEAD_QUAL_VRAI]]=1,SUMIFS(Tableau1[VENTES EQUIPE],Tableau1[RANG_leader],Tableau1[[#This Row],[RANG_leader]]+8,Tableau1[signé_lead],1),0)</f>
        <v>0</v>
      </c>
      <c r="AV29" s="1">
        <f t="array" ref="AV29">IF(Tableau1[[#This Row],[LEAD_QUAL_VRAI]]=1,SUMIFS(Tableau1[VENTES EQUIPE],Tableau1[RANG_leader],Tableau1[[#This Row],[RANG_leader]]+9,Tableau1[signé_lead],1),0)</f>
        <v>0</v>
      </c>
      <c r="AW29" s="1">
        <f t="array" ref="AW29">IF(Tableau1[[#This Row],[LEAD_QUAL_VRAI]]=1,SUMIFS(Tableau1[VENTES EQUIPE],Tableau1[RANG_leader],Tableau1[[#This Row],[RANG_leader]]+10,Tableau1[signé_lead],1),0)</f>
        <v>0</v>
      </c>
      <c r="AX29" s="1">
        <f t="array" ref="AX29">IF(Tableau1[[#This Row],[LEAD_QUAL_VRAI]]=1,SUMIFS(Tableau1[VENTES EQUIPE],Tableau1[RANG_leader],Tableau1[[#This Row],[RANG_leader]]+11,Tableau1[signé_lead],1),0)</f>
        <v>0</v>
      </c>
      <c r="AY29" s="1">
        <f t="array" ref="AY29">IF(Tableau1[[#This Row],[LEAD_QUAL_VRAI]]=1,SUMIFS(Tableau1[VENTES EQUIPE],Tableau1[RANG_leader],Tableau1[[#This Row],[RANG_leader]]+12,Tableau1[signé_lead],1),0)</f>
        <v>0</v>
      </c>
      <c r="AZ29" s="1">
        <f t="array" ref="AZ29">IF(Tableau1[[#This Row],[LEAD_QUAL_VRAI]]=1,SUMIFS(Tableau1[VENTES EQUIPE],Tableau1[RANG_leader],Tableau1[[#This Row],[RANG_leader]]+13,Tableau1[signé_lead],1),0)</f>
        <v>0</v>
      </c>
      <c r="BA29" s="1">
        <f t="array" ref="BA29">IF(Tableau1[[#This Row],[LEAD_QUAL_VRAI]]=1,SUMIFS(Tableau1[VENTES EQUIPE],Tableau1[RANG_leader],Tableau1[[#This Row],[RANG_leader]]+14,Tableau1[signé_lead],1),0)</f>
        <v>0</v>
      </c>
      <c r="BB29" s="1">
        <f t="array" ref="BB29">IF(Tableau1[[#This Row],[LEAD_QUAL_VRAI]]=1,SUMIFS(Tableau1[VENTES EQUIPE],Tableau1[RANG_leader],Tableau1[[#This Row],[RANG_leader]]+15,Tableau1[signé_lead],1),0)</f>
        <v>0</v>
      </c>
      <c r="BC29" s="1">
        <f t="array" ref="BC29">IF(Tableau1[[#This Row],[LEAD_QUAL_VRAI]]=1,COUNTIFS(Tableau1[LEADER DIRECT],Tableau1[[#This Row],[NOM]],Tableau1[LEAD_QUAL_VRAI],1),0)</f>
        <v>0</v>
      </c>
      <c r="BD29" s="1">
        <f t="array" ref="BD29">IF(Tableau1[[#This Row],[LEAD_QUAL_VRAI]]=1,COUNTIFS(Tableau1[RANG_leader],Tableau1[[#This Row],[RANG_leader]]+2),0)</f>
        <v>0</v>
      </c>
      <c r="BE29" s="1">
        <f t="array" ref="BE29">IF(Tableau1[[#This Row],[LEAD_QUAL_VRAI]]=1,COUNTIFS(Tableau1[RANG_leader],Tableau1[[#This Row],[RANG_leader]]+3),0)</f>
        <v>0</v>
      </c>
      <c r="BF29" s="1">
        <f t="array" ref="BF29">IF(AND(Tableau1[[#This Row],[VENTES]]&gt;=250,COUNTIFS(Tableau1[DIRECT],Tableau1[[#This Row],[NOM]],Tableau1[VENTES],"&gt;=250",Tableau1[LEAD_QUAL_VRAI],0)&gt;0),1,0)</f>
        <v>0</v>
      </c>
      <c r="BG29" s="1">
        <f t="array" ref="BG29">IF(AND(Tableau1[[#This Row],[VENTES]]&gt;=250,COUNTIFS(Tableau1[DIRECT],Tableau1[[#This Row],[NOM]],Tableau1[VENTES],"&gt;=250",Tableau1[LEAD_QUAL_VRAI],0)&gt;1),1,0)</f>
        <v>0</v>
      </c>
      <c r="BH29" s="1">
        <f t="array" ref="BH29">IF(AND(Tableau1[[#This Row],[VENTES]]&gt;=750,COUNTIFS(Tableau1[DIRECT],Tableau1[[#This Row],[NOM]],Tableau1[VENTES],"&gt;=250",Tableau1[LEAD_QUAL_VRAI],0)&gt;2,Tableau1[[#This Row],[VENTES EQUIPE]]&gt;=3000),1,0)</f>
        <v>0</v>
      </c>
      <c r="BI29" s="1">
        <f t="array" ref="BI29">IF(Tableau1[[#This Row],[lead niv1]]=1,1,0)</f>
        <v>0</v>
      </c>
      <c r="BJ29" s="1">
        <f t="array" ref="BJ29">IF(Tableau1[[#This Row],[lead niv1]]&gt;1,1,0)</f>
        <v>0</v>
      </c>
      <c r="BK29" s="1">
        <f t="array" ref="BK29">IF(AND(Tableau1[[#This Row],[lead niv1]]&gt;2,Tableau1[[#This Row],[lead niv2]]&gt;0),1,0)</f>
        <v>0</v>
      </c>
      <c r="BL29" s="1">
        <f t="array" ref="BL29">IF(AND(Tableau1[[#This Row],[lead niv1]]&gt;5,Tableau1[[#This Row],[lead niv2]]&gt;2,Tableau1[[#This Row],[lead niv3]]&gt;0),1,0)</f>
        <v>0</v>
      </c>
      <c r="BM29" s="1">
        <f t="array" ref="BM29">IF(AND(Tableau1[[#This Row],[lead niv1]]&gt;11,Tableau1[[#This Row],[lead niv2]]&gt;5,Tableau1[[#This Row],[lead niv3]]&gt;1),1,0)</f>
        <v>0</v>
      </c>
      <c r="BN29" s="12" t="str">
        <f t="array" ref="BN2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29" s="13">
        <f t="array" ref="BO2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450</v>
      </c>
      <c r="BP29" s="12" t="str">
        <f t="array" ref="BP29">Tableau1[[#This Row],[lead niv1]]&amp;"-"&amp;Tableau1[[#This Row],[lead niv2]]&amp;"-"&amp;Tableau1[[#This Row],[lead niv3]]</f>
        <v>0-0-0</v>
      </c>
      <c r="BQ29" s="12"/>
      <c r="BR29" s="14">
        <v>0</v>
      </c>
      <c r="BS29" s="26" t="str">
        <f t="array" ref="BS29">INDEX(Tableau2[RANK],MATCH(BN29,Tableau2[RANK],0)+1,1)</f>
        <v>CONS SEIGNOR</v>
      </c>
      <c r="BT29" s="26">
        <f t="array" ref="BT2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29" s="26" t="str">
        <f t="array" ref="BU29">IF(Tableau1[[#This Row],[PERSO À QUALIFIER]]&gt;0,INDEX(Tableau1[],MATCH(_xlfn.MAXIFS(Tableau1[VENTES],Tableau1[VENTES],"&lt;250",Tableau1[DIRECT],Tableau1[[#This Row],[NOM]]),Tableau1[VENTES],0),COLUMN(Tableau1[NOM])),"")</f>
        <v/>
      </c>
      <c r="BV29" s="26" t="str">
        <f t="array" ref="BV2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29" s="26">
        <f t="array" ref="BW2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29" s="26" t="str">
        <f t="array" ref="BX2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29" s="26" t="str">
        <f t="array" ref="BY2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29" s="26" t="str">
        <f t="array" ref="BZ2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29" s="26" t="str">
        <f t="array" ref="CA2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29" s="26">
        <f t="array" ref="CB2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29" s="26">
        <f t="array" ref="CC2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29" s="26">
        <f t="array" ref="CD2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29" s="26" t="str">
        <f t="array" ref="CE2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29" s="26" t="str">
        <f t="array" ref="CF2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29" s="26" t="str">
        <f t="array" ref="CG2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29" s="26" t="str">
        <f t="array" ref="CH2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29" s="26" t="str">
        <f t="array" ref="CI2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DANIKA BLANCHARD</v>
      </c>
      <c r="CJ29" s="26" t="str">
        <f t="array" ref="CJ2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29" s="26" t="str">
        <f t="array" ref="CK2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29" s="26" t="e">
        <f t="array" ref="CL2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29" s="26" t="e">
        <f t="array" ref="CM2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29" s="26"/>
      <c r="CO29" s="26"/>
      <c r="CP29" s="26">
        <f t="array" ref="CP2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29" s="26" t="str">
        <f t="array" ref="CQ2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29" s="26" t="str">
        <f t="array" ref="CR2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>
        <f t="array" ref="DC2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29" s="26" t="str">
        <f t="array" ref="DD2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29" s="26" t="str">
        <f t="array" ref="DE2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29" s="26">
        <f t="array" ref="DF2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29" s="26" t="str">
        <f t="array" ref="DG2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29" s="26" t="str">
        <f t="array" ref="DH2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29" s="26">
        <f t="array" ref="DI2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29" s="26">
        <f t="array" ref="DJ2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450</v>
      </c>
      <c r="DK29" s="26">
        <f t="array" ref="DK29">IF(Tableau1[[#This Row],[PAYE SI INVESTI]]&lt;&gt;"",Tableau1[[#This Row],[PAYE SI INVESTI]]-Tableau1[[#This Row],[PAYE]],"")</f>
        <v>0</v>
      </c>
      <c r="DO29" s="3"/>
    </row>
    <row r="30" spans="1:119" x14ac:dyDescent="0.25">
      <c r="A30" s="9" t="s">
        <v>119</v>
      </c>
      <c r="B30" s="2" t="s">
        <v>107</v>
      </c>
      <c r="C30" t="str">
        <f t="array" ref="C30">IF(OR(Tableau1[[#This Row],[DIRECT]]="",Tableau1[[#This Row],[DIRECT]]="val"),"",INDEX(Tableau1[],MATCH(Tableau1[[#This Row],[DIRECT]],Tableau1[NOM],0),2))</f>
        <v>VAL</v>
      </c>
      <c r="D30" t="str">
        <f t="array" ref="D30">IF(OR(Tableau1[[#This Row],[direct2]]="",Tableau1[[#This Row],[direct2]]="val"),"",INDEX(Tableau1[],MATCH(Tableau1[[#This Row],[direct2]],Tableau1[NOM],0),2))</f>
        <v/>
      </c>
      <c r="E30" t="str">
        <f t="array" ref="E30">IF(OR(Tableau1[[#This Row],[direct3]]="",Tableau1[[#This Row],[direct3]]="val"),"",INDEX(Tableau1[],MATCH(Tableau1[[#This Row],[direct3]],Tableau1[NOM],0),2))</f>
        <v/>
      </c>
      <c r="F30" t="str">
        <f t="array" ref="F30">IF(OR(Tableau1[[#This Row],[direct4]]="",Tableau1[[#This Row],[direct4]]="val"),"",INDEX(Tableau1[],MATCH(Tableau1[[#This Row],[direct4]],Tableau1[NOM],0),2))</f>
        <v/>
      </c>
      <c r="G30" t="str">
        <f t="array" ref="G30">IF(OR(Tableau1[[#This Row],[direct5]]="",Tableau1[[#This Row],[direct5]]="val"),"",INDEX(Tableau1[],MATCH(Tableau1[[#This Row],[direct5]],Tableau1[NOM],0),2))</f>
        <v/>
      </c>
      <c r="H30" t="str">
        <f t="array" ref="H30">IF(OR(Tableau1[[#This Row],[direct6]]="",Tableau1[[#This Row],[direct6]]="val"),"",INDEX(Tableau1[],MATCH(Tableau1[[#This Row],[direct6]],Tableau1[NOM],0),2))</f>
        <v/>
      </c>
      <c r="I30" t="str">
        <f t="array" ref="I30">IF(OR(Tableau1[[#This Row],[direct7]]="",Tableau1[[#This Row],[direct7]]="val"),"",INDEX(Tableau1[],MATCH(Tableau1[[#This Row],[direct7]],Tableau1[NOM],0),2))</f>
        <v/>
      </c>
      <c r="J30" t="str">
        <f t="array" ref="J30">IF(OR(Tableau1[[#This Row],[direct8]]="",Tableau1[[#This Row],[direct8]]="val"),"",INDEX(Tableau1[],MATCH(Tableau1[[#This Row],[direct8]],Tableau1[NOM],0),2))</f>
        <v/>
      </c>
      <c r="K30" t="str">
        <f t="array" ref="K30">IF(OR(Tableau1[[#This Row],[direct9]]="",Tableau1[[#This Row],[direct9]]="val"),"",INDEX(Tableau1[],MATCH(Tableau1[[#This Row],[direct9]],Tableau1[NOM],0),2))</f>
        <v/>
      </c>
      <c r="L30" t="str">
        <f t="array" ref="L30">IF(OR(Tableau1[[#This Row],[direct10]]="",Tableau1[[#This Row],[direct10]]="val"),"",INDEX(Tableau1[],MATCH(Tableau1[[#This Row],[direct10]],Tableau1[NOM],0),2))</f>
        <v/>
      </c>
      <c r="M30" t="str">
        <f t="array" ref="M30">IF(OR(Tableau1[[#This Row],[direct11]]="",Tableau1[[#This Row],[direct11]]="val"),"",INDEX(Tableau1[],MATCH(Tableau1[[#This Row],[direct11]],Tableau1[NOM],0),2))</f>
        <v/>
      </c>
      <c r="N30" t="str">
        <f t="array" ref="N30">IF(OR(Tableau1[[#This Row],[direct12]]="",Tableau1[[#This Row],[direct12]]="val"),"",INDEX(Tableau1[],MATCH(Tableau1[[#This Row],[direct12]],Tableau1[NOM],0),2))</f>
        <v/>
      </c>
      <c r="O30" t="str">
        <f t="array" ref="O30">IF(OR(Tableau1[[#This Row],[direct13]]="",Tableau1[[#This Row],[direct13]]="val"),"",INDEX(Tableau1[],MATCH(Tableau1[[#This Row],[direct13]],Tableau1[NOM],0),2))</f>
        <v/>
      </c>
      <c r="P30" t="str">
        <f t="array" ref="P30">IF(OR(Tableau1[[#This Row],[direct14]]="",Tableau1[[#This Row],[direct14]]="val"),"",INDEX(Tableau1[],MATCH(Tableau1[[#This Row],[direct14]],Tableau1[NOM],0),2))</f>
        <v/>
      </c>
      <c r="Q30" t="str">
        <f t="array" ref="Q30">IF(OR(Tableau1[[#This Row],[direct15]]="",Tableau1[[#This Row],[direct15]]="val"),"",INDEX(Tableau1[],MATCH(Tableau1[[#This Row],[direct15]],Tableau1[NOM],0),2))</f>
        <v/>
      </c>
      <c r="R30" t="str">
        <f t="array" ref="R30">IF(OR(Tableau1[[#This Row],[direct16]]="",Tableau1[[#This Row],[direct16]]="val"),"",INDEX(Tableau1[],MATCH(Tableau1[[#This Row],[direct16]],Tableau1[NOM],0),2))</f>
        <v/>
      </c>
      <c r="S30" t="str">
        <f t="array" ref="S30">IF(OR(Tableau1[[#This Row],[direct17]]="",Tableau1[[#This Row],[direct17]]="val"),"",INDEX(Tableau1[],MATCH(Tableau1[[#This Row],[direct17]],Tableau1[NOM],0),2))</f>
        <v/>
      </c>
      <c r="T30" t="str">
        <f t="array" ref="T30">IF(OR(Tableau1[[#This Row],[direct18]]="",Tableau1[[#This Row],[direct18]]="val"),"",INDEX(Tableau1[],MATCH(Tableau1[[#This Row],[direct18]],Tableau1[NOM],0),2))</f>
        <v/>
      </c>
      <c r="U30" t="str">
        <f t="array" ref="U30">IF(OR(Tableau1[[#This Row],[direct19]]="",Tableau1[[#This Row],[direct19]]="val"),"",INDEX(Tableau1[],MATCH(Tableau1[[#This Row],[direct19]],Tableau1[NOM],0),2))</f>
        <v/>
      </c>
      <c r="V30" s="11" t="str">
        <f t="array" ref="V3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0" s="11">
        <f t="array" ref="W30">IF(Tableau1[[#This Row],[LEADER DIRECT]]="",0,INDEX(Tableau1[],MATCH(Tableau1[[#This Row],[LEADER DIRECT]],Tableau1[NOM],0),COLUMN(Tableau1[[#This Row],[RANG_leader]])))</f>
        <v>0</v>
      </c>
      <c r="X30" s="11">
        <f t="array" ref="X3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0" s="11">
        <f t="array" ref="Y30">IF(Tableau1[[#This Row],[DIRECT]]="",0,VLOOKUP(Tableau1[[#This Row],[DIRECT]],Tableau1[],COLUMN(Tableau1[[#This Row],[RANG]]),FALSE)+1)</f>
        <v>2</v>
      </c>
      <c r="Z30" s="19">
        <v>550</v>
      </c>
      <c r="AA30">
        <f t="array" ref="AA30">COUNTIF(Tableau1[DIRECT],Tableau1[[#This Row],[NOM]])</f>
        <v>1</v>
      </c>
      <c r="AB30">
        <f t="array" ref="AB30">COUNTIFS(Tableau1[DIRECT],Tableau1[[#This Row],[NOM]],Tableau1[VENTES],"&gt;=250")</f>
        <v>0</v>
      </c>
      <c r="AC30" s="1">
        <f t="array" ref="AC3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0" s="1">
        <f t="array" ref="AD3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0" s="20">
        <f t="array" ref="AE30">IF(Tableau1[[#This Row],[LEAD_QUAL_PREMIER]]=1,Tableau1[[#This Row],[niv1 qual]],COUNTIFS(Tableau1[DIRECT],Tableau1[[#This Row],[NOM]],Tableau1[LEAD_QUAL_VRAI],0,Tableau1[VENTES],"&gt;=250"))</f>
        <v>0</v>
      </c>
      <c r="AF30" s="1">
        <f t="array" ref="AF3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0" s="1">
        <f t="array" ref="AG30">IF(AND(Tableau1[[#This Row],[niv1 qual]]&gt;3,(Tableau1[[#This Row],[niv1 qual]]+Tableau1[[#This Row],[niv2+ qual]])&gt;5,Tableau1[[#This Row],[VENTES]]&gt;=1000,Tableau1[[#This Row],[ventes_equipe_temp]]&gt;=6000),1,0)</f>
        <v>0</v>
      </c>
      <c r="AH30" s="1">
        <f t="array" ref="AH30">IF(Tableau1[[#This Row],[LEAD_POSSIBLE]]=1,RANK(Tableau1[[#This Row],[RANG]],Tableau1[RANG],1),0)</f>
        <v>0</v>
      </c>
      <c r="AI30" s="1">
        <f t="array" ref="AI30">IF(COUNTIF(Tableau1[LEAD_POSSIBLE_RANG],"&lt;&gt;0")&gt;0,IF(Tableau1[[#This Row],[LEAD_POSSIBLE_RANG]]=LARGE(Tableau1[LEAD_POSSIBLE_RANG],1),1,0),0)</f>
        <v>0</v>
      </c>
      <c r="AJ30" s="1">
        <f t="array" ref="AJ30">IF(Tableau1[[#This Row],[DIRECT]]="",Tableau1[[#This Row],[LEAD_QUAL_VRAI]],IF(INDEX(Tableau1[],MATCH(Tableau1[[#This Row],[DIRECT]],Tableau1[NOM],0),COLUMN(Tableau1[[#This Row],[LEAD_QUAL_VRAI]]))=1,1,0))</f>
        <v>1</v>
      </c>
      <c r="AK30" s="1">
        <f t="array" ref="AK3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0">
        <f t="array" ref="AL3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550</v>
      </c>
      <c r="AM30" s="10">
        <f t="array" ref="AM30">Tableau1[[#This Row],[VENTES]]+SUMIFS(Tableau1[VENTES EQUIPE],Tableau1[DIRECT],Tableau1[[#This Row],[NOM]],Tableau1[signé_lead],0)</f>
        <v>550</v>
      </c>
      <c r="AN30" s="1">
        <f t="array" ref="AN30">IF(Tableau1[[#This Row],[LEAD_QUAL_VRAI]]=1,SUMIFS(Tableau1[VENTES EQUIPE],Tableau1[LEADER DIRECT],Tableau1[[#This Row],[NOM]],Tableau1[signé_lead],1),0)</f>
        <v>0</v>
      </c>
      <c r="AO30" s="1">
        <f t="array" ref="AO30">IF(Tableau1[[#This Row],[LEAD_QUAL_VRAI]]=1,SUMIFS(Tableau1[VENTES EQUIPE],Tableau1[RANG_leader],Tableau1[[#This Row],[RANG_leader]]+2,Tableau1[signé_lead],1),0)</f>
        <v>0</v>
      </c>
      <c r="AP30" s="1">
        <f t="array" ref="AP30">IF(Tableau1[[#This Row],[LEAD_QUAL_VRAI]]=1,SUMIFS(Tableau1[VENTES EQUIPE],Tableau1[RANG_leader],Tableau1[[#This Row],[RANG_leader]]+3,Tableau1[signé_lead],1),0)</f>
        <v>0</v>
      </c>
      <c r="AQ30" s="1">
        <f t="array" ref="AQ30">IF(Tableau1[[#This Row],[LEAD_QUAL_VRAI]]=1,SUMIFS(Tableau1[VENTES EQUIPE],Tableau1[RANG_leader],Tableau1[[#This Row],[RANG_leader]]+4,Tableau1[signé_lead],1),0)</f>
        <v>0</v>
      </c>
      <c r="AR30" s="1">
        <f t="array" ref="AR30">IF(Tableau1[[#This Row],[LEAD_QUAL_VRAI]]=1,SUMIFS(Tableau1[VENTES EQUIPE],Tableau1[RANG_leader],Tableau1[[#This Row],[RANG_leader]]+5,Tableau1[signé_lead],1),0)</f>
        <v>0</v>
      </c>
      <c r="AS30" s="1">
        <f t="array" ref="AS30">IF(Tableau1[[#This Row],[LEAD_QUAL_VRAI]]=1,SUMIFS(Tableau1[VENTES EQUIPE],Tableau1[RANG_leader],Tableau1[[#This Row],[RANG_leader]]+6,Tableau1[signé_lead],1),0)</f>
        <v>0</v>
      </c>
      <c r="AT30" s="1">
        <f t="array" ref="AT30">IF(Tableau1[[#This Row],[LEAD_QUAL_VRAI]]=1,SUMIFS(Tableau1[VENTES EQUIPE],Tableau1[RANG_leader],Tableau1[[#This Row],[RANG_leader]]+7,Tableau1[signé_lead],1),0)</f>
        <v>0</v>
      </c>
      <c r="AU30" s="1">
        <f t="array" ref="AU30">IF(Tableau1[[#This Row],[LEAD_QUAL_VRAI]]=1,SUMIFS(Tableau1[VENTES EQUIPE],Tableau1[RANG_leader],Tableau1[[#This Row],[RANG_leader]]+8,Tableau1[signé_lead],1),0)</f>
        <v>0</v>
      </c>
      <c r="AV30" s="1">
        <f t="array" ref="AV30">IF(Tableau1[[#This Row],[LEAD_QUAL_VRAI]]=1,SUMIFS(Tableau1[VENTES EQUIPE],Tableau1[RANG_leader],Tableau1[[#This Row],[RANG_leader]]+9,Tableau1[signé_lead],1),0)</f>
        <v>0</v>
      </c>
      <c r="AW30" s="1">
        <f t="array" ref="AW30">IF(Tableau1[[#This Row],[LEAD_QUAL_VRAI]]=1,SUMIFS(Tableau1[VENTES EQUIPE],Tableau1[RANG_leader],Tableau1[[#This Row],[RANG_leader]]+10,Tableau1[signé_lead],1),0)</f>
        <v>0</v>
      </c>
      <c r="AX30" s="1">
        <f t="array" ref="AX30">IF(Tableau1[[#This Row],[LEAD_QUAL_VRAI]]=1,SUMIFS(Tableau1[VENTES EQUIPE],Tableau1[RANG_leader],Tableau1[[#This Row],[RANG_leader]]+11,Tableau1[signé_lead],1),0)</f>
        <v>0</v>
      </c>
      <c r="AY30" s="1">
        <f t="array" ref="AY30">IF(Tableau1[[#This Row],[LEAD_QUAL_VRAI]]=1,SUMIFS(Tableau1[VENTES EQUIPE],Tableau1[RANG_leader],Tableau1[[#This Row],[RANG_leader]]+12,Tableau1[signé_lead],1),0)</f>
        <v>0</v>
      </c>
      <c r="AZ30" s="1">
        <f t="array" ref="AZ30">IF(Tableau1[[#This Row],[LEAD_QUAL_VRAI]]=1,SUMIFS(Tableau1[VENTES EQUIPE],Tableau1[RANG_leader],Tableau1[[#This Row],[RANG_leader]]+13,Tableau1[signé_lead],1),0)</f>
        <v>0</v>
      </c>
      <c r="BA30" s="1">
        <f t="array" ref="BA30">IF(Tableau1[[#This Row],[LEAD_QUAL_VRAI]]=1,SUMIFS(Tableau1[VENTES EQUIPE],Tableau1[RANG_leader],Tableau1[[#This Row],[RANG_leader]]+14,Tableau1[signé_lead],1),0)</f>
        <v>0</v>
      </c>
      <c r="BB30" s="1">
        <f t="array" ref="BB30">IF(Tableau1[[#This Row],[LEAD_QUAL_VRAI]]=1,SUMIFS(Tableau1[VENTES EQUIPE],Tableau1[RANG_leader],Tableau1[[#This Row],[RANG_leader]]+15,Tableau1[signé_lead],1),0)</f>
        <v>0</v>
      </c>
      <c r="BC30" s="1">
        <f t="array" ref="BC30">IF(Tableau1[[#This Row],[LEAD_QUAL_VRAI]]=1,COUNTIFS(Tableau1[LEADER DIRECT],Tableau1[[#This Row],[NOM]],Tableau1[LEAD_QUAL_VRAI],1),0)</f>
        <v>0</v>
      </c>
      <c r="BD30" s="1">
        <f t="array" ref="BD30">IF(Tableau1[[#This Row],[LEAD_QUAL_VRAI]]=1,COUNTIFS(Tableau1[RANG_leader],Tableau1[[#This Row],[RANG_leader]]+2),0)</f>
        <v>0</v>
      </c>
      <c r="BE30" s="1">
        <f t="array" ref="BE30">IF(Tableau1[[#This Row],[LEAD_QUAL_VRAI]]=1,COUNTIFS(Tableau1[RANG_leader],Tableau1[[#This Row],[RANG_leader]]+3),0)</f>
        <v>0</v>
      </c>
      <c r="BF30" s="1">
        <f t="array" ref="BF30">IF(AND(Tableau1[[#This Row],[VENTES]]&gt;=250,COUNTIFS(Tableau1[DIRECT],Tableau1[[#This Row],[NOM]],Tableau1[VENTES],"&gt;=250",Tableau1[LEAD_QUAL_VRAI],0)&gt;0),1,0)</f>
        <v>0</v>
      </c>
      <c r="BG30" s="1">
        <f t="array" ref="BG30">IF(AND(Tableau1[[#This Row],[VENTES]]&gt;=250,COUNTIFS(Tableau1[DIRECT],Tableau1[[#This Row],[NOM]],Tableau1[VENTES],"&gt;=250",Tableau1[LEAD_QUAL_VRAI],0)&gt;1),1,0)</f>
        <v>0</v>
      </c>
      <c r="BH30" s="1">
        <f t="array" ref="BH30">IF(AND(Tableau1[[#This Row],[VENTES]]&gt;=750,COUNTIFS(Tableau1[DIRECT],Tableau1[[#This Row],[NOM]],Tableau1[VENTES],"&gt;=250",Tableau1[LEAD_QUAL_VRAI],0)&gt;2,Tableau1[[#This Row],[VENTES EQUIPE]]&gt;=3000),1,0)</f>
        <v>0</v>
      </c>
      <c r="BI30" s="1">
        <f t="array" ref="BI30">IF(Tableau1[[#This Row],[lead niv1]]=1,1,0)</f>
        <v>0</v>
      </c>
      <c r="BJ30" s="1">
        <f t="array" ref="BJ30">IF(Tableau1[[#This Row],[lead niv1]]&gt;1,1,0)</f>
        <v>0</v>
      </c>
      <c r="BK30" s="1">
        <f t="array" ref="BK30">IF(AND(Tableau1[[#This Row],[lead niv1]]&gt;2,Tableau1[[#This Row],[lead niv2]]&gt;0),1,0)</f>
        <v>0</v>
      </c>
      <c r="BL30" s="1">
        <f t="array" ref="BL30">IF(AND(Tableau1[[#This Row],[lead niv1]]&gt;5,Tableau1[[#This Row],[lead niv2]]&gt;2,Tableau1[[#This Row],[lead niv3]]&gt;0),1,0)</f>
        <v>0</v>
      </c>
      <c r="BM30" s="1">
        <f t="array" ref="BM30">IF(AND(Tableau1[[#This Row],[lead niv1]]&gt;11,Tableau1[[#This Row],[lead niv2]]&gt;5,Tableau1[[#This Row],[lead niv3]]&gt;1),1,0)</f>
        <v>0</v>
      </c>
      <c r="BN30" s="12" t="str">
        <f t="array" ref="BN3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0" s="13">
        <f t="array" ref="BO3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137.5</v>
      </c>
      <c r="BP30" s="12" t="str">
        <f t="array" ref="BP30">Tableau1[[#This Row],[lead niv1]]&amp;"-"&amp;Tableau1[[#This Row],[lead niv2]]&amp;"-"&amp;Tableau1[[#This Row],[lead niv3]]</f>
        <v>0-0-0</v>
      </c>
      <c r="BQ30" s="12"/>
      <c r="BR30" s="14">
        <v>0</v>
      </c>
      <c r="BS30" s="26" t="str">
        <f t="array" ref="BS30">INDEX(Tableau2[RANK],MATCH(BN30,Tableau2[RANK],0)+1,1)</f>
        <v>CONS SEIGNOR</v>
      </c>
      <c r="BT30" s="26">
        <f t="array" ref="BT3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0" s="26" t="str">
        <f t="array" ref="BU30">IF(Tableau1[[#This Row],[PERSO À QUALIFIER]]&gt;0,INDEX(Tableau1[],MATCH(_xlfn.MAXIFS(Tableau1[VENTES],Tableau1[VENTES],"&lt;250",Tableau1[DIRECT],Tableau1[[#This Row],[NOM]]),Tableau1[VENTES],0),COLUMN(Tableau1[NOM])),"")</f>
        <v/>
      </c>
      <c r="BV30" s="26" t="str">
        <f t="array" ref="BV3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0" s="26">
        <f t="array" ref="BW3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0" s="26" t="str">
        <f t="array" ref="BX3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0" s="26" t="str">
        <f t="array" ref="BY3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0" s="26" t="str">
        <f t="array" ref="BZ3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0" s="26" t="str">
        <f t="array" ref="CA3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0" s="26">
        <f t="array" ref="CB3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0" s="26">
        <f t="array" ref="CC3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0" s="26">
        <f t="array" ref="CD3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0" s="26" t="str">
        <f t="array" ref="CE3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VIRGINIE BEAUREGARD</v>
      </c>
      <c r="CF30" s="26" t="str">
        <f t="array" ref="CF3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0" s="26" t="str">
        <f t="array" ref="CG3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0" s="26" t="str">
        <f t="array" ref="CH3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0" s="26" t="str">
        <f t="array" ref="CI3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30" s="26" t="str">
        <f t="array" ref="CJ3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0" s="26" t="str">
        <f t="array" ref="CK3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0" s="26" t="e">
        <f t="array" ref="CL3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0" s="26" t="str">
        <f t="array" ref="CM3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VIRGINIE BEAUREGARD</v>
      </c>
      <c r="CN30" s="26"/>
      <c r="CO30" s="26"/>
      <c r="CP30" s="26">
        <f t="array" ref="CP3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0" s="26" t="str">
        <f t="array" ref="CQ3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0" s="26" t="str">
        <f t="array" ref="CR3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0" s="26"/>
      <c r="CT30" s="26"/>
      <c r="CU30" s="26"/>
      <c r="CV30" s="26"/>
      <c r="CW30" s="26"/>
      <c r="CX30" s="26"/>
      <c r="CY30" s="26"/>
      <c r="CZ30" s="26"/>
      <c r="DA30" s="26"/>
      <c r="DB30" s="26"/>
      <c r="DC30" s="26">
        <f t="array" ref="DC3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0" s="26" t="str">
        <f t="array" ref="DD3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0" s="26" t="str">
        <f t="array" ref="DE3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0" s="26">
        <f t="array" ref="DF3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0" s="26" t="str">
        <f t="array" ref="DG3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0" s="26" t="str">
        <f t="array" ref="DH3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0" s="26">
        <f t="array" ref="DI3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0" s="26">
        <f t="array" ref="DJ3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137.5</v>
      </c>
      <c r="DK30" s="26">
        <f t="array" ref="DK30">IF(Tableau1[[#This Row],[PAYE SI INVESTI]]&lt;&gt;"",Tableau1[[#This Row],[PAYE SI INVESTI]]-Tableau1[[#This Row],[PAYE]],"")</f>
        <v>0</v>
      </c>
      <c r="DO30" s="3"/>
    </row>
    <row r="31" spans="1:119" x14ac:dyDescent="0.25">
      <c r="A31" s="9" t="s">
        <v>120</v>
      </c>
      <c r="B31" s="2" t="s">
        <v>107</v>
      </c>
      <c r="C31" t="str">
        <f t="array" ref="C31">IF(OR(Tableau1[[#This Row],[DIRECT]]="",Tableau1[[#This Row],[DIRECT]]="val"),"",INDEX(Tableau1[],MATCH(Tableau1[[#This Row],[DIRECT]],Tableau1[NOM],0),2))</f>
        <v>VAL</v>
      </c>
      <c r="D31" t="str">
        <f t="array" ref="D31">IF(OR(Tableau1[[#This Row],[direct2]]="",Tableau1[[#This Row],[direct2]]="val"),"",INDEX(Tableau1[],MATCH(Tableau1[[#This Row],[direct2]],Tableau1[NOM],0),2))</f>
        <v/>
      </c>
      <c r="E31" t="str">
        <f t="array" ref="E31">IF(OR(Tableau1[[#This Row],[direct3]]="",Tableau1[[#This Row],[direct3]]="val"),"",INDEX(Tableau1[],MATCH(Tableau1[[#This Row],[direct3]],Tableau1[NOM],0),2))</f>
        <v/>
      </c>
      <c r="F31" t="str">
        <f t="array" ref="F31">IF(OR(Tableau1[[#This Row],[direct4]]="",Tableau1[[#This Row],[direct4]]="val"),"",INDEX(Tableau1[],MATCH(Tableau1[[#This Row],[direct4]],Tableau1[NOM],0),2))</f>
        <v/>
      </c>
      <c r="G31" t="str">
        <f t="array" ref="G31">IF(OR(Tableau1[[#This Row],[direct5]]="",Tableau1[[#This Row],[direct5]]="val"),"",INDEX(Tableau1[],MATCH(Tableau1[[#This Row],[direct5]],Tableau1[NOM],0),2))</f>
        <v/>
      </c>
      <c r="H31" t="str">
        <f t="array" ref="H31">IF(OR(Tableau1[[#This Row],[direct6]]="",Tableau1[[#This Row],[direct6]]="val"),"",INDEX(Tableau1[],MATCH(Tableau1[[#This Row],[direct6]],Tableau1[NOM],0),2))</f>
        <v/>
      </c>
      <c r="I31" t="str">
        <f t="array" ref="I31">IF(OR(Tableau1[[#This Row],[direct7]]="",Tableau1[[#This Row],[direct7]]="val"),"",INDEX(Tableau1[],MATCH(Tableau1[[#This Row],[direct7]],Tableau1[NOM],0),2))</f>
        <v/>
      </c>
      <c r="J31" t="str">
        <f t="array" ref="J31">IF(OR(Tableau1[[#This Row],[direct8]]="",Tableau1[[#This Row],[direct8]]="val"),"",INDEX(Tableau1[],MATCH(Tableau1[[#This Row],[direct8]],Tableau1[NOM],0),2))</f>
        <v/>
      </c>
      <c r="K31" t="str">
        <f t="array" ref="K31">IF(OR(Tableau1[[#This Row],[direct9]]="",Tableau1[[#This Row],[direct9]]="val"),"",INDEX(Tableau1[],MATCH(Tableau1[[#This Row],[direct9]],Tableau1[NOM],0),2))</f>
        <v/>
      </c>
      <c r="L31" t="str">
        <f t="array" ref="L31">IF(OR(Tableau1[[#This Row],[direct10]]="",Tableau1[[#This Row],[direct10]]="val"),"",INDEX(Tableau1[],MATCH(Tableau1[[#This Row],[direct10]],Tableau1[NOM],0),2))</f>
        <v/>
      </c>
      <c r="M31" t="str">
        <f t="array" ref="M31">IF(OR(Tableau1[[#This Row],[direct11]]="",Tableau1[[#This Row],[direct11]]="val"),"",INDEX(Tableau1[],MATCH(Tableau1[[#This Row],[direct11]],Tableau1[NOM],0),2))</f>
        <v/>
      </c>
      <c r="N31" t="str">
        <f t="array" ref="N31">IF(OR(Tableau1[[#This Row],[direct12]]="",Tableau1[[#This Row],[direct12]]="val"),"",INDEX(Tableau1[],MATCH(Tableau1[[#This Row],[direct12]],Tableau1[NOM],0),2))</f>
        <v/>
      </c>
      <c r="O31" t="str">
        <f t="array" ref="O31">IF(OR(Tableau1[[#This Row],[direct13]]="",Tableau1[[#This Row],[direct13]]="val"),"",INDEX(Tableau1[],MATCH(Tableau1[[#This Row],[direct13]],Tableau1[NOM],0),2))</f>
        <v/>
      </c>
      <c r="P31" t="str">
        <f t="array" ref="P31">IF(OR(Tableau1[[#This Row],[direct14]]="",Tableau1[[#This Row],[direct14]]="val"),"",INDEX(Tableau1[],MATCH(Tableau1[[#This Row],[direct14]],Tableau1[NOM],0),2))</f>
        <v/>
      </c>
      <c r="Q31" t="str">
        <f t="array" ref="Q31">IF(OR(Tableau1[[#This Row],[direct15]]="",Tableau1[[#This Row],[direct15]]="val"),"",INDEX(Tableau1[],MATCH(Tableau1[[#This Row],[direct15]],Tableau1[NOM],0),2))</f>
        <v/>
      </c>
      <c r="R31" t="str">
        <f t="array" ref="R31">IF(OR(Tableau1[[#This Row],[direct16]]="",Tableau1[[#This Row],[direct16]]="val"),"",INDEX(Tableau1[],MATCH(Tableau1[[#This Row],[direct16]],Tableau1[NOM],0),2))</f>
        <v/>
      </c>
      <c r="S31" t="str">
        <f t="array" ref="S31">IF(OR(Tableau1[[#This Row],[direct17]]="",Tableau1[[#This Row],[direct17]]="val"),"",INDEX(Tableau1[],MATCH(Tableau1[[#This Row],[direct17]],Tableau1[NOM],0),2))</f>
        <v/>
      </c>
      <c r="T31" t="str">
        <f t="array" ref="T31">IF(OR(Tableau1[[#This Row],[direct18]]="",Tableau1[[#This Row],[direct18]]="val"),"",INDEX(Tableau1[],MATCH(Tableau1[[#This Row],[direct18]],Tableau1[NOM],0),2))</f>
        <v/>
      </c>
      <c r="U31" t="str">
        <f t="array" ref="U31">IF(OR(Tableau1[[#This Row],[direct19]]="",Tableau1[[#This Row],[direct19]]="val"),"",INDEX(Tableau1[],MATCH(Tableau1[[#This Row],[direct19]],Tableau1[NOM],0),2))</f>
        <v/>
      </c>
      <c r="V31" s="11" t="str">
        <f t="array" ref="V3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1" s="11">
        <f t="array" ref="W31">IF(Tableau1[[#This Row],[LEADER DIRECT]]="",0,INDEX(Tableau1[],MATCH(Tableau1[[#This Row],[LEADER DIRECT]],Tableau1[NOM],0),COLUMN(Tableau1[[#This Row],[RANG_leader]])))</f>
        <v>0</v>
      </c>
      <c r="X31" s="11">
        <f t="array" ref="X3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1" s="11">
        <f t="array" ref="Y31">IF(Tableau1[[#This Row],[DIRECT]]="",0,VLOOKUP(Tableau1[[#This Row],[DIRECT]],Tableau1[],COLUMN(Tableau1[[#This Row],[RANG]]),FALSE)+1)</f>
        <v>2</v>
      </c>
      <c r="Z31" s="19">
        <v>618.25</v>
      </c>
      <c r="AA31">
        <f t="array" ref="AA31">COUNTIF(Tableau1[DIRECT],Tableau1[[#This Row],[NOM]])</f>
        <v>0</v>
      </c>
      <c r="AB31">
        <f t="array" ref="AB31">COUNTIFS(Tableau1[DIRECT],Tableau1[[#This Row],[NOM]],Tableau1[VENTES],"&gt;=250")</f>
        <v>0</v>
      </c>
      <c r="AC31" s="1">
        <f t="array" ref="AC3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1" s="1">
        <f t="array" ref="AD3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1" s="20">
        <f t="array" ref="AE31">IF(Tableau1[[#This Row],[LEAD_QUAL_PREMIER]]=1,Tableau1[[#This Row],[niv1 qual]],COUNTIFS(Tableau1[DIRECT],Tableau1[[#This Row],[NOM]],Tableau1[LEAD_QUAL_VRAI],0,Tableau1[VENTES],"&gt;=250"))</f>
        <v>0</v>
      </c>
      <c r="AF31" s="1">
        <f t="array" ref="AF3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1" s="1">
        <f t="array" ref="AG31">IF(AND(Tableau1[[#This Row],[niv1 qual]]&gt;3,(Tableau1[[#This Row],[niv1 qual]]+Tableau1[[#This Row],[niv2+ qual]])&gt;5,Tableau1[[#This Row],[VENTES]]&gt;=1000,Tableau1[[#This Row],[ventes_equipe_temp]]&gt;=6000),1,0)</f>
        <v>0</v>
      </c>
      <c r="AH31" s="1">
        <f t="array" ref="AH31">IF(Tableau1[[#This Row],[LEAD_POSSIBLE]]=1,RANK(Tableau1[[#This Row],[RANG]],Tableau1[RANG],1),0)</f>
        <v>0</v>
      </c>
      <c r="AI31" s="1">
        <f t="array" ref="AI31">IF(COUNTIF(Tableau1[LEAD_POSSIBLE_RANG],"&lt;&gt;0")&gt;0,IF(Tableau1[[#This Row],[LEAD_POSSIBLE_RANG]]=LARGE(Tableau1[LEAD_POSSIBLE_RANG],1),1,0),0)</f>
        <v>0</v>
      </c>
      <c r="AJ31" s="1">
        <f t="array" ref="AJ31">IF(Tableau1[[#This Row],[DIRECT]]="",Tableau1[[#This Row],[LEAD_QUAL_VRAI]],IF(INDEX(Tableau1[],MATCH(Tableau1[[#This Row],[DIRECT]],Tableau1[NOM],0),COLUMN(Tableau1[[#This Row],[LEAD_QUAL_VRAI]]))=1,1,0))</f>
        <v>1</v>
      </c>
      <c r="AK31" s="1">
        <f t="array" ref="AK3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1">
        <f t="array" ref="AL3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618.25</v>
      </c>
      <c r="AM31" s="10">
        <f t="array" ref="AM31">Tableau1[[#This Row],[VENTES]]+SUMIFS(Tableau1[VENTES EQUIPE],Tableau1[DIRECT],Tableau1[[#This Row],[NOM]],Tableau1[signé_lead],0)</f>
        <v>618.25</v>
      </c>
      <c r="AN31" s="1">
        <f t="array" ref="AN31">IF(Tableau1[[#This Row],[LEAD_QUAL_VRAI]]=1,SUMIFS(Tableau1[VENTES EQUIPE],Tableau1[LEADER DIRECT],Tableau1[[#This Row],[NOM]],Tableau1[signé_lead],1),0)</f>
        <v>0</v>
      </c>
      <c r="AO31" s="1">
        <f t="array" ref="AO31">IF(Tableau1[[#This Row],[LEAD_QUAL_VRAI]]=1,SUMIFS(Tableau1[VENTES EQUIPE],Tableau1[RANG_leader],Tableau1[[#This Row],[RANG_leader]]+2,Tableau1[signé_lead],1),0)</f>
        <v>0</v>
      </c>
      <c r="AP31" s="1">
        <f t="array" ref="AP31">IF(Tableau1[[#This Row],[LEAD_QUAL_VRAI]]=1,SUMIFS(Tableau1[VENTES EQUIPE],Tableau1[RANG_leader],Tableau1[[#This Row],[RANG_leader]]+3,Tableau1[signé_lead],1),0)</f>
        <v>0</v>
      </c>
      <c r="AQ31" s="1">
        <f t="array" ref="AQ31">IF(Tableau1[[#This Row],[LEAD_QUAL_VRAI]]=1,SUMIFS(Tableau1[VENTES EQUIPE],Tableau1[RANG_leader],Tableau1[[#This Row],[RANG_leader]]+4,Tableau1[signé_lead],1),0)</f>
        <v>0</v>
      </c>
      <c r="AR31" s="1">
        <f t="array" ref="AR31">IF(Tableau1[[#This Row],[LEAD_QUAL_VRAI]]=1,SUMIFS(Tableau1[VENTES EQUIPE],Tableau1[RANG_leader],Tableau1[[#This Row],[RANG_leader]]+5,Tableau1[signé_lead],1),0)</f>
        <v>0</v>
      </c>
      <c r="AS31" s="1">
        <f t="array" ref="AS31">IF(Tableau1[[#This Row],[LEAD_QUAL_VRAI]]=1,SUMIFS(Tableau1[VENTES EQUIPE],Tableau1[RANG_leader],Tableau1[[#This Row],[RANG_leader]]+6,Tableau1[signé_lead],1),0)</f>
        <v>0</v>
      </c>
      <c r="AT31" s="1">
        <f t="array" ref="AT31">IF(Tableau1[[#This Row],[LEAD_QUAL_VRAI]]=1,SUMIFS(Tableau1[VENTES EQUIPE],Tableau1[RANG_leader],Tableau1[[#This Row],[RANG_leader]]+7,Tableau1[signé_lead],1),0)</f>
        <v>0</v>
      </c>
      <c r="AU31" s="1">
        <f t="array" ref="AU31">IF(Tableau1[[#This Row],[LEAD_QUAL_VRAI]]=1,SUMIFS(Tableau1[VENTES EQUIPE],Tableau1[RANG_leader],Tableau1[[#This Row],[RANG_leader]]+8,Tableau1[signé_lead],1),0)</f>
        <v>0</v>
      </c>
      <c r="AV31" s="1">
        <f t="array" ref="AV31">IF(Tableau1[[#This Row],[LEAD_QUAL_VRAI]]=1,SUMIFS(Tableau1[VENTES EQUIPE],Tableau1[RANG_leader],Tableau1[[#This Row],[RANG_leader]]+9,Tableau1[signé_lead],1),0)</f>
        <v>0</v>
      </c>
      <c r="AW31" s="1">
        <f t="array" ref="AW31">IF(Tableau1[[#This Row],[LEAD_QUAL_VRAI]]=1,SUMIFS(Tableau1[VENTES EQUIPE],Tableau1[RANG_leader],Tableau1[[#This Row],[RANG_leader]]+10,Tableau1[signé_lead],1),0)</f>
        <v>0</v>
      </c>
      <c r="AX31" s="1">
        <f t="array" ref="AX31">IF(Tableau1[[#This Row],[LEAD_QUAL_VRAI]]=1,SUMIFS(Tableau1[VENTES EQUIPE],Tableau1[RANG_leader],Tableau1[[#This Row],[RANG_leader]]+11,Tableau1[signé_lead],1),0)</f>
        <v>0</v>
      </c>
      <c r="AY31" s="1">
        <f t="array" ref="AY31">IF(Tableau1[[#This Row],[LEAD_QUAL_VRAI]]=1,SUMIFS(Tableau1[VENTES EQUIPE],Tableau1[RANG_leader],Tableau1[[#This Row],[RANG_leader]]+12,Tableau1[signé_lead],1),0)</f>
        <v>0</v>
      </c>
      <c r="AZ31" s="1">
        <f t="array" ref="AZ31">IF(Tableau1[[#This Row],[LEAD_QUAL_VRAI]]=1,SUMIFS(Tableau1[VENTES EQUIPE],Tableau1[RANG_leader],Tableau1[[#This Row],[RANG_leader]]+13,Tableau1[signé_lead],1),0)</f>
        <v>0</v>
      </c>
      <c r="BA31" s="1">
        <f t="array" ref="BA31">IF(Tableau1[[#This Row],[LEAD_QUAL_VRAI]]=1,SUMIFS(Tableau1[VENTES EQUIPE],Tableau1[RANG_leader],Tableau1[[#This Row],[RANG_leader]]+14,Tableau1[signé_lead],1),0)</f>
        <v>0</v>
      </c>
      <c r="BB31" s="1">
        <f t="array" ref="BB31">IF(Tableau1[[#This Row],[LEAD_QUAL_VRAI]]=1,SUMIFS(Tableau1[VENTES EQUIPE],Tableau1[RANG_leader],Tableau1[[#This Row],[RANG_leader]]+15,Tableau1[signé_lead],1),0)</f>
        <v>0</v>
      </c>
      <c r="BC31" s="1">
        <f t="array" ref="BC31">IF(Tableau1[[#This Row],[LEAD_QUAL_VRAI]]=1,COUNTIFS(Tableau1[LEADER DIRECT],Tableau1[[#This Row],[NOM]],Tableau1[LEAD_QUAL_VRAI],1),0)</f>
        <v>0</v>
      </c>
      <c r="BD31" s="1">
        <f t="array" ref="BD31">IF(Tableau1[[#This Row],[LEAD_QUAL_VRAI]]=1,COUNTIFS(Tableau1[RANG_leader],Tableau1[[#This Row],[RANG_leader]]+2),0)</f>
        <v>0</v>
      </c>
      <c r="BE31" s="1">
        <f t="array" ref="BE31">IF(Tableau1[[#This Row],[LEAD_QUAL_VRAI]]=1,COUNTIFS(Tableau1[RANG_leader],Tableau1[[#This Row],[RANG_leader]]+3),0)</f>
        <v>0</v>
      </c>
      <c r="BF31" s="1">
        <f t="array" ref="BF31">IF(AND(Tableau1[[#This Row],[VENTES]]&gt;=250,COUNTIFS(Tableau1[DIRECT],Tableau1[[#This Row],[NOM]],Tableau1[VENTES],"&gt;=250",Tableau1[LEAD_QUAL_VRAI],0)&gt;0),1,0)</f>
        <v>0</v>
      </c>
      <c r="BG31" s="1">
        <f t="array" ref="BG31">IF(AND(Tableau1[[#This Row],[VENTES]]&gt;=250,COUNTIFS(Tableau1[DIRECT],Tableau1[[#This Row],[NOM]],Tableau1[VENTES],"&gt;=250",Tableau1[LEAD_QUAL_VRAI],0)&gt;1),1,0)</f>
        <v>0</v>
      </c>
      <c r="BH31" s="1">
        <f t="array" ref="BH31">IF(AND(Tableau1[[#This Row],[VENTES]]&gt;=750,COUNTIFS(Tableau1[DIRECT],Tableau1[[#This Row],[NOM]],Tableau1[VENTES],"&gt;=250",Tableau1[LEAD_QUAL_VRAI],0)&gt;2,Tableau1[[#This Row],[VENTES EQUIPE]]&gt;=3000),1,0)</f>
        <v>0</v>
      </c>
      <c r="BI31" s="1">
        <f t="array" ref="BI31">IF(Tableau1[[#This Row],[lead niv1]]=1,1,0)</f>
        <v>0</v>
      </c>
      <c r="BJ31" s="1">
        <f t="array" ref="BJ31">IF(Tableau1[[#This Row],[lead niv1]]&gt;1,1,0)</f>
        <v>0</v>
      </c>
      <c r="BK31" s="1">
        <f t="array" ref="BK31">IF(AND(Tableau1[[#This Row],[lead niv1]]&gt;2,Tableau1[[#This Row],[lead niv2]]&gt;0),1,0)</f>
        <v>0</v>
      </c>
      <c r="BL31" s="1">
        <f t="array" ref="BL31">IF(AND(Tableau1[[#This Row],[lead niv1]]&gt;5,Tableau1[[#This Row],[lead niv2]]&gt;2,Tableau1[[#This Row],[lead niv3]]&gt;0),1,0)</f>
        <v>0</v>
      </c>
      <c r="BM31" s="1">
        <f t="array" ref="BM31">IF(AND(Tableau1[[#This Row],[lead niv1]]&gt;11,Tableau1[[#This Row],[lead niv2]]&gt;5,Tableau1[[#This Row],[lead niv3]]&gt;1),1,0)</f>
        <v>0</v>
      </c>
      <c r="BN31" s="12" t="str">
        <f t="array" ref="BN3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1" s="13">
        <f t="array" ref="BO3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154.5625</v>
      </c>
      <c r="BP31" s="12" t="str">
        <f t="array" ref="BP31">Tableau1[[#This Row],[lead niv1]]&amp;"-"&amp;Tableau1[[#This Row],[lead niv2]]&amp;"-"&amp;Tableau1[[#This Row],[lead niv3]]</f>
        <v>0-0-0</v>
      </c>
      <c r="BQ31" s="12"/>
      <c r="BR31" s="14">
        <v>0</v>
      </c>
      <c r="BS31" s="26" t="str">
        <f t="array" ref="BS31">INDEX(Tableau2[RANK],MATCH(BN31,Tableau2[RANK],0)+1,1)</f>
        <v>CONS SEIGNOR</v>
      </c>
      <c r="BT31" s="26">
        <f t="array" ref="BT3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1" s="26" t="str">
        <f t="array" ref="BU31">IF(Tableau1[[#This Row],[PERSO À QUALIFIER]]&gt;0,INDEX(Tableau1[],MATCH(_xlfn.MAXIFS(Tableau1[VENTES],Tableau1[VENTES],"&lt;250",Tableau1[DIRECT],Tableau1[[#This Row],[NOM]]),Tableau1[VENTES],0),COLUMN(Tableau1[NOM])),"")</f>
        <v/>
      </c>
      <c r="BV31" s="26" t="str">
        <f t="array" ref="BV3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1" s="26">
        <f t="array" ref="BW3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1" s="26" t="str">
        <f t="array" ref="BX3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1" s="26" t="str">
        <f t="array" ref="BY3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1" s="26" t="str">
        <f t="array" ref="BZ3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1" s="26" t="str">
        <f t="array" ref="CA3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1" s="26">
        <f t="array" ref="CB3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1" s="26">
        <f t="array" ref="CC3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1" s="26">
        <f t="array" ref="CD3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1" s="26" t="str">
        <f t="array" ref="CE3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1" s="26" t="str">
        <f t="array" ref="CF3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1" s="26" t="str">
        <f t="array" ref="CG3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1" s="26" t="str">
        <f t="array" ref="CH3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1" s="26" t="str">
        <f t="array" ref="CI3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DANIKA BLANCHARD</v>
      </c>
      <c r="CJ31" s="26" t="str">
        <f t="array" ref="CJ3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1" s="26" t="str">
        <f t="array" ref="CK3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1" s="26" t="e">
        <f t="array" ref="CL3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1" s="26" t="e">
        <f t="array" ref="CM3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1" s="26"/>
      <c r="CO31" s="26"/>
      <c r="CP31" s="26">
        <f t="array" ref="CP3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1" s="26" t="str">
        <f t="array" ref="CQ3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1" s="26" t="str">
        <f t="array" ref="CR3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1" s="26"/>
      <c r="CT31" s="26"/>
      <c r="CU31" s="26"/>
      <c r="CV31" s="26"/>
      <c r="CW31" s="26"/>
      <c r="CX31" s="26"/>
      <c r="CY31" s="26"/>
      <c r="CZ31" s="26"/>
      <c r="DA31" s="26"/>
      <c r="DB31" s="26"/>
      <c r="DC31" s="26">
        <f t="array" ref="DC3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1" s="26" t="str">
        <f t="array" ref="DD3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1" s="26" t="str">
        <f t="array" ref="DE3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1" s="26">
        <f t="array" ref="DF3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1" s="26" t="str">
        <f t="array" ref="DG3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1" s="26" t="str">
        <f t="array" ref="DH3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1" s="26">
        <f t="array" ref="DI3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1" s="26">
        <f t="array" ref="DJ3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154.5625</v>
      </c>
      <c r="DK31" s="26">
        <f t="array" ref="DK31">IF(Tableau1[[#This Row],[PAYE SI INVESTI]]&lt;&gt;"",Tableau1[[#This Row],[PAYE SI INVESTI]]-Tableau1[[#This Row],[PAYE]],"")</f>
        <v>0</v>
      </c>
      <c r="DO31" s="3"/>
    </row>
    <row r="32" spans="1:119" x14ac:dyDescent="0.25">
      <c r="A32" s="9" t="s">
        <v>121</v>
      </c>
      <c r="B32" s="2" t="s">
        <v>107</v>
      </c>
      <c r="C32" t="str">
        <f t="array" ref="C32">IF(OR(Tableau1[[#This Row],[DIRECT]]="",Tableau1[[#This Row],[DIRECT]]="val"),"",INDEX(Tableau1[],MATCH(Tableau1[[#This Row],[DIRECT]],Tableau1[NOM],0),2))</f>
        <v>VAL</v>
      </c>
      <c r="D32" t="str">
        <f t="array" ref="D32">IF(OR(Tableau1[[#This Row],[direct2]]="",Tableau1[[#This Row],[direct2]]="val"),"",INDEX(Tableau1[],MATCH(Tableau1[[#This Row],[direct2]],Tableau1[NOM],0),2))</f>
        <v/>
      </c>
      <c r="E32" t="str">
        <f t="array" ref="E32">IF(OR(Tableau1[[#This Row],[direct3]]="",Tableau1[[#This Row],[direct3]]="val"),"",INDEX(Tableau1[],MATCH(Tableau1[[#This Row],[direct3]],Tableau1[NOM],0),2))</f>
        <v/>
      </c>
      <c r="F32" t="str">
        <f t="array" ref="F32">IF(OR(Tableau1[[#This Row],[direct4]]="",Tableau1[[#This Row],[direct4]]="val"),"",INDEX(Tableau1[],MATCH(Tableau1[[#This Row],[direct4]],Tableau1[NOM],0),2))</f>
        <v/>
      </c>
      <c r="G32" t="str">
        <f t="array" ref="G32">IF(OR(Tableau1[[#This Row],[direct5]]="",Tableau1[[#This Row],[direct5]]="val"),"",INDEX(Tableau1[],MATCH(Tableau1[[#This Row],[direct5]],Tableau1[NOM],0),2))</f>
        <v/>
      </c>
      <c r="H32" t="str">
        <f t="array" ref="H32">IF(OR(Tableau1[[#This Row],[direct6]]="",Tableau1[[#This Row],[direct6]]="val"),"",INDEX(Tableau1[],MATCH(Tableau1[[#This Row],[direct6]],Tableau1[NOM],0),2))</f>
        <v/>
      </c>
      <c r="I32" t="str">
        <f t="array" ref="I32">IF(OR(Tableau1[[#This Row],[direct7]]="",Tableau1[[#This Row],[direct7]]="val"),"",INDEX(Tableau1[],MATCH(Tableau1[[#This Row],[direct7]],Tableau1[NOM],0),2))</f>
        <v/>
      </c>
      <c r="J32" t="str">
        <f t="array" ref="J32">IF(OR(Tableau1[[#This Row],[direct8]]="",Tableau1[[#This Row],[direct8]]="val"),"",INDEX(Tableau1[],MATCH(Tableau1[[#This Row],[direct8]],Tableau1[NOM],0),2))</f>
        <v/>
      </c>
      <c r="K32" t="str">
        <f t="array" ref="K32">IF(OR(Tableau1[[#This Row],[direct9]]="",Tableau1[[#This Row],[direct9]]="val"),"",INDEX(Tableau1[],MATCH(Tableau1[[#This Row],[direct9]],Tableau1[NOM],0),2))</f>
        <v/>
      </c>
      <c r="L32" t="str">
        <f t="array" ref="L32">IF(OR(Tableau1[[#This Row],[direct10]]="",Tableau1[[#This Row],[direct10]]="val"),"",INDEX(Tableau1[],MATCH(Tableau1[[#This Row],[direct10]],Tableau1[NOM],0),2))</f>
        <v/>
      </c>
      <c r="M32" t="str">
        <f t="array" ref="M32">IF(OR(Tableau1[[#This Row],[direct11]]="",Tableau1[[#This Row],[direct11]]="val"),"",INDEX(Tableau1[],MATCH(Tableau1[[#This Row],[direct11]],Tableau1[NOM],0),2))</f>
        <v/>
      </c>
      <c r="N32" t="str">
        <f t="array" ref="N32">IF(OR(Tableau1[[#This Row],[direct12]]="",Tableau1[[#This Row],[direct12]]="val"),"",INDEX(Tableau1[],MATCH(Tableau1[[#This Row],[direct12]],Tableau1[NOM],0),2))</f>
        <v/>
      </c>
      <c r="O32" t="str">
        <f t="array" ref="O32">IF(OR(Tableau1[[#This Row],[direct13]]="",Tableau1[[#This Row],[direct13]]="val"),"",INDEX(Tableau1[],MATCH(Tableau1[[#This Row],[direct13]],Tableau1[NOM],0),2))</f>
        <v/>
      </c>
      <c r="P32" t="str">
        <f t="array" ref="P32">IF(OR(Tableau1[[#This Row],[direct14]]="",Tableau1[[#This Row],[direct14]]="val"),"",INDEX(Tableau1[],MATCH(Tableau1[[#This Row],[direct14]],Tableau1[NOM],0),2))</f>
        <v/>
      </c>
      <c r="Q32" t="str">
        <f t="array" ref="Q32">IF(OR(Tableau1[[#This Row],[direct15]]="",Tableau1[[#This Row],[direct15]]="val"),"",INDEX(Tableau1[],MATCH(Tableau1[[#This Row],[direct15]],Tableau1[NOM],0),2))</f>
        <v/>
      </c>
      <c r="R32" t="str">
        <f t="array" ref="R32">IF(OR(Tableau1[[#This Row],[direct16]]="",Tableau1[[#This Row],[direct16]]="val"),"",INDEX(Tableau1[],MATCH(Tableau1[[#This Row],[direct16]],Tableau1[NOM],0),2))</f>
        <v/>
      </c>
      <c r="S32" t="str">
        <f t="array" ref="S32">IF(OR(Tableau1[[#This Row],[direct17]]="",Tableau1[[#This Row],[direct17]]="val"),"",INDEX(Tableau1[],MATCH(Tableau1[[#This Row],[direct17]],Tableau1[NOM],0),2))</f>
        <v/>
      </c>
      <c r="T32" t="str">
        <f t="array" ref="T32">IF(OR(Tableau1[[#This Row],[direct18]]="",Tableau1[[#This Row],[direct18]]="val"),"",INDEX(Tableau1[],MATCH(Tableau1[[#This Row],[direct18]],Tableau1[NOM],0),2))</f>
        <v/>
      </c>
      <c r="U32" t="str">
        <f t="array" ref="U32">IF(OR(Tableau1[[#This Row],[direct19]]="",Tableau1[[#This Row],[direct19]]="val"),"",INDEX(Tableau1[],MATCH(Tableau1[[#This Row],[direct19]],Tableau1[NOM],0),2))</f>
        <v/>
      </c>
      <c r="V32" s="11" t="str">
        <f t="array" ref="V3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2" s="11">
        <f t="array" ref="W32">IF(Tableau1[[#This Row],[LEADER DIRECT]]="",0,INDEX(Tableau1[],MATCH(Tableau1[[#This Row],[LEADER DIRECT]],Tableau1[NOM],0),COLUMN(Tableau1[[#This Row],[RANG_leader]])))</f>
        <v>0</v>
      </c>
      <c r="X32" s="11">
        <f t="array" ref="X3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2" s="11">
        <f t="array" ref="Y32">IF(Tableau1[[#This Row],[DIRECT]]="",0,VLOOKUP(Tableau1[[#This Row],[DIRECT]],Tableau1[],COLUMN(Tableau1[[#This Row],[RANG]]),FALSE)+1)</f>
        <v>2</v>
      </c>
      <c r="Z32" s="19">
        <v>800</v>
      </c>
      <c r="AA32">
        <f t="array" ref="AA32">COUNTIF(Tableau1[DIRECT],Tableau1[[#This Row],[NOM]])</f>
        <v>0</v>
      </c>
      <c r="AB32">
        <f t="array" ref="AB32">COUNTIFS(Tableau1[DIRECT],Tableau1[[#This Row],[NOM]],Tableau1[VENTES],"&gt;=250")</f>
        <v>0</v>
      </c>
      <c r="AC32" s="1">
        <f t="array" ref="AC3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2" s="1">
        <f t="array" ref="AD3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2" s="20">
        <f t="array" ref="AE32">IF(Tableau1[[#This Row],[LEAD_QUAL_PREMIER]]=1,Tableau1[[#This Row],[niv1 qual]],COUNTIFS(Tableau1[DIRECT],Tableau1[[#This Row],[NOM]],Tableau1[LEAD_QUAL_VRAI],0,Tableau1[VENTES],"&gt;=250"))</f>
        <v>0</v>
      </c>
      <c r="AF32" s="1">
        <f t="array" ref="AF3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2" s="1">
        <f t="array" ref="AG32">IF(AND(Tableau1[[#This Row],[niv1 qual]]&gt;3,(Tableau1[[#This Row],[niv1 qual]]+Tableau1[[#This Row],[niv2+ qual]])&gt;5,Tableau1[[#This Row],[VENTES]]&gt;=1000,Tableau1[[#This Row],[ventes_equipe_temp]]&gt;=6000),1,0)</f>
        <v>0</v>
      </c>
      <c r="AH32" s="1">
        <f t="array" ref="AH32">IF(Tableau1[[#This Row],[LEAD_POSSIBLE]]=1,RANK(Tableau1[[#This Row],[RANG]],Tableau1[RANG],1),0)</f>
        <v>0</v>
      </c>
      <c r="AI32" s="1">
        <f t="array" ref="AI32">IF(COUNTIF(Tableau1[LEAD_POSSIBLE_RANG],"&lt;&gt;0")&gt;0,IF(Tableau1[[#This Row],[LEAD_POSSIBLE_RANG]]=LARGE(Tableau1[LEAD_POSSIBLE_RANG],1),1,0),0)</f>
        <v>0</v>
      </c>
      <c r="AJ32" s="1">
        <f t="array" ref="AJ32">IF(Tableau1[[#This Row],[DIRECT]]="",Tableau1[[#This Row],[LEAD_QUAL_VRAI]],IF(INDEX(Tableau1[],MATCH(Tableau1[[#This Row],[DIRECT]],Tableau1[NOM],0),COLUMN(Tableau1[[#This Row],[LEAD_QUAL_VRAI]]))=1,1,0))</f>
        <v>1</v>
      </c>
      <c r="AK32" s="1">
        <f t="array" ref="AK3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2">
        <f t="array" ref="AL3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800</v>
      </c>
      <c r="AM32" s="10">
        <f t="array" ref="AM32">Tableau1[[#This Row],[VENTES]]+SUMIFS(Tableau1[VENTES EQUIPE],Tableau1[DIRECT],Tableau1[[#This Row],[NOM]],Tableau1[signé_lead],0)</f>
        <v>800</v>
      </c>
      <c r="AN32" s="1">
        <f t="array" ref="AN32">IF(Tableau1[[#This Row],[LEAD_QUAL_VRAI]]=1,SUMIFS(Tableau1[VENTES EQUIPE],Tableau1[LEADER DIRECT],Tableau1[[#This Row],[NOM]],Tableau1[signé_lead],1),0)</f>
        <v>0</v>
      </c>
      <c r="AO32" s="1">
        <f t="array" ref="AO32">IF(Tableau1[[#This Row],[LEAD_QUAL_VRAI]]=1,SUMIFS(Tableau1[VENTES EQUIPE],Tableau1[RANG_leader],Tableau1[[#This Row],[RANG_leader]]+2,Tableau1[signé_lead],1),0)</f>
        <v>0</v>
      </c>
      <c r="AP32" s="1">
        <f t="array" ref="AP32">IF(Tableau1[[#This Row],[LEAD_QUAL_VRAI]]=1,SUMIFS(Tableau1[VENTES EQUIPE],Tableau1[RANG_leader],Tableau1[[#This Row],[RANG_leader]]+3,Tableau1[signé_lead],1),0)</f>
        <v>0</v>
      </c>
      <c r="AQ32" s="1">
        <f t="array" ref="AQ32">IF(Tableau1[[#This Row],[LEAD_QUAL_VRAI]]=1,SUMIFS(Tableau1[VENTES EQUIPE],Tableau1[RANG_leader],Tableau1[[#This Row],[RANG_leader]]+4,Tableau1[signé_lead],1),0)</f>
        <v>0</v>
      </c>
      <c r="AR32" s="1">
        <f t="array" ref="AR32">IF(Tableau1[[#This Row],[LEAD_QUAL_VRAI]]=1,SUMIFS(Tableau1[VENTES EQUIPE],Tableau1[RANG_leader],Tableau1[[#This Row],[RANG_leader]]+5,Tableau1[signé_lead],1),0)</f>
        <v>0</v>
      </c>
      <c r="AS32" s="1">
        <f t="array" ref="AS32">IF(Tableau1[[#This Row],[LEAD_QUAL_VRAI]]=1,SUMIFS(Tableau1[VENTES EQUIPE],Tableau1[RANG_leader],Tableau1[[#This Row],[RANG_leader]]+6,Tableau1[signé_lead],1),0)</f>
        <v>0</v>
      </c>
      <c r="AT32" s="1">
        <f t="array" ref="AT32">IF(Tableau1[[#This Row],[LEAD_QUAL_VRAI]]=1,SUMIFS(Tableau1[VENTES EQUIPE],Tableau1[RANG_leader],Tableau1[[#This Row],[RANG_leader]]+7,Tableau1[signé_lead],1),0)</f>
        <v>0</v>
      </c>
      <c r="AU32" s="1">
        <f t="array" ref="AU32">IF(Tableau1[[#This Row],[LEAD_QUAL_VRAI]]=1,SUMIFS(Tableau1[VENTES EQUIPE],Tableau1[RANG_leader],Tableau1[[#This Row],[RANG_leader]]+8,Tableau1[signé_lead],1),0)</f>
        <v>0</v>
      </c>
      <c r="AV32" s="1">
        <f t="array" ref="AV32">IF(Tableau1[[#This Row],[LEAD_QUAL_VRAI]]=1,SUMIFS(Tableau1[VENTES EQUIPE],Tableau1[RANG_leader],Tableau1[[#This Row],[RANG_leader]]+9,Tableau1[signé_lead],1),0)</f>
        <v>0</v>
      </c>
      <c r="AW32" s="1">
        <f t="array" ref="AW32">IF(Tableau1[[#This Row],[LEAD_QUAL_VRAI]]=1,SUMIFS(Tableau1[VENTES EQUIPE],Tableau1[RANG_leader],Tableau1[[#This Row],[RANG_leader]]+10,Tableau1[signé_lead],1),0)</f>
        <v>0</v>
      </c>
      <c r="AX32" s="1">
        <f t="array" ref="AX32">IF(Tableau1[[#This Row],[LEAD_QUAL_VRAI]]=1,SUMIFS(Tableau1[VENTES EQUIPE],Tableau1[RANG_leader],Tableau1[[#This Row],[RANG_leader]]+11,Tableau1[signé_lead],1),0)</f>
        <v>0</v>
      </c>
      <c r="AY32" s="1">
        <f t="array" ref="AY32">IF(Tableau1[[#This Row],[LEAD_QUAL_VRAI]]=1,SUMIFS(Tableau1[VENTES EQUIPE],Tableau1[RANG_leader],Tableau1[[#This Row],[RANG_leader]]+12,Tableau1[signé_lead],1),0)</f>
        <v>0</v>
      </c>
      <c r="AZ32" s="1">
        <f t="array" ref="AZ32">IF(Tableau1[[#This Row],[LEAD_QUAL_VRAI]]=1,SUMIFS(Tableau1[VENTES EQUIPE],Tableau1[RANG_leader],Tableau1[[#This Row],[RANG_leader]]+13,Tableau1[signé_lead],1),0)</f>
        <v>0</v>
      </c>
      <c r="BA32" s="1">
        <f t="array" ref="BA32">IF(Tableau1[[#This Row],[LEAD_QUAL_VRAI]]=1,SUMIFS(Tableau1[VENTES EQUIPE],Tableau1[RANG_leader],Tableau1[[#This Row],[RANG_leader]]+14,Tableau1[signé_lead],1),0)</f>
        <v>0</v>
      </c>
      <c r="BB32" s="1">
        <f t="array" ref="BB32">IF(Tableau1[[#This Row],[LEAD_QUAL_VRAI]]=1,SUMIFS(Tableau1[VENTES EQUIPE],Tableau1[RANG_leader],Tableau1[[#This Row],[RANG_leader]]+15,Tableau1[signé_lead],1),0)</f>
        <v>0</v>
      </c>
      <c r="BC32" s="1">
        <f t="array" ref="BC32">IF(Tableau1[[#This Row],[LEAD_QUAL_VRAI]]=1,COUNTIFS(Tableau1[LEADER DIRECT],Tableau1[[#This Row],[NOM]],Tableau1[LEAD_QUAL_VRAI],1),0)</f>
        <v>0</v>
      </c>
      <c r="BD32" s="1">
        <f t="array" ref="BD32">IF(Tableau1[[#This Row],[LEAD_QUAL_VRAI]]=1,COUNTIFS(Tableau1[RANG_leader],Tableau1[[#This Row],[RANG_leader]]+2),0)</f>
        <v>0</v>
      </c>
      <c r="BE32" s="1">
        <f t="array" ref="BE32">IF(Tableau1[[#This Row],[LEAD_QUAL_VRAI]]=1,COUNTIFS(Tableau1[RANG_leader],Tableau1[[#This Row],[RANG_leader]]+3),0)</f>
        <v>0</v>
      </c>
      <c r="BF32" s="1">
        <f t="array" ref="BF32">IF(AND(Tableau1[[#This Row],[VENTES]]&gt;=250,COUNTIFS(Tableau1[DIRECT],Tableau1[[#This Row],[NOM]],Tableau1[VENTES],"&gt;=250",Tableau1[LEAD_QUAL_VRAI],0)&gt;0),1,0)</f>
        <v>0</v>
      </c>
      <c r="BG32" s="1">
        <f t="array" ref="BG32">IF(AND(Tableau1[[#This Row],[VENTES]]&gt;=250,COUNTIFS(Tableau1[DIRECT],Tableau1[[#This Row],[NOM]],Tableau1[VENTES],"&gt;=250",Tableau1[LEAD_QUAL_VRAI],0)&gt;1),1,0)</f>
        <v>0</v>
      </c>
      <c r="BH32" s="1">
        <f t="array" ref="BH32">IF(AND(Tableau1[[#This Row],[VENTES]]&gt;=750,COUNTIFS(Tableau1[DIRECT],Tableau1[[#This Row],[NOM]],Tableau1[VENTES],"&gt;=250",Tableau1[LEAD_QUAL_VRAI],0)&gt;2,Tableau1[[#This Row],[VENTES EQUIPE]]&gt;=3000),1,0)</f>
        <v>0</v>
      </c>
      <c r="BI32" s="1">
        <f t="array" ref="BI32">IF(Tableau1[[#This Row],[lead niv1]]=1,1,0)</f>
        <v>0</v>
      </c>
      <c r="BJ32" s="1">
        <f t="array" ref="BJ32">IF(Tableau1[[#This Row],[lead niv1]]&gt;1,1,0)</f>
        <v>0</v>
      </c>
      <c r="BK32" s="1">
        <f t="array" ref="BK32">IF(AND(Tableau1[[#This Row],[lead niv1]]&gt;2,Tableau1[[#This Row],[lead niv2]]&gt;0),1,0)</f>
        <v>0</v>
      </c>
      <c r="BL32" s="1">
        <f t="array" ref="BL32">IF(AND(Tableau1[[#This Row],[lead niv1]]&gt;5,Tableau1[[#This Row],[lead niv2]]&gt;2,Tableau1[[#This Row],[lead niv3]]&gt;0),1,0)</f>
        <v>0</v>
      </c>
      <c r="BM32" s="1">
        <f t="array" ref="BM32">IF(AND(Tableau1[[#This Row],[lead niv1]]&gt;11,Tableau1[[#This Row],[lead niv2]]&gt;5,Tableau1[[#This Row],[lead niv3]]&gt;1),1,0)</f>
        <v>0</v>
      </c>
      <c r="BN32" s="12" t="str">
        <f t="array" ref="BN3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2" s="13">
        <f t="array" ref="BO3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200</v>
      </c>
      <c r="BP32" s="12" t="str">
        <f t="array" ref="BP32">Tableau1[[#This Row],[lead niv1]]&amp;"-"&amp;Tableau1[[#This Row],[lead niv2]]&amp;"-"&amp;Tableau1[[#This Row],[lead niv3]]</f>
        <v>0-0-0</v>
      </c>
      <c r="BQ32" s="12"/>
      <c r="BR32" s="14">
        <v>0</v>
      </c>
      <c r="BS32" s="26" t="str">
        <f t="array" ref="BS32">INDEX(Tableau2[RANK],MATCH(BN32,Tableau2[RANK],0)+1,1)</f>
        <v>CONS SEIGNOR</v>
      </c>
      <c r="BT32" s="26">
        <f t="array" ref="BT3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2" s="26" t="str">
        <f t="array" ref="BU32">IF(Tableau1[[#This Row],[PERSO À QUALIFIER]]&gt;0,INDEX(Tableau1[],MATCH(_xlfn.MAXIFS(Tableau1[VENTES],Tableau1[VENTES],"&lt;250",Tableau1[DIRECT],Tableau1[[#This Row],[NOM]]),Tableau1[VENTES],0),COLUMN(Tableau1[NOM])),"")</f>
        <v/>
      </c>
      <c r="BV32" s="26" t="str">
        <f t="array" ref="BV3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2" s="26">
        <f t="array" ref="BW3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2" s="26" t="str">
        <f t="array" ref="BX3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2" s="26" t="str">
        <f t="array" ref="BY3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2" s="26" t="str">
        <f t="array" ref="BZ3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2" s="26" t="str">
        <f t="array" ref="CA3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2" s="26">
        <f t="array" ref="CB3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2" s="26">
        <f t="array" ref="CC3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2" s="26">
        <f t="array" ref="CD3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2" s="26" t="str">
        <f t="array" ref="CE3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2" s="26" t="str">
        <f t="array" ref="CF3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2" s="26" t="str">
        <f t="array" ref="CG3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2" s="26" t="str">
        <f t="array" ref="CH3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2" s="26" t="str">
        <f t="array" ref="CI3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DANIKA BLANCHARD</v>
      </c>
      <c r="CJ32" s="26" t="str">
        <f t="array" ref="CJ3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2" s="26" t="str">
        <f t="array" ref="CK3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2" s="26" t="e">
        <f t="array" ref="CL3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2" s="26" t="e">
        <f t="array" ref="CM3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2" s="26"/>
      <c r="CO32" s="26"/>
      <c r="CP32" s="26">
        <f t="array" ref="CP3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2" s="26" t="str">
        <f t="array" ref="CQ3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2" s="26" t="str">
        <f t="array" ref="CR3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2" s="26"/>
      <c r="CT32" s="26"/>
      <c r="CU32" s="26"/>
      <c r="CV32" s="26"/>
      <c r="CW32" s="26"/>
      <c r="CX32" s="26"/>
      <c r="CY32" s="26"/>
      <c r="CZ32" s="26"/>
      <c r="DA32" s="26"/>
      <c r="DB32" s="26"/>
      <c r="DC32" s="26">
        <f t="array" ref="DC3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2" s="26" t="str">
        <f t="array" ref="DD3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2" s="26" t="str">
        <f t="array" ref="DE3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2" s="26">
        <f t="array" ref="DF3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2" s="26" t="str">
        <f t="array" ref="DG3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2" s="26" t="str">
        <f t="array" ref="DH3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2" s="26">
        <f t="array" ref="DI3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2" s="26">
        <f t="array" ref="DJ3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200</v>
      </c>
      <c r="DK32" s="26">
        <f t="array" ref="DK32">IF(Tableau1[[#This Row],[PAYE SI INVESTI]]&lt;&gt;"",Tableau1[[#This Row],[PAYE SI INVESTI]]-Tableau1[[#This Row],[PAYE]],"")</f>
        <v>0</v>
      </c>
      <c r="DO32" s="3"/>
    </row>
    <row r="33" spans="1:119" x14ac:dyDescent="0.25">
      <c r="A33" s="9" t="s">
        <v>122</v>
      </c>
      <c r="B33" s="2" t="s">
        <v>107</v>
      </c>
      <c r="C33" t="str">
        <f t="array" ref="C33">IF(OR(Tableau1[[#This Row],[DIRECT]]="",Tableau1[[#This Row],[DIRECT]]="val"),"",INDEX(Tableau1[],MATCH(Tableau1[[#This Row],[DIRECT]],Tableau1[NOM],0),2))</f>
        <v>VAL</v>
      </c>
      <c r="D33" t="str">
        <f t="array" ref="D33">IF(OR(Tableau1[[#This Row],[direct2]]="",Tableau1[[#This Row],[direct2]]="val"),"",INDEX(Tableau1[],MATCH(Tableau1[[#This Row],[direct2]],Tableau1[NOM],0),2))</f>
        <v/>
      </c>
      <c r="E33" t="str">
        <f t="array" ref="E33">IF(OR(Tableau1[[#This Row],[direct3]]="",Tableau1[[#This Row],[direct3]]="val"),"",INDEX(Tableau1[],MATCH(Tableau1[[#This Row],[direct3]],Tableau1[NOM],0),2))</f>
        <v/>
      </c>
      <c r="F33" t="str">
        <f t="array" ref="F33">IF(OR(Tableau1[[#This Row],[direct4]]="",Tableau1[[#This Row],[direct4]]="val"),"",INDEX(Tableau1[],MATCH(Tableau1[[#This Row],[direct4]],Tableau1[NOM],0),2))</f>
        <v/>
      </c>
      <c r="G33" t="str">
        <f t="array" ref="G33">IF(OR(Tableau1[[#This Row],[direct5]]="",Tableau1[[#This Row],[direct5]]="val"),"",INDEX(Tableau1[],MATCH(Tableau1[[#This Row],[direct5]],Tableau1[NOM],0),2))</f>
        <v/>
      </c>
      <c r="H33" t="str">
        <f t="array" ref="H33">IF(OR(Tableau1[[#This Row],[direct6]]="",Tableau1[[#This Row],[direct6]]="val"),"",INDEX(Tableau1[],MATCH(Tableau1[[#This Row],[direct6]],Tableau1[NOM],0),2))</f>
        <v/>
      </c>
      <c r="I33" t="str">
        <f t="array" ref="I33">IF(OR(Tableau1[[#This Row],[direct7]]="",Tableau1[[#This Row],[direct7]]="val"),"",INDEX(Tableau1[],MATCH(Tableau1[[#This Row],[direct7]],Tableau1[NOM],0),2))</f>
        <v/>
      </c>
      <c r="J33" t="str">
        <f t="array" ref="J33">IF(OR(Tableau1[[#This Row],[direct8]]="",Tableau1[[#This Row],[direct8]]="val"),"",INDEX(Tableau1[],MATCH(Tableau1[[#This Row],[direct8]],Tableau1[NOM],0),2))</f>
        <v/>
      </c>
      <c r="K33" t="str">
        <f t="array" ref="K33">IF(OR(Tableau1[[#This Row],[direct9]]="",Tableau1[[#This Row],[direct9]]="val"),"",INDEX(Tableau1[],MATCH(Tableau1[[#This Row],[direct9]],Tableau1[NOM],0),2))</f>
        <v/>
      </c>
      <c r="L33" t="str">
        <f t="array" ref="L33">IF(OR(Tableau1[[#This Row],[direct10]]="",Tableau1[[#This Row],[direct10]]="val"),"",INDEX(Tableau1[],MATCH(Tableau1[[#This Row],[direct10]],Tableau1[NOM],0),2))</f>
        <v/>
      </c>
      <c r="M33" t="str">
        <f t="array" ref="M33">IF(OR(Tableau1[[#This Row],[direct11]]="",Tableau1[[#This Row],[direct11]]="val"),"",INDEX(Tableau1[],MATCH(Tableau1[[#This Row],[direct11]],Tableau1[NOM],0),2))</f>
        <v/>
      </c>
      <c r="N33" t="str">
        <f t="array" ref="N33">IF(OR(Tableau1[[#This Row],[direct12]]="",Tableau1[[#This Row],[direct12]]="val"),"",INDEX(Tableau1[],MATCH(Tableau1[[#This Row],[direct12]],Tableau1[NOM],0),2))</f>
        <v/>
      </c>
      <c r="O33" t="str">
        <f t="array" ref="O33">IF(OR(Tableau1[[#This Row],[direct13]]="",Tableau1[[#This Row],[direct13]]="val"),"",INDEX(Tableau1[],MATCH(Tableau1[[#This Row],[direct13]],Tableau1[NOM],0),2))</f>
        <v/>
      </c>
      <c r="P33" t="str">
        <f t="array" ref="P33">IF(OR(Tableau1[[#This Row],[direct14]]="",Tableau1[[#This Row],[direct14]]="val"),"",INDEX(Tableau1[],MATCH(Tableau1[[#This Row],[direct14]],Tableau1[NOM],0),2))</f>
        <v/>
      </c>
      <c r="Q33" t="str">
        <f t="array" ref="Q33">IF(OR(Tableau1[[#This Row],[direct15]]="",Tableau1[[#This Row],[direct15]]="val"),"",INDEX(Tableau1[],MATCH(Tableau1[[#This Row],[direct15]],Tableau1[NOM],0),2))</f>
        <v/>
      </c>
      <c r="R33" t="str">
        <f t="array" ref="R33">IF(OR(Tableau1[[#This Row],[direct16]]="",Tableau1[[#This Row],[direct16]]="val"),"",INDEX(Tableau1[],MATCH(Tableau1[[#This Row],[direct16]],Tableau1[NOM],0),2))</f>
        <v/>
      </c>
      <c r="S33" t="str">
        <f t="array" ref="S33">IF(OR(Tableau1[[#This Row],[direct17]]="",Tableau1[[#This Row],[direct17]]="val"),"",INDEX(Tableau1[],MATCH(Tableau1[[#This Row],[direct17]],Tableau1[NOM],0),2))</f>
        <v/>
      </c>
      <c r="T33" t="str">
        <f t="array" ref="T33">IF(OR(Tableau1[[#This Row],[direct18]]="",Tableau1[[#This Row],[direct18]]="val"),"",INDEX(Tableau1[],MATCH(Tableau1[[#This Row],[direct18]],Tableau1[NOM],0),2))</f>
        <v/>
      </c>
      <c r="U33" t="str">
        <f t="array" ref="U33">IF(OR(Tableau1[[#This Row],[direct19]]="",Tableau1[[#This Row],[direct19]]="val"),"",INDEX(Tableau1[],MATCH(Tableau1[[#This Row],[direct19]],Tableau1[NOM],0),2))</f>
        <v/>
      </c>
      <c r="V33" s="11" t="str">
        <f t="array" ref="V3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3" s="11">
        <f t="array" ref="W33">IF(Tableau1[[#This Row],[LEADER DIRECT]]="",0,INDEX(Tableau1[],MATCH(Tableau1[[#This Row],[LEADER DIRECT]],Tableau1[NOM],0),COLUMN(Tableau1[[#This Row],[RANG_leader]])))</f>
        <v>0</v>
      </c>
      <c r="X33" s="11">
        <f t="array" ref="X3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3" s="12">
        <f t="array" ref="Y33">IF(Tableau1[[#This Row],[DIRECT]]="",0,VLOOKUP(Tableau1[[#This Row],[DIRECT]],Tableau1[],COLUMN(Tableau1[[#This Row],[RANG]]),FALSE)+1)</f>
        <v>2</v>
      </c>
      <c r="Z33" s="19">
        <v>1000</v>
      </c>
      <c r="AA33">
        <f t="array" ref="AA33">COUNTIF(Tableau1[DIRECT],Tableau1[[#This Row],[NOM]])</f>
        <v>0</v>
      </c>
      <c r="AB33">
        <f t="array" ref="AB33">COUNTIFS(Tableau1[DIRECT],Tableau1[[#This Row],[NOM]],Tableau1[VENTES],"&gt;=250")</f>
        <v>0</v>
      </c>
      <c r="AC33" s="1">
        <f t="array" ref="AC3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3" s="1">
        <f t="array" ref="AD3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3" s="20">
        <f t="array" ref="AE33">IF(Tableau1[[#This Row],[LEAD_QUAL_PREMIER]]=1,Tableau1[[#This Row],[niv1 qual]],COUNTIFS(Tableau1[DIRECT],Tableau1[[#This Row],[NOM]],Tableau1[LEAD_QUAL_VRAI],0,Tableau1[VENTES],"&gt;=250"))</f>
        <v>0</v>
      </c>
      <c r="AF33" s="1">
        <f t="array" ref="AF3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3" s="1">
        <f t="array" ref="AG33">IF(AND(Tableau1[[#This Row],[niv1 qual]]&gt;3,(Tableau1[[#This Row],[niv1 qual]]+Tableau1[[#This Row],[niv2+ qual]])&gt;5,Tableau1[[#This Row],[VENTES]]&gt;=1000,Tableau1[[#This Row],[ventes_equipe_temp]]&gt;=6000),1,0)</f>
        <v>0</v>
      </c>
      <c r="AH33" s="1">
        <f t="array" ref="AH33">IF(Tableau1[[#This Row],[LEAD_POSSIBLE]]=1,RANK(Tableau1[[#This Row],[RANG]],Tableau1[RANG],1),0)</f>
        <v>0</v>
      </c>
      <c r="AI33" s="1">
        <f t="array" ref="AI33">IF(COUNTIF(Tableau1[LEAD_POSSIBLE_RANG],"&lt;&gt;0")&gt;0,IF(Tableau1[[#This Row],[LEAD_POSSIBLE_RANG]]=LARGE(Tableau1[LEAD_POSSIBLE_RANG],1),1,0),0)</f>
        <v>0</v>
      </c>
      <c r="AJ33" s="1">
        <f t="array" ref="AJ33">IF(Tableau1[[#This Row],[DIRECT]]="",Tableau1[[#This Row],[LEAD_QUAL_VRAI]],IF(INDEX(Tableau1[],MATCH(Tableau1[[#This Row],[DIRECT]],Tableau1[NOM],0),COLUMN(Tableau1[[#This Row],[LEAD_QUAL_VRAI]]))=1,1,0))</f>
        <v>1</v>
      </c>
      <c r="AK33" s="1">
        <f t="array" ref="AK3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3">
        <f t="array" ref="AL3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1000</v>
      </c>
      <c r="AM33" s="10">
        <f t="array" ref="AM33">Tableau1[[#This Row],[VENTES]]+SUMIFS(Tableau1[VENTES EQUIPE],Tableau1[DIRECT],Tableau1[[#This Row],[NOM]],Tableau1[signé_lead],0)</f>
        <v>1000</v>
      </c>
      <c r="AN33" s="1">
        <f t="array" ref="AN33">IF(Tableau1[[#This Row],[LEAD_QUAL_VRAI]]=1,SUMIFS(Tableau1[VENTES EQUIPE],Tableau1[LEADER DIRECT],Tableau1[[#This Row],[NOM]],Tableau1[signé_lead],1),0)</f>
        <v>0</v>
      </c>
      <c r="AO33" s="1">
        <f t="array" ref="AO33">IF(Tableau1[[#This Row],[LEAD_QUAL_VRAI]]=1,SUMIFS(Tableau1[VENTES EQUIPE],Tableau1[RANG_leader],Tableau1[[#This Row],[RANG_leader]]+2,Tableau1[signé_lead],1),0)</f>
        <v>0</v>
      </c>
      <c r="AP33" s="1">
        <f t="array" ref="AP33">IF(Tableau1[[#This Row],[LEAD_QUAL_VRAI]]=1,SUMIFS(Tableau1[VENTES EQUIPE],Tableau1[RANG_leader],Tableau1[[#This Row],[RANG_leader]]+3,Tableau1[signé_lead],1),0)</f>
        <v>0</v>
      </c>
      <c r="AQ33" s="1">
        <f t="array" ref="AQ33">IF(Tableau1[[#This Row],[LEAD_QUAL_VRAI]]=1,SUMIFS(Tableau1[VENTES EQUIPE],Tableau1[RANG_leader],Tableau1[[#This Row],[RANG_leader]]+4,Tableau1[signé_lead],1),0)</f>
        <v>0</v>
      </c>
      <c r="AR33" s="1">
        <f t="array" ref="AR33">IF(Tableau1[[#This Row],[LEAD_QUAL_VRAI]]=1,SUMIFS(Tableau1[VENTES EQUIPE],Tableau1[RANG_leader],Tableau1[[#This Row],[RANG_leader]]+5,Tableau1[signé_lead],1),0)</f>
        <v>0</v>
      </c>
      <c r="AS33" s="1">
        <f t="array" ref="AS33">IF(Tableau1[[#This Row],[LEAD_QUAL_VRAI]]=1,SUMIFS(Tableau1[VENTES EQUIPE],Tableau1[RANG_leader],Tableau1[[#This Row],[RANG_leader]]+6,Tableau1[signé_lead],1),0)</f>
        <v>0</v>
      </c>
      <c r="AT33" s="1">
        <f t="array" ref="AT33">IF(Tableau1[[#This Row],[LEAD_QUAL_VRAI]]=1,SUMIFS(Tableau1[VENTES EQUIPE],Tableau1[RANG_leader],Tableau1[[#This Row],[RANG_leader]]+7,Tableau1[signé_lead],1),0)</f>
        <v>0</v>
      </c>
      <c r="AU33" s="1">
        <f t="array" ref="AU33">IF(Tableau1[[#This Row],[LEAD_QUAL_VRAI]]=1,SUMIFS(Tableau1[VENTES EQUIPE],Tableau1[RANG_leader],Tableau1[[#This Row],[RANG_leader]]+8,Tableau1[signé_lead],1),0)</f>
        <v>0</v>
      </c>
      <c r="AV33" s="1">
        <f t="array" ref="AV33">IF(Tableau1[[#This Row],[LEAD_QUAL_VRAI]]=1,SUMIFS(Tableau1[VENTES EQUIPE],Tableau1[RANG_leader],Tableau1[[#This Row],[RANG_leader]]+9,Tableau1[signé_lead],1),0)</f>
        <v>0</v>
      </c>
      <c r="AW33" s="1">
        <f t="array" ref="AW33">IF(Tableau1[[#This Row],[LEAD_QUAL_VRAI]]=1,SUMIFS(Tableau1[VENTES EQUIPE],Tableau1[RANG_leader],Tableau1[[#This Row],[RANG_leader]]+10,Tableau1[signé_lead],1),0)</f>
        <v>0</v>
      </c>
      <c r="AX33" s="1">
        <f t="array" ref="AX33">IF(Tableau1[[#This Row],[LEAD_QUAL_VRAI]]=1,SUMIFS(Tableau1[VENTES EQUIPE],Tableau1[RANG_leader],Tableau1[[#This Row],[RANG_leader]]+11,Tableau1[signé_lead],1),0)</f>
        <v>0</v>
      </c>
      <c r="AY33" s="1">
        <f t="array" ref="AY33">IF(Tableau1[[#This Row],[LEAD_QUAL_VRAI]]=1,SUMIFS(Tableau1[VENTES EQUIPE],Tableau1[RANG_leader],Tableau1[[#This Row],[RANG_leader]]+12,Tableau1[signé_lead],1),0)</f>
        <v>0</v>
      </c>
      <c r="AZ33" s="1">
        <f t="array" ref="AZ33">IF(Tableau1[[#This Row],[LEAD_QUAL_VRAI]]=1,SUMIFS(Tableau1[VENTES EQUIPE],Tableau1[RANG_leader],Tableau1[[#This Row],[RANG_leader]]+13,Tableau1[signé_lead],1),0)</f>
        <v>0</v>
      </c>
      <c r="BA33" s="1">
        <f t="array" ref="BA33">IF(Tableau1[[#This Row],[LEAD_QUAL_VRAI]]=1,SUMIFS(Tableau1[VENTES EQUIPE],Tableau1[RANG_leader],Tableau1[[#This Row],[RANG_leader]]+14,Tableau1[signé_lead],1),0)</f>
        <v>0</v>
      </c>
      <c r="BB33" s="1">
        <f t="array" ref="BB33">IF(Tableau1[[#This Row],[LEAD_QUAL_VRAI]]=1,SUMIFS(Tableau1[VENTES EQUIPE],Tableau1[RANG_leader],Tableau1[[#This Row],[RANG_leader]]+15,Tableau1[signé_lead],1),0)</f>
        <v>0</v>
      </c>
      <c r="BC33" s="1">
        <f t="array" ref="BC33">IF(Tableau1[[#This Row],[LEAD_QUAL_VRAI]]=1,COUNTIFS(Tableau1[LEADER DIRECT],Tableau1[[#This Row],[NOM]],Tableau1[LEAD_QUAL_VRAI],1),0)</f>
        <v>0</v>
      </c>
      <c r="BD33" s="1">
        <f t="array" ref="BD33">IF(Tableau1[[#This Row],[LEAD_QUAL_VRAI]]=1,COUNTIFS(Tableau1[RANG_leader],Tableau1[[#This Row],[RANG_leader]]+2),0)</f>
        <v>0</v>
      </c>
      <c r="BE33" s="1">
        <f t="array" ref="BE33">IF(Tableau1[[#This Row],[LEAD_QUAL_VRAI]]=1,COUNTIFS(Tableau1[RANG_leader],Tableau1[[#This Row],[RANG_leader]]+3),0)</f>
        <v>0</v>
      </c>
      <c r="BF33" s="1">
        <f t="array" ref="BF33">IF(AND(Tableau1[[#This Row],[VENTES]]&gt;=250,COUNTIFS(Tableau1[DIRECT],Tableau1[[#This Row],[NOM]],Tableau1[VENTES],"&gt;=250",Tableau1[LEAD_QUAL_VRAI],0)&gt;0),1,0)</f>
        <v>0</v>
      </c>
      <c r="BG33" s="1">
        <f t="array" ref="BG33">IF(AND(Tableau1[[#This Row],[VENTES]]&gt;=250,COUNTIFS(Tableau1[DIRECT],Tableau1[[#This Row],[NOM]],Tableau1[VENTES],"&gt;=250",Tableau1[LEAD_QUAL_VRAI],0)&gt;1),1,0)</f>
        <v>0</v>
      </c>
      <c r="BH33" s="1">
        <f t="array" ref="BH33">IF(AND(Tableau1[[#This Row],[VENTES]]&gt;=750,COUNTIFS(Tableau1[DIRECT],Tableau1[[#This Row],[NOM]],Tableau1[VENTES],"&gt;=250",Tableau1[LEAD_QUAL_VRAI],0)&gt;2,Tableau1[[#This Row],[VENTES EQUIPE]]&gt;=3000),1,0)</f>
        <v>0</v>
      </c>
      <c r="BI33" s="1">
        <f t="array" ref="BI33">IF(Tableau1[[#This Row],[lead niv1]]=1,1,0)</f>
        <v>0</v>
      </c>
      <c r="BJ33" s="1">
        <f t="array" ref="BJ33">IF(Tableau1[[#This Row],[lead niv1]]&gt;1,1,0)</f>
        <v>0</v>
      </c>
      <c r="BK33" s="1">
        <f t="array" ref="BK33">IF(AND(Tableau1[[#This Row],[lead niv1]]&gt;2,Tableau1[[#This Row],[lead niv2]]&gt;0),1,0)</f>
        <v>0</v>
      </c>
      <c r="BL33" s="1">
        <f t="array" ref="BL33">IF(AND(Tableau1[[#This Row],[lead niv1]]&gt;5,Tableau1[[#This Row],[lead niv2]]&gt;2,Tableau1[[#This Row],[lead niv3]]&gt;0),1,0)</f>
        <v>0</v>
      </c>
      <c r="BM33" s="1">
        <f t="array" ref="BM33">IF(AND(Tableau1[[#This Row],[lead niv1]]&gt;11,Tableau1[[#This Row],[lead niv2]]&gt;5,Tableau1[[#This Row],[lead niv3]]&gt;1),1,0)</f>
        <v>0</v>
      </c>
      <c r="BN33" s="12" t="str">
        <f t="array" ref="BN3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3" s="13">
        <f t="array" ref="BO3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250</v>
      </c>
      <c r="BP33" s="12" t="str">
        <f t="array" ref="BP33">Tableau1[[#This Row],[lead niv1]]&amp;"-"&amp;Tableau1[[#This Row],[lead niv2]]&amp;"-"&amp;Tableau1[[#This Row],[lead niv3]]</f>
        <v>0-0-0</v>
      </c>
      <c r="BQ33" s="12"/>
      <c r="BR33" s="14">
        <v>0</v>
      </c>
      <c r="BS33" s="26" t="str">
        <f t="array" ref="BS33">INDEX(Tableau2[RANK],MATCH(BN33,Tableau2[RANK],0)+1,1)</f>
        <v>CONS SEIGNOR</v>
      </c>
      <c r="BT33" s="26">
        <f t="array" ref="BT3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3" s="26" t="str">
        <f t="array" ref="BU33">IF(Tableau1[[#This Row],[PERSO À QUALIFIER]]&gt;0,INDEX(Tableau1[],MATCH(_xlfn.MAXIFS(Tableau1[VENTES],Tableau1[VENTES],"&lt;250",Tableau1[DIRECT],Tableau1[[#This Row],[NOM]]),Tableau1[VENTES],0),COLUMN(Tableau1[NOM])),"")</f>
        <v/>
      </c>
      <c r="BV33" s="26" t="str">
        <f t="array" ref="BV3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3" s="26">
        <f t="array" ref="BW3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3" s="26" t="str">
        <f t="array" ref="BX3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3" s="26" t="str">
        <f t="array" ref="BY3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3" s="26" t="str">
        <f t="array" ref="BZ3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3" s="26" t="str">
        <f t="array" ref="CA3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3" s="26">
        <f t="array" ref="CB3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3" s="26">
        <f t="array" ref="CC3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3" s="26">
        <f t="array" ref="CD3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3" s="26" t="str">
        <f t="array" ref="CE3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3" s="26" t="str">
        <f t="array" ref="CF3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3" s="26" t="str">
        <f t="array" ref="CG3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3" s="26" t="str">
        <f t="array" ref="CH3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3" s="26" t="str">
        <f t="array" ref="CI3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DANIKA BLANCHARD</v>
      </c>
      <c r="CJ33" s="26" t="str">
        <f t="array" ref="CJ3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3" s="26" t="str">
        <f t="array" ref="CK3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3" s="26" t="e">
        <f t="array" ref="CL3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3" s="26" t="e">
        <f t="array" ref="CM3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3" s="26"/>
      <c r="CO33" s="26"/>
      <c r="CP33" s="26">
        <f t="array" ref="CP3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3" s="26" t="str">
        <f t="array" ref="CQ3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3" s="26" t="str">
        <f t="array" ref="CR3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3" s="26"/>
      <c r="CT33" s="26"/>
      <c r="CU33" s="26"/>
      <c r="CV33" s="26"/>
      <c r="CW33" s="26"/>
      <c r="CX33" s="26"/>
      <c r="CY33" s="26"/>
      <c r="CZ33" s="26"/>
      <c r="DA33" s="26"/>
      <c r="DB33" s="26"/>
      <c r="DC33" s="26">
        <f t="array" ref="DC3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3" s="26" t="str">
        <f t="array" ref="DD3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3" s="26" t="str">
        <f t="array" ref="DE3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3" s="26">
        <f t="array" ref="DF3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3" s="26" t="str">
        <f t="array" ref="DG3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3" s="26" t="str">
        <f t="array" ref="DH3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3" s="26">
        <f t="array" ref="DI3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3" s="26">
        <f t="array" ref="DJ3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250</v>
      </c>
      <c r="DK33" s="26">
        <f t="array" ref="DK33">IF(Tableau1[[#This Row],[PAYE SI INVESTI]]&lt;&gt;"",Tableau1[[#This Row],[PAYE SI INVESTI]]-Tableau1[[#This Row],[PAYE]],"")</f>
        <v>0</v>
      </c>
      <c r="DO33" s="3"/>
    </row>
    <row r="34" spans="1:119" x14ac:dyDescent="0.25">
      <c r="A34" s="9" t="s">
        <v>123</v>
      </c>
      <c r="B34" s="2" t="s">
        <v>107</v>
      </c>
      <c r="C34" t="str">
        <f t="array" ref="C34">IF(OR(Tableau1[[#This Row],[DIRECT]]="",Tableau1[[#This Row],[DIRECT]]="val"),"",INDEX(Tableau1[],MATCH(Tableau1[[#This Row],[DIRECT]],Tableau1[NOM],0),2))</f>
        <v>VAL</v>
      </c>
      <c r="D34" t="str">
        <f t="array" ref="D34">IF(OR(Tableau1[[#This Row],[direct2]]="",Tableau1[[#This Row],[direct2]]="val"),"",INDEX(Tableau1[],MATCH(Tableau1[[#This Row],[direct2]],Tableau1[NOM],0),2))</f>
        <v/>
      </c>
      <c r="E34" t="str">
        <f t="array" ref="E34">IF(OR(Tableau1[[#This Row],[direct3]]="",Tableau1[[#This Row],[direct3]]="val"),"",INDEX(Tableau1[],MATCH(Tableau1[[#This Row],[direct3]],Tableau1[NOM],0),2))</f>
        <v/>
      </c>
      <c r="F34" t="str">
        <f t="array" ref="F34">IF(OR(Tableau1[[#This Row],[direct4]]="",Tableau1[[#This Row],[direct4]]="val"),"",INDEX(Tableau1[],MATCH(Tableau1[[#This Row],[direct4]],Tableau1[NOM],0),2))</f>
        <v/>
      </c>
      <c r="G34" t="str">
        <f t="array" ref="G34">IF(OR(Tableau1[[#This Row],[direct5]]="",Tableau1[[#This Row],[direct5]]="val"),"",INDEX(Tableau1[],MATCH(Tableau1[[#This Row],[direct5]],Tableau1[NOM],0),2))</f>
        <v/>
      </c>
      <c r="H34" t="str">
        <f t="array" ref="H34">IF(OR(Tableau1[[#This Row],[direct6]]="",Tableau1[[#This Row],[direct6]]="val"),"",INDEX(Tableau1[],MATCH(Tableau1[[#This Row],[direct6]],Tableau1[NOM],0),2))</f>
        <v/>
      </c>
      <c r="I34" t="str">
        <f t="array" ref="I34">IF(OR(Tableau1[[#This Row],[direct7]]="",Tableau1[[#This Row],[direct7]]="val"),"",INDEX(Tableau1[],MATCH(Tableau1[[#This Row],[direct7]],Tableau1[NOM],0),2))</f>
        <v/>
      </c>
      <c r="J34" t="str">
        <f t="array" ref="J34">IF(OR(Tableau1[[#This Row],[direct8]]="",Tableau1[[#This Row],[direct8]]="val"),"",INDEX(Tableau1[],MATCH(Tableau1[[#This Row],[direct8]],Tableau1[NOM],0),2))</f>
        <v/>
      </c>
      <c r="K34" t="str">
        <f t="array" ref="K34">IF(OR(Tableau1[[#This Row],[direct9]]="",Tableau1[[#This Row],[direct9]]="val"),"",INDEX(Tableau1[],MATCH(Tableau1[[#This Row],[direct9]],Tableau1[NOM],0),2))</f>
        <v/>
      </c>
      <c r="L34" t="str">
        <f t="array" ref="L34">IF(OR(Tableau1[[#This Row],[direct10]]="",Tableau1[[#This Row],[direct10]]="val"),"",INDEX(Tableau1[],MATCH(Tableau1[[#This Row],[direct10]],Tableau1[NOM],0),2))</f>
        <v/>
      </c>
      <c r="M34" t="str">
        <f t="array" ref="M34">IF(OR(Tableau1[[#This Row],[direct11]]="",Tableau1[[#This Row],[direct11]]="val"),"",INDEX(Tableau1[],MATCH(Tableau1[[#This Row],[direct11]],Tableau1[NOM],0),2))</f>
        <v/>
      </c>
      <c r="N34" t="str">
        <f t="array" ref="N34">IF(OR(Tableau1[[#This Row],[direct12]]="",Tableau1[[#This Row],[direct12]]="val"),"",INDEX(Tableau1[],MATCH(Tableau1[[#This Row],[direct12]],Tableau1[NOM],0),2))</f>
        <v/>
      </c>
      <c r="O34" t="str">
        <f t="array" ref="O34">IF(OR(Tableau1[[#This Row],[direct13]]="",Tableau1[[#This Row],[direct13]]="val"),"",INDEX(Tableau1[],MATCH(Tableau1[[#This Row],[direct13]],Tableau1[NOM],0),2))</f>
        <v/>
      </c>
      <c r="P34" t="str">
        <f t="array" ref="P34">IF(OR(Tableau1[[#This Row],[direct14]]="",Tableau1[[#This Row],[direct14]]="val"),"",INDEX(Tableau1[],MATCH(Tableau1[[#This Row],[direct14]],Tableau1[NOM],0),2))</f>
        <v/>
      </c>
      <c r="Q34" t="str">
        <f t="array" ref="Q34">IF(OR(Tableau1[[#This Row],[direct15]]="",Tableau1[[#This Row],[direct15]]="val"),"",INDEX(Tableau1[],MATCH(Tableau1[[#This Row],[direct15]],Tableau1[NOM],0),2))</f>
        <v/>
      </c>
      <c r="R34" t="str">
        <f t="array" ref="R34">IF(OR(Tableau1[[#This Row],[direct16]]="",Tableau1[[#This Row],[direct16]]="val"),"",INDEX(Tableau1[],MATCH(Tableau1[[#This Row],[direct16]],Tableau1[NOM],0),2))</f>
        <v/>
      </c>
      <c r="S34" t="str">
        <f t="array" ref="S34">IF(OR(Tableau1[[#This Row],[direct17]]="",Tableau1[[#This Row],[direct17]]="val"),"",INDEX(Tableau1[],MATCH(Tableau1[[#This Row],[direct17]],Tableau1[NOM],0),2))</f>
        <v/>
      </c>
      <c r="T34" t="str">
        <f t="array" ref="T34">IF(OR(Tableau1[[#This Row],[direct18]]="",Tableau1[[#This Row],[direct18]]="val"),"",INDEX(Tableau1[],MATCH(Tableau1[[#This Row],[direct18]],Tableau1[NOM],0),2))</f>
        <v/>
      </c>
      <c r="U34" t="str">
        <f t="array" ref="U34">IF(OR(Tableau1[[#This Row],[direct19]]="",Tableau1[[#This Row],[direct19]]="val"),"",INDEX(Tableau1[],MATCH(Tableau1[[#This Row],[direct19]],Tableau1[NOM],0),2))</f>
        <v/>
      </c>
      <c r="V34" s="11" t="str">
        <f t="array" ref="V3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4" s="11">
        <f t="array" ref="W34">IF(Tableau1[[#This Row],[LEADER DIRECT]]="",0,INDEX(Tableau1[],MATCH(Tableau1[[#This Row],[LEADER DIRECT]],Tableau1[NOM],0),COLUMN(Tableau1[[#This Row],[RANG_leader]])))</f>
        <v>0</v>
      </c>
      <c r="X34" s="11">
        <f t="array" ref="X3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1</v>
      </c>
      <c r="Y34" s="12">
        <f t="array" ref="Y34">IF(Tableau1[[#This Row],[DIRECT]]="",0,VLOOKUP(Tableau1[[#This Row],[DIRECT]],Tableau1[],COLUMN(Tableau1[[#This Row],[RANG]]),FALSE)+1)</f>
        <v>2</v>
      </c>
      <c r="Z34" s="19">
        <v>1207.4000000000001</v>
      </c>
      <c r="AA34">
        <f t="array" ref="AA34">COUNTIF(Tableau1[DIRECT],Tableau1[[#This Row],[NOM]])</f>
        <v>8</v>
      </c>
      <c r="AB34">
        <f t="array" ref="AB34">COUNTIFS(Tableau1[DIRECT],Tableau1[[#This Row],[NOM]],Tableau1[VENTES],"&gt;=250")</f>
        <v>8</v>
      </c>
      <c r="AC34" s="1">
        <f t="array" ref="AC3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4" s="1">
        <f t="array" ref="AD3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4" s="20">
        <f t="array" ref="AE34">IF(Tableau1[[#This Row],[LEAD_QUAL_PREMIER]]=1,Tableau1[[#This Row],[niv1 qual]],COUNTIFS(Tableau1[DIRECT],Tableau1[[#This Row],[NOM]],Tableau1[LEAD_QUAL_VRAI],0,Tableau1[VENTES],"&gt;=250"))</f>
        <v>8</v>
      </c>
      <c r="AF34" s="1">
        <f t="array" ref="AF3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4" s="1">
        <f t="array" ref="AG34">IF(AND(Tableau1[[#This Row],[niv1 qual]]&gt;3,(Tableau1[[#This Row],[niv1 qual]]+Tableau1[[#This Row],[niv2+ qual]])&gt;5,Tableau1[[#This Row],[VENTES]]&gt;=1000,Tableau1[[#This Row],[ventes_equipe_temp]]&gt;=6000),1,0)</f>
        <v>1</v>
      </c>
      <c r="AH34" s="1">
        <f t="array" ref="AH34">IF(Tableau1[[#This Row],[LEAD_POSSIBLE]]=1,RANK(Tableau1[[#This Row],[RANG]],Tableau1[RANG],1),0)</f>
        <v>12</v>
      </c>
      <c r="AI34" s="1">
        <f t="array" ref="AI34">IF(COUNTIF(Tableau1[LEAD_POSSIBLE_RANG],"&lt;&gt;0")&gt;0,IF(Tableau1[[#This Row],[LEAD_POSSIBLE_RANG]]=LARGE(Tableau1[LEAD_POSSIBLE_RANG],1),1,0),0)</f>
        <v>1</v>
      </c>
      <c r="AJ34" s="1">
        <f t="array" ref="AJ34">IF(Tableau1[[#This Row],[DIRECT]]="",Tableau1[[#This Row],[LEAD_QUAL_VRAI]],IF(INDEX(Tableau1[],MATCH(Tableau1[[#This Row],[DIRECT]],Tableau1[NOM],0),COLUMN(Tableau1[[#This Row],[LEAD_QUAL_VRAI]]))=1,1,0))</f>
        <v>1</v>
      </c>
      <c r="AK34" s="1">
        <f t="array" ref="AK3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1</v>
      </c>
      <c r="AL34">
        <f t="array" ref="AL3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9507.4</v>
      </c>
      <c r="AM34" s="10">
        <f t="array" ref="AM34">Tableau1[[#This Row],[VENTES]]+SUMIFS(Tableau1[VENTES EQUIPE],Tableau1[DIRECT],Tableau1[[#This Row],[NOM]],Tableau1[signé_lead],0)</f>
        <v>9507.4</v>
      </c>
      <c r="AN34" s="1">
        <f t="array" ref="AN34">IF(Tableau1[[#This Row],[LEAD_QUAL_VRAI]]=1,SUMIFS(Tableau1[VENTES EQUIPE],Tableau1[LEADER DIRECT],Tableau1[[#This Row],[NOM]],Tableau1[signé_lead],1),0)</f>
        <v>0</v>
      </c>
      <c r="AO34" s="1">
        <f t="array" ref="AO34">IF(Tableau1[[#This Row],[LEAD_QUAL_VRAI]]=1,SUMIFS(Tableau1[VENTES EQUIPE],Tableau1[RANG_leader],Tableau1[[#This Row],[RANG_leader]]+2,Tableau1[signé_lead],1),0)</f>
        <v>0</v>
      </c>
      <c r="AP34" s="1">
        <f t="array" ref="AP34">IF(Tableau1[[#This Row],[LEAD_QUAL_VRAI]]=1,SUMIFS(Tableau1[VENTES EQUIPE],Tableau1[RANG_leader],Tableau1[[#This Row],[RANG_leader]]+3,Tableau1[signé_lead],1),0)</f>
        <v>0</v>
      </c>
      <c r="AQ34" s="1">
        <f t="array" ref="AQ34">IF(Tableau1[[#This Row],[LEAD_QUAL_VRAI]]=1,SUMIFS(Tableau1[VENTES EQUIPE],Tableau1[RANG_leader],Tableau1[[#This Row],[RANG_leader]]+4,Tableau1[signé_lead],1),0)</f>
        <v>0</v>
      </c>
      <c r="AR34" s="1">
        <f t="array" ref="AR34">IF(Tableau1[[#This Row],[LEAD_QUAL_VRAI]]=1,SUMIFS(Tableau1[VENTES EQUIPE],Tableau1[RANG_leader],Tableau1[[#This Row],[RANG_leader]]+5,Tableau1[signé_lead],1),0)</f>
        <v>0</v>
      </c>
      <c r="AS34" s="1">
        <f t="array" ref="AS34">IF(Tableau1[[#This Row],[LEAD_QUAL_VRAI]]=1,SUMIFS(Tableau1[VENTES EQUIPE],Tableau1[RANG_leader],Tableau1[[#This Row],[RANG_leader]]+6,Tableau1[signé_lead],1),0)</f>
        <v>0</v>
      </c>
      <c r="AT34" s="1">
        <f t="array" ref="AT34">IF(Tableau1[[#This Row],[LEAD_QUAL_VRAI]]=1,SUMIFS(Tableau1[VENTES EQUIPE],Tableau1[RANG_leader],Tableau1[[#This Row],[RANG_leader]]+7,Tableau1[signé_lead],1),0)</f>
        <v>0</v>
      </c>
      <c r="AU34" s="1">
        <f t="array" ref="AU34">IF(Tableau1[[#This Row],[LEAD_QUAL_VRAI]]=1,SUMIFS(Tableau1[VENTES EQUIPE],Tableau1[RANG_leader],Tableau1[[#This Row],[RANG_leader]]+8,Tableau1[signé_lead],1),0)</f>
        <v>0</v>
      </c>
      <c r="AV34" s="1">
        <f t="array" ref="AV34">IF(Tableau1[[#This Row],[LEAD_QUAL_VRAI]]=1,SUMIFS(Tableau1[VENTES EQUIPE],Tableau1[RANG_leader],Tableau1[[#This Row],[RANG_leader]]+9,Tableau1[signé_lead],1),0)</f>
        <v>0</v>
      </c>
      <c r="AW34" s="1">
        <f t="array" ref="AW34">IF(Tableau1[[#This Row],[LEAD_QUAL_VRAI]]=1,SUMIFS(Tableau1[VENTES EQUIPE],Tableau1[RANG_leader],Tableau1[[#This Row],[RANG_leader]]+10,Tableau1[signé_lead],1),0)</f>
        <v>0</v>
      </c>
      <c r="AX34" s="1">
        <f t="array" ref="AX34">IF(Tableau1[[#This Row],[LEAD_QUAL_VRAI]]=1,SUMIFS(Tableau1[VENTES EQUIPE],Tableau1[RANG_leader],Tableau1[[#This Row],[RANG_leader]]+11,Tableau1[signé_lead],1),0)</f>
        <v>0</v>
      </c>
      <c r="AY34" s="1">
        <f t="array" ref="AY34">IF(Tableau1[[#This Row],[LEAD_QUAL_VRAI]]=1,SUMIFS(Tableau1[VENTES EQUIPE],Tableau1[RANG_leader],Tableau1[[#This Row],[RANG_leader]]+12,Tableau1[signé_lead],1),0)</f>
        <v>0</v>
      </c>
      <c r="AZ34" s="1">
        <f t="array" ref="AZ34">IF(Tableau1[[#This Row],[LEAD_QUAL_VRAI]]=1,SUMIFS(Tableau1[VENTES EQUIPE],Tableau1[RANG_leader],Tableau1[[#This Row],[RANG_leader]]+13,Tableau1[signé_lead],1),0)</f>
        <v>0</v>
      </c>
      <c r="BA34" s="1">
        <f t="array" ref="BA34">IF(Tableau1[[#This Row],[LEAD_QUAL_VRAI]]=1,SUMIFS(Tableau1[VENTES EQUIPE],Tableau1[RANG_leader],Tableau1[[#This Row],[RANG_leader]]+14,Tableau1[signé_lead],1),0)</f>
        <v>0</v>
      </c>
      <c r="BB34" s="1">
        <f t="array" ref="BB34">IF(Tableau1[[#This Row],[LEAD_QUAL_VRAI]]=1,SUMIFS(Tableau1[VENTES EQUIPE],Tableau1[RANG_leader],Tableau1[[#This Row],[RANG_leader]]+15,Tableau1[signé_lead],1),0)</f>
        <v>0</v>
      </c>
      <c r="BC34" s="1">
        <f t="array" ref="BC34">IF(Tableau1[[#This Row],[LEAD_QUAL_VRAI]]=1,COUNTIFS(Tableau1[LEADER DIRECT],Tableau1[[#This Row],[NOM]],Tableau1[LEAD_QUAL_VRAI],1),0)</f>
        <v>0</v>
      </c>
      <c r="BD34" s="1">
        <f t="array" ref="BD34">IF(Tableau1[[#This Row],[LEAD_QUAL_VRAI]]=1,COUNTIFS(Tableau1[RANG_leader],Tableau1[[#This Row],[RANG_leader]]+2),0)</f>
        <v>0</v>
      </c>
      <c r="BE34" s="1">
        <f t="array" ref="BE34">IF(Tableau1[[#This Row],[LEAD_QUAL_VRAI]]=1,COUNTIFS(Tableau1[RANG_leader],Tableau1[[#This Row],[RANG_leader]]+3),0)</f>
        <v>0</v>
      </c>
      <c r="BF34" s="1">
        <f t="array" ref="BF34">IF(AND(Tableau1[[#This Row],[VENTES]]&gt;=250,COUNTIFS(Tableau1[DIRECT],Tableau1[[#This Row],[NOM]],Tableau1[VENTES],"&gt;=250",Tableau1[LEAD_QUAL_VRAI],0)&gt;0),1,0)</f>
        <v>1</v>
      </c>
      <c r="BG34" s="1">
        <f t="array" ref="BG34">IF(AND(Tableau1[[#This Row],[VENTES]]&gt;=250,COUNTIFS(Tableau1[DIRECT],Tableau1[[#This Row],[NOM]],Tableau1[VENTES],"&gt;=250",Tableau1[LEAD_QUAL_VRAI],0)&gt;1),1,0)</f>
        <v>1</v>
      </c>
      <c r="BH34" s="1">
        <f t="array" ref="BH34">IF(AND(Tableau1[[#This Row],[VENTES]]&gt;=750,COUNTIFS(Tableau1[DIRECT],Tableau1[[#This Row],[NOM]],Tableau1[VENTES],"&gt;=250",Tableau1[LEAD_QUAL_VRAI],0)&gt;2,Tableau1[[#This Row],[VENTES EQUIPE]]&gt;=3000),1,0)</f>
        <v>1</v>
      </c>
      <c r="BI34" s="1">
        <f t="array" ref="BI34">IF(Tableau1[[#This Row],[lead niv1]]=1,1,0)</f>
        <v>0</v>
      </c>
      <c r="BJ34" s="1">
        <f t="array" ref="BJ34">IF(Tableau1[[#This Row],[lead niv1]]&gt;1,1,0)</f>
        <v>0</v>
      </c>
      <c r="BK34" s="1">
        <f t="array" ref="BK34">IF(AND(Tableau1[[#This Row],[lead niv1]]&gt;2,Tableau1[[#This Row],[lead niv2]]&gt;0),1,0)</f>
        <v>0</v>
      </c>
      <c r="BL34" s="1">
        <f t="array" ref="BL34">IF(AND(Tableau1[[#This Row],[lead niv1]]&gt;5,Tableau1[[#This Row],[lead niv2]]&gt;2,Tableau1[[#This Row],[lead niv3]]&gt;0),1,0)</f>
        <v>0</v>
      </c>
      <c r="BM34" s="1">
        <f t="array" ref="BM34">IF(AND(Tableau1[[#This Row],[lead niv1]]&gt;11,Tableau1[[#This Row],[lead niv2]]&gt;5,Tableau1[[#This Row],[lead niv3]]&gt;1),1,0)</f>
        <v>0</v>
      </c>
      <c r="BN34" s="12" t="str">
        <f t="array" ref="BN3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LEADER</v>
      </c>
      <c r="BO34" s="13">
        <f t="array" ref="BO3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777.22</v>
      </c>
      <c r="BP34" s="12" t="str">
        <f t="array" ref="BP34">Tableau1[[#This Row],[lead niv1]]&amp;"-"&amp;Tableau1[[#This Row],[lead niv2]]&amp;"-"&amp;Tableau1[[#This Row],[lead niv3]]</f>
        <v>0-0-0</v>
      </c>
      <c r="BQ34" s="12"/>
      <c r="BR34" s="14">
        <v>1</v>
      </c>
      <c r="BS34" s="26" t="str">
        <f t="array" ref="BS34">INDEX(Tableau2[RANK],MATCH(BN34,Tableau2[RANK],0)+1,1)</f>
        <v>LEADER SEIG</v>
      </c>
      <c r="BT34" s="26">
        <f t="array" ref="BT3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4" s="26" t="str">
        <f t="array" ref="BU34">IF(Tableau1[[#This Row],[PERSO À QUALIFIER]]&gt;0,INDEX(Tableau1[],MATCH(_xlfn.MAXIFS(Tableau1[VENTES],Tableau1[VENTES],"&lt;250",Tableau1[DIRECT],Tableau1[[#This Row],[NOM]]),Tableau1[VENTES],0),COLUMN(Tableau1[NOM])),"")</f>
        <v/>
      </c>
      <c r="BV34" s="26" t="str">
        <f t="array" ref="BV3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4" s="26">
        <f t="array" ref="BW3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4" s="26" t="str">
        <f t="array" ref="BX3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4" s="26" t="str">
        <f t="array" ref="BY3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4" s="26" t="str">
        <f t="array" ref="BZ3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4" s="26" t="str">
        <f t="array" ref="CA3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4" s="26">
        <f t="array" ref="CB3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4" s="26">
        <f t="array" ref="CC3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4" s="26">
        <f t="array" ref="CD3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11</v>
      </c>
      <c r="CE34" s="26" t="str">
        <f t="array" ref="CE3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4" s="26" t="str">
        <f t="array" ref="CF3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4" s="26" t="str">
        <f t="array" ref="CG3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4" s="26" t="str">
        <f t="array" ref="CH3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4" s="26" t="str">
        <f t="array" ref="CI3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34" s="26" t="str">
        <f t="array" ref="CJ3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/>
      </c>
      <c r="CK34" s="26">
        <f t="array" ref="CK3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0</v>
      </c>
      <c r="CL34" s="26" t="e">
        <f t="array" ref="CL3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4" s="26" t="e">
        <f t="array" ref="CM3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4" s="26"/>
      <c r="CO34" s="26"/>
      <c r="CP34" s="26">
        <f t="array" ref="CP3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1</v>
      </c>
      <c r="CQ34" s="26" t="str">
        <f t="array" ref="CQ3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4" s="26" t="str">
        <f t="array" ref="CR3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4" s="26"/>
      <c r="CT34" s="26"/>
      <c r="CU34" s="26"/>
      <c r="CV34" s="26"/>
      <c r="CW34" s="26"/>
      <c r="CX34" s="26"/>
      <c r="CY34" s="26"/>
      <c r="CZ34" s="26"/>
      <c r="DA34" s="26"/>
      <c r="DB34" s="26"/>
      <c r="DC34" s="26">
        <f t="array" ref="DC3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4" s="26" t="str">
        <f t="array" ref="DD3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4" s="26" t="str">
        <f t="array" ref="DE3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4" s="26">
        <f t="array" ref="DF3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4" s="26" t="str">
        <f t="array" ref="DG3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4" s="26" t="str">
        <f t="array" ref="DH3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4" s="26">
        <f t="array" ref="DI3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4" s="26">
        <f t="array" ref="DJ3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301.85000000000002</v>
      </c>
      <c r="DK34" s="26">
        <f t="array" ref="DK34">IF(Tableau1[[#This Row],[PAYE SI INVESTI]]&lt;&gt;"",Tableau1[[#This Row],[PAYE SI INVESTI]]-Tableau1[[#This Row],[PAYE]],"")</f>
        <v>-475.37</v>
      </c>
      <c r="DO34" s="3"/>
    </row>
    <row r="35" spans="1:119" x14ac:dyDescent="0.25">
      <c r="A35" s="9" t="s">
        <v>124</v>
      </c>
      <c r="B35" s="2" t="s">
        <v>107</v>
      </c>
      <c r="C35" t="str">
        <f t="array" ref="C35">IF(OR(Tableau1[[#This Row],[DIRECT]]="",Tableau1[[#This Row],[DIRECT]]="val"),"",INDEX(Tableau1[],MATCH(Tableau1[[#This Row],[DIRECT]],Tableau1[NOM],0),2))</f>
        <v>VAL</v>
      </c>
      <c r="D35" t="str">
        <f t="array" ref="D35">IF(OR(Tableau1[[#This Row],[direct2]]="",Tableau1[[#This Row],[direct2]]="val"),"",INDEX(Tableau1[],MATCH(Tableau1[[#This Row],[direct2]],Tableau1[NOM],0),2))</f>
        <v/>
      </c>
      <c r="E35" t="str">
        <f t="array" ref="E35">IF(OR(Tableau1[[#This Row],[direct3]]="",Tableau1[[#This Row],[direct3]]="val"),"",INDEX(Tableau1[],MATCH(Tableau1[[#This Row],[direct3]],Tableau1[NOM],0),2))</f>
        <v/>
      </c>
      <c r="F35" t="str">
        <f t="array" ref="F35">IF(OR(Tableau1[[#This Row],[direct4]]="",Tableau1[[#This Row],[direct4]]="val"),"",INDEX(Tableau1[],MATCH(Tableau1[[#This Row],[direct4]],Tableau1[NOM],0),2))</f>
        <v/>
      </c>
      <c r="G35" t="str">
        <f t="array" ref="G35">IF(OR(Tableau1[[#This Row],[direct5]]="",Tableau1[[#This Row],[direct5]]="val"),"",INDEX(Tableau1[],MATCH(Tableau1[[#This Row],[direct5]],Tableau1[NOM],0),2))</f>
        <v/>
      </c>
      <c r="H35" t="str">
        <f t="array" ref="H35">IF(OR(Tableau1[[#This Row],[direct6]]="",Tableau1[[#This Row],[direct6]]="val"),"",INDEX(Tableau1[],MATCH(Tableau1[[#This Row],[direct6]],Tableau1[NOM],0),2))</f>
        <v/>
      </c>
      <c r="I35" t="str">
        <f t="array" ref="I35">IF(OR(Tableau1[[#This Row],[direct7]]="",Tableau1[[#This Row],[direct7]]="val"),"",INDEX(Tableau1[],MATCH(Tableau1[[#This Row],[direct7]],Tableau1[NOM],0),2))</f>
        <v/>
      </c>
      <c r="J35" t="str">
        <f t="array" ref="J35">IF(OR(Tableau1[[#This Row],[direct8]]="",Tableau1[[#This Row],[direct8]]="val"),"",INDEX(Tableau1[],MATCH(Tableau1[[#This Row],[direct8]],Tableau1[NOM],0),2))</f>
        <v/>
      </c>
      <c r="K35" t="str">
        <f t="array" ref="K35">IF(OR(Tableau1[[#This Row],[direct9]]="",Tableau1[[#This Row],[direct9]]="val"),"",INDEX(Tableau1[],MATCH(Tableau1[[#This Row],[direct9]],Tableau1[NOM],0),2))</f>
        <v/>
      </c>
      <c r="L35" t="str">
        <f t="array" ref="L35">IF(OR(Tableau1[[#This Row],[direct10]]="",Tableau1[[#This Row],[direct10]]="val"),"",INDEX(Tableau1[],MATCH(Tableau1[[#This Row],[direct10]],Tableau1[NOM],0),2))</f>
        <v/>
      </c>
      <c r="M35" t="str">
        <f t="array" ref="M35">IF(OR(Tableau1[[#This Row],[direct11]]="",Tableau1[[#This Row],[direct11]]="val"),"",INDEX(Tableau1[],MATCH(Tableau1[[#This Row],[direct11]],Tableau1[NOM],0),2))</f>
        <v/>
      </c>
      <c r="N35" t="str">
        <f t="array" ref="N35">IF(OR(Tableau1[[#This Row],[direct12]]="",Tableau1[[#This Row],[direct12]]="val"),"",INDEX(Tableau1[],MATCH(Tableau1[[#This Row],[direct12]],Tableau1[NOM],0),2))</f>
        <v/>
      </c>
      <c r="O35" t="str">
        <f t="array" ref="O35">IF(OR(Tableau1[[#This Row],[direct13]]="",Tableau1[[#This Row],[direct13]]="val"),"",INDEX(Tableau1[],MATCH(Tableau1[[#This Row],[direct13]],Tableau1[NOM],0),2))</f>
        <v/>
      </c>
      <c r="P35" t="str">
        <f t="array" ref="P35">IF(OR(Tableau1[[#This Row],[direct14]]="",Tableau1[[#This Row],[direct14]]="val"),"",INDEX(Tableau1[],MATCH(Tableau1[[#This Row],[direct14]],Tableau1[NOM],0),2))</f>
        <v/>
      </c>
      <c r="Q35" t="str">
        <f t="array" ref="Q35">IF(OR(Tableau1[[#This Row],[direct15]]="",Tableau1[[#This Row],[direct15]]="val"),"",INDEX(Tableau1[],MATCH(Tableau1[[#This Row],[direct15]],Tableau1[NOM],0),2))</f>
        <v/>
      </c>
      <c r="R35" t="str">
        <f t="array" ref="R35">IF(OR(Tableau1[[#This Row],[direct16]]="",Tableau1[[#This Row],[direct16]]="val"),"",INDEX(Tableau1[],MATCH(Tableau1[[#This Row],[direct16]],Tableau1[NOM],0),2))</f>
        <v/>
      </c>
      <c r="S35" t="str">
        <f t="array" ref="S35">IF(OR(Tableau1[[#This Row],[direct17]]="",Tableau1[[#This Row],[direct17]]="val"),"",INDEX(Tableau1[],MATCH(Tableau1[[#This Row],[direct17]],Tableau1[NOM],0),2))</f>
        <v/>
      </c>
      <c r="T35" t="str">
        <f t="array" ref="T35">IF(OR(Tableau1[[#This Row],[direct18]]="",Tableau1[[#This Row],[direct18]]="val"),"",INDEX(Tableau1[],MATCH(Tableau1[[#This Row],[direct18]],Tableau1[NOM],0),2))</f>
        <v/>
      </c>
      <c r="U35" t="str">
        <f t="array" ref="U35">IF(OR(Tableau1[[#This Row],[direct19]]="",Tableau1[[#This Row],[direct19]]="val"),"",INDEX(Tableau1[],MATCH(Tableau1[[#This Row],[direct19]],Tableau1[NOM],0),2))</f>
        <v/>
      </c>
      <c r="V35" s="11" t="str">
        <f t="array" ref="V3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5" s="11">
        <f t="array" ref="W35">IF(Tableau1[[#This Row],[LEADER DIRECT]]="",0,INDEX(Tableau1[],MATCH(Tableau1[[#This Row],[LEADER DIRECT]],Tableau1[NOM],0),COLUMN(Tableau1[[#This Row],[RANG_leader]])))</f>
        <v>0</v>
      </c>
      <c r="X35" s="11">
        <f t="array" ref="X3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5" s="12">
        <f t="array" ref="Y35">IF(Tableau1[[#This Row],[DIRECT]]="",0,VLOOKUP(Tableau1[[#This Row],[DIRECT]],Tableau1[],COLUMN(Tableau1[[#This Row],[RANG]]),FALSE)+1)</f>
        <v>2</v>
      </c>
      <c r="Z35" s="19">
        <v>692.5</v>
      </c>
      <c r="AA35">
        <f t="array" ref="AA35">COUNTIF(Tableau1[DIRECT],Tableau1[[#This Row],[NOM]])</f>
        <v>0</v>
      </c>
      <c r="AB35">
        <f t="array" ref="AB35">COUNTIFS(Tableau1[DIRECT],Tableau1[[#This Row],[NOM]],Tableau1[VENTES],"&gt;=250")</f>
        <v>0</v>
      </c>
      <c r="AC35" s="1">
        <f t="array" ref="AC3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5" s="1">
        <f t="array" ref="AD3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5" s="20">
        <f t="array" ref="AE35">IF(Tableau1[[#This Row],[LEAD_QUAL_PREMIER]]=1,Tableau1[[#This Row],[niv1 qual]],COUNTIFS(Tableau1[DIRECT],Tableau1[[#This Row],[NOM]],Tableau1[LEAD_QUAL_VRAI],0,Tableau1[VENTES],"&gt;=250"))</f>
        <v>0</v>
      </c>
      <c r="AF35" s="1">
        <f t="array" ref="AF3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5" s="1">
        <f t="array" ref="AG35">IF(AND(Tableau1[[#This Row],[niv1 qual]]&gt;3,(Tableau1[[#This Row],[niv1 qual]]+Tableau1[[#This Row],[niv2+ qual]])&gt;5,Tableau1[[#This Row],[VENTES]]&gt;=1000,Tableau1[[#This Row],[ventes_equipe_temp]]&gt;=6000),1,0)</f>
        <v>0</v>
      </c>
      <c r="AH35" s="1">
        <f t="array" ref="AH35">IF(Tableau1[[#This Row],[LEAD_POSSIBLE]]=1,RANK(Tableau1[[#This Row],[RANG]],Tableau1[RANG],1),0)</f>
        <v>0</v>
      </c>
      <c r="AI35" s="1">
        <f t="array" ref="AI35">IF(COUNTIF(Tableau1[LEAD_POSSIBLE_RANG],"&lt;&gt;0")&gt;0,IF(Tableau1[[#This Row],[LEAD_POSSIBLE_RANG]]=LARGE(Tableau1[LEAD_POSSIBLE_RANG],1),1,0),0)</f>
        <v>0</v>
      </c>
      <c r="AJ35" s="1">
        <f t="array" ref="AJ35">IF(Tableau1[[#This Row],[DIRECT]]="",Tableau1[[#This Row],[LEAD_QUAL_VRAI]],IF(INDEX(Tableau1[],MATCH(Tableau1[[#This Row],[DIRECT]],Tableau1[NOM],0),COLUMN(Tableau1[[#This Row],[LEAD_QUAL_VRAI]]))=1,1,0))</f>
        <v>1</v>
      </c>
      <c r="AK35" s="1">
        <f t="array" ref="AK3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5">
        <f t="array" ref="AL3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692.5</v>
      </c>
      <c r="AM35" s="10">
        <f t="array" ref="AM35">Tableau1[[#This Row],[VENTES]]+SUMIFS(Tableau1[VENTES EQUIPE],Tableau1[DIRECT],Tableau1[[#This Row],[NOM]],Tableau1[signé_lead],0)</f>
        <v>692.5</v>
      </c>
      <c r="AN35" s="1">
        <f t="array" ref="AN35">IF(Tableau1[[#This Row],[LEAD_QUAL_VRAI]]=1,SUMIFS(Tableau1[VENTES EQUIPE],Tableau1[LEADER DIRECT],Tableau1[[#This Row],[NOM]],Tableau1[signé_lead],1),0)</f>
        <v>0</v>
      </c>
      <c r="AO35" s="1">
        <f t="array" ref="AO35">IF(Tableau1[[#This Row],[LEAD_QUAL_VRAI]]=1,SUMIFS(Tableau1[VENTES EQUIPE],Tableau1[RANG_leader],Tableau1[[#This Row],[RANG_leader]]+2,Tableau1[signé_lead],1),0)</f>
        <v>0</v>
      </c>
      <c r="AP35" s="1">
        <f t="array" ref="AP35">IF(Tableau1[[#This Row],[LEAD_QUAL_VRAI]]=1,SUMIFS(Tableau1[VENTES EQUIPE],Tableau1[RANG_leader],Tableau1[[#This Row],[RANG_leader]]+3,Tableau1[signé_lead],1),0)</f>
        <v>0</v>
      </c>
      <c r="AQ35" s="1">
        <f t="array" ref="AQ35">IF(Tableau1[[#This Row],[LEAD_QUAL_VRAI]]=1,SUMIFS(Tableau1[VENTES EQUIPE],Tableau1[RANG_leader],Tableau1[[#This Row],[RANG_leader]]+4,Tableau1[signé_lead],1),0)</f>
        <v>0</v>
      </c>
      <c r="AR35" s="1">
        <f t="array" ref="AR35">IF(Tableau1[[#This Row],[LEAD_QUAL_VRAI]]=1,SUMIFS(Tableau1[VENTES EQUIPE],Tableau1[RANG_leader],Tableau1[[#This Row],[RANG_leader]]+5,Tableau1[signé_lead],1),0)</f>
        <v>0</v>
      </c>
      <c r="AS35" s="1">
        <f t="array" ref="AS35">IF(Tableau1[[#This Row],[LEAD_QUAL_VRAI]]=1,SUMIFS(Tableau1[VENTES EQUIPE],Tableau1[RANG_leader],Tableau1[[#This Row],[RANG_leader]]+6,Tableau1[signé_lead],1),0)</f>
        <v>0</v>
      </c>
      <c r="AT35" s="1">
        <f t="array" ref="AT35">IF(Tableau1[[#This Row],[LEAD_QUAL_VRAI]]=1,SUMIFS(Tableau1[VENTES EQUIPE],Tableau1[RANG_leader],Tableau1[[#This Row],[RANG_leader]]+7,Tableau1[signé_lead],1),0)</f>
        <v>0</v>
      </c>
      <c r="AU35" s="1">
        <f t="array" ref="AU35">IF(Tableau1[[#This Row],[LEAD_QUAL_VRAI]]=1,SUMIFS(Tableau1[VENTES EQUIPE],Tableau1[RANG_leader],Tableau1[[#This Row],[RANG_leader]]+8,Tableau1[signé_lead],1),0)</f>
        <v>0</v>
      </c>
      <c r="AV35" s="1">
        <f t="array" ref="AV35">IF(Tableau1[[#This Row],[LEAD_QUAL_VRAI]]=1,SUMIFS(Tableau1[VENTES EQUIPE],Tableau1[RANG_leader],Tableau1[[#This Row],[RANG_leader]]+9,Tableau1[signé_lead],1),0)</f>
        <v>0</v>
      </c>
      <c r="AW35" s="1">
        <f t="array" ref="AW35">IF(Tableau1[[#This Row],[LEAD_QUAL_VRAI]]=1,SUMIFS(Tableau1[VENTES EQUIPE],Tableau1[RANG_leader],Tableau1[[#This Row],[RANG_leader]]+10,Tableau1[signé_lead],1),0)</f>
        <v>0</v>
      </c>
      <c r="AX35" s="1">
        <f t="array" ref="AX35">IF(Tableau1[[#This Row],[LEAD_QUAL_VRAI]]=1,SUMIFS(Tableau1[VENTES EQUIPE],Tableau1[RANG_leader],Tableau1[[#This Row],[RANG_leader]]+11,Tableau1[signé_lead],1),0)</f>
        <v>0</v>
      </c>
      <c r="AY35" s="1">
        <f t="array" ref="AY35">IF(Tableau1[[#This Row],[LEAD_QUAL_VRAI]]=1,SUMIFS(Tableau1[VENTES EQUIPE],Tableau1[RANG_leader],Tableau1[[#This Row],[RANG_leader]]+12,Tableau1[signé_lead],1),0)</f>
        <v>0</v>
      </c>
      <c r="AZ35" s="1">
        <f t="array" ref="AZ35">IF(Tableau1[[#This Row],[LEAD_QUAL_VRAI]]=1,SUMIFS(Tableau1[VENTES EQUIPE],Tableau1[RANG_leader],Tableau1[[#This Row],[RANG_leader]]+13,Tableau1[signé_lead],1),0)</f>
        <v>0</v>
      </c>
      <c r="BA35" s="1">
        <f t="array" ref="BA35">IF(Tableau1[[#This Row],[LEAD_QUAL_VRAI]]=1,SUMIFS(Tableau1[VENTES EQUIPE],Tableau1[RANG_leader],Tableau1[[#This Row],[RANG_leader]]+14,Tableau1[signé_lead],1),0)</f>
        <v>0</v>
      </c>
      <c r="BB35" s="1">
        <f t="array" ref="BB35">IF(Tableau1[[#This Row],[LEAD_QUAL_VRAI]]=1,SUMIFS(Tableau1[VENTES EQUIPE],Tableau1[RANG_leader],Tableau1[[#This Row],[RANG_leader]]+15,Tableau1[signé_lead],1),0)</f>
        <v>0</v>
      </c>
      <c r="BC35" s="1">
        <f t="array" ref="BC35">IF(Tableau1[[#This Row],[LEAD_QUAL_VRAI]]=1,COUNTIFS(Tableau1[LEADER DIRECT],Tableau1[[#This Row],[NOM]],Tableau1[LEAD_QUAL_VRAI],1),0)</f>
        <v>0</v>
      </c>
      <c r="BD35" s="1">
        <f t="array" ref="BD35">IF(Tableau1[[#This Row],[LEAD_QUAL_VRAI]]=1,COUNTIFS(Tableau1[RANG_leader],Tableau1[[#This Row],[RANG_leader]]+2),0)</f>
        <v>0</v>
      </c>
      <c r="BE35" s="1">
        <f t="array" ref="BE35">IF(Tableau1[[#This Row],[LEAD_QUAL_VRAI]]=1,COUNTIFS(Tableau1[RANG_leader],Tableau1[[#This Row],[RANG_leader]]+3),0)</f>
        <v>0</v>
      </c>
      <c r="BF35" s="1">
        <f t="array" ref="BF35">IF(AND(Tableau1[[#This Row],[VENTES]]&gt;=250,COUNTIFS(Tableau1[DIRECT],Tableau1[[#This Row],[NOM]],Tableau1[VENTES],"&gt;=250",Tableau1[LEAD_QUAL_VRAI],0)&gt;0),1,0)</f>
        <v>0</v>
      </c>
      <c r="BG35" s="1">
        <f t="array" ref="BG35">IF(AND(Tableau1[[#This Row],[VENTES]]&gt;=250,COUNTIFS(Tableau1[DIRECT],Tableau1[[#This Row],[NOM]],Tableau1[VENTES],"&gt;=250",Tableau1[LEAD_QUAL_VRAI],0)&gt;1),1,0)</f>
        <v>0</v>
      </c>
      <c r="BH35" s="1">
        <f t="array" ref="BH35">IF(AND(Tableau1[[#This Row],[VENTES]]&gt;=750,COUNTIFS(Tableau1[DIRECT],Tableau1[[#This Row],[NOM]],Tableau1[VENTES],"&gt;=250",Tableau1[LEAD_QUAL_VRAI],0)&gt;2,Tableau1[[#This Row],[VENTES EQUIPE]]&gt;=3000),1,0)</f>
        <v>0</v>
      </c>
      <c r="BI35" s="1">
        <f t="array" ref="BI35">IF(Tableau1[[#This Row],[lead niv1]]=1,1,0)</f>
        <v>0</v>
      </c>
      <c r="BJ35" s="1">
        <f t="array" ref="BJ35">IF(Tableau1[[#This Row],[lead niv1]]&gt;1,1,0)</f>
        <v>0</v>
      </c>
      <c r="BK35" s="1">
        <f t="array" ref="BK35">IF(AND(Tableau1[[#This Row],[lead niv1]]&gt;2,Tableau1[[#This Row],[lead niv2]]&gt;0),1,0)</f>
        <v>0</v>
      </c>
      <c r="BL35" s="1">
        <f t="array" ref="BL35">IF(AND(Tableau1[[#This Row],[lead niv1]]&gt;5,Tableau1[[#This Row],[lead niv2]]&gt;2,Tableau1[[#This Row],[lead niv3]]&gt;0),1,0)</f>
        <v>0</v>
      </c>
      <c r="BM35" s="1">
        <f t="array" ref="BM35">IF(AND(Tableau1[[#This Row],[lead niv1]]&gt;11,Tableau1[[#This Row],[lead niv2]]&gt;5,Tableau1[[#This Row],[lead niv3]]&gt;1),1,0)</f>
        <v>0</v>
      </c>
      <c r="BN35" s="12" t="str">
        <f t="array" ref="BN3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5" s="13">
        <f t="array" ref="BO3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173.125</v>
      </c>
      <c r="BP35" s="12" t="str">
        <f t="array" ref="BP35">Tableau1[[#This Row],[lead niv1]]&amp;"-"&amp;Tableau1[[#This Row],[lead niv2]]&amp;"-"&amp;Tableau1[[#This Row],[lead niv3]]</f>
        <v>0-0-0</v>
      </c>
      <c r="BQ35" s="12"/>
      <c r="BR35" s="14">
        <v>0</v>
      </c>
      <c r="BS35" s="26" t="str">
        <f t="array" ref="BS35">INDEX(Tableau2[RANK],MATCH(BN35,Tableau2[RANK],0)+1,1)</f>
        <v>CONS SEIGNOR</v>
      </c>
      <c r="BT35" s="26">
        <f t="array" ref="BT3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5" s="26" t="str">
        <f t="array" ref="BU35">IF(Tableau1[[#This Row],[PERSO À QUALIFIER]]&gt;0,INDEX(Tableau1[],MATCH(_xlfn.MAXIFS(Tableau1[VENTES],Tableau1[VENTES],"&lt;250",Tableau1[DIRECT],Tableau1[[#This Row],[NOM]]),Tableau1[VENTES],0),COLUMN(Tableau1[NOM])),"")</f>
        <v/>
      </c>
      <c r="BV35" s="26" t="str">
        <f t="array" ref="BV3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5" s="26">
        <f t="array" ref="BW3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5" s="26" t="str">
        <f t="array" ref="BX3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5" s="26" t="str">
        <f t="array" ref="BY3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5" s="26" t="str">
        <f t="array" ref="BZ3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5" s="26" t="str">
        <f t="array" ref="CA3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5" s="26">
        <f t="array" ref="CB3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5" s="26">
        <f t="array" ref="CC3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5" s="26">
        <f t="array" ref="CD3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5" s="26" t="str">
        <f t="array" ref="CE3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5" s="26" t="str">
        <f t="array" ref="CF3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5" s="26" t="str">
        <f t="array" ref="CG3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5" s="26" t="str">
        <f t="array" ref="CH3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5" s="26" t="str">
        <f t="array" ref="CI3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DANIKA BLANCHARD</v>
      </c>
      <c r="CJ35" s="26" t="str">
        <f t="array" ref="CJ3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5" s="26" t="str">
        <f t="array" ref="CK3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5" s="26" t="e">
        <f t="array" ref="CL3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5" s="26" t="e">
        <f t="array" ref="CM3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5" s="26"/>
      <c r="CO35" s="26"/>
      <c r="CP35" s="26">
        <f t="array" ref="CP3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5" s="26" t="str">
        <f t="array" ref="CQ3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5" s="26" t="str">
        <f t="array" ref="CR3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5" s="26"/>
      <c r="CT35" s="26"/>
      <c r="CU35" s="26"/>
      <c r="CV35" s="26"/>
      <c r="CW35" s="26"/>
      <c r="CX35" s="26"/>
      <c r="CY35" s="26"/>
      <c r="CZ35" s="26"/>
      <c r="DA35" s="26"/>
      <c r="DB35" s="26"/>
      <c r="DC35" s="26">
        <f t="array" ref="DC3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5" s="26" t="str">
        <f t="array" ref="DD3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5" s="26" t="str">
        <f t="array" ref="DE3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5" s="26">
        <f t="array" ref="DF3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5" s="26" t="str">
        <f t="array" ref="DG3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5" s="26" t="str">
        <f t="array" ref="DH3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5" s="26">
        <f t="array" ref="DI3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5" s="26">
        <f t="array" ref="DJ3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173.125</v>
      </c>
      <c r="DK35" s="26">
        <f t="array" ref="DK35">IF(Tableau1[[#This Row],[PAYE SI INVESTI]]&lt;&gt;"",Tableau1[[#This Row],[PAYE SI INVESTI]]-Tableau1[[#This Row],[PAYE]],"")</f>
        <v>0</v>
      </c>
      <c r="DO35" s="3"/>
    </row>
    <row r="36" spans="1:119" x14ac:dyDescent="0.25">
      <c r="A36" s="9" t="s">
        <v>125</v>
      </c>
      <c r="B36" s="2" t="s">
        <v>119</v>
      </c>
      <c r="C36" t="str">
        <f t="array" ref="C36">IF(OR(Tableau1[[#This Row],[DIRECT]]="",Tableau1[[#This Row],[DIRECT]]="val"),"",INDEX(Tableau1[],MATCH(Tableau1[[#This Row],[DIRECT]],Tableau1[NOM],0),2))</f>
        <v>CAROLINE GAULIN</v>
      </c>
      <c r="D36" t="str">
        <f t="array" ref="D36">IF(OR(Tableau1[[#This Row],[direct2]]="",Tableau1[[#This Row],[direct2]]="val"),"",INDEX(Tableau1[],MATCH(Tableau1[[#This Row],[direct2]],Tableau1[NOM],0),2))</f>
        <v>VAL</v>
      </c>
      <c r="E36" t="str">
        <f t="array" ref="E36">IF(OR(Tableau1[[#This Row],[direct3]]="",Tableau1[[#This Row],[direct3]]="val"),"",INDEX(Tableau1[],MATCH(Tableau1[[#This Row],[direct3]],Tableau1[NOM],0),2))</f>
        <v/>
      </c>
      <c r="F36" t="str">
        <f t="array" ref="F36">IF(OR(Tableau1[[#This Row],[direct4]]="",Tableau1[[#This Row],[direct4]]="val"),"",INDEX(Tableau1[],MATCH(Tableau1[[#This Row],[direct4]],Tableau1[NOM],0),2))</f>
        <v/>
      </c>
      <c r="G36" t="str">
        <f t="array" ref="G36">IF(OR(Tableau1[[#This Row],[direct5]]="",Tableau1[[#This Row],[direct5]]="val"),"",INDEX(Tableau1[],MATCH(Tableau1[[#This Row],[direct5]],Tableau1[NOM],0),2))</f>
        <v/>
      </c>
      <c r="H36" t="str">
        <f t="array" ref="H36">IF(OR(Tableau1[[#This Row],[direct6]]="",Tableau1[[#This Row],[direct6]]="val"),"",INDEX(Tableau1[],MATCH(Tableau1[[#This Row],[direct6]],Tableau1[NOM],0),2))</f>
        <v/>
      </c>
      <c r="I36" t="str">
        <f t="array" ref="I36">IF(OR(Tableau1[[#This Row],[direct7]]="",Tableau1[[#This Row],[direct7]]="val"),"",INDEX(Tableau1[],MATCH(Tableau1[[#This Row],[direct7]],Tableau1[NOM],0),2))</f>
        <v/>
      </c>
      <c r="J36" t="str">
        <f t="array" ref="J36">IF(OR(Tableau1[[#This Row],[direct8]]="",Tableau1[[#This Row],[direct8]]="val"),"",INDEX(Tableau1[],MATCH(Tableau1[[#This Row],[direct8]],Tableau1[NOM],0),2))</f>
        <v/>
      </c>
      <c r="K36" t="str">
        <f t="array" ref="K36">IF(OR(Tableau1[[#This Row],[direct9]]="",Tableau1[[#This Row],[direct9]]="val"),"",INDEX(Tableau1[],MATCH(Tableau1[[#This Row],[direct9]],Tableau1[NOM],0),2))</f>
        <v/>
      </c>
      <c r="L36" t="str">
        <f t="array" ref="L36">IF(OR(Tableau1[[#This Row],[direct10]]="",Tableau1[[#This Row],[direct10]]="val"),"",INDEX(Tableau1[],MATCH(Tableau1[[#This Row],[direct10]],Tableau1[NOM],0),2))</f>
        <v/>
      </c>
      <c r="M36" t="str">
        <f t="array" ref="M36">IF(OR(Tableau1[[#This Row],[direct11]]="",Tableau1[[#This Row],[direct11]]="val"),"",INDEX(Tableau1[],MATCH(Tableau1[[#This Row],[direct11]],Tableau1[NOM],0),2))</f>
        <v/>
      </c>
      <c r="N36" t="str">
        <f t="array" ref="N36">IF(OR(Tableau1[[#This Row],[direct12]]="",Tableau1[[#This Row],[direct12]]="val"),"",INDEX(Tableau1[],MATCH(Tableau1[[#This Row],[direct12]],Tableau1[NOM],0),2))</f>
        <v/>
      </c>
      <c r="O36" t="str">
        <f t="array" ref="O36">IF(OR(Tableau1[[#This Row],[direct13]]="",Tableau1[[#This Row],[direct13]]="val"),"",INDEX(Tableau1[],MATCH(Tableau1[[#This Row],[direct13]],Tableau1[NOM],0),2))</f>
        <v/>
      </c>
      <c r="P36" t="str">
        <f t="array" ref="P36">IF(OR(Tableau1[[#This Row],[direct14]]="",Tableau1[[#This Row],[direct14]]="val"),"",INDEX(Tableau1[],MATCH(Tableau1[[#This Row],[direct14]],Tableau1[NOM],0),2))</f>
        <v/>
      </c>
      <c r="Q36" t="str">
        <f t="array" ref="Q36">IF(OR(Tableau1[[#This Row],[direct15]]="",Tableau1[[#This Row],[direct15]]="val"),"",INDEX(Tableau1[],MATCH(Tableau1[[#This Row],[direct15]],Tableau1[NOM],0),2))</f>
        <v/>
      </c>
      <c r="R36" t="str">
        <f t="array" ref="R36">IF(OR(Tableau1[[#This Row],[direct16]]="",Tableau1[[#This Row],[direct16]]="val"),"",INDEX(Tableau1[],MATCH(Tableau1[[#This Row],[direct16]],Tableau1[NOM],0),2))</f>
        <v/>
      </c>
      <c r="S36" t="str">
        <f t="array" ref="S36">IF(OR(Tableau1[[#This Row],[direct17]]="",Tableau1[[#This Row],[direct17]]="val"),"",INDEX(Tableau1[],MATCH(Tableau1[[#This Row],[direct17]],Tableau1[NOM],0),2))</f>
        <v/>
      </c>
      <c r="T36" t="str">
        <f t="array" ref="T36">IF(OR(Tableau1[[#This Row],[direct18]]="",Tableau1[[#This Row],[direct18]]="val"),"",INDEX(Tableau1[],MATCH(Tableau1[[#This Row],[direct18]],Tableau1[NOM],0),2))</f>
        <v/>
      </c>
      <c r="U36" t="str">
        <f t="array" ref="U36">IF(OR(Tableau1[[#This Row],[direct19]]="",Tableau1[[#This Row],[direct19]]="val"),"",INDEX(Tableau1[],MATCH(Tableau1[[#This Row],[direct19]],Tableau1[NOM],0),2))</f>
        <v/>
      </c>
      <c r="V36" s="11" t="str">
        <f t="array" ref="V3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CAROLINE GAULIN</v>
      </c>
      <c r="W36" s="11">
        <f t="array" ref="W36">IF(Tableau1[[#This Row],[LEADER DIRECT]]="",0,INDEX(Tableau1[],MATCH(Tableau1[[#This Row],[LEADER DIRECT]],Tableau1[NOM],0),COLUMN(Tableau1[[#This Row],[RANG_leader]])))</f>
        <v>0</v>
      </c>
      <c r="X36" s="11">
        <f t="array" ref="X3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6" s="12">
        <f t="array" ref="Y36">IF(Tableau1[[#This Row],[DIRECT]]="",0,VLOOKUP(Tableau1[[#This Row],[DIRECT]],Tableau1[],COLUMN(Tableau1[[#This Row],[RANG]]),FALSE)+1)</f>
        <v>3</v>
      </c>
      <c r="Z36" s="19">
        <v>0</v>
      </c>
      <c r="AA36">
        <f t="array" ref="AA36">COUNTIF(Tableau1[DIRECT],Tableau1[[#This Row],[NOM]])</f>
        <v>0</v>
      </c>
      <c r="AB36">
        <f t="array" ref="AB36">COUNTIFS(Tableau1[DIRECT],Tableau1[[#This Row],[NOM]],Tableau1[VENTES],"&gt;=250")</f>
        <v>0</v>
      </c>
      <c r="AC36" s="1">
        <f t="array" ref="AC3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6" s="1">
        <f t="array" ref="AD3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6" s="20">
        <f t="array" ref="AE36">IF(Tableau1[[#This Row],[LEAD_QUAL_PREMIER]]=1,Tableau1[[#This Row],[niv1 qual]],COUNTIFS(Tableau1[DIRECT],Tableau1[[#This Row],[NOM]],Tableau1[LEAD_QUAL_VRAI],0,Tableau1[VENTES],"&gt;=250"))</f>
        <v>0</v>
      </c>
      <c r="AF36" s="1">
        <f t="array" ref="AF3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6" s="1">
        <f t="array" ref="AG36">IF(AND(Tableau1[[#This Row],[niv1 qual]]&gt;3,(Tableau1[[#This Row],[niv1 qual]]+Tableau1[[#This Row],[niv2+ qual]])&gt;5,Tableau1[[#This Row],[VENTES]]&gt;=1000,Tableau1[[#This Row],[ventes_equipe_temp]]&gt;=6000),1,0)</f>
        <v>0</v>
      </c>
      <c r="AH36" s="1">
        <f t="array" ref="AH36">IF(Tableau1[[#This Row],[LEAD_POSSIBLE]]=1,RANK(Tableau1[[#This Row],[RANG]],Tableau1[RANG],1),0)</f>
        <v>0</v>
      </c>
      <c r="AI36" s="1">
        <f t="array" ref="AI36">IF(COUNTIF(Tableau1[LEAD_POSSIBLE_RANG],"&lt;&gt;0")&gt;0,IF(Tableau1[[#This Row],[LEAD_POSSIBLE_RANG]]=LARGE(Tableau1[LEAD_POSSIBLE_RANG],1),1,0),0)</f>
        <v>0</v>
      </c>
      <c r="AJ36" s="1">
        <f t="array" ref="AJ36">IF(Tableau1[[#This Row],[DIRECT]]="",Tableau1[[#This Row],[LEAD_QUAL_VRAI]],IF(INDEX(Tableau1[],MATCH(Tableau1[[#This Row],[DIRECT]],Tableau1[NOM],0),COLUMN(Tableau1[[#This Row],[LEAD_QUAL_VRAI]]))=1,1,0))</f>
        <v>0</v>
      </c>
      <c r="AK36" s="1">
        <f t="array" ref="AK3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6">
        <f t="array" ref="AL3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36" s="10">
        <f t="array" ref="AM36">Tableau1[[#This Row],[VENTES]]+SUMIFS(Tableau1[VENTES EQUIPE],Tableau1[DIRECT],Tableau1[[#This Row],[NOM]],Tableau1[signé_lead],0)</f>
        <v>0</v>
      </c>
      <c r="AN36" s="1">
        <f t="array" ref="AN36">IF(Tableau1[[#This Row],[LEAD_QUAL_VRAI]]=1,SUMIFS(Tableau1[VENTES EQUIPE],Tableau1[LEADER DIRECT],Tableau1[[#This Row],[NOM]],Tableau1[signé_lead],1),0)</f>
        <v>0</v>
      </c>
      <c r="AO36" s="1">
        <f t="array" ref="AO36">IF(Tableau1[[#This Row],[LEAD_QUAL_VRAI]]=1,SUMIFS(Tableau1[VENTES EQUIPE],Tableau1[RANG_leader],Tableau1[[#This Row],[RANG_leader]]+2,Tableau1[signé_lead],1),0)</f>
        <v>0</v>
      </c>
      <c r="AP36" s="1">
        <f t="array" ref="AP36">IF(Tableau1[[#This Row],[LEAD_QUAL_VRAI]]=1,SUMIFS(Tableau1[VENTES EQUIPE],Tableau1[RANG_leader],Tableau1[[#This Row],[RANG_leader]]+3,Tableau1[signé_lead],1),0)</f>
        <v>0</v>
      </c>
      <c r="AQ36" s="1">
        <f t="array" ref="AQ36">IF(Tableau1[[#This Row],[LEAD_QUAL_VRAI]]=1,SUMIFS(Tableau1[VENTES EQUIPE],Tableau1[RANG_leader],Tableau1[[#This Row],[RANG_leader]]+4,Tableau1[signé_lead],1),0)</f>
        <v>0</v>
      </c>
      <c r="AR36" s="1">
        <f t="array" ref="AR36">IF(Tableau1[[#This Row],[LEAD_QUAL_VRAI]]=1,SUMIFS(Tableau1[VENTES EQUIPE],Tableau1[RANG_leader],Tableau1[[#This Row],[RANG_leader]]+5,Tableau1[signé_lead],1),0)</f>
        <v>0</v>
      </c>
      <c r="AS36" s="1">
        <f t="array" ref="AS36">IF(Tableau1[[#This Row],[LEAD_QUAL_VRAI]]=1,SUMIFS(Tableau1[VENTES EQUIPE],Tableau1[RANG_leader],Tableau1[[#This Row],[RANG_leader]]+6,Tableau1[signé_lead],1),0)</f>
        <v>0</v>
      </c>
      <c r="AT36" s="1">
        <f t="array" ref="AT36">IF(Tableau1[[#This Row],[LEAD_QUAL_VRAI]]=1,SUMIFS(Tableau1[VENTES EQUIPE],Tableau1[RANG_leader],Tableau1[[#This Row],[RANG_leader]]+7,Tableau1[signé_lead],1),0)</f>
        <v>0</v>
      </c>
      <c r="AU36" s="1">
        <f t="array" ref="AU36">IF(Tableau1[[#This Row],[LEAD_QUAL_VRAI]]=1,SUMIFS(Tableau1[VENTES EQUIPE],Tableau1[RANG_leader],Tableau1[[#This Row],[RANG_leader]]+8,Tableau1[signé_lead],1),0)</f>
        <v>0</v>
      </c>
      <c r="AV36" s="1">
        <f t="array" ref="AV36">IF(Tableau1[[#This Row],[LEAD_QUAL_VRAI]]=1,SUMIFS(Tableau1[VENTES EQUIPE],Tableau1[RANG_leader],Tableau1[[#This Row],[RANG_leader]]+9,Tableau1[signé_lead],1),0)</f>
        <v>0</v>
      </c>
      <c r="AW36" s="1">
        <f t="array" ref="AW36">IF(Tableau1[[#This Row],[LEAD_QUAL_VRAI]]=1,SUMIFS(Tableau1[VENTES EQUIPE],Tableau1[RANG_leader],Tableau1[[#This Row],[RANG_leader]]+10,Tableau1[signé_lead],1),0)</f>
        <v>0</v>
      </c>
      <c r="AX36" s="1">
        <f t="array" ref="AX36">IF(Tableau1[[#This Row],[LEAD_QUAL_VRAI]]=1,SUMIFS(Tableau1[VENTES EQUIPE],Tableau1[RANG_leader],Tableau1[[#This Row],[RANG_leader]]+11,Tableau1[signé_lead],1),0)</f>
        <v>0</v>
      </c>
      <c r="AY36" s="1">
        <f t="array" ref="AY36">IF(Tableau1[[#This Row],[LEAD_QUAL_VRAI]]=1,SUMIFS(Tableau1[VENTES EQUIPE],Tableau1[RANG_leader],Tableau1[[#This Row],[RANG_leader]]+12,Tableau1[signé_lead],1),0)</f>
        <v>0</v>
      </c>
      <c r="AZ36" s="1">
        <f t="array" ref="AZ36">IF(Tableau1[[#This Row],[LEAD_QUAL_VRAI]]=1,SUMIFS(Tableau1[VENTES EQUIPE],Tableau1[RANG_leader],Tableau1[[#This Row],[RANG_leader]]+13,Tableau1[signé_lead],1),0)</f>
        <v>0</v>
      </c>
      <c r="BA36" s="1">
        <f t="array" ref="BA36">IF(Tableau1[[#This Row],[LEAD_QUAL_VRAI]]=1,SUMIFS(Tableau1[VENTES EQUIPE],Tableau1[RANG_leader],Tableau1[[#This Row],[RANG_leader]]+14,Tableau1[signé_lead],1),0)</f>
        <v>0</v>
      </c>
      <c r="BB36" s="1">
        <f t="array" ref="BB36">IF(Tableau1[[#This Row],[LEAD_QUAL_VRAI]]=1,SUMIFS(Tableau1[VENTES EQUIPE],Tableau1[RANG_leader],Tableau1[[#This Row],[RANG_leader]]+15,Tableau1[signé_lead],1),0)</f>
        <v>0</v>
      </c>
      <c r="BC36" s="1">
        <f t="array" ref="BC36">IF(Tableau1[[#This Row],[LEAD_QUAL_VRAI]]=1,COUNTIFS(Tableau1[LEADER DIRECT],Tableau1[[#This Row],[NOM]],Tableau1[LEAD_QUAL_VRAI],1),0)</f>
        <v>0</v>
      </c>
      <c r="BD36" s="1">
        <f t="array" ref="BD36">IF(Tableau1[[#This Row],[LEAD_QUAL_VRAI]]=1,COUNTIFS(Tableau1[RANG_leader],Tableau1[[#This Row],[RANG_leader]]+2),0)</f>
        <v>0</v>
      </c>
      <c r="BE36" s="1">
        <f t="array" ref="BE36">IF(Tableau1[[#This Row],[LEAD_QUAL_VRAI]]=1,COUNTIFS(Tableau1[RANG_leader],Tableau1[[#This Row],[RANG_leader]]+3),0)</f>
        <v>0</v>
      </c>
      <c r="BF36" s="1">
        <f t="array" ref="BF36">IF(AND(Tableau1[[#This Row],[VENTES]]&gt;=250,COUNTIFS(Tableau1[DIRECT],Tableau1[[#This Row],[NOM]],Tableau1[VENTES],"&gt;=250",Tableau1[LEAD_QUAL_VRAI],0)&gt;0),1,0)</f>
        <v>0</v>
      </c>
      <c r="BG36" s="1">
        <f t="array" ref="BG36">IF(AND(Tableau1[[#This Row],[VENTES]]&gt;=250,COUNTIFS(Tableau1[DIRECT],Tableau1[[#This Row],[NOM]],Tableau1[VENTES],"&gt;=250",Tableau1[LEAD_QUAL_VRAI],0)&gt;1),1,0)</f>
        <v>0</v>
      </c>
      <c r="BH36" s="1">
        <f t="array" ref="BH36">IF(AND(Tableau1[[#This Row],[VENTES]]&gt;=750,COUNTIFS(Tableau1[DIRECT],Tableau1[[#This Row],[NOM]],Tableau1[VENTES],"&gt;=250",Tableau1[LEAD_QUAL_VRAI],0)&gt;2,Tableau1[[#This Row],[VENTES EQUIPE]]&gt;=3000),1,0)</f>
        <v>0</v>
      </c>
      <c r="BI36" s="1">
        <f t="array" ref="BI36">IF(Tableau1[[#This Row],[lead niv1]]=1,1,0)</f>
        <v>0</v>
      </c>
      <c r="BJ36" s="1">
        <f t="array" ref="BJ36">IF(Tableau1[[#This Row],[lead niv1]]&gt;1,1,0)</f>
        <v>0</v>
      </c>
      <c r="BK36" s="1">
        <f t="array" ref="BK36">IF(AND(Tableau1[[#This Row],[lead niv1]]&gt;2,Tableau1[[#This Row],[lead niv2]]&gt;0),1,0)</f>
        <v>0</v>
      </c>
      <c r="BL36" s="1">
        <f t="array" ref="BL36">IF(AND(Tableau1[[#This Row],[lead niv1]]&gt;5,Tableau1[[#This Row],[lead niv2]]&gt;2,Tableau1[[#This Row],[lead niv3]]&gt;0),1,0)</f>
        <v>0</v>
      </c>
      <c r="BM36" s="1">
        <f t="array" ref="BM36">IF(AND(Tableau1[[#This Row],[lead niv1]]&gt;11,Tableau1[[#This Row],[lead niv2]]&gt;5,Tableau1[[#This Row],[lead niv3]]&gt;1),1,0)</f>
        <v>0</v>
      </c>
      <c r="BN36" s="12" t="str">
        <f t="array" ref="BN3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36" s="13">
        <f t="array" ref="BO3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36" s="12" t="str">
        <f t="array" ref="BP36">Tableau1[[#This Row],[lead niv1]]&amp;"-"&amp;Tableau1[[#This Row],[lead niv2]]&amp;"-"&amp;Tableau1[[#This Row],[lead niv3]]</f>
        <v>0-0-0</v>
      </c>
      <c r="BQ36" s="12"/>
      <c r="BR36" s="14">
        <v>0</v>
      </c>
      <c r="BS36" s="26" t="str">
        <f t="array" ref="BS36">INDEX(Tableau2[RANK],MATCH(BN36,Tableau2[RANK],0)+1,1)</f>
        <v>CONS</v>
      </c>
      <c r="BT36" s="26">
        <f t="array" ref="BT3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6" s="26" t="str">
        <f t="array" ref="BU36">IF(Tableau1[[#This Row],[PERSO À QUALIFIER]]&gt;0,INDEX(Tableau1[],MATCH(_xlfn.MAXIFS(Tableau1[VENTES],Tableau1[VENTES],"&lt;250",Tableau1[DIRECT],Tableau1[[#This Row],[NOM]]),Tableau1[VENTES],0),COLUMN(Tableau1[NOM])),"")</f>
        <v/>
      </c>
      <c r="BV36" s="26" t="str">
        <f t="array" ref="BV3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6" s="26">
        <f t="array" ref="BW3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6" s="26" t="str">
        <f t="array" ref="BX3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6" s="26" t="str">
        <f t="array" ref="BY3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6" s="26" t="str">
        <f t="array" ref="BZ3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6" s="26" t="str">
        <f t="array" ref="CA3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6" s="26">
        <f t="array" ref="CB3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36" s="26">
        <f t="array" ref="CC3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6" s="26">
        <f t="array" ref="CD3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6" s="26" t="str">
        <f t="array" ref="CE3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6" s="26" t="str">
        <f t="array" ref="CF3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6" s="26" t="str">
        <f t="array" ref="CG3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6" s="26" t="str">
        <f t="array" ref="CH3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6" s="26" t="str">
        <f t="array" ref="CI3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DANIKA BLANCHARD</v>
      </c>
      <c r="CJ36" s="26" t="str">
        <f t="array" ref="CJ3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6" s="26" t="str">
        <f t="array" ref="CK3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6" s="26" t="e">
        <f t="array" ref="CL3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6" s="26" t="e">
        <f t="array" ref="CM3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6" s="26"/>
      <c r="CO36" s="26"/>
      <c r="CP36" s="26">
        <f t="array" ref="CP3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6" s="26" t="str">
        <f t="array" ref="CQ3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6" s="26" t="str">
        <f t="array" ref="CR3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>
        <f t="array" ref="DC3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6" s="26" t="str">
        <f t="array" ref="DD3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6" s="26" t="str">
        <f t="array" ref="DE3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6" s="26">
        <f t="array" ref="DF3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6" s="26" t="str">
        <f t="array" ref="DG3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6" s="26" t="str">
        <f t="array" ref="DH3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6" s="26">
        <f t="array" ref="DI3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6" s="26">
        <f t="array" ref="DJ3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36" s="26">
        <f t="array" ref="DK36">IF(Tableau1[[#This Row],[PAYE SI INVESTI]]&lt;&gt;"",Tableau1[[#This Row],[PAYE SI INVESTI]]-Tableau1[[#This Row],[PAYE]],"")</f>
        <v>0</v>
      </c>
      <c r="DO36" s="3"/>
    </row>
    <row r="37" spans="1:119" x14ac:dyDescent="0.25">
      <c r="A37" s="9" t="s">
        <v>126</v>
      </c>
      <c r="B37" s="2" t="s">
        <v>123</v>
      </c>
      <c r="C37" t="str">
        <f t="array" ref="C37">IF(OR(Tableau1[[#This Row],[DIRECT]]="",Tableau1[[#This Row],[DIRECT]]="val"),"",INDEX(Tableau1[],MATCH(Tableau1[[#This Row],[DIRECT]],Tableau1[NOM],0),2))</f>
        <v>CAROLINE GAULIN</v>
      </c>
      <c r="D37" t="str">
        <f t="array" ref="D37">IF(OR(Tableau1[[#This Row],[direct2]]="",Tableau1[[#This Row],[direct2]]="val"),"",INDEX(Tableau1[],MATCH(Tableau1[[#This Row],[direct2]],Tableau1[NOM],0),2))</f>
        <v>VAL</v>
      </c>
      <c r="E37" t="str">
        <f t="array" ref="E37">IF(OR(Tableau1[[#This Row],[direct3]]="",Tableau1[[#This Row],[direct3]]="val"),"",INDEX(Tableau1[],MATCH(Tableau1[[#This Row],[direct3]],Tableau1[NOM],0),2))</f>
        <v/>
      </c>
      <c r="F37" t="str">
        <f t="array" ref="F37">IF(OR(Tableau1[[#This Row],[direct4]]="",Tableau1[[#This Row],[direct4]]="val"),"",INDEX(Tableau1[],MATCH(Tableau1[[#This Row],[direct4]],Tableau1[NOM],0),2))</f>
        <v/>
      </c>
      <c r="G37" t="str">
        <f t="array" ref="G37">IF(OR(Tableau1[[#This Row],[direct5]]="",Tableau1[[#This Row],[direct5]]="val"),"",INDEX(Tableau1[],MATCH(Tableau1[[#This Row],[direct5]],Tableau1[NOM],0),2))</f>
        <v/>
      </c>
      <c r="H37" t="str">
        <f t="array" ref="H37">IF(OR(Tableau1[[#This Row],[direct6]]="",Tableau1[[#This Row],[direct6]]="val"),"",INDEX(Tableau1[],MATCH(Tableau1[[#This Row],[direct6]],Tableau1[NOM],0),2))</f>
        <v/>
      </c>
      <c r="I37" t="str">
        <f t="array" ref="I37">IF(OR(Tableau1[[#This Row],[direct7]]="",Tableau1[[#This Row],[direct7]]="val"),"",INDEX(Tableau1[],MATCH(Tableau1[[#This Row],[direct7]],Tableau1[NOM],0),2))</f>
        <v/>
      </c>
      <c r="J37" t="str">
        <f t="array" ref="J37">IF(OR(Tableau1[[#This Row],[direct8]]="",Tableau1[[#This Row],[direct8]]="val"),"",INDEX(Tableau1[],MATCH(Tableau1[[#This Row],[direct8]],Tableau1[NOM],0),2))</f>
        <v/>
      </c>
      <c r="K37" t="str">
        <f t="array" ref="K37">IF(OR(Tableau1[[#This Row],[direct9]]="",Tableau1[[#This Row],[direct9]]="val"),"",INDEX(Tableau1[],MATCH(Tableau1[[#This Row],[direct9]],Tableau1[NOM],0),2))</f>
        <v/>
      </c>
      <c r="L37" t="str">
        <f t="array" ref="L37">IF(OR(Tableau1[[#This Row],[direct10]]="",Tableau1[[#This Row],[direct10]]="val"),"",INDEX(Tableau1[],MATCH(Tableau1[[#This Row],[direct10]],Tableau1[NOM],0),2))</f>
        <v/>
      </c>
      <c r="M37" t="str">
        <f t="array" ref="M37">IF(OR(Tableau1[[#This Row],[direct11]]="",Tableau1[[#This Row],[direct11]]="val"),"",INDEX(Tableau1[],MATCH(Tableau1[[#This Row],[direct11]],Tableau1[NOM],0),2))</f>
        <v/>
      </c>
      <c r="N37" t="str">
        <f t="array" ref="N37">IF(OR(Tableau1[[#This Row],[direct12]]="",Tableau1[[#This Row],[direct12]]="val"),"",INDEX(Tableau1[],MATCH(Tableau1[[#This Row],[direct12]],Tableau1[NOM],0),2))</f>
        <v/>
      </c>
      <c r="O37" t="str">
        <f t="array" ref="O37">IF(OR(Tableau1[[#This Row],[direct13]]="",Tableau1[[#This Row],[direct13]]="val"),"",INDEX(Tableau1[],MATCH(Tableau1[[#This Row],[direct13]],Tableau1[NOM],0),2))</f>
        <v/>
      </c>
      <c r="P37" t="str">
        <f t="array" ref="P37">IF(OR(Tableau1[[#This Row],[direct14]]="",Tableau1[[#This Row],[direct14]]="val"),"",INDEX(Tableau1[],MATCH(Tableau1[[#This Row],[direct14]],Tableau1[NOM],0),2))</f>
        <v/>
      </c>
      <c r="Q37" t="str">
        <f t="array" ref="Q37">IF(OR(Tableau1[[#This Row],[direct15]]="",Tableau1[[#This Row],[direct15]]="val"),"",INDEX(Tableau1[],MATCH(Tableau1[[#This Row],[direct15]],Tableau1[NOM],0),2))</f>
        <v/>
      </c>
      <c r="R37" t="str">
        <f t="array" ref="R37">IF(OR(Tableau1[[#This Row],[direct16]]="",Tableau1[[#This Row],[direct16]]="val"),"",INDEX(Tableau1[],MATCH(Tableau1[[#This Row],[direct16]],Tableau1[NOM],0),2))</f>
        <v/>
      </c>
      <c r="S37" t="str">
        <f t="array" ref="S37">IF(OR(Tableau1[[#This Row],[direct17]]="",Tableau1[[#This Row],[direct17]]="val"),"",INDEX(Tableau1[],MATCH(Tableau1[[#This Row],[direct17]],Tableau1[NOM],0),2))</f>
        <v/>
      </c>
      <c r="T37" t="str">
        <f t="array" ref="T37">IF(OR(Tableau1[[#This Row],[direct18]]="",Tableau1[[#This Row],[direct18]]="val"),"",INDEX(Tableau1[],MATCH(Tableau1[[#This Row],[direct18]],Tableau1[NOM],0),2))</f>
        <v/>
      </c>
      <c r="U37" t="str">
        <f t="array" ref="U37">IF(OR(Tableau1[[#This Row],[direct19]]="",Tableau1[[#This Row],[direct19]]="val"),"",INDEX(Tableau1[],MATCH(Tableau1[[#This Row],[direct19]],Tableau1[NOM],0),2))</f>
        <v/>
      </c>
      <c r="V37" s="11" t="str">
        <f t="array" ref="V3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37" s="11">
        <f t="array" ref="W37">IF(Tableau1[[#This Row],[LEADER DIRECT]]="",0,INDEX(Tableau1[],MATCH(Tableau1[[#This Row],[LEADER DIRECT]],Tableau1[NOM],0),COLUMN(Tableau1[[#This Row],[RANG_leader]])))</f>
        <v>1</v>
      </c>
      <c r="X37" s="11">
        <f t="array" ref="X3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7" s="12">
        <f t="array" ref="Y37">IF(Tableau1[[#This Row],[DIRECT]]="",0,VLOOKUP(Tableau1[[#This Row],[DIRECT]],Tableau1[],COLUMN(Tableau1[[#This Row],[RANG]]),FALSE)+1)</f>
        <v>3</v>
      </c>
      <c r="Z37" s="19">
        <v>1800</v>
      </c>
      <c r="AA37">
        <f t="array" ref="AA37">COUNTIF(Tableau1[DIRECT],Tableau1[[#This Row],[NOM]])</f>
        <v>0</v>
      </c>
      <c r="AB37">
        <f t="array" ref="AB37">COUNTIFS(Tableau1[DIRECT],Tableau1[[#This Row],[NOM]],Tableau1[VENTES],"&gt;=250")</f>
        <v>0</v>
      </c>
      <c r="AC37" s="1">
        <f t="array" ref="AC3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7" s="1">
        <f t="array" ref="AD3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7" s="20">
        <f t="array" ref="AE37">IF(Tableau1[[#This Row],[LEAD_QUAL_PREMIER]]=1,Tableau1[[#This Row],[niv1 qual]],COUNTIFS(Tableau1[DIRECT],Tableau1[[#This Row],[NOM]],Tableau1[LEAD_QUAL_VRAI],0,Tableau1[VENTES],"&gt;=250"))</f>
        <v>0</v>
      </c>
      <c r="AF37" s="1">
        <f t="array" ref="AF3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7" s="1">
        <f t="array" ref="AG37">IF(AND(Tableau1[[#This Row],[niv1 qual]]&gt;3,(Tableau1[[#This Row],[niv1 qual]]+Tableau1[[#This Row],[niv2+ qual]])&gt;5,Tableau1[[#This Row],[VENTES]]&gt;=1000,Tableau1[[#This Row],[ventes_equipe_temp]]&gt;=6000),1,0)</f>
        <v>0</v>
      </c>
      <c r="AH37" s="1">
        <f t="array" ref="AH37">IF(Tableau1[[#This Row],[LEAD_POSSIBLE]]=1,RANK(Tableau1[[#This Row],[RANG]],Tableau1[RANG],1),0)</f>
        <v>0</v>
      </c>
      <c r="AI37" s="1">
        <f t="array" ref="AI37">IF(COUNTIF(Tableau1[LEAD_POSSIBLE_RANG],"&lt;&gt;0")&gt;0,IF(Tableau1[[#This Row],[LEAD_POSSIBLE_RANG]]=LARGE(Tableau1[LEAD_POSSIBLE_RANG],1),1,0),0)</f>
        <v>0</v>
      </c>
      <c r="AJ37" s="1">
        <f t="array" ref="AJ37">IF(Tableau1[[#This Row],[DIRECT]]="",Tableau1[[#This Row],[LEAD_QUAL_VRAI]],IF(INDEX(Tableau1[],MATCH(Tableau1[[#This Row],[DIRECT]],Tableau1[NOM],0),COLUMN(Tableau1[[#This Row],[LEAD_QUAL_VRAI]]))=1,1,0))</f>
        <v>1</v>
      </c>
      <c r="AK37" s="1">
        <f t="array" ref="AK3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7">
        <f t="array" ref="AL3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1800</v>
      </c>
      <c r="AM37" s="10">
        <f t="array" ref="AM37">Tableau1[[#This Row],[VENTES]]+SUMIFS(Tableau1[VENTES EQUIPE],Tableau1[DIRECT],Tableau1[[#This Row],[NOM]],Tableau1[signé_lead],0)</f>
        <v>1800</v>
      </c>
      <c r="AN37" s="1">
        <f t="array" ref="AN37">IF(Tableau1[[#This Row],[LEAD_QUAL_VRAI]]=1,SUMIFS(Tableau1[VENTES EQUIPE],Tableau1[LEADER DIRECT],Tableau1[[#This Row],[NOM]],Tableau1[signé_lead],1),0)</f>
        <v>0</v>
      </c>
      <c r="AO37" s="1">
        <f t="array" ref="AO37">IF(Tableau1[[#This Row],[LEAD_QUAL_VRAI]]=1,SUMIFS(Tableau1[VENTES EQUIPE],Tableau1[RANG_leader],Tableau1[[#This Row],[RANG_leader]]+2,Tableau1[signé_lead],1),0)</f>
        <v>0</v>
      </c>
      <c r="AP37" s="1">
        <f t="array" ref="AP37">IF(Tableau1[[#This Row],[LEAD_QUAL_VRAI]]=1,SUMIFS(Tableau1[VENTES EQUIPE],Tableau1[RANG_leader],Tableau1[[#This Row],[RANG_leader]]+3,Tableau1[signé_lead],1),0)</f>
        <v>0</v>
      </c>
      <c r="AQ37" s="1">
        <f t="array" ref="AQ37">IF(Tableau1[[#This Row],[LEAD_QUAL_VRAI]]=1,SUMIFS(Tableau1[VENTES EQUIPE],Tableau1[RANG_leader],Tableau1[[#This Row],[RANG_leader]]+4,Tableau1[signé_lead],1),0)</f>
        <v>0</v>
      </c>
      <c r="AR37" s="1">
        <f t="array" ref="AR37">IF(Tableau1[[#This Row],[LEAD_QUAL_VRAI]]=1,SUMIFS(Tableau1[VENTES EQUIPE],Tableau1[RANG_leader],Tableau1[[#This Row],[RANG_leader]]+5,Tableau1[signé_lead],1),0)</f>
        <v>0</v>
      </c>
      <c r="AS37" s="1">
        <f t="array" ref="AS37">IF(Tableau1[[#This Row],[LEAD_QUAL_VRAI]]=1,SUMIFS(Tableau1[VENTES EQUIPE],Tableau1[RANG_leader],Tableau1[[#This Row],[RANG_leader]]+6,Tableau1[signé_lead],1),0)</f>
        <v>0</v>
      </c>
      <c r="AT37" s="1">
        <f t="array" ref="AT37">IF(Tableau1[[#This Row],[LEAD_QUAL_VRAI]]=1,SUMIFS(Tableau1[VENTES EQUIPE],Tableau1[RANG_leader],Tableau1[[#This Row],[RANG_leader]]+7,Tableau1[signé_lead],1),0)</f>
        <v>0</v>
      </c>
      <c r="AU37" s="1">
        <f t="array" ref="AU37">IF(Tableau1[[#This Row],[LEAD_QUAL_VRAI]]=1,SUMIFS(Tableau1[VENTES EQUIPE],Tableau1[RANG_leader],Tableau1[[#This Row],[RANG_leader]]+8,Tableau1[signé_lead],1),0)</f>
        <v>0</v>
      </c>
      <c r="AV37" s="1">
        <f t="array" ref="AV37">IF(Tableau1[[#This Row],[LEAD_QUAL_VRAI]]=1,SUMIFS(Tableau1[VENTES EQUIPE],Tableau1[RANG_leader],Tableau1[[#This Row],[RANG_leader]]+9,Tableau1[signé_lead],1),0)</f>
        <v>0</v>
      </c>
      <c r="AW37" s="1">
        <f t="array" ref="AW37">IF(Tableau1[[#This Row],[LEAD_QUAL_VRAI]]=1,SUMIFS(Tableau1[VENTES EQUIPE],Tableau1[RANG_leader],Tableau1[[#This Row],[RANG_leader]]+10,Tableau1[signé_lead],1),0)</f>
        <v>0</v>
      </c>
      <c r="AX37" s="1">
        <f t="array" ref="AX37">IF(Tableau1[[#This Row],[LEAD_QUAL_VRAI]]=1,SUMIFS(Tableau1[VENTES EQUIPE],Tableau1[RANG_leader],Tableau1[[#This Row],[RANG_leader]]+11,Tableau1[signé_lead],1),0)</f>
        <v>0</v>
      </c>
      <c r="AY37" s="1">
        <f t="array" ref="AY37">IF(Tableau1[[#This Row],[LEAD_QUAL_VRAI]]=1,SUMIFS(Tableau1[VENTES EQUIPE],Tableau1[RANG_leader],Tableau1[[#This Row],[RANG_leader]]+12,Tableau1[signé_lead],1),0)</f>
        <v>0</v>
      </c>
      <c r="AZ37" s="1">
        <f t="array" ref="AZ37">IF(Tableau1[[#This Row],[LEAD_QUAL_VRAI]]=1,SUMIFS(Tableau1[VENTES EQUIPE],Tableau1[RANG_leader],Tableau1[[#This Row],[RANG_leader]]+13,Tableau1[signé_lead],1),0)</f>
        <v>0</v>
      </c>
      <c r="BA37" s="1">
        <f t="array" ref="BA37">IF(Tableau1[[#This Row],[LEAD_QUAL_VRAI]]=1,SUMIFS(Tableau1[VENTES EQUIPE],Tableau1[RANG_leader],Tableau1[[#This Row],[RANG_leader]]+14,Tableau1[signé_lead],1),0)</f>
        <v>0</v>
      </c>
      <c r="BB37" s="1">
        <f t="array" ref="BB37">IF(Tableau1[[#This Row],[LEAD_QUAL_VRAI]]=1,SUMIFS(Tableau1[VENTES EQUIPE],Tableau1[RANG_leader],Tableau1[[#This Row],[RANG_leader]]+15,Tableau1[signé_lead],1),0)</f>
        <v>0</v>
      </c>
      <c r="BC37" s="1">
        <f t="array" ref="BC37">IF(Tableau1[[#This Row],[LEAD_QUAL_VRAI]]=1,COUNTIFS(Tableau1[LEADER DIRECT],Tableau1[[#This Row],[NOM]],Tableau1[LEAD_QUAL_VRAI],1),0)</f>
        <v>0</v>
      </c>
      <c r="BD37" s="1">
        <f t="array" ref="BD37">IF(Tableau1[[#This Row],[LEAD_QUAL_VRAI]]=1,COUNTIFS(Tableau1[RANG_leader],Tableau1[[#This Row],[RANG_leader]]+2),0)</f>
        <v>0</v>
      </c>
      <c r="BE37" s="1">
        <f t="array" ref="BE37">IF(Tableau1[[#This Row],[LEAD_QUAL_VRAI]]=1,COUNTIFS(Tableau1[RANG_leader],Tableau1[[#This Row],[RANG_leader]]+3),0)</f>
        <v>0</v>
      </c>
      <c r="BF37" s="1">
        <f t="array" ref="BF37">IF(AND(Tableau1[[#This Row],[VENTES]]&gt;=250,COUNTIFS(Tableau1[DIRECT],Tableau1[[#This Row],[NOM]],Tableau1[VENTES],"&gt;=250",Tableau1[LEAD_QUAL_VRAI],0)&gt;0),1,0)</f>
        <v>0</v>
      </c>
      <c r="BG37" s="1">
        <f t="array" ref="BG37">IF(AND(Tableau1[[#This Row],[VENTES]]&gt;=250,COUNTIFS(Tableau1[DIRECT],Tableau1[[#This Row],[NOM]],Tableau1[VENTES],"&gt;=250",Tableau1[LEAD_QUAL_VRAI],0)&gt;1),1,0)</f>
        <v>0</v>
      </c>
      <c r="BH37" s="1">
        <f t="array" ref="BH37">IF(AND(Tableau1[[#This Row],[VENTES]]&gt;=750,COUNTIFS(Tableau1[DIRECT],Tableau1[[#This Row],[NOM]],Tableau1[VENTES],"&gt;=250",Tableau1[LEAD_QUAL_VRAI],0)&gt;2,Tableau1[[#This Row],[VENTES EQUIPE]]&gt;=3000),1,0)</f>
        <v>0</v>
      </c>
      <c r="BI37" s="1">
        <f t="array" ref="BI37">IF(Tableau1[[#This Row],[lead niv1]]=1,1,0)</f>
        <v>0</v>
      </c>
      <c r="BJ37" s="1">
        <f t="array" ref="BJ37">IF(Tableau1[[#This Row],[lead niv1]]&gt;1,1,0)</f>
        <v>0</v>
      </c>
      <c r="BK37" s="1">
        <f t="array" ref="BK37">IF(AND(Tableau1[[#This Row],[lead niv1]]&gt;2,Tableau1[[#This Row],[lead niv2]]&gt;0),1,0)</f>
        <v>0</v>
      </c>
      <c r="BL37" s="1">
        <f t="array" ref="BL37">IF(AND(Tableau1[[#This Row],[lead niv1]]&gt;5,Tableau1[[#This Row],[lead niv2]]&gt;2,Tableau1[[#This Row],[lead niv3]]&gt;0),1,0)</f>
        <v>0</v>
      </c>
      <c r="BM37" s="1">
        <f t="array" ref="BM37">IF(AND(Tableau1[[#This Row],[lead niv1]]&gt;11,Tableau1[[#This Row],[lead niv2]]&gt;5,Tableau1[[#This Row],[lead niv3]]&gt;1),1,0)</f>
        <v>0</v>
      </c>
      <c r="BN37" s="12" t="str">
        <f t="array" ref="BN3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7" s="13">
        <f t="array" ref="BO3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450</v>
      </c>
      <c r="BP37" s="12" t="str">
        <f t="array" ref="BP37">Tableau1[[#This Row],[lead niv1]]&amp;"-"&amp;Tableau1[[#This Row],[lead niv2]]&amp;"-"&amp;Tableau1[[#This Row],[lead niv3]]</f>
        <v>0-0-0</v>
      </c>
      <c r="BQ37" s="12"/>
      <c r="BR37" s="14">
        <v>0</v>
      </c>
      <c r="BS37" s="26" t="str">
        <f t="array" ref="BS37">INDEX(Tableau2[RANK],MATCH(BN37,Tableau2[RANK],0)+1,1)</f>
        <v>CONS SEIGNOR</v>
      </c>
      <c r="BT37" s="26">
        <f t="array" ref="BT3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7" s="26" t="str">
        <f t="array" ref="BU37">IF(Tableau1[[#This Row],[PERSO À QUALIFIER]]&gt;0,INDEX(Tableau1[],MATCH(_xlfn.MAXIFS(Tableau1[VENTES],Tableau1[VENTES],"&lt;250",Tableau1[DIRECT],Tableau1[[#This Row],[NOM]]),Tableau1[VENTES],0),COLUMN(Tableau1[NOM])),"")</f>
        <v/>
      </c>
      <c r="BV37" s="26" t="str">
        <f t="array" ref="BV3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7" s="26">
        <f t="array" ref="BW3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7" s="26" t="str">
        <f t="array" ref="BX3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7" s="26" t="str">
        <f t="array" ref="BY3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7" s="26" t="str">
        <f t="array" ref="BZ3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7" s="26" t="str">
        <f t="array" ref="CA3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7" s="26">
        <f t="array" ref="CB3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7" s="26">
        <f t="array" ref="CC3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7" s="26">
        <f t="array" ref="CD3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7" s="26" t="str">
        <f t="array" ref="CE3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7" s="26" t="str">
        <f t="array" ref="CF3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7" s="26" t="str">
        <f t="array" ref="CG3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7" s="26" t="str">
        <f t="array" ref="CH3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7" s="26" t="str">
        <f t="array" ref="CI3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37" s="26" t="str">
        <f t="array" ref="CJ3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7" s="26" t="str">
        <f t="array" ref="CK3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7" s="26" t="e">
        <f t="array" ref="CL3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7" s="26" t="e">
        <f t="array" ref="CM3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7" s="26"/>
      <c r="CO37" s="26"/>
      <c r="CP37" s="26">
        <f t="array" ref="CP3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7" s="26" t="str">
        <f t="array" ref="CQ3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7" s="26" t="str">
        <f t="array" ref="CR3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7" s="26"/>
      <c r="CT37" s="26"/>
      <c r="CU37" s="26"/>
      <c r="CV37" s="26"/>
      <c r="CW37" s="26"/>
      <c r="CX37" s="26"/>
      <c r="CY37" s="26"/>
      <c r="CZ37" s="26"/>
      <c r="DA37" s="26"/>
      <c r="DB37" s="26"/>
      <c r="DC37" s="26">
        <f t="array" ref="DC3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7" s="26" t="str">
        <f t="array" ref="DD3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7" s="26" t="str">
        <f t="array" ref="DE3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7" s="26">
        <f t="array" ref="DF3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7" s="26" t="str">
        <f t="array" ref="DG3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7" s="26" t="str">
        <f t="array" ref="DH3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7" s="26">
        <f t="array" ref="DI3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7" s="26">
        <f t="array" ref="DJ3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450</v>
      </c>
      <c r="DK37" s="26">
        <f t="array" ref="DK37">IF(Tableau1[[#This Row],[PAYE SI INVESTI]]&lt;&gt;"",Tableau1[[#This Row],[PAYE SI INVESTI]]-Tableau1[[#This Row],[PAYE]],"")</f>
        <v>0</v>
      </c>
      <c r="DO37" s="3"/>
    </row>
    <row r="38" spans="1:119" x14ac:dyDescent="0.25">
      <c r="A38" s="9" t="s">
        <v>127</v>
      </c>
      <c r="B38" s="2" t="s">
        <v>123</v>
      </c>
      <c r="C38" t="str">
        <f t="array" ref="C38">IF(OR(Tableau1[[#This Row],[DIRECT]]="",Tableau1[[#This Row],[DIRECT]]="val"),"",INDEX(Tableau1[],MATCH(Tableau1[[#This Row],[DIRECT]],Tableau1[NOM],0),2))</f>
        <v>CAROLINE GAULIN</v>
      </c>
      <c r="D38" t="str">
        <f t="array" ref="D38">IF(OR(Tableau1[[#This Row],[direct2]]="",Tableau1[[#This Row],[direct2]]="val"),"",INDEX(Tableau1[],MATCH(Tableau1[[#This Row],[direct2]],Tableau1[NOM],0),2))</f>
        <v>VAL</v>
      </c>
      <c r="E38" t="str">
        <f t="array" ref="E38">IF(OR(Tableau1[[#This Row],[direct3]]="",Tableau1[[#This Row],[direct3]]="val"),"",INDEX(Tableau1[],MATCH(Tableau1[[#This Row],[direct3]],Tableau1[NOM],0),2))</f>
        <v/>
      </c>
      <c r="F38" t="str">
        <f t="array" ref="F38">IF(OR(Tableau1[[#This Row],[direct4]]="",Tableau1[[#This Row],[direct4]]="val"),"",INDEX(Tableau1[],MATCH(Tableau1[[#This Row],[direct4]],Tableau1[NOM],0),2))</f>
        <v/>
      </c>
      <c r="G38" t="str">
        <f t="array" ref="G38">IF(OR(Tableau1[[#This Row],[direct5]]="",Tableau1[[#This Row],[direct5]]="val"),"",INDEX(Tableau1[],MATCH(Tableau1[[#This Row],[direct5]],Tableau1[NOM],0),2))</f>
        <v/>
      </c>
      <c r="H38" t="str">
        <f t="array" ref="H38">IF(OR(Tableau1[[#This Row],[direct6]]="",Tableau1[[#This Row],[direct6]]="val"),"",INDEX(Tableau1[],MATCH(Tableau1[[#This Row],[direct6]],Tableau1[NOM],0),2))</f>
        <v/>
      </c>
      <c r="I38" t="str">
        <f t="array" ref="I38">IF(OR(Tableau1[[#This Row],[direct7]]="",Tableau1[[#This Row],[direct7]]="val"),"",INDEX(Tableau1[],MATCH(Tableau1[[#This Row],[direct7]],Tableau1[NOM],0),2))</f>
        <v/>
      </c>
      <c r="J38" t="str">
        <f t="array" ref="J38">IF(OR(Tableau1[[#This Row],[direct8]]="",Tableau1[[#This Row],[direct8]]="val"),"",INDEX(Tableau1[],MATCH(Tableau1[[#This Row],[direct8]],Tableau1[NOM],0),2))</f>
        <v/>
      </c>
      <c r="K38" t="str">
        <f t="array" ref="K38">IF(OR(Tableau1[[#This Row],[direct9]]="",Tableau1[[#This Row],[direct9]]="val"),"",INDEX(Tableau1[],MATCH(Tableau1[[#This Row],[direct9]],Tableau1[NOM],0),2))</f>
        <v/>
      </c>
      <c r="L38" t="str">
        <f t="array" ref="L38">IF(OR(Tableau1[[#This Row],[direct10]]="",Tableau1[[#This Row],[direct10]]="val"),"",INDEX(Tableau1[],MATCH(Tableau1[[#This Row],[direct10]],Tableau1[NOM],0),2))</f>
        <v/>
      </c>
      <c r="M38" t="str">
        <f t="array" ref="M38">IF(OR(Tableau1[[#This Row],[direct11]]="",Tableau1[[#This Row],[direct11]]="val"),"",INDEX(Tableau1[],MATCH(Tableau1[[#This Row],[direct11]],Tableau1[NOM],0),2))</f>
        <v/>
      </c>
      <c r="N38" t="str">
        <f t="array" ref="N38">IF(OR(Tableau1[[#This Row],[direct12]]="",Tableau1[[#This Row],[direct12]]="val"),"",INDEX(Tableau1[],MATCH(Tableau1[[#This Row],[direct12]],Tableau1[NOM],0),2))</f>
        <v/>
      </c>
      <c r="O38" t="str">
        <f t="array" ref="O38">IF(OR(Tableau1[[#This Row],[direct13]]="",Tableau1[[#This Row],[direct13]]="val"),"",INDEX(Tableau1[],MATCH(Tableau1[[#This Row],[direct13]],Tableau1[NOM],0),2))</f>
        <v/>
      </c>
      <c r="P38" t="str">
        <f t="array" ref="P38">IF(OR(Tableau1[[#This Row],[direct14]]="",Tableau1[[#This Row],[direct14]]="val"),"",INDEX(Tableau1[],MATCH(Tableau1[[#This Row],[direct14]],Tableau1[NOM],0),2))</f>
        <v/>
      </c>
      <c r="Q38" t="str">
        <f t="array" ref="Q38">IF(OR(Tableau1[[#This Row],[direct15]]="",Tableau1[[#This Row],[direct15]]="val"),"",INDEX(Tableau1[],MATCH(Tableau1[[#This Row],[direct15]],Tableau1[NOM],0),2))</f>
        <v/>
      </c>
      <c r="R38" t="str">
        <f t="array" ref="R38">IF(OR(Tableau1[[#This Row],[direct16]]="",Tableau1[[#This Row],[direct16]]="val"),"",INDEX(Tableau1[],MATCH(Tableau1[[#This Row],[direct16]],Tableau1[NOM],0),2))</f>
        <v/>
      </c>
      <c r="S38" t="str">
        <f t="array" ref="S38">IF(OR(Tableau1[[#This Row],[direct17]]="",Tableau1[[#This Row],[direct17]]="val"),"",INDEX(Tableau1[],MATCH(Tableau1[[#This Row],[direct17]],Tableau1[NOM],0),2))</f>
        <v/>
      </c>
      <c r="T38" t="str">
        <f t="array" ref="T38">IF(OR(Tableau1[[#This Row],[direct18]]="",Tableau1[[#This Row],[direct18]]="val"),"",INDEX(Tableau1[],MATCH(Tableau1[[#This Row],[direct18]],Tableau1[NOM],0),2))</f>
        <v/>
      </c>
      <c r="U38" t="str">
        <f t="array" ref="U38">IF(OR(Tableau1[[#This Row],[direct19]]="",Tableau1[[#This Row],[direct19]]="val"),"",INDEX(Tableau1[],MATCH(Tableau1[[#This Row],[direct19]],Tableau1[NOM],0),2))</f>
        <v/>
      </c>
      <c r="V38" s="11" t="str">
        <f t="array" ref="V3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38" s="11">
        <f t="array" ref="W38">IF(Tableau1[[#This Row],[LEADER DIRECT]]="",0,INDEX(Tableau1[],MATCH(Tableau1[[#This Row],[LEADER DIRECT]],Tableau1[NOM],0),COLUMN(Tableau1[[#This Row],[RANG_leader]])))</f>
        <v>1</v>
      </c>
      <c r="X38" s="11">
        <f t="array" ref="X3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8" s="12">
        <f t="array" ref="Y38">IF(Tableau1[[#This Row],[DIRECT]]="",0,VLOOKUP(Tableau1[[#This Row],[DIRECT]],Tableau1[],COLUMN(Tableau1[[#This Row],[RANG]]),FALSE)+1)</f>
        <v>3</v>
      </c>
      <c r="Z38" s="19">
        <v>800</v>
      </c>
      <c r="AA38">
        <f t="array" ref="AA38">COUNTIF(Tableau1[DIRECT],Tableau1[[#This Row],[NOM]])</f>
        <v>0</v>
      </c>
      <c r="AB38">
        <f t="array" ref="AB38">COUNTIFS(Tableau1[DIRECT],Tableau1[[#This Row],[NOM]],Tableau1[VENTES],"&gt;=250")</f>
        <v>0</v>
      </c>
      <c r="AC38" s="1">
        <f t="array" ref="AC3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8" s="1">
        <f t="array" ref="AD3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8" s="20">
        <f t="array" ref="AE38">IF(Tableau1[[#This Row],[LEAD_QUAL_PREMIER]]=1,Tableau1[[#This Row],[niv1 qual]],COUNTIFS(Tableau1[DIRECT],Tableau1[[#This Row],[NOM]],Tableau1[LEAD_QUAL_VRAI],0,Tableau1[VENTES],"&gt;=250"))</f>
        <v>0</v>
      </c>
      <c r="AF38" s="1">
        <f t="array" ref="AF3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8" s="1">
        <f t="array" ref="AG38">IF(AND(Tableau1[[#This Row],[niv1 qual]]&gt;3,(Tableau1[[#This Row],[niv1 qual]]+Tableau1[[#This Row],[niv2+ qual]])&gt;5,Tableau1[[#This Row],[VENTES]]&gt;=1000,Tableau1[[#This Row],[ventes_equipe_temp]]&gt;=6000),1,0)</f>
        <v>0</v>
      </c>
      <c r="AH38" s="1">
        <f t="array" ref="AH38">IF(Tableau1[[#This Row],[LEAD_POSSIBLE]]=1,RANK(Tableau1[[#This Row],[RANG]],Tableau1[RANG],1),0)</f>
        <v>0</v>
      </c>
      <c r="AI38" s="1">
        <f t="array" ref="AI38">IF(COUNTIF(Tableau1[LEAD_POSSIBLE_RANG],"&lt;&gt;0")&gt;0,IF(Tableau1[[#This Row],[LEAD_POSSIBLE_RANG]]=LARGE(Tableau1[LEAD_POSSIBLE_RANG],1),1,0),0)</f>
        <v>0</v>
      </c>
      <c r="AJ38" s="1">
        <f t="array" ref="AJ38">IF(Tableau1[[#This Row],[DIRECT]]="",Tableau1[[#This Row],[LEAD_QUAL_VRAI]],IF(INDEX(Tableau1[],MATCH(Tableau1[[#This Row],[DIRECT]],Tableau1[NOM],0),COLUMN(Tableau1[[#This Row],[LEAD_QUAL_VRAI]]))=1,1,0))</f>
        <v>1</v>
      </c>
      <c r="AK38" s="1">
        <f t="array" ref="AK3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8">
        <f t="array" ref="AL3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800</v>
      </c>
      <c r="AM38" s="10">
        <f t="array" ref="AM38">Tableau1[[#This Row],[VENTES]]+SUMIFS(Tableau1[VENTES EQUIPE],Tableau1[DIRECT],Tableau1[[#This Row],[NOM]],Tableau1[signé_lead],0)</f>
        <v>800</v>
      </c>
      <c r="AN38" s="1">
        <f t="array" ref="AN38">IF(Tableau1[[#This Row],[LEAD_QUAL_VRAI]]=1,SUMIFS(Tableau1[VENTES EQUIPE],Tableau1[LEADER DIRECT],Tableau1[[#This Row],[NOM]],Tableau1[signé_lead],1),0)</f>
        <v>0</v>
      </c>
      <c r="AO38" s="1">
        <f t="array" ref="AO38">IF(Tableau1[[#This Row],[LEAD_QUAL_VRAI]]=1,SUMIFS(Tableau1[VENTES EQUIPE],Tableau1[RANG_leader],Tableau1[[#This Row],[RANG_leader]]+2,Tableau1[signé_lead],1),0)</f>
        <v>0</v>
      </c>
      <c r="AP38" s="1">
        <f t="array" ref="AP38">IF(Tableau1[[#This Row],[LEAD_QUAL_VRAI]]=1,SUMIFS(Tableau1[VENTES EQUIPE],Tableau1[RANG_leader],Tableau1[[#This Row],[RANG_leader]]+3,Tableau1[signé_lead],1),0)</f>
        <v>0</v>
      </c>
      <c r="AQ38" s="1">
        <f t="array" ref="AQ38">IF(Tableau1[[#This Row],[LEAD_QUAL_VRAI]]=1,SUMIFS(Tableau1[VENTES EQUIPE],Tableau1[RANG_leader],Tableau1[[#This Row],[RANG_leader]]+4,Tableau1[signé_lead],1),0)</f>
        <v>0</v>
      </c>
      <c r="AR38" s="1">
        <f t="array" ref="AR38">IF(Tableau1[[#This Row],[LEAD_QUAL_VRAI]]=1,SUMIFS(Tableau1[VENTES EQUIPE],Tableau1[RANG_leader],Tableau1[[#This Row],[RANG_leader]]+5,Tableau1[signé_lead],1),0)</f>
        <v>0</v>
      </c>
      <c r="AS38" s="1">
        <f t="array" ref="AS38">IF(Tableau1[[#This Row],[LEAD_QUAL_VRAI]]=1,SUMIFS(Tableau1[VENTES EQUIPE],Tableau1[RANG_leader],Tableau1[[#This Row],[RANG_leader]]+6,Tableau1[signé_lead],1),0)</f>
        <v>0</v>
      </c>
      <c r="AT38" s="1">
        <f t="array" ref="AT38">IF(Tableau1[[#This Row],[LEAD_QUAL_VRAI]]=1,SUMIFS(Tableau1[VENTES EQUIPE],Tableau1[RANG_leader],Tableau1[[#This Row],[RANG_leader]]+7,Tableau1[signé_lead],1),0)</f>
        <v>0</v>
      </c>
      <c r="AU38" s="1">
        <f t="array" ref="AU38">IF(Tableau1[[#This Row],[LEAD_QUAL_VRAI]]=1,SUMIFS(Tableau1[VENTES EQUIPE],Tableau1[RANG_leader],Tableau1[[#This Row],[RANG_leader]]+8,Tableau1[signé_lead],1),0)</f>
        <v>0</v>
      </c>
      <c r="AV38" s="1">
        <f t="array" ref="AV38">IF(Tableau1[[#This Row],[LEAD_QUAL_VRAI]]=1,SUMIFS(Tableau1[VENTES EQUIPE],Tableau1[RANG_leader],Tableau1[[#This Row],[RANG_leader]]+9,Tableau1[signé_lead],1),0)</f>
        <v>0</v>
      </c>
      <c r="AW38" s="1">
        <f t="array" ref="AW38">IF(Tableau1[[#This Row],[LEAD_QUAL_VRAI]]=1,SUMIFS(Tableau1[VENTES EQUIPE],Tableau1[RANG_leader],Tableau1[[#This Row],[RANG_leader]]+10,Tableau1[signé_lead],1),0)</f>
        <v>0</v>
      </c>
      <c r="AX38" s="1">
        <f t="array" ref="AX38">IF(Tableau1[[#This Row],[LEAD_QUAL_VRAI]]=1,SUMIFS(Tableau1[VENTES EQUIPE],Tableau1[RANG_leader],Tableau1[[#This Row],[RANG_leader]]+11,Tableau1[signé_lead],1),0)</f>
        <v>0</v>
      </c>
      <c r="AY38" s="1">
        <f t="array" ref="AY38">IF(Tableau1[[#This Row],[LEAD_QUAL_VRAI]]=1,SUMIFS(Tableau1[VENTES EQUIPE],Tableau1[RANG_leader],Tableau1[[#This Row],[RANG_leader]]+12,Tableau1[signé_lead],1),0)</f>
        <v>0</v>
      </c>
      <c r="AZ38" s="1">
        <f t="array" ref="AZ38">IF(Tableau1[[#This Row],[LEAD_QUAL_VRAI]]=1,SUMIFS(Tableau1[VENTES EQUIPE],Tableau1[RANG_leader],Tableau1[[#This Row],[RANG_leader]]+13,Tableau1[signé_lead],1),0)</f>
        <v>0</v>
      </c>
      <c r="BA38" s="1">
        <f t="array" ref="BA38">IF(Tableau1[[#This Row],[LEAD_QUAL_VRAI]]=1,SUMIFS(Tableau1[VENTES EQUIPE],Tableau1[RANG_leader],Tableau1[[#This Row],[RANG_leader]]+14,Tableau1[signé_lead],1),0)</f>
        <v>0</v>
      </c>
      <c r="BB38" s="1">
        <f t="array" ref="BB38">IF(Tableau1[[#This Row],[LEAD_QUAL_VRAI]]=1,SUMIFS(Tableau1[VENTES EQUIPE],Tableau1[RANG_leader],Tableau1[[#This Row],[RANG_leader]]+15,Tableau1[signé_lead],1),0)</f>
        <v>0</v>
      </c>
      <c r="BC38" s="1">
        <f t="array" ref="BC38">IF(Tableau1[[#This Row],[LEAD_QUAL_VRAI]]=1,COUNTIFS(Tableau1[LEADER DIRECT],Tableau1[[#This Row],[NOM]],Tableau1[LEAD_QUAL_VRAI],1),0)</f>
        <v>0</v>
      </c>
      <c r="BD38" s="1">
        <f t="array" ref="BD38">IF(Tableau1[[#This Row],[LEAD_QUAL_VRAI]]=1,COUNTIFS(Tableau1[RANG_leader],Tableau1[[#This Row],[RANG_leader]]+2),0)</f>
        <v>0</v>
      </c>
      <c r="BE38" s="1">
        <f t="array" ref="BE38">IF(Tableau1[[#This Row],[LEAD_QUAL_VRAI]]=1,COUNTIFS(Tableau1[RANG_leader],Tableau1[[#This Row],[RANG_leader]]+3),0)</f>
        <v>0</v>
      </c>
      <c r="BF38" s="1">
        <f t="array" ref="BF38">IF(AND(Tableau1[[#This Row],[VENTES]]&gt;=250,COUNTIFS(Tableau1[DIRECT],Tableau1[[#This Row],[NOM]],Tableau1[VENTES],"&gt;=250",Tableau1[LEAD_QUAL_VRAI],0)&gt;0),1,0)</f>
        <v>0</v>
      </c>
      <c r="BG38" s="1">
        <f t="array" ref="BG38">IF(AND(Tableau1[[#This Row],[VENTES]]&gt;=250,COUNTIFS(Tableau1[DIRECT],Tableau1[[#This Row],[NOM]],Tableau1[VENTES],"&gt;=250",Tableau1[LEAD_QUAL_VRAI],0)&gt;1),1,0)</f>
        <v>0</v>
      </c>
      <c r="BH38" s="1">
        <f t="array" ref="BH38">IF(AND(Tableau1[[#This Row],[VENTES]]&gt;=750,COUNTIFS(Tableau1[DIRECT],Tableau1[[#This Row],[NOM]],Tableau1[VENTES],"&gt;=250",Tableau1[LEAD_QUAL_VRAI],0)&gt;2,Tableau1[[#This Row],[VENTES EQUIPE]]&gt;=3000),1,0)</f>
        <v>0</v>
      </c>
      <c r="BI38" s="1">
        <f t="array" ref="BI38">IF(Tableau1[[#This Row],[lead niv1]]=1,1,0)</f>
        <v>0</v>
      </c>
      <c r="BJ38" s="1">
        <f t="array" ref="BJ38">IF(Tableau1[[#This Row],[lead niv1]]&gt;1,1,0)</f>
        <v>0</v>
      </c>
      <c r="BK38" s="1">
        <f t="array" ref="BK38">IF(AND(Tableau1[[#This Row],[lead niv1]]&gt;2,Tableau1[[#This Row],[lead niv2]]&gt;0),1,0)</f>
        <v>0</v>
      </c>
      <c r="BL38" s="1">
        <f t="array" ref="BL38">IF(AND(Tableau1[[#This Row],[lead niv1]]&gt;5,Tableau1[[#This Row],[lead niv2]]&gt;2,Tableau1[[#This Row],[lead niv3]]&gt;0),1,0)</f>
        <v>0</v>
      </c>
      <c r="BM38" s="1">
        <f t="array" ref="BM38">IF(AND(Tableau1[[#This Row],[lead niv1]]&gt;11,Tableau1[[#This Row],[lead niv2]]&gt;5,Tableau1[[#This Row],[lead niv3]]&gt;1),1,0)</f>
        <v>0</v>
      </c>
      <c r="BN38" s="12" t="str">
        <f t="array" ref="BN3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8" s="13">
        <f t="array" ref="BO3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200</v>
      </c>
      <c r="BP38" s="12" t="str">
        <f t="array" ref="BP38">Tableau1[[#This Row],[lead niv1]]&amp;"-"&amp;Tableau1[[#This Row],[lead niv2]]&amp;"-"&amp;Tableau1[[#This Row],[lead niv3]]</f>
        <v>0-0-0</v>
      </c>
      <c r="BQ38" s="12"/>
      <c r="BR38" s="14">
        <v>0</v>
      </c>
      <c r="BS38" s="26" t="str">
        <f t="array" ref="BS38">INDEX(Tableau2[RANK],MATCH(BN38,Tableau2[RANK],0)+1,1)</f>
        <v>CONS SEIGNOR</v>
      </c>
      <c r="BT38" s="26">
        <f t="array" ref="BT3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8" s="26" t="str">
        <f t="array" ref="BU38">IF(Tableau1[[#This Row],[PERSO À QUALIFIER]]&gt;0,INDEX(Tableau1[],MATCH(_xlfn.MAXIFS(Tableau1[VENTES],Tableau1[VENTES],"&lt;250",Tableau1[DIRECT],Tableau1[[#This Row],[NOM]]),Tableau1[VENTES],0),COLUMN(Tableau1[NOM])),"")</f>
        <v/>
      </c>
      <c r="BV38" s="26" t="str">
        <f t="array" ref="BV3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8" s="26">
        <f t="array" ref="BW3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8" s="26" t="str">
        <f t="array" ref="BX3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8" s="26" t="str">
        <f t="array" ref="BY3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8" s="26" t="str">
        <f t="array" ref="BZ3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8" s="26" t="str">
        <f t="array" ref="CA3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8" s="26">
        <f t="array" ref="CB3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8" s="26">
        <f t="array" ref="CC3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8" s="26">
        <f t="array" ref="CD3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8" s="26" t="str">
        <f t="array" ref="CE3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8" s="26" t="str">
        <f t="array" ref="CF3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8" s="26" t="str">
        <f t="array" ref="CG3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8" s="26" t="str">
        <f t="array" ref="CH3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8" s="26" t="str">
        <f t="array" ref="CI3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38" s="26" t="str">
        <f t="array" ref="CJ3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8" s="26" t="str">
        <f t="array" ref="CK3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8" s="26" t="e">
        <f t="array" ref="CL3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8" s="26" t="e">
        <f t="array" ref="CM3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8" s="26"/>
      <c r="CO38" s="26"/>
      <c r="CP38" s="26">
        <f t="array" ref="CP3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8" s="26" t="str">
        <f t="array" ref="CQ3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8" s="26" t="str">
        <f t="array" ref="CR3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8" s="26"/>
      <c r="CT38" s="26"/>
      <c r="CU38" s="26"/>
      <c r="CV38" s="26"/>
      <c r="CW38" s="26"/>
      <c r="CX38" s="26"/>
      <c r="CY38" s="26"/>
      <c r="CZ38" s="26"/>
      <c r="DA38" s="26"/>
      <c r="DB38" s="26"/>
      <c r="DC38" s="26">
        <f t="array" ref="DC3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8" s="26" t="str">
        <f t="array" ref="DD3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8" s="26" t="str">
        <f t="array" ref="DE3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8" s="26">
        <f t="array" ref="DF3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8" s="26" t="str">
        <f t="array" ref="DG3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8" s="26" t="str">
        <f t="array" ref="DH3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8" s="26">
        <f t="array" ref="DI3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8" s="26">
        <f t="array" ref="DJ3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200</v>
      </c>
      <c r="DK38" s="26">
        <f t="array" ref="DK38">IF(Tableau1[[#This Row],[PAYE SI INVESTI]]&lt;&gt;"",Tableau1[[#This Row],[PAYE SI INVESTI]]-Tableau1[[#This Row],[PAYE]],"")</f>
        <v>0</v>
      </c>
      <c r="DO38" s="3"/>
    </row>
    <row r="39" spans="1:119" x14ac:dyDescent="0.25">
      <c r="A39" s="9" t="s">
        <v>128</v>
      </c>
      <c r="B39" s="2" t="s">
        <v>123</v>
      </c>
      <c r="C39" t="str">
        <f t="array" ref="C39">IF(OR(Tableau1[[#This Row],[DIRECT]]="",Tableau1[[#This Row],[DIRECT]]="val"),"",INDEX(Tableau1[],MATCH(Tableau1[[#This Row],[DIRECT]],Tableau1[NOM],0),2))</f>
        <v>CAROLINE GAULIN</v>
      </c>
      <c r="D39" t="str">
        <f t="array" ref="D39">IF(OR(Tableau1[[#This Row],[direct2]]="",Tableau1[[#This Row],[direct2]]="val"),"",INDEX(Tableau1[],MATCH(Tableau1[[#This Row],[direct2]],Tableau1[NOM],0),2))</f>
        <v>VAL</v>
      </c>
      <c r="E39" t="str">
        <f t="array" ref="E39">IF(OR(Tableau1[[#This Row],[direct3]]="",Tableau1[[#This Row],[direct3]]="val"),"",INDEX(Tableau1[],MATCH(Tableau1[[#This Row],[direct3]],Tableau1[NOM],0),2))</f>
        <v/>
      </c>
      <c r="F39" t="str">
        <f t="array" ref="F39">IF(OR(Tableau1[[#This Row],[direct4]]="",Tableau1[[#This Row],[direct4]]="val"),"",INDEX(Tableau1[],MATCH(Tableau1[[#This Row],[direct4]],Tableau1[NOM],0),2))</f>
        <v/>
      </c>
      <c r="G39" t="str">
        <f t="array" ref="G39">IF(OR(Tableau1[[#This Row],[direct5]]="",Tableau1[[#This Row],[direct5]]="val"),"",INDEX(Tableau1[],MATCH(Tableau1[[#This Row],[direct5]],Tableau1[NOM],0),2))</f>
        <v/>
      </c>
      <c r="H39" t="str">
        <f t="array" ref="H39">IF(OR(Tableau1[[#This Row],[direct6]]="",Tableau1[[#This Row],[direct6]]="val"),"",INDEX(Tableau1[],MATCH(Tableau1[[#This Row],[direct6]],Tableau1[NOM],0),2))</f>
        <v/>
      </c>
      <c r="I39" t="str">
        <f t="array" ref="I39">IF(OR(Tableau1[[#This Row],[direct7]]="",Tableau1[[#This Row],[direct7]]="val"),"",INDEX(Tableau1[],MATCH(Tableau1[[#This Row],[direct7]],Tableau1[NOM],0),2))</f>
        <v/>
      </c>
      <c r="J39" t="str">
        <f t="array" ref="J39">IF(OR(Tableau1[[#This Row],[direct8]]="",Tableau1[[#This Row],[direct8]]="val"),"",INDEX(Tableau1[],MATCH(Tableau1[[#This Row],[direct8]],Tableau1[NOM],0),2))</f>
        <v/>
      </c>
      <c r="K39" t="str">
        <f t="array" ref="K39">IF(OR(Tableau1[[#This Row],[direct9]]="",Tableau1[[#This Row],[direct9]]="val"),"",INDEX(Tableau1[],MATCH(Tableau1[[#This Row],[direct9]],Tableau1[NOM],0),2))</f>
        <v/>
      </c>
      <c r="L39" t="str">
        <f t="array" ref="L39">IF(OR(Tableau1[[#This Row],[direct10]]="",Tableau1[[#This Row],[direct10]]="val"),"",INDEX(Tableau1[],MATCH(Tableau1[[#This Row],[direct10]],Tableau1[NOM],0),2))</f>
        <v/>
      </c>
      <c r="M39" t="str">
        <f t="array" ref="M39">IF(OR(Tableau1[[#This Row],[direct11]]="",Tableau1[[#This Row],[direct11]]="val"),"",INDEX(Tableau1[],MATCH(Tableau1[[#This Row],[direct11]],Tableau1[NOM],0),2))</f>
        <v/>
      </c>
      <c r="N39" t="str">
        <f t="array" ref="N39">IF(OR(Tableau1[[#This Row],[direct12]]="",Tableau1[[#This Row],[direct12]]="val"),"",INDEX(Tableau1[],MATCH(Tableau1[[#This Row],[direct12]],Tableau1[NOM],0),2))</f>
        <v/>
      </c>
      <c r="O39" t="str">
        <f t="array" ref="O39">IF(OR(Tableau1[[#This Row],[direct13]]="",Tableau1[[#This Row],[direct13]]="val"),"",INDEX(Tableau1[],MATCH(Tableau1[[#This Row],[direct13]],Tableau1[NOM],0),2))</f>
        <v/>
      </c>
      <c r="P39" t="str">
        <f t="array" ref="P39">IF(OR(Tableau1[[#This Row],[direct14]]="",Tableau1[[#This Row],[direct14]]="val"),"",INDEX(Tableau1[],MATCH(Tableau1[[#This Row],[direct14]],Tableau1[NOM],0),2))</f>
        <v/>
      </c>
      <c r="Q39" t="str">
        <f t="array" ref="Q39">IF(OR(Tableau1[[#This Row],[direct15]]="",Tableau1[[#This Row],[direct15]]="val"),"",INDEX(Tableau1[],MATCH(Tableau1[[#This Row],[direct15]],Tableau1[NOM],0),2))</f>
        <v/>
      </c>
      <c r="R39" t="str">
        <f t="array" ref="R39">IF(OR(Tableau1[[#This Row],[direct16]]="",Tableau1[[#This Row],[direct16]]="val"),"",INDEX(Tableau1[],MATCH(Tableau1[[#This Row],[direct16]],Tableau1[NOM],0),2))</f>
        <v/>
      </c>
      <c r="S39" t="str">
        <f t="array" ref="S39">IF(OR(Tableau1[[#This Row],[direct17]]="",Tableau1[[#This Row],[direct17]]="val"),"",INDEX(Tableau1[],MATCH(Tableau1[[#This Row],[direct17]],Tableau1[NOM],0),2))</f>
        <v/>
      </c>
      <c r="T39" t="str">
        <f t="array" ref="T39">IF(OR(Tableau1[[#This Row],[direct18]]="",Tableau1[[#This Row],[direct18]]="val"),"",INDEX(Tableau1[],MATCH(Tableau1[[#This Row],[direct18]],Tableau1[NOM],0),2))</f>
        <v/>
      </c>
      <c r="U39" t="str">
        <f t="array" ref="U39">IF(OR(Tableau1[[#This Row],[direct19]]="",Tableau1[[#This Row],[direct19]]="val"),"",INDEX(Tableau1[],MATCH(Tableau1[[#This Row],[direct19]],Tableau1[NOM],0),2))</f>
        <v/>
      </c>
      <c r="V39" s="11" t="str">
        <f t="array" ref="V3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39" s="11">
        <f t="array" ref="W39">IF(Tableau1[[#This Row],[LEADER DIRECT]]="",0,INDEX(Tableau1[],MATCH(Tableau1[[#This Row],[LEADER DIRECT]],Tableau1[NOM],0),COLUMN(Tableau1[[#This Row],[RANG_leader]])))</f>
        <v>1</v>
      </c>
      <c r="X39" s="11">
        <f t="array" ref="X3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39" s="12">
        <f t="array" ref="Y39">IF(Tableau1[[#This Row],[DIRECT]]="",0,VLOOKUP(Tableau1[[#This Row],[DIRECT]],Tableau1[],COLUMN(Tableau1[[#This Row],[RANG]]),FALSE)+1)</f>
        <v>3</v>
      </c>
      <c r="Z39" s="19">
        <v>700</v>
      </c>
      <c r="AA39">
        <f t="array" ref="AA39">COUNTIF(Tableau1[DIRECT],Tableau1[[#This Row],[NOM]])</f>
        <v>0</v>
      </c>
      <c r="AB39">
        <f t="array" ref="AB39">COUNTIFS(Tableau1[DIRECT],Tableau1[[#This Row],[NOM]],Tableau1[VENTES],"&gt;=250")</f>
        <v>0</v>
      </c>
      <c r="AC39" s="1">
        <f t="array" ref="AC3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39" s="1">
        <f t="array" ref="AD3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39" s="20">
        <f t="array" ref="AE39">IF(Tableau1[[#This Row],[LEAD_QUAL_PREMIER]]=1,Tableau1[[#This Row],[niv1 qual]],COUNTIFS(Tableau1[DIRECT],Tableau1[[#This Row],[NOM]],Tableau1[LEAD_QUAL_VRAI],0,Tableau1[VENTES],"&gt;=250"))</f>
        <v>0</v>
      </c>
      <c r="AF39" s="1">
        <f t="array" ref="AF3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39" s="1">
        <f t="array" ref="AG39">IF(AND(Tableau1[[#This Row],[niv1 qual]]&gt;3,(Tableau1[[#This Row],[niv1 qual]]+Tableau1[[#This Row],[niv2+ qual]])&gt;5,Tableau1[[#This Row],[VENTES]]&gt;=1000,Tableau1[[#This Row],[ventes_equipe_temp]]&gt;=6000),1,0)</f>
        <v>0</v>
      </c>
      <c r="AH39" s="1">
        <f t="array" ref="AH39">IF(Tableau1[[#This Row],[LEAD_POSSIBLE]]=1,RANK(Tableau1[[#This Row],[RANG]],Tableau1[RANG],1),0)</f>
        <v>0</v>
      </c>
      <c r="AI39" s="1">
        <f t="array" ref="AI39">IF(COUNTIF(Tableau1[LEAD_POSSIBLE_RANG],"&lt;&gt;0")&gt;0,IF(Tableau1[[#This Row],[LEAD_POSSIBLE_RANG]]=LARGE(Tableau1[LEAD_POSSIBLE_RANG],1),1,0),0)</f>
        <v>0</v>
      </c>
      <c r="AJ39" s="1">
        <f t="array" ref="AJ39">IF(Tableau1[[#This Row],[DIRECT]]="",Tableau1[[#This Row],[LEAD_QUAL_VRAI]],IF(INDEX(Tableau1[],MATCH(Tableau1[[#This Row],[DIRECT]],Tableau1[NOM],0),COLUMN(Tableau1[[#This Row],[LEAD_QUAL_VRAI]]))=1,1,0))</f>
        <v>1</v>
      </c>
      <c r="AK39" s="1">
        <f t="array" ref="AK3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39">
        <f t="array" ref="AL3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700</v>
      </c>
      <c r="AM39" s="10">
        <f t="array" ref="AM39">Tableau1[[#This Row],[VENTES]]+SUMIFS(Tableau1[VENTES EQUIPE],Tableau1[DIRECT],Tableau1[[#This Row],[NOM]],Tableau1[signé_lead],0)</f>
        <v>700</v>
      </c>
      <c r="AN39" s="1">
        <f t="array" ref="AN39">IF(Tableau1[[#This Row],[LEAD_QUAL_VRAI]]=1,SUMIFS(Tableau1[VENTES EQUIPE],Tableau1[LEADER DIRECT],Tableau1[[#This Row],[NOM]],Tableau1[signé_lead],1),0)</f>
        <v>0</v>
      </c>
      <c r="AO39" s="1">
        <f t="array" ref="AO39">IF(Tableau1[[#This Row],[LEAD_QUAL_VRAI]]=1,SUMIFS(Tableau1[VENTES EQUIPE],Tableau1[RANG_leader],Tableau1[[#This Row],[RANG_leader]]+2,Tableau1[signé_lead],1),0)</f>
        <v>0</v>
      </c>
      <c r="AP39" s="1">
        <f t="array" ref="AP39">IF(Tableau1[[#This Row],[LEAD_QUAL_VRAI]]=1,SUMIFS(Tableau1[VENTES EQUIPE],Tableau1[RANG_leader],Tableau1[[#This Row],[RANG_leader]]+3,Tableau1[signé_lead],1),0)</f>
        <v>0</v>
      </c>
      <c r="AQ39" s="1">
        <f t="array" ref="AQ39">IF(Tableau1[[#This Row],[LEAD_QUAL_VRAI]]=1,SUMIFS(Tableau1[VENTES EQUIPE],Tableau1[RANG_leader],Tableau1[[#This Row],[RANG_leader]]+4,Tableau1[signé_lead],1),0)</f>
        <v>0</v>
      </c>
      <c r="AR39" s="1">
        <f t="array" ref="AR39">IF(Tableau1[[#This Row],[LEAD_QUAL_VRAI]]=1,SUMIFS(Tableau1[VENTES EQUIPE],Tableau1[RANG_leader],Tableau1[[#This Row],[RANG_leader]]+5,Tableau1[signé_lead],1),0)</f>
        <v>0</v>
      </c>
      <c r="AS39" s="1">
        <f t="array" ref="AS39">IF(Tableau1[[#This Row],[LEAD_QUAL_VRAI]]=1,SUMIFS(Tableau1[VENTES EQUIPE],Tableau1[RANG_leader],Tableau1[[#This Row],[RANG_leader]]+6,Tableau1[signé_lead],1),0)</f>
        <v>0</v>
      </c>
      <c r="AT39" s="1">
        <f t="array" ref="AT39">IF(Tableau1[[#This Row],[LEAD_QUAL_VRAI]]=1,SUMIFS(Tableau1[VENTES EQUIPE],Tableau1[RANG_leader],Tableau1[[#This Row],[RANG_leader]]+7,Tableau1[signé_lead],1),0)</f>
        <v>0</v>
      </c>
      <c r="AU39" s="1">
        <f t="array" ref="AU39">IF(Tableau1[[#This Row],[LEAD_QUAL_VRAI]]=1,SUMIFS(Tableau1[VENTES EQUIPE],Tableau1[RANG_leader],Tableau1[[#This Row],[RANG_leader]]+8,Tableau1[signé_lead],1),0)</f>
        <v>0</v>
      </c>
      <c r="AV39" s="1">
        <f t="array" ref="AV39">IF(Tableau1[[#This Row],[LEAD_QUAL_VRAI]]=1,SUMIFS(Tableau1[VENTES EQUIPE],Tableau1[RANG_leader],Tableau1[[#This Row],[RANG_leader]]+9,Tableau1[signé_lead],1),0)</f>
        <v>0</v>
      </c>
      <c r="AW39" s="1">
        <f t="array" ref="AW39">IF(Tableau1[[#This Row],[LEAD_QUAL_VRAI]]=1,SUMIFS(Tableau1[VENTES EQUIPE],Tableau1[RANG_leader],Tableau1[[#This Row],[RANG_leader]]+10,Tableau1[signé_lead],1),0)</f>
        <v>0</v>
      </c>
      <c r="AX39" s="1">
        <f t="array" ref="AX39">IF(Tableau1[[#This Row],[LEAD_QUAL_VRAI]]=1,SUMIFS(Tableau1[VENTES EQUIPE],Tableau1[RANG_leader],Tableau1[[#This Row],[RANG_leader]]+11,Tableau1[signé_lead],1),0)</f>
        <v>0</v>
      </c>
      <c r="AY39" s="1">
        <f t="array" ref="AY39">IF(Tableau1[[#This Row],[LEAD_QUAL_VRAI]]=1,SUMIFS(Tableau1[VENTES EQUIPE],Tableau1[RANG_leader],Tableau1[[#This Row],[RANG_leader]]+12,Tableau1[signé_lead],1),0)</f>
        <v>0</v>
      </c>
      <c r="AZ39" s="1">
        <f t="array" ref="AZ39">IF(Tableau1[[#This Row],[LEAD_QUAL_VRAI]]=1,SUMIFS(Tableau1[VENTES EQUIPE],Tableau1[RANG_leader],Tableau1[[#This Row],[RANG_leader]]+13,Tableau1[signé_lead],1),0)</f>
        <v>0</v>
      </c>
      <c r="BA39" s="1">
        <f t="array" ref="BA39">IF(Tableau1[[#This Row],[LEAD_QUAL_VRAI]]=1,SUMIFS(Tableau1[VENTES EQUIPE],Tableau1[RANG_leader],Tableau1[[#This Row],[RANG_leader]]+14,Tableau1[signé_lead],1),0)</f>
        <v>0</v>
      </c>
      <c r="BB39" s="1">
        <f t="array" ref="BB39">IF(Tableau1[[#This Row],[LEAD_QUAL_VRAI]]=1,SUMIFS(Tableau1[VENTES EQUIPE],Tableau1[RANG_leader],Tableau1[[#This Row],[RANG_leader]]+15,Tableau1[signé_lead],1),0)</f>
        <v>0</v>
      </c>
      <c r="BC39" s="1">
        <f t="array" ref="BC39">IF(Tableau1[[#This Row],[LEAD_QUAL_VRAI]]=1,COUNTIFS(Tableau1[LEADER DIRECT],Tableau1[[#This Row],[NOM]],Tableau1[LEAD_QUAL_VRAI],1),0)</f>
        <v>0</v>
      </c>
      <c r="BD39" s="1">
        <f t="array" ref="BD39">IF(Tableau1[[#This Row],[LEAD_QUAL_VRAI]]=1,COUNTIFS(Tableau1[RANG_leader],Tableau1[[#This Row],[RANG_leader]]+2),0)</f>
        <v>0</v>
      </c>
      <c r="BE39" s="1">
        <f t="array" ref="BE39">IF(Tableau1[[#This Row],[LEAD_QUAL_VRAI]]=1,COUNTIFS(Tableau1[RANG_leader],Tableau1[[#This Row],[RANG_leader]]+3),0)</f>
        <v>0</v>
      </c>
      <c r="BF39" s="1">
        <f t="array" ref="BF39">IF(AND(Tableau1[[#This Row],[VENTES]]&gt;=250,COUNTIFS(Tableau1[DIRECT],Tableau1[[#This Row],[NOM]],Tableau1[VENTES],"&gt;=250",Tableau1[LEAD_QUAL_VRAI],0)&gt;0),1,0)</f>
        <v>0</v>
      </c>
      <c r="BG39" s="1">
        <f t="array" ref="BG39">IF(AND(Tableau1[[#This Row],[VENTES]]&gt;=250,COUNTIFS(Tableau1[DIRECT],Tableau1[[#This Row],[NOM]],Tableau1[VENTES],"&gt;=250",Tableau1[LEAD_QUAL_VRAI],0)&gt;1),1,0)</f>
        <v>0</v>
      </c>
      <c r="BH39" s="1">
        <f t="array" ref="BH39">IF(AND(Tableau1[[#This Row],[VENTES]]&gt;=750,COUNTIFS(Tableau1[DIRECT],Tableau1[[#This Row],[NOM]],Tableau1[VENTES],"&gt;=250",Tableau1[LEAD_QUAL_VRAI],0)&gt;2,Tableau1[[#This Row],[VENTES EQUIPE]]&gt;=3000),1,0)</f>
        <v>0</v>
      </c>
      <c r="BI39" s="1">
        <f t="array" ref="BI39">IF(Tableau1[[#This Row],[lead niv1]]=1,1,0)</f>
        <v>0</v>
      </c>
      <c r="BJ39" s="1">
        <f t="array" ref="BJ39">IF(Tableau1[[#This Row],[lead niv1]]&gt;1,1,0)</f>
        <v>0</v>
      </c>
      <c r="BK39" s="1">
        <f t="array" ref="BK39">IF(AND(Tableau1[[#This Row],[lead niv1]]&gt;2,Tableau1[[#This Row],[lead niv2]]&gt;0),1,0)</f>
        <v>0</v>
      </c>
      <c r="BL39" s="1">
        <f t="array" ref="BL39">IF(AND(Tableau1[[#This Row],[lead niv1]]&gt;5,Tableau1[[#This Row],[lead niv2]]&gt;2,Tableau1[[#This Row],[lead niv3]]&gt;0),1,0)</f>
        <v>0</v>
      </c>
      <c r="BM39" s="1">
        <f t="array" ref="BM39">IF(AND(Tableau1[[#This Row],[lead niv1]]&gt;11,Tableau1[[#This Row],[lead niv2]]&gt;5,Tableau1[[#This Row],[lead niv3]]&gt;1),1,0)</f>
        <v>0</v>
      </c>
      <c r="BN39" s="12" t="str">
        <f t="array" ref="BN3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39" s="13">
        <f t="array" ref="BO3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175</v>
      </c>
      <c r="BP39" s="12" t="str">
        <f t="array" ref="BP39">Tableau1[[#This Row],[lead niv1]]&amp;"-"&amp;Tableau1[[#This Row],[lead niv2]]&amp;"-"&amp;Tableau1[[#This Row],[lead niv3]]</f>
        <v>0-0-0</v>
      </c>
      <c r="BQ39" s="12"/>
      <c r="BR39" s="14">
        <v>0</v>
      </c>
      <c r="BS39" s="26" t="str">
        <f t="array" ref="BS39">INDEX(Tableau2[RANK],MATCH(BN39,Tableau2[RANK],0)+1,1)</f>
        <v>CONS SEIGNOR</v>
      </c>
      <c r="BT39" s="26">
        <f t="array" ref="BT3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39" s="26" t="str">
        <f t="array" ref="BU39">IF(Tableau1[[#This Row],[PERSO À QUALIFIER]]&gt;0,INDEX(Tableau1[],MATCH(_xlfn.MAXIFS(Tableau1[VENTES],Tableau1[VENTES],"&lt;250",Tableau1[DIRECT],Tableau1[[#This Row],[NOM]]),Tableau1[VENTES],0),COLUMN(Tableau1[NOM])),"")</f>
        <v/>
      </c>
      <c r="BV39" s="26" t="str">
        <f t="array" ref="BV3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39" s="26">
        <f t="array" ref="BW3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39" s="26" t="str">
        <f t="array" ref="BX3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39" s="26" t="str">
        <f t="array" ref="BY3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39" s="26" t="str">
        <f t="array" ref="BZ3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39" s="26" t="str">
        <f t="array" ref="CA3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39" s="26">
        <f t="array" ref="CB3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39" s="26">
        <f t="array" ref="CC3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39" s="26">
        <f t="array" ref="CD3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39" s="26" t="str">
        <f t="array" ref="CE3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39" s="26" t="str">
        <f t="array" ref="CF3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39" s="26" t="str">
        <f t="array" ref="CG3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39" s="26" t="str">
        <f t="array" ref="CH3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39" s="26" t="str">
        <f t="array" ref="CI3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39" s="26" t="str">
        <f t="array" ref="CJ3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39" s="26" t="str">
        <f t="array" ref="CK3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39" s="26" t="e">
        <f t="array" ref="CL3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39" s="26" t="e">
        <f t="array" ref="CM3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39" s="26"/>
      <c r="CO39" s="26"/>
      <c r="CP39" s="26">
        <f t="array" ref="CP3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39" s="26" t="str">
        <f t="array" ref="CQ3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39" s="26" t="str">
        <f t="array" ref="CR3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39" s="26"/>
      <c r="CT39" s="26"/>
      <c r="CU39" s="26"/>
      <c r="CV39" s="26"/>
      <c r="CW39" s="26"/>
      <c r="CX39" s="26"/>
      <c r="CY39" s="26"/>
      <c r="CZ39" s="26"/>
      <c r="DA39" s="26"/>
      <c r="DB39" s="26"/>
      <c r="DC39" s="26">
        <f t="array" ref="DC3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39" s="26" t="str">
        <f t="array" ref="DD3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39" s="26" t="str">
        <f t="array" ref="DE3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39" s="26">
        <f t="array" ref="DF3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39" s="26" t="str">
        <f t="array" ref="DG3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39" s="26" t="str">
        <f t="array" ref="DH3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39" s="26">
        <f t="array" ref="DI3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39" s="26">
        <f t="array" ref="DJ3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175</v>
      </c>
      <c r="DK39" s="26">
        <f t="array" ref="DK39">IF(Tableau1[[#This Row],[PAYE SI INVESTI]]&lt;&gt;"",Tableau1[[#This Row],[PAYE SI INVESTI]]-Tableau1[[#This Row],[PAYE]],"")</f>
        <v>0</v>
      </c>
      <c r="DO39" s="3"/>
    </row>
    <row r="40" spans="1:119" x14ac:dyDescent="0.25">
      <c r="A40" s="9" t="s">
        <v>130</v>
      </c>
      <c r="B40" s="2" t="s">
        <v>103</v>
      </c>
      <c r="C40" s="1" t="str">
        <f t="array" ref="C40">IF(OR(Tableau1[[#This Row],[DIRECT]]="",Tableau1[[#This Row],[DIRECT]]="val"),"",INDEX(Tableau1[],MATCH(Tableau1[[#This Row],[DIRECT]],Tableau1[NOM],0),2))</f>
        <v>VAL</v>
      </c>
      <c r="D40" s="1" t="str">
        <f t="array" ref="D40">IF(OR(Tableau1[[#This Row],[direct2]]="",Tableau1[[#This Row],[direct2]]="val"),"",INDEX(Tableau1[],MATCH(Tableau1[[#This Row],[direct2]],Tableau1[NOM],0),2))</f>
        <v/>
      </c>
      <c r="E40" s="1" t="str">
        <f t="array" ref="E40">IF(OR(Tableau1[[#This Row],[direct3]]="",Tableau1[[#This Row],[direct3]]="val"),"",INDEX(Tableau1[],MATCH(Tableau1[[#This Row],[direct3]],Tableau1[NOM],0),2))</f>
        <v/>
      </c>
      <c r="F40" s="1" t="str">
        <f t="array" ref="F40">IF(OR(Tableau1[[#This Row],[direct4]]="",Tableau1[[#This Row],[direct4]]="val"),"",INDEX(Tableau1[],MATCH(Tableau1[[#This Row],[direct4]],Tableau1[NOM],0),2))</f>
        <v/>
      </c>
      <c r="G40" s="1" t="str">
        <f t="array" ref="G40">IF(OR(Tableau1[[#This Row],[direct5]]="",Tableau1[[#This Row],[direct5]]="val"),"",INDEX(Tableau1[],MATCH(Tableau1[[#This Row],[direct5]],Tableau1[NOM],0),2))</f>
        <v/>
      </c>
      <c r="H40" s="1" t="str">
        <f t="array" ref="H40">IF(OR(Tableau1[[#This Row],[direct6]]="",Tableau1[[#This Row],[direct6]]="val"),"",INDEX(Tableau1[],MATCH(Tableau1[[#This Row],[direct6]],Tableau1[NOM],0),2))</f>
        <v/>
      </c>
      <c r="I40" s="1" t="str">
        <f t="array" ref="I40">IF(OR(Tableau1[[#This Row],[direct7]]="",Tableau1[[#This Row],[direct7]]="val"),"",INDEX(Tableau1[],MATCH(Tableau1[[#This Row],[direct7]],Tableau1[NOM],0),2))</f>
        <v/>
      </c>
      <c r="J40" s="1" t="str">
        <f t="array" ref="J40">IF(OR(Tableau1[[#This Row],[direct8]]="",Tableau1[[#This Row],[direct8]]="val"),"",INDEX(Tableau1[],MATCH(Tableau1[[#This Row],[direct8]],Tableau1[NOM],0),2))</f>
        <v/>
      </c>
      <c r="K40" s="1" t="str">
        <f t="array" ref="K40">IF(OR(Tableau1[[#This Row],[direct9]]="",Tableau1[[#This Row],[direct9]]="val"),"",INDEX(Tableau1[],MATCH(Tableau1[[#This Row],[direct9]],Tableau1[NOM],0),2))</f>
        <v/>
      </c>
      <c r="L40" s="1" t="str">
        <f t="array" ref="L40">IF(OR(Tableau1[[#This Row],[direct10]]="",Tableau1[[#This Row],[direct10]]="val"),"",INDEX(Tableau1[],MATCH(Tableau1[[#This Row],[direct10]],Tableau1[NOM],0),2))</f>
        <v/>
      </c>
      <c r="M40" s="1" t="str">
        <f t="array" ref="M40">IF(OR(Tableau1[[#This Row],[direct11]]="",Tableau1[[#This Row],[direct11]]="val"),"",INDEX(Tableau1[],MATCH(Tableau1[[#This Row],[direct11]],Tableau1[NOM],0),2))</f>
        <v/>
      </c>
      <c r="N40" s="1" t="str">
        <f t="array" ref="N40">IF(OR(Tableau1[[#This Row],[direct12]]="",Tableau1[[#This Row],[direct12]]="val"),"",INDEX(Tableau1[],MATCH(Tableau1[[#This Row],[direct12]],Tableau1[NOM],0),2))</f>
        <v/>
      </c>
      <c r="O40" s="1" t="str">
        <f t="array" ref="O40">IF(OR(Tableau1[[#This Row],[direct13]]="",Tableau1[[#This Row],[direct13]]="val"),"",INDEX(Tableau1[],MATCH(Tableau1[[#This Row],[direct13]],Tableau1[NOM],0),2))</f>
        <v/>
      </c>
      <c r="P40" s="1" t="str">
        <f t="array" ref="P40">IF(OR(Tableau1[[#This Row],[direct14]]="",Tableau1[[#This Row],[direct14]]="val"),"",INDEX(Tableau1[],MATCH(Tableau1[[#This Row],[direct14]],Tableau1[NOM],0),2))</f>
        <v/>
      </c>
      <c r="Q40" s="1" t="str">
        <f t="array" ref="Q40">IF(OR(Tableau1[[#This Row],[direct15]]="",Tableau1[[#This Row],[direct15]]="val"),"",INDEX(Tableau1[],MATCH(Tableau1[[#This Row],[direct15]],Tableau1[NOM],0),2))</f>
        <v/>
      </c>
      <c r="R40" s="1" t="str">
        <f t="array" ref="R40">IF(OR(Tableau1[[#This Row],[direct16]]="",Tableau1[[#This Row],[direct16]]="val"),"",INDEX(Tableau1[],MATCH(Tableau1[[#This Row],[direct16]],Tableau1[NOM],0),2))</f>
        <v/>
      </c>
      <c r="S40" s="1" t="str">
        <f t="array" ref="S40">IF(OR(Tableau1[[#This Row],[direct17]]="",Tableau1[[#This Row],[direct17]]="val"),"",INDEX(Tableau1[],MATCH(Tableau1[[#This Row],[direct17]],Tableau1[NOM],0),2))</f>
        <v/>
      </c>
      <c r="T40" s="1" t="str">
        <f t="array" ref="T40">IF(OR(Tableau1[[#This Row],[direct18]]="",Tableau1[[#This Row],[direct18]]="val"),"",INDEX(Tableau1[],MATCH(Tableau1[[#This Row],[direct18]],Tableau1[NOM],0),2))</f>
        <v/>
      </c>
      <c r="U40" s="1" t="str">
        <f t="array" ref="U40">IF(OR(Tableau1[[#This Row],[direct19]]="",Tableau1[[#This Row],[direct19]]="val"),"",INDEX(Tableau1[],MATCH(Tableau1[[#This Row],[direct19]],Tableau1[NOM],0),2))</f>
        <v/>
      </c>
      <c r="V40" s="12" t="str">
        <f t="array" ref="V4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40" s="12">
        <f t="array" ref="W40">IF(Tableau1[[#This Row],[LEADER DIRECT]]="",0,INDEX(Tableau1[],MATCH(Tableau1[[#This Row],[LEADER DIRECT]],Tableau1[NOM],0),COLUMN(Tableau1[[#This Row],[RANG_leader]])))</f>
        <v>0</v>
      </c>
      <c r="X40" s="12">
        <f t="array" ref="X4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0" s="12">
        <f t="array" ref="Y40">IF(Tableau1[[#This Row],[DIRECT]]="",0,VLOOKUP(Tableau1[[#This Row],[DIRECT]],Tableau1[],COLUMN(Tableau1[[#This Row],[RANG]]),FALSE)+1)</f>
        <v>2</v>
      </c>
      <c r="Z40" s="19">
        <v>1400</v>
      </c>
      <c r="AA40" s="1">
        <f t="array" ref="AA40">COUNTIF(Tableau1[DIRECT],Tableau1[[#This Row],[NOM]])</f>
        <v>11</v>
      </c>
      <c r="AB40" s="1">
        <f t="array" ref="AB40">COUNTIFS(Tableau1[DIRECT],Tableau1[[#This Row],[NOM]],Tableau1[VENTES],"&gt;=250")</f>
        <v>6</v>
      </c>
      <c r="AC40" s="1">
        <f t="array" ref="AC4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4</v>
      </c>
      <c r="AD40" s="1">
        <f t="array" ref="AD4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2</v>
      </c>
      <c r="AE40" s="20">
        <f t="array" ref="AE40">IF(Tableau1[[#This Row],[LEAD_QUAL_PREMIER]]=1,Tableau1[[#This Row],[niv1 qual]],COUNTIFS(Tableau1[DIRECT],Tableau1[[#This Row],[NOM]],Tableau1[LEAD_QUAL_VRAI],0,Tableau1[VENTES],"&gt;=250"))</f>
        <v>6</v>
      </c>
      <c r="AF40" s="1">
        <f t="array" ref="AF4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2</v>
      </c>
      <c r="AG40" s="1">
        <f t="array" ref="AG40">IF(AND(Tableau1[[#This Row],[niv1 qual]]&gt;3,(Tableau1[[#This Row],[niv1 qual]]+Tableau1[[#This Row],[niv2+ qual]])&gt;5,Tableau1[[#This Row],[VENTES]]&gt;=1000,Tableau1[[#This Row],[ventes_equipe_temp]]&gt;=6000),1,0)</f>
        <v>1</v>
      </c>
      <c r="AH40" s="1">
        <f t="array" ref="AH40">IF(Tableau1[[#This Row],[LEAD_POSSIBLE]]=1,RANK(Tableau1[[#This Row],[RANG]],Tableau1[RANG],1),0)</f>
        <v>12</v>
      </c>
      <c r="AI40" s="1">
        <f t="array" ref="AI40">IF(COUNTIF(Tableau1[LEAD_POSSIBLE_RANG],"&lt;&gt;0")&gt;0,IF(Tableau1[[#This Row],[LEAD_POSSIBLE_RANG]]=LARGE(Tableau1[LEAD_POSSIBLE_RANG],1),1,0),0)</f>
        <v>1</v>
      </c>
      <c r="AJ40" s="1">
        <f t="array" ref="AJ40">IF(Tableau1[[#This Row],[DIRECT]]="",Tableau1[[#This Row],[LEAD_QUAL_VRAI]],IF(INDEX(Tableau1[],MATCH(Tableau1[[#This Row],[DIRECT]],Tableau1[NOM],0),COLUMN(Tableau1[[#This Row],[LEAD_QUAL_VRAI]]))=1,1,0))</f>
        <v>0</v>
      </c>
      <c r="AK40" s="1">
        <f t="array" ref="AK4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1</v>
      </c>
      <c r="AL40" s="1">
        <f t="array" ref="AL4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6366.7</v>
      </c>
      <c r="AM40" s="10">
        <f t="array" ref="AM40">Tableau1[[#This Row],[VENTES]]+SUMIFS(Tableau1[VENTES EQUIPE],Tableau1[DIRECT],Tableau1[[#This Row],[NOM]],Tableau1[signé_lead],0)</f>
        <v>6366.7</v>
      </c>
      <c r="AN40" s="1">
        <f t="array" ref="AN40">IF(Tableau1[[#This Row],[LEAD_QUAL_VRAI]]=1,SUMIFS(Tableau1[VENTES EQUIPE],Tableau1[LEADER DIRECT],Tableau1[[#This Row],[NOM]],Tableau1[signé_lead],1),0)</f>
        <v>0</v>
      </c>
      <c r="AO40" s="1">
        <f t="array" ref="AO40">IF(Tableau1[[#This Row],[LEAD_QUAL_VRAI]]=1,SUMIFS(Tableau1[VENTES EQUIPE],Tableau1[RANG_leader],Tableau1[[#This Row],[RANG_leader]]+2,Tableau1[signé_lead],1),0)</f>
        <v>0</v>
      </c>
      <c r="AP40" s="1">
        <f t="array" ref="AP40">IF(Tableau1[[#This Row],[LEAD_QUAL_VRAI]]=1,SUMIFS(Tableau1[VENTES EQUIPE],Tableau1[RANG_leader],Tableau1[[#This Row],[RANG_leader]]+3,Tableau1[signé_lead],1),0)</f>
        <v>0</v>
      </c>
      <c r="AQ40" s="1">
        <f t="array" ref="AQ40">IF(Tableau1[[#This Row],[LEAD_QUAL_VRAI]]=1,SUMIFS(Tableau1[VENTES EQUIPE],Tableau1[RANG_leader],Tableau1[[#This Row],[RANG_leader]]+4,Tableau1[signé_lead],1),0)</f>
        <v>0</v>
      </c>
      <c r="AR40" s="1">
        <f t="array" ref="AR40">IF(Tableau1[[#This Row],[LEAD_QUAL_VRAI]]=1,SUMIFS(Tableau1[VENTES EQUIPE],Tableau1[RANG_leader],Tableau1[[#This Row],[RANG_leader]]+5,Tableau1[signé_lead],1),0)</f>
        <v>0</v>
      </c>
      <c r="AS40" s="1">
        <f t="array" ref="AS40">IF(Tableau1[[#This Row],[LEAD_QUAL_VRAI]]=1,SUMIFS(Tableau1[VENTES EQUIPE],Tableau1[RANG_leader],Tableau1[[#This Row],[RANG_leader]]+6,Tableau1[signé_lead],1),0)</f>
        <v>0</v>
      </c>
      <c r="AT40" s="1">
        <f t="array" ref="AT40">IF(Tableau1[[#This Row],[LEAD_QUAL_VRAI]]=1,SUMIFS(Tableau1[VENTES EQUIPE],Tableau1[RANG_leader],Tableau1[[#This Row],[RANG_leader]]+7,Tableau1[signé_lead],1),0)</f>
        <v>0</v>
      </c>
      <c r="AU40" s="1">
        <f t="array" ref="AU40">IF(Tableau1[[#This Row],[LEAD_QUAL_VRAI]]=1,SUMIFS(Tableau1[VENTES EQUIPE],Tableau1[RANG_leader],Tableau1[[#This Row],[RANG_leader]]+8,Tableau1[signé_lead],1),0)</f>
        <v>0</v>
      </c>
      <c r="AV40" s="1">
        <f t="array" ref="AV40">IF(Tableau1[[#This Row],[LEAD_QUAL_VRAI]]=1,SUMIFS(Tableau1[VENTES EQUIPE],Tableau1[RANG_leader],Tableau1[[#This Row],[RANG_leader]]+9,Tableau1[signé_lead],1),0)</f>
        <v>0</v>
      </c>
      <c r="AW40" s="1">
        <f t="array" ref="AW40">IF(Tableau1[[#This Row],[LEAD_QUAL_VRAI]]=1,SUMIFS(Tableau1[VENTES EQUIPE],Tableau1[RANG_leader],Tableau1[[#This Row],[RANG_leader]]+10,Tableau1[signé_lead],1),0)</f>
        <v>0</v>
      </c>
      <c r="AX40" s="1">
        <f t="array" ref="AX40">IF(Tableau1[[#This Row],[LEAD_QUAL_VRAI]]=1,SUMIFS(Tableau1[VENTES EQUIPE],Tableau1[RANG_leader],Tableau1[[#This Row],[RANG_leader]]+11,Tableau1[signé_lead],1),0)</f>
        <v>0</v>
      </c>
      <c r="AY40" s="1">
        <f t="array" ref="AY40">IF(Tableau1[[#This Row],[LEAD_QUAL_VRAI]]=1,SUMIFS(Tableau1[VENTES EQUIPE],Tableau1[RANG_leader],Tableau1[[#This Row],[RANG_leader]]+12,Tableau1[signé_lead],1),0)</f>
        <v>0</v>
      </c>
      <c r="AZ40" s="1">
        <f t="array" ref="AZ40">IF(Tableau1[[#This Row],[LEAD_QUAL_VRAI]]=1,SUMIFS(Tableau1[VENTES EQUIPE],Tableau1[RANG_leader],Tableau1[[#This Row],[RANG_leader]]+13,Tableau1[signé_lead],1),0)</f>
        <v>0</v>
      </c>
      <c r="BA40" s="1">
        <f t="array" ref="BA40">IF(Tableau1[[#This Row],[LEAD_QUAL_VRAI]]=1,SUMIFS(Tableau1[VENTES EQUIPE],Tableau1[RANG_leader],Tableau1[[#This Row],[RANG_leader]]+14,Tableau1[signé_lead],1),0)</f>
        <v>0</v>
      </c>
      <c r="BB40" s="1">
        <f t="array" ref="BB40">IF(Tableau1[[#This Row],[LEAD_QUAL_VRAI]]=1,SUMIFS(Tableau1[VENTES EQUIPE],Tableau1[RANG_leader],Tableau1[[#This Row],[RANG_leader]]+15,Tableau1[signé_lead],1),0)</f>
        <v>0</v>
      </c>
      <c r="BC40" s="1">
        <f t="array" ref="BC40">IF(Tableau1[[#This Row],[LEAD_QUAL_VRAI]]=1,COUNTIFS(Tableau1[LEADER DIRECT],Tableau1[[#This Row],[NOM]],Tableau1[LEAD_QUAL_VRAI],1),0)</f>
        <v>0</v>
      </c>
      <c r="BD40" s="1">
        <f t="array" ref="BD40">IF(Tableau1[[#This Row],[LEAD_QUAL_VRAI]]=1,COUNTIFS(Tableau1[RANG_leader],Tableau1[[#This Row],[RANG_leader]]+2),0)</f>
        <v>0</v>
      </c>
      <c r="BE40" s="1">
        <f t="array" ref="BE40">IF(Tableau1[[#This Row],[LEAD_QUAL_VRAI]]=1,COUNTIFS(Tableau1[RANG_leader],Tableau1[[#This Row],[RANG_leader]]+3),0)</f>
        <v>0</v>
      </c>
      <c r="BF40" s="1">
        <f t="array" ref="BF40">IF(AND(Tableau1[[#This Row],[VENTES]]&gt;=250,COUNTIFS(Tableau1[DIRECT],Tableau1[[#This Row],[NOM]],Tableau1[VENTES],"&gt;=250",Tableau1[LEAD_QUAL_VRAI],0)&gt;0),1,0)</f>
        <v>1</v>
      </c>
      <c r="BG40" s="1">
        <f t="array" ref="BG40">IF(AND(Tableau1[[#This Row],[VENTES]]&gt;=250,COUNTIFS(Tableau1[DIRECT],Tableau1[[#This Row],[NOM]],Tableau1[VENTES],"&gt;=250",Tableau1[LEAD_QUAL_VRAI],0)&gt;1),1,0)</f>
        <v>1</v>
      </c>
      <c r="BH40" s="1">
        <f t="array" ref="BH40">IF(AND(Tableau1[[#This Row],[VENTES]]&gt;=750,COUNTIFS(Tableau1[DIRECT],Tableau1[[#This Row],[NOM]],Tableau1[VENTES],"&gt;=250",Tableau1[LEAD_QUAL_VRAI],0)&gt;2,Tableau1[[#This Row],[VENTES EQUIPE]]&gt;=3000),1,0)</f>
        <v>1</v>
      </c>
      <c r="BI40" s="1">
        <f t="array" ref="BI40">IF(Tableau1[[#This Row],[lead niv1]]=1,1,0)</f>
        <v>0</v>
      </c>
      <c r="BJ40" s="1">
        <f t="array" ref="BJ40">IF(Tableau1[[#This Row],[lead niv1]]&gt;1,1,0)</f>
        <v>0</v>
      </c>
      <c r="BK40" s="1">
        <f t="array" ref="BK40">IF(AND(Tableau1[[#This Row],[lead niv1]]&gt;2,Tableau1[[#This Row],[lead niv2]]&gt;0),1,0)</f>
        <v>0</v>
      </c>
      <c r="BL40" s="1">
        <f t="array" ref="BL40">IF(AND(Tableau1[[#This Row],[lead niv1]]&gt;5,Tableau1[[#This Row],[lead niv2]]&gt;2,Tableau1[[#This Row],[lead niv3]]&gt;0),1,0)</f>
        <v>0</v>
      </c>
      <c r="BM40" s="1">
        <f t="array" ref="BM40">IF(AND(Tableau1[[#This Row],[lead niv1]]&gt;11,Tableau1[[#This Row],[lead niv2]]&gt;5,Tableau1[[#This Row],[lead niv3]]&gt;1),1,0)</f>
        <v>0</v>
      </c>
      <c r="BN40" s="10" t="str">
        <f t="array" ref="BN4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LEADER</v>
      </c>
      <c r="BO40" s="13">
        <f t="array" ref="BO4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668.33500000000004</v>
      </c>
      <c r="BP40" s="12" t="str">
        <f t="array" ref="BP40">Tableau1[[#This Row],[lead niv1]]&amp;"-"&amp;Tableau1[[#This Row],[lead niv2]]&amp;"-"&amp;Tableau1[[#This Row],[lead niv3]]</f>
        <v>0-0-0</v>
      </c>
      <c r="BQ40" s="12"/>
      <c r="BR40" s="14">
        <v>1</v>
      </c>
      <c r="BS40" s="26" t="str">
        <f t="array" ref="BS40">INDEX(Tableau2[RANK],MATCH(BN40,Tableau2[RANK],0)+1,1)</f>
        <v>LEADER SEIG</v>
      </c>
      <c r="BT40" s="26">
        <f t="array" ref="BT4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0" s="26" t="str">
        <f t="array" ref="BU40">IF(Tableau1[[#This Row],[PERSO À QUALIFIER]]&gt;0,INDEX(Tableau1[],MATCH(_xlfn.MAXIFS(Tableau1[VENTES],Tableau1[VENTES],"&lt;250",Tableau1[DIRECT],Tableau1[[#This Row],[NOM]]),Tableau1[VENTES],0),COLUMN(Tableau1[NOM])),"")</f>
        <v/>
      </c>
      <c r="BV40" s="26" t="str">
        <f t="array" ref="BV4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0" s="26">
        <f t="array" ref="BW4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0" s="26" t="str">
        <f t="array" ref="BX4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0" s="26" t="str">
        <f t="array" ref="BY4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0" s="26" t="str">
        <f t="array" ref="BZ4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0" s="26" t="str">
        <f t="array" ref="CA4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0" s="26">
        <f t="array" ref="CB4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40" s="26">
        <f t="array" ref="CC4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0" s="26">
        <f t="array" ref="CD4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</v>
      </c>
      <c r="CE40" s="26" t="str">
        <f t="array" ref="CE4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karen12</v>
      </c>
      <c r="CF40" s="26" t="str">
        <f t="array" ref="CF4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>karen11</v>
      </c>
      <c r="CG40" s="26" t="str">
        <f t="array" ref="CG4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>karen10</v>
      </c>
      <c r="CH40" s="26" t="str">
        <f t="array" ref="CH4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>CINDY CLICHE</v>
      </c>
      <c r="CI40" s="26" t="str">
        <f t="array" ref="CI4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karen1</v>
      </c>
      <c r="CJ40" s="26" t="str">
        <f t="array" ref="CJ4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karen7</v>
      </c>
      <c r="CK40" s="26">
        <f t="array" ref="CK4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0</v>
      </c>
      <c r="CL40" s="26" t="e">
        <f t="array" ref="CL4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0" s="26" t="str">
        <f t="array" ref="CM4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karen12</v>
      </c>
      <c r="CN40" s="26"/>
      <c r="CO40" s="26"/>
      <c r="CP40" s="26">
        <f t="array" ref="CP4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1</v>
      </c>
      <c r="CQ40" s="26" t="str">
        <f t="array" ref="CQ4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0" s="26" t="str">
        <f t="array" ref="CR4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0" s="26"/>
      <c r="CT40" s="26"/>
      <c r="CU40" s="26"/>
      <c r="CV40" s="26"/>
      <c r="CW40" s="26"/>
      <c r="CX40" s="26"/>
      <c r="CY40" s="26"/>
      <c r="CZ40" s="26"/>
      <c r="DA40" s="26"/>
      <c r="DB40" s="26"/>
      <c r="DC40" s="26">
        <f t="array" ref="DC4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0" s="26" t="str">
        <f t="array" ref="DD4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0" s="26" t="str">
        <f t="array" ref="DE4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0" s="26">
        <f t="array" ref="DF4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0" s="26" t="str">
        <f t="array" ref="DG4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0" s="26" t="str">
        <f t="array" ref="DH4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0" s="26">
        <f t="array" ref="DI4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0" s="26">
        <f t="array" ref="DJ4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350</v>
      </c>
      <c r="DK40" s="26">
        <f t="array" ref="DK40">IF(Tableau1[[#This Row],[PAYE SI INVESTI]]&lt;&gt;"",Tableau1[[#This Row],[PAYE SI INVESTI]]-Tableau1[[#This Row],[PAYE]],"")</f>
        <v>-318.33500000000004</v>
      </c>
      <c r="DO40" s="3"/>
    </row>
    <row r="41" spans="1:119" x14ac:dyDescent="0.25">
      <c r="A41" s="9" t="s">
        <v>131</v>
      </c>
      <c r="B41" s="2" t="s">
        <v>130</v>
      </c>
      <c r="C41" s="1" t="str">
        <f t="array" ref="C41">IF(OR(Tableau1[[#This Row],[DIRECT]]="",Tableau1[[#This Row],[DIRECT]]="val"),"",INDEX(Tableau1[],MATCH(Tableau1[[#This Row],[DIRECT]],Tableau1[NOM],0),2))</f>
        <v>MARIE-PIER FORTIN NADEAU</v>
      </c>
      <c r="D41" s="1" t="str">
        <f t="array" ref="D41">IF(OR(Tableau1[[#This Row],[direct2]]="",Tableau1[[#This Row],[direct2]]="val"),"",INDEX(Tableau1[],MATCH(Tableau1[[#This Row],[direct2]],Tableau1[NOM],0),2))</f>
        <v>VAL</v>
      </c>
      <c r="E41" s="1" t="str">
        <f t="array" ref="E41">IF(OR(Tableau1[[#This Row],[direct3]]="",Tableau1[[#This Row],[direct3]]="val"),"",INDEX(Tableau1[],MATCH(Tableau1[[#This Row],[direct3]],Tableau1[NOM],0),2))</f>
        <v/>
      </c>
      <c r="F41" s="1" t="str">
        <f t="array" ref="F41">IF(OR(Tableau1[[#This Row],[direct4]]="",Tableau1[[#This Row],[direct4]]="val"),"",INDEX(Tableau1[],MATCH(Tableau1[[#This Row],[direct4]],Tableau1[NOM],0),2))</f>
        <v/>
      </c>
      <c r="G41" s="1" t="str">
        <f t="array" ref="G41">IF(OR(Tableau1[[#This Row],[direct5]]="",Tableau1[[#This Row],[direct5]]="val"),"",INDEX(Tableau1[],MATCH(Tableau1[[#This Row],[direct5]],Tableau1[NOM],0),2))</f>
        <v/>
      </c>
      <c r="H41" s="1" t="str">
        <f t="array" ref="H41">IF(OR(Tableau1[[#This Row],[direct6]]="",Tableau1[[#This Row],[direct6]]="val"),"",INDEX(Tableau1[],MATCH(Tableau1[[#This Row],[direct6]],Tableau1[NOM],0),2))</f>
        <v/>
      </c>
      <c r="I41" s="1" t="str">
        <f t="array" ref="I41">IF(OR(Tableau1[[#This Row],[direct7]]="",Tableau1[[#This Row],[direct7]]="val"),"",INDEX(Tableau1[],MATCH(Tableau1[[#This Row],[direct7]],Tableau1[NOM],0),2))</f>
        <v/>
      </c>
      <c r="J41" s="1" t="str">
        <f t="array" ref="J41">IF(OR(Tableau1[[#This Row],[direct8]]="",Tableau1[[#This Row],[direct8]]="val"),"",INDEX(Tableau1[],MATCH(Tableau1[[#This Row],[direct8]],Tableau1[NOM],0),2))</f>
        <v/>
      </c>
      <c r="K41" s="1" t="str">
        <f t="array" ref="K41">IF(OR(Tableau1[[#This Row],[direct9]]="",Tableau1[[#This Row],[direct9]]="val"),"",INDEX(Tableau1[],MATCH(Tableau1[[#This Row],[direct9]],Tableau1[NOM],0),2))</f>
        <v/>
      </c>
      <c r="L41" s="1" t="str">
        <f t="array" ref="L41">IF(OR(Tableau1[[#This Row],[direct10]]="",Tableau1[[#This Row],[direct10]]="val"),"",INDEX(Tableau1[],MATCH(Tableau1[[#This Row],[direct10]],Tableau1[NOM],0),2))</f>
        <v/>
      </c>
      <c r="M41" s="1" t="str">
        <f t="array" ref="M41">IF(OR(Tableau1[[#This Row],[direct11]]="",Tableau1[[#This Row],[direct11]]="val"),"",INDEX(Tableau1[],MATCH(Tableau1[[#This Row],[direct11]],Tableau1[NOM],0),2))</f>
        <v/>
      </c>
      <c r="N41" s="1" t="str">
        <f t="array" ref="N41">IF(OR(Tableau1[[#This Row],[direct12]]="",Tableau1[[#This Row],[direct12]]="val"),"",INDEX(Tableau1[],MATCH(Tableau1[[#This Row],[direct12]],Tableau1[NOM],0),2))</f>
        <v/>
      </c>
      <c r="O41" s="1" t="str">
        <f t="array" ref="O41">IF(OR(Tableau1[[#This Row],[direct13]]="",Tableau1[[#This Row],[direct13]]="val"),"",INDEX(Tableau1[],MATCH(Tableau1[[#This Row],[direct13]],Tableau1[NOM],0),2))</f>
        <v/>
      </c>
      <c r="P41" s="1" t="str">
        <f t="array" ref="P41">IF(OR(Tableau1[[#This Row],[direct14]]="",Tableau1[[#This Row],[direct14]]="val"),"",INDEX(Tableau1[],MATCH(Tableau1[[#This Row],[direct14]],Tableau1[NOM],0),2))</f>
        <v/>
      </c>
      <c r="Q41" s="1" t="str">
        <f t="array" ref="Q41">IF(OR(Tableau1[[#This Row],[direct15]]="",Tableau1[[#This Row],[direct15]]="val"),"",INDEX(Tableau1[],MATCH(Tableau1[[#This Row],[direct15]],Tableau1[NOM],0),2))</f>
        <v/>
      </c>
      <c r="R41" s="1" t="str">
        <f t="array" ref="R41">IF(OR(Tableau1[[#This Row],[direct16]]="",Tableau1[[#This Row],[direct16]]="val"),"",INDEX(Tableau1[],MATCH(Tableau1[[#This Row],[direct16]],Tableau1[NOM],0),2))</f>
        <v/>
      </c>
      <c r="S41" s="1" t="str">
        <f t="array" ref="S41">IF(OR(Tableau1[[#This Row],[direct17]]="",Tableau1[[#This Row],[direct17]]="val"),"",INDEX(Tableau1[],MATCH(Tableau1[[#This Row],[direct17]],Tableau1[NOM],0),2))</f>
        <v/>
      </c>
      <c r="T41" s="1" t="str">
        <f t="array" ref="T41">IF(OR(Tableau1[[#This Row],[direct18]]="",Tableau1[[#This Row],[direct18]]="val"),"",INDEX(Tableau1[],MATCH(Tableau1[[#This Row],[direct18]],Tableau1[NOM],0),2))</f>
        <v/>
      </c>
      <c r="U41" s="1" t="str">
        <f t="array" ref="U41">IF(OR(Tableau1[[#This Row],[direct19]]="",Tableau1[[#This Row],[direct19]]="val"),"",INDEX(Tableau1[],MATCH(Tableau1[[#This Row],[direct19]],Tableau1[NOM],0),2))</f>
        <v/>
      </c>
      <c r="V41" s="12" t="str">
        <f t="array" ref="V4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1" s="12">
        <f t="array" ref="W41">IF(Tableau1[[#This Row],[LEADER DIRECT]]="",0,INDEX(Tableau1[],MATCH(Tableau1[[#This Row],[LEADER DIRECT]],Tableau1[NOM],0),COLUMN(Tableau1[[#This Row],[RANG_leader]])))</f>
        <v>0</v>
      </c>
      <c r="X41" s="12">
        <f t="array" ref="X4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1" s="12">
        <f t="array" ref="Y41">IF(Tableau1[[#This Row],[DIRECT]]="",0,VLOOKUP(Tableau1[[#This Row],[DIRECT]],Tableau1[],COLUMN(Tableau1[[#This Row],[RANG]]),FALSE)+1)</f>
        <v>3</v>
      </c>
      <c r="Z41" s="19">
        <v>0</v>
      </c>
      <c r="AA41" s="1">
        <f t="array" ref="AA41">COUNTIF(Tableau1[DIRECT],Tableau1[[#This Row],[NOM]])</f>
        <v>0</v>
      </c>
      <c r="AB41" s="1">
        <f t="array" ref="AB41">COUNTIFS(Tableau1[DIRECT],Tableau1[[#This Row],[NOM]],Tableau1[VENTES],"&gt;=250")</f>
        <v>0</v>
      </c>
      <c r="AC41" s="1">
        <f t="array" ref="AC4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1" s="1">
        <f t="array" ref="AD4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1" s="20">
        <f t="array" ref="AE41">IF(Tableau1[[#This Row],[LEAD_QUAL_PREMIER]]=1,Tableau1[[#This Row],[niv1 qual]],COUNTIFS(Tableau1[DIRECT],Tableau1[[#This Row],[NOM]],Tableau1[LEAD_QUAL_VRAI],0,Tableau1[VENTES],"&gt;=250"))</f>
        <v>0</v>
      </c>
      <c r="AF41" s="1">
        <f t="array" ref="AF4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1" s="1">
        <f t="array" ref="AG41">IF(AND(Tableau1[[#This Row],[niv1 qual]]&gt;3,(Tableau1[[#This Row],[niv1 qual]]+Tableau1[[#This Row],[niv2+ qual]])&gt;5,Tableau1[[#This Row],[VENTES]]&gt;=1000,Tableau1[[#This Row],[ventes_equipe_temp]]&gt;=6000),1,0)</f>
        <v>0</v>
      </c>
      <c r="AH41" s="1">
        <f t="array" ref="AH41">IF(Tableau1[[#This Row],[LEAD_POSSIBLE]]=1,RANK(Tableau1[[#This Row],[RANG]],Tableau1[RANG],1),0)</f>
        <v>0</v>
      </c>
      <c r="AI41" s="1">
        <f t="array" ref="AI41">IF(COUNTIF(Tableau1[LEAD_POSSIBLE_RANG],"&lt;&gt;0")&gt;0,IF(Tableau1[[#This Row],[LEAD_POSSIBLE_RANG]]=LARGE(Tableau1[LEAD_POSSIBLE_RANG],1),1,0),0)</f>
        <v>0</v>
      </c>
      <c r="AJ41" s="1">
        <f t="array" ref="AJ41">IF(Tableau1[[#This Row],[DIRECT]]="",Tableau1[[#This Row],[LEAD_QUAL_VRAI]],IF(INDEX(Tableau1[],MATCH(Tableau1[[#This Row],[DIRECT]],Tableau1[NOM],0),COLUMN(Tableau1[[#This Row],[LEAD_QUAL_VRAI]]))=1,1,0))</f>
        <v>1</v>
      </c>
      <c r="AK41" s="1">
        <f t="array" ref="AK4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1" s="1">
        <f t="array" ref="AL4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41" s="10">
        <f t="array" ref="AM41">Tableau1[[#This Row],[VENTES]]+SUMIFS(Tableau1[VENTES EQUIPE],Tableau1[DIRECT],Tableau1[[#This Row],[NOM]],Tableau1[signé_lead],0)</f>
        <v>0</v>
      </c>
      <c r="AN41" s="1">
        <f t="array" ref="AN41">IF(Tableau1[[#This Row],[LEAD_QUAL_VRAI]]=1,SUMIFS(Tableau1[VENTES EQUIPE],Tableau1[LEADER DIRECT],Tableau1[[#This Row],[NOM]],Tableau1[signé_lead],1),0)</f>
        <v>0</v>
      </c>
      <c r="AO41" s="1">
        <f t="array" ref="AO41">IF(Tableau1[[#This Row],[LEAD_QUAL_VRAI]]=1,SUMIFS(Tableau1[VENTES EQUIPE],Tableau1[RANG_leader],Tableau1[[#This Row],[RANG_leader]]+2,Tableau1[signé_lead],1),0)</f>
        <v>0</v>
      </c>
      <c r="AP41" s="1">
        <f t="array" ref="AP41">IF(Tableau1[[#This Row],[LEAD_QUAL_VRAI]]=1,SUMIFS(Tableau1[VENTES EQUIPE],Tableau1[RANG_leader],Tableau1[[#This Row],[RANG_leader]]+3,Tableau1[signé_lead],1),0)</f>
        <v>0</v>
      </c>
      <c r="AQ41" s="1">
        <f t="array" ref="AQ41">IF(Tableau1[[#This Row],[LEAD_QUAL_VRAI]]=1,SUMIFS(Tableau1[VENTES EQUIPE],Tableau1[RANG_leader],Tableau1[[#This Row],[RANG_leader]]+4,Tableau1[signé_lead],1),0)</f>
        <v>0</v>
      </c>
      <c r="AR41" s="1">
        <f t="array" ref="AR41">IF(Tableau1[[#This Row],[LEAD_QUAL_VRAI]]=1,SUMIFS(Tableau1[VENTES EQUIPE],Tableau1[RANG_leader],Tableau1[[#This Row],[RANG_leader]]+5,Tableau1[signé_lead],1),0)</f>
        <v>0</v>
      </c>
      <c r="AS41" s="1">
        <f t="array" ref="AS41">IF(Tableau1[[#This Row],[LEAD_QUAL_VRAI]]=1,SUMIFS(Tableau1[VENTES EQUIPE],Tableau1[RANG_leader],Tableau1[[#This Row],[RANG_leader]]+6,Tableau1[signé_lead],1),0)</f>
        <v>0</v>
      </c>
      <c r="AT41" s="1">
        <f t="array" ref="AT41">IF(Tableau1[[#This Row],[LEAD_QUAL_VRAI]]=1,SUMIFS(Tableau1[VENTES EQUIPE],Tableau1[RANG_leader],Tableau1[[#This Row],[RANG_leader]]+7,Tableau1[signé_lead],1),0)</f>
        <v>0</v>
      </c>
      <c r="AU41" s="1">
        <f t="array" ref="AU41">IF(Tableau1[[#This Row],[LEAD_QUAL_VRAI]]=1,SUMIFS(Tableau1[VENTES EQUIPE],Tableau1[RANG_leader],Tableau1[[#This Row],[RANG_leader]]+8,Tableau1[signé_lead],1),0)</f>
        <v>0</v>
      </c>
      <c r="AV41" s="1">
        <f t="array" ref="AV41">IF(Tableau1[[#This Row],[LEAD_QUAL_VRAI]]=1,SUMIFS(Tableau1[VENTES EQUIPE],Tableau1[RANG_leader],Tableau1[[#This Row],[RANG_leader]]+9,Tableau1[signé_lead],1),0)</f>
        <v>0</v>
      </c>
      <c r="AW41" s="1">
        <f t="array" ref="AW41">IF(Tableau1[[#This Row],[LEAD_QUAL_VRAI]]=1,SUMIFS(Tableau1[VENTES EQUIPE],Tableau1[RANG_leader],Tableau1[[#This Row],[RANG_leader]]+10,Tableau1[signé_lead],1),0)</f>
        <v>0</v>
      </c>
      <c r="AX41" s="1">
        <f t="array" ref="AX41">IF(Tableau1[[#This Row],[LEAD_QUAL_VRAI]]=1,SUMIFS(Tableau1[VENTES EQUIPE],Tableau1[RANG_leader],Tableau1[[#This Row],[RANG_leader]]+11,Tableau1[signé_lead],1),0)</f>
        <v>0</v>
      </c>
      <c r="AY41" s="1">
        <f t="array" ref="AY41">IF(Tableau1[[#This Row],[LEAD_QUAL_VRAI]]=1,SUMIFS(Tableau1[VENTES EQUIPE],Tableau1[RANG_leader],Tableau1[[#This Row],[RANG_leader]]+12,Tableau1[signé_lead],1),0)</f>
        <v>0</v>
      </c>
      <c r="AZ41" s="1">
        <f t="array" ref="AZ41">IF(Tableau1[[#This Row],[LEAD_QUAL_VRAI]]=1,SUMIFS(Tableau1[VENTES EQUIPE],Tableau1[RANG_leader],Tableau1[[#This Row],[RANG_leader]]+13,Tableau1[signé_lead],1),0)</f>
        <v>0</v>
      </c>
      <c r="BA41" s="1">
        <f t="array" ref="BA41">IF(Tableau1[[#This Row],[LEAD_QUAL_VRAI]]=1,SUMIFS(Tableau1[VENTES EQUIPE],Tableau1[RANG_leader],Tableau1[[#This Row],[RANG_leader]]+14,Tableau1[signé_lead],1),0)</f>
        <v>0</v>
      </c>
      <c r="BB41" s="1">
        <f t="array" ref="BB41">IF(Tableau1[[#This Row],[LEAD_QUAL_VRAI]]=1,SUMIFS(Tableau1[VENTES EQUIPE],Tableau1[RANG_leader],Tableau1[[#This Row],[RANG_leader]]+15,Tableau1[signé_lead],1),0)</f>
        <v>0</v>
      </c>
      <c r="BC41" s="1">
        <f t="array" ref="BC41">IF(Tableau1[[#This Row],[LEAD_QUAL_VRAI]]=1,COUNTIFS(Tableau1[LEADER DIRECT],Tableau1[[#This Row],[NOM]],Tableau1[LEAD_QUAL_VRAI],1),0)</f>
        <v>0</v>
      </c>
      <c r="BD41" s="1">
        <f t="array" ref="BD41">IF(Tableau1[[#This Row],[LEAD_QUAL_VRAI]]=1,COUNTIFS(Tableau1[RANG_leader],Tableau1[[#This Row],[RANG_leader]]+2),0)</f>
        <v>0</v>
      </c>
      <c r="BE41" s="1">
        <f t="array" ref="BE41">IF(Tableau1[[#This Row],[LEAD_QUAL_VRAI]]=1,COUNTIFS(Tableau1[RANG_leader],Tableau1[[#This Row],[RANG_leader]]+3),0)</f>
        <v>0</v>
      </c>
      <c r="BF41" s="1">
        <f t="array" ref="BF41">IF(AND(Tableau1[[#This Row],[VENTES]]&gt;=250,COUNTIFS(Tableau1[DIRECT],Tableau1[[#This Row],[NOM]],Tableau1[VENTES],"&gt;=250",Tableau1[LEAD_QUAL_VRAI],0)&gt;0),1,0)</f>
        <v>0</v>
      </c>
      <c r="BG41" s="1">
        <f t="array" ref="BG41">IF(AND(Tableau1[[#This Row],[VENTES]]&gt;=250,COUNTIFS(Tableau1[DIRECT],Tableau1[[#This Row],[NOM]],Tableau1[VENTES],"&gt;=250",Tableau1[LEAD_QUAL_VRAI],0)&gt;1),1,0)</f>
        <v>0</v>
      </c>
      <c r="BH41" s="1">
        <f t="array" ref="BH41">IF(AND(Tableau1[[#This Row],[VENTES]]&gt;=750,COUNTIFS(Tableau1[DIRECT],Tableau1[[#This Row],[NOM]],Tableau1[VENTES],"&gt;=250",Tableau1[LEAD_QUAL_VRAI],0)&gt;2,Tableau1[[#This Row],[VENTES EQUIPE]]&gt;=3000),1,0)</f>
        <v>0</v>
      </c>
      <c r="BI41" s="1">
        <f t="array" ref="BI41">IF(Tableau1[[#This Row],[lead niv1]]=1,1,0)</f>
        <v>0</v>
      </c>
      <c r="BJ41" s="1">
        <f t="array" ref="BJ41">IF(Tableau1[[#This Row],[lead niv1]]&gt;1,1,0)</f>
        <v>0</v>
      </c>
      <c r="BK41" s="1">
        <f t="array" ref="BK41">IF(AND(Tableau1[[#This Row],[lead niv1]]&gt;2,Tableau1[[#This Row],[lead niv2]]&gt;0),1,0)</f>
        <v>0</v>
      </c>
      <c r="BL41" s="1">
        <f t="array" ref="BL41">IF(AND(Tableau1[[#This Row],[lead niv1]]&gt;5,Tableau1[[#This Row],[lead niv2]]&gt;2,Tableau1[[#This Row],[lead niv3]]&gt;0),1,0)</f>
        <v>0</v>
      </c>
      <c r="BM41" s="1">
        <f t="array" ref="BM41">IF(AND(Tableau1[[#This Row],[lead niv1]]&gt;11,Tableau1[[#This Row],[lead niv2]]&gt;5,Tableau1[[#This Row],[lead niv3]]&gt;1),1,0)</f>
        <v>0</v>
      </c>
      <c r="BN41" s="10" t="str">
        <f t="array" ref="BN4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41" s="13">
        <f t="array" ref="BO4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41" s="12" t="str">
        <f t="array" ref="BP41">Tableau1[[#This Row],[lead niv1]]&amp;"-"&amp;Tableau1[[#This Row],[lead niv2]]&amp;"-"&amp;Tableau1[[#This Row],[lead niv3]]</f>
        <v>0-0-0</v>
      </c>
      <c r="BQ41" s="12"/>
      <c r="BR41" s="14">
        <v>0</v>
      </c>
      <c r="BS41" s="26" t="str">
        <f t="array" ref="BS41">INDEX(Tableau2[RANK],MATCH(BN41,Tableau2[RANK],0)+1,1)</f>
        <v>CONS</v>
      </c>
      <c r="BT41" s="26">
        <f t="array" ref="BT4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1" s="26" t="str">
        <f t="array" ref="BU41">IF(Tableau1[[#This Row],[PERSO À QUALIFIER]]&gt;0,INDEX(Tableau1[],MATCH(_xlfn.MAXIFS(Tableau1[VENTES],Tableau1[VENTES],"&lt;250",Tableau1[DIRECT],Tableau1[[#This Row],[NOM]]),Tableau1[VENTES],0),COLUMN(Tableau1[NOM])),"")</f>
        <v/>
      </c>
      <c r="BV41" s="26" t="str">
        <f t="array" ref="BV4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1" s="26">
        <f t="array" ref="BW4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1" s="26" t="str">
        <f t="array" ref="BX4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1" s="26" t="str">
        <f t="array" ref="BY4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1" s="26" t="str">
        <f t="array" ref="BZ4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1" s="26" t="str">
        <f t="array" ref="CA4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1" s="26">
        <f t="array" ref="CB4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41" s="26">
        <f t="array" ref="CC4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1" s="26">
        <f t="array" ref="CD4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1" s="26" t="str">
        <f t="array" ref="CE4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1" s="26" t="str">
        <f t="array" ref="CF4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1" s="26" t="str">
        <f t="array" ref="CG4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1" s="26" t="str">
        <f t="array" ref="CH4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1" s="26" t="str">
        <f t="array" ref="CI4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1" s="26" t="str">
        <f t="array" ref="CJ4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1" s="26" t="str">
        <f t="array" ref="CK4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1" s="26" t="e">
        <f t="array" ref="CL4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1" s="26" t="e">
        <f t="array" ref="CM4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1" s="26"/>
      <c r="CO41" s="26"/>
      <c r="CP41" s="26">
        <f t="array" ref="CP4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1" s="26" t="str">
        <f t="array" ref="CQ4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1" s="26" t="str">
        <f t="array" ref="CR4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1" s="26"/>
      <c r="CT41" s="26"/>
      <c r="CU41" s="26"/>
      <c r="CV41" s="26"/>
      <c r="CW41" s="26"/>
      <c r="CX41" s="26"/>
      <c r="CY41" s="26"/>
      <c r="CZ41" s="26"/>
      <c r="DA41" s="26"/>
      <c r="DB41" s="26"/>
      <c r="DC41" s="26">
        <f t="array" ref="DC4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1" s="26" t="str">
        <f t="array" ref="DD4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1" s="26" t="str">
        <f t="array" ref="DE4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1" s="26">
        <f t="array" ref="DF4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1" s="26" t="str">
        <f t="array" ref="DG4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1" s="26" t="str">
        <f t="array" ref="DH4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1" s="26">
        <f t="array" ref="DI4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1" s="26">
        <f t="array" ref="DJ4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41" s="26">
        <f t="array" ref="DK41">IF(Tableau1[[#This Row],[PAYE SI INVESTI]]&lt;&gt;"",Tableau1[[#This Row],[PAYE SI INVESTI]]-Tableau1[[#This Row],[PAYE]],"")</f>
        <v>0</v>
      </c>
      <c r="DO41" s="3"/>
    </row>
    <row r="42" spans="1:119" x14ac:dyDescent="0.25">
      <c r="A42" s="9" t="s">
        <v>132</v>
      </c>
      <c r="B42" s="2" t="s">
        <v>130</v>
      </c>
      <c r="C42" s="1" t="str">
        <f t="array" ref="C42">IF(OR(Tableau1[[#This Row],[DIRECT]]="",Tableau1[[#This Row],[DIRECT]]="val"),"",INDEX(Tableau1[],MATCH(Tableau1[[#This Row],[DIRECT]],Tableau1[NOM],0),2))</f>
        <v>MARIE-PIER FORTIN NADEAU</v>
      </c>
      <c r="D42" s="1" t="str">
        <f t="array" ref="D42">IF(OR(Tableau1[[#This Row],[direct2]]="",Tableau1[[#This Row],[direct2]]="val"),"",INDEX(Tableau1[],MATCH(Tableau1[[#This Row],[direct2]],Tableau1[NOM],0),2))</f>
        <v>VAL</v>
      </c>
      <c r="E42" s="1" t="str">
        <f t="array" ref="E42">IF(OR(Tableau1[[#This Row],[direct3]]="",Tableau1[[#This Row],[direct3]]="val"),"",INDEX(Tableau1[],MATCH(Tableau1[[#This Row],[direct3]],Tableau1[NOM],0),2))</f>
        <v/>
      </c>
      <c r="F42" s="1" t="str">
        <f t="array" ref="F42">IF(OR(Tableau1[[#This Row],[direct4]]="",Tableau1[[#This Row],[direct4]]="val"),"",INDEX(Tableau1[],MATCH(Tableau1[[#This Row],[direct4]],Tableau1[NOM],0),2))</f>
        <v/>
      </c>
      <c r="G42" s="1" t="str">
        <f t="array" ref="G42">IF(OR(Tableau1[[#This Row],[direct5]]="",Tableau1[[#This Row],[direct5]]="val"),"",INDEX(Tableau1[],MATCH(Tableau1[[#This Row],[direct5]],Tableau1[NOM],0),2))</f>
        <v/>
      </c>
      <c r="H42" s="1" t="str">
        <f t="array" ref="H42">IF(OR(Tableau1[[#This Row],[direct6]]="",Tableau1[[#This Row],[direct6]]="val"),"",INDEX(Tableau1[],MATCH(Tableau1[[#This Row],[direct6]],Tableau1[NOM],0),2))</f>
        <v/>
      </c>
      <c r="I42" s="1" t="str">
        <f t="array" ref="I42">IF(OR(Tableau1[[#This Row],[direct7]]="",Tableau1[[#This Row],[direct7]]="val"),"",INDEX(Tableau1[],MATCH(Tableau1[[#This Row],[direct7]],Tableau1[NOM],0),2))</f>
        <v/>
      </c>
      <c r="J42" s="1" t="str">
        <f t="array" ref="J42">IF(OR(Tableau1[[#This Row],[direct8]]="",Tableau1[[#This Row],[direct8]]="val"),"",INDEX(Tableau1[],MATCH(Tableau1[[#This Row],[direct8]],Tableau1[NOM],0),2))</f>
        <v/>
      </c>
      <c r="K42" s="1" t="str">
        <f t="array" ref="K42">IF(OR(Tableau1[[#This Row],[direct9]]="",Tableau1[[#This Row],[direct9]]="val"),"",INDEX(Tableau1[],MATCH(Tableau1[[#This Row],[direct9]],Tableau1[NOM],0),2))</f>
        <v/>
      </c>
      <c r="L42" s="1" t="str">
        <f t="array" ref="L42">IF(OR(Tableau1[[#This Row],[direct10]]="",Tableau1[[#This Row],[direct10]]="val"),"",INDEX(Tableau1[],MATCH(Tableau1[[#This Row],[direct10]],Tableau1[NOM],0),2))</f>
        <v/>
      </c>
      <c r="M42" s="1" t="str">
        <f t="array" ref="M42">IF(OR(Tableau1[[#This Row],[direct11]]="",Tableau1[[#This Row],[direct11]]="val"),"",INDEX(Tableau1[],MATCH(Tableau1[[#This Row],[direct11]],Tableau1[NOM],0),2))</f>
        <v/>
      </c>
      <c r="N42" s="1" t="str">
        <f t="array" ref="N42">IF(OR(Tableau1[[#This Row],[direct12]]="",Tableau1[[#This Row],[direct12]]="val"),"",INDEX(Tableau1[],MATCH(Tableau1[[#This Row],[direct12]],Tableau1[NOM],0),2))</f>
        <v/>
      </c>
      <c r="O42" s="1" t="str">
        <f t="array" ref="O42">IF(OR(Tableau1[[#This Row],[direct13]]="",Tableau1[[#This Row],[direct13]]="val"),"",INDEX(Tableau1[],MATCH(Tableau1[[#This Row],[direct13]],Tableau1[NOM],0),2))</f>
        <v/>
      </c>
      <c r="P42" s="1" t="str">
        <f t="array" ref="P42">IF(OR(Tableau1[[#This Row],[direct14]]="",Tableau1[[#This Row],[direct14]]="val"),"",INDEX(Tableau1[],MATCH(Tableau1[[#This Row],[direct14]],Tableau1[NOM],0),2))</f>
        <v/>
      </c>
      <c r="Q42" s="1" t="str">
        <f t="array" ref="Q42">IF(OR(Tableau1[[#This Row],[direct15]]="",Tableau1[[#This Row],[direct15]]="val"),"",INDEX(Tableau1[],MATCH(Tableau1[[#This Row],[direct15]],Tableau1[NOM],0),2))</f>
        <v/>
      </c>
      <c r="R42" s="1" t="str">
        <f t="array" ref="R42">IF(OR(Tableau1[[#This Row],[direct16]]="",Tableau1[[#This Row],[direct16]]="val"),"",INDEX(Tableau1[],MATCH(Tableau1[[#This Row],[direct16]],Tableau1[NOM],0),2))</f>
        <v/>
      </c>
      <c r="S42" s="1" t="str">
        <f t="array" ref="S42">IF(OR(Tableau1[[#This Row],[direct17]]="",Tableau1[[#This Row],[direct17]]="val"),"",INDEX(Tableau1[],MATCH(Tableau1[[#This Row],[direct17]],Tableau1[NOM],0),2))</f>
        <v/>
      </c>
      <c r="T42" s="1" t="str">
        <f t="array" ref="T42">IF(OR(Tableau1[[#This Row],[direct18]]="",Tableau1[[#This Row],[direct18]]="val"),"",INDEX(Tableau1[],MATCH(Tableau1[[#This Row],[direct18]],Tableau1[NOM],0),2))</f>
        <v/>
      </c>
      <c r="U42" s="1" t="str">
        <f t="array" ref="U42">IF(OR(Tableau1[[#This Row],[direct19]]="",Tableau1[[#This Row],[direct19]]="val"),"",INDEX(Tableau1[],MATCH(Tableau1[[#This Row],[direct19]],Tableau1[NOM],0),2))</f>
        <v/>
      </c>
      <c r="V42" s="12" t="str">
        <f t="array" ref="V4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2" s="12">
        <f t="array" ref="W42">IF(Tableau1[[#This Row],[LEADER DIRECT]]="",0,INDEX(Tableau1[],MATCH(Tableau1[[#This Row],[LEADER DIRECT]],Tableau1[NOM],0),COLUMN(Tableau1[[#This Row],[RANG_leader]])))</f>
        <v>0</v>
      </c>
      <c r="X42" s="12">
        <f t="array" ref="X4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2" s="12">
        <f t="array" ref="Y42">IF(Tableau1[[#This Row],[DIRECT]]="",0,VLOOKUP(Tableau1[[#This Row],[DIRECT]],Tableau1[],COLUMN(Tableau1[[#This Row],[RANG]]),FALSE)+1)</f>
        <v>3</v>
      </c>
      <c r="Z42" s="19">
        <v>275</v>
      </c>
      <c r="AA42" s="1">
        <f t="array" ref="AA42">COUNTIF(Tableau1[DIRECT],Tableau1[[#This Row],[NOM]])</f>
        <v>2</v>
      </c>
      <c r="AB42" s="1">
        <f t="array" ref="AB42">COUNTIFS(Tableau1[DIRECT],Tableau1[[#This Row],[NOM]],Tableau1[VENTES],"&gt;=250")</f>
        <v>2</v>
      </c>
      <c r="AC42" s="1">
        <f t="array" ref="AC4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2</v>
      </c>
      <c r="AD42" s="1">
        <f t="array" ref="AD4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2" s="20">
        <f t="array" ref="AE42">IF(Tableau1[[#This Row],[LEAD_QUAL_PREMIER]]=1,Tableau1[[#This Row],[niv1 qual]],COUNTIFS(Tableau1[DIRECT],Tableau1[[#This Row],[NOM]],Tableau1[LEAD_QUAL_VRAI],0,Tableau1[VENTES],"&gt;=250"))</f>
        <v>2</v>
      </c>
      <c r="AF42" s="1">
        <f t="array" ref="AF4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2" s="1">
        <f t="array" ref="AG42">IF(AND(Tableau1[[#This Row],[niv1 qual]]&gt;3,(Tableau1[[#This Row],[niv1 qual]]+Tableau1[[#This Row],[niv2+ qual]])&gt;5,Tableau1[[#This Row],[VENTES]]&gt;=1000,Tableau1[[#This Row],[ventes_equipe_temp]]&gt;=6000),1,0)</f>
        <v>0</v>
      </c>
      <c r="AH42" s="1">
        <f t="array" ref="AH42">IF(Tableau1[[#This Row],[LEAD_POSSIBLE]]=1,RANK(Tableau1[[#This Row],[RANG]],Tableau1[RANG],1),0)</f>
        <v>0</v>
      </c>
      <c r="AI42" s="1">
        <f t="array" ref="AI42">IF(COUNTIF(Tableau1[LEAD_POSSIBLE_RANG],"&lt;&gt;0")&gt;0,IF(Tableau1[[#This Row],[LEAD_POSSIBLE_RANG]]=LARGE(Tableau1[LEAD_POSSIBLE_RANG],1),1,0),0)</f>
        <v>0</v>
      </c>
      <c r="AJ42" s="1">
        <f t="array" ref="AJ42">IF(Tableau1[[#This Row],[DIRECT]]="",Tableau1[[#This Row],[LEAD_QUAL_VRAI]],IF(INDEX(Tableau1[],MATCH(Tableau1[[#This Row],[DIRECT]],Tableau1[NOM],0),COLUMN(Tableau1[[#This Row],[LEAD_QUAL_VRAI]]))=1,1,0))</f>
        <v>1</v>
      </c>
      <c r="AK42" s="1">
        <f t="array" ref="AK4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2" s="1">
        <f t="array" ref="AL4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1825</v>
      </c>
      <c r="AM42" s="10">
        <f t="array" ref="AM42">Tableau1[[#This Row],[VENTES]]+SUMIFS(Tableau1[VENTES EQUIPE],Tableau1[DIRECT],Tableau1[[#This Row],[NOM]],Tableau1[signé_lead],0)</f>
        <v>1825</v>
      </c>
      <c r="AN42" s="1">
        <f t="array" ref="AN42">IF(Tableau1[[#This Row],[LEAD_QUAL_VRAI]]=1,SUMIFS(Tableau1[VENTES EQUIPE],Tableau1[LEADER DIRECT],Tableau1[[#This Row],[NOM]],Tableau1[signé_lead],1),0)</f>
        <v>0</v>
      </c>
      <c r="AO42" s="1">
        <f t="array" ref="AO42">IF(Tableau1[[#This Row],[LEAD_QUAL_VRAI]]=1,SUMIFS(Tableau1[VENTES EQUIPE],Tableau1[RANG_leader],Tableau1[[#This Row],[RANG_leader]]+2,Tableau1[signé_lead],1),0)</f>
        <v>0</v>
      </c>
      <c r="AP42" s="1">
        <f t="array" ref="AP42">IF(Tableau1[[#This Row],[LEAD_QUAL_VRAI]]=1,SUMIFS(Tableau1[VENTES EQUIPE],Tableau1[RANG_leader],Tableau1[[#This Row],[RANG_leader]]+3,Tableau1[signé_lead],1),0)</f>
        <v>0</v>
      </c>
      <c r="AQ42" s="1">
        <f t="array" ref="AQ42">IF(Tableau1[[#This Row],[LEAD_QUAL_VRAI]]=1,SUMIFS(Tableau1[VENTES EQUIPE],Tableau1[RANG_leader],Tableau1[[#This Row],[RANG_leader]]+4,Tableau1[signé_lead],1),0)</f>
        <v>0</v>
      </c>
      <c r="AR42" s="1">
        <f t="array" ref="AR42">IF(Tableau1[[#This Row],[LEAD_QUAL_VRAI]]=1,SUMIFS(Tableau1[VENTES EQUIPE],Tableau1[RANG_leader],Tableau1[[#This Row],[RANG_leader]]+5,Tableau1[signé_lead],1),0)</f>
        <v>0</v>
      </c>
      <c r="AS42" s="1">
        <f t="array" ref="AS42">IF(Tableau1[[#This Row],[LEAD_QUAL_VRAI]]=1,SUMIFS(Tableau1[VENTES EQUIPE],Tableau1[RANG_leader],Tableau1[[#This Row],[RANG_leader]]+6,Tableau1[signé_lead],1),0)</f>
        <v>0</v>
      </c>
      <c r="AT42" s="1">
        <f t="array" ref="AT42">IF(Tableau1[[#This Row],[LEAD_QUAL_VRAI]]=1,SUMIFS(Tableau1[VENTES EQUIPE],Tableau1[RANG_leader],Tableau1[[#This Row],[RANG_leader]]+7,Tableau1[signé_lead],1),0)</f>
        <v>0</v>
      </c>
      <c r="AU42" s="1">
        <f t="array" ref="AU42">IF(Tableau1[[#This Row],[LEAD_QUAL_VRAI]]=1,SUMIFS(Tableau1[VENTES EQUIPE],Tableau1[RANG_leader],Tableau1[[#This Row],[RANG_leader]]+8,Tableau1[signé_lead],1),0)</f>
        <v>0</v>
      </c>
      <c r="AV42" s="1">
        <f t="array" ref="AV42">IF(Tableau1[[#This Row],[LEAD_QUAL_VRAI]]=1,SUMIFS(Tableau1[VENTES EQUIPE],Tableau1[RANG_leader],Tableau1[[#This Row],[RANG_leader]]+9,Tableau1[signé_lead],1),0)</f>
        <v>0</v>
      </c>
      <c r="AW42" s="1">
        <f t="array" ref="AW42">IF(Tableau1[[#This Row],[LEAD_QUAL_VRAI]]=1,SUMIFS(Tableau1[VENTES EQUIPE],Tableau1[RANG_leader],Tableau1[[#This Row],[RANG_leader]]+10,Tableau1[signé_lead],1),0)</f>
        <v>0</v>
      </c>
      <c r="AX42" s="1">
        <f t="array" ref="AX42">IF(Tableau1[[#This Row],[LEAD_QUAL_VRAI]]=1,SUMIFS(Tableau1[VENTES EQUIPE],Tableau1[RANG_leader],Tableau1[[#This Row],[RANG_leader]]+11,Tableau1[signé_lead],1),0)</f>
        <v>0</v>
      </c>
      <c r="AY42" s="1">
        <f t="array" ref="AY42">IF(Tableau1[[#This Row],[LEAD_QUAL_VRAI]]=1,SUMIFS(Tableau1[VENTES EQUIPE],Tableau1[RANG_leader],Tableau1[[#This Row],[RANG_leader]]+12,Tableau1[signé_lead],1),0)</f>
        <v>0</v>
      </c>
      <c r="AZ42" s="1">
        <f t="array" ref="AZ42">IF(Tableau1[[#This Row],[LEAD_QUAL_VRAI]]=1,SUMIFS(Tableau1[VENTES EQUIPE],Tableau1[RANG_leader],Tableau1[[#This Row],[RANG_leader]]+13,Tableau1[signé_lead],1),0)</f>
        <v>0</v>
      </c>
      <c r="BA42" s="1">
        <f t="array" ref="BA42">IF(Tableau1[[#This Row],[LEAD_QUAL_VRAI]]=1,SUMIFS(Tableau1[VENTES EQUIPE],Tableau1[RANG_leader],Tableau1[[#This Row],[RANG_leader]]+14,Tableau1[signé_lead],1),0)</f>
        <v>0</v>
      </c>
      <c r="BB42" s="1">
        <f t="array" ref="BB42">IF(Tableau1[[#This Row],[LEAD_QUAL_VRAI]]=1,SUMIFS(Tableau1[VENTES EQUIPE],Tableau1[RANG_leader],Tableau1[[#This Row],[RANG_leader]]+15,Tableau1[signé_lead],1),0)</f>
        <v>0</v>
      </c>
      <c r="BC42" s="1">
        <f t="array" ref="BC42">IF(Tableau1[[#This Row],[LEAD_QUAL_VRAI]]=1,COUNTIFS(Tableau1[LEADER DIRECT],Tableau1[[#This Row],[NOM]],Tableau1[LEAD_QUAL_VRAI],1),0)</f>
        <v>0</v>
      </c>
      <c r="BD42" s="1">
        <f t="array" ref="BD42">IF(Tableau1[[#This Row],[LEAD_QUAL_VRAI]]=1,COUNTIFS(Tableau1[RANG_leader],Tableau1[[#This Row],[RANG_leader]]+2),0)</f>
        <v>0</v>
      </c>
      <c r="BE42" s="1">
        <f t="array" ref="BE42">IF(Tableau1[[#This Row],[LEAD_QUAL_VRAI]]=1,COUNTIFS(Tableau1[RANG_leader],Tableau1[[#This Row],[RANG_leader]]+3),0)</f>
        <v>0</v>
      </c>
      <c r="BF42" s="1">
        <f t="array" ref="BF42">IF(AND(Tableau1[[#This Row],[VENTES]]&gt;=250,COUNTIFS(Tableau1[DIRECT],Tableau1[[#This Row],[NOM]],Tableau1[VENTES],"&gt;=250",Tableau1[LEAD_QUAL_VRAI],0)&gt;0),1,0)</f>
        <v>1</v>
      </c>
      <c r="BG42" s="1">
        <f t="array" ref="BG42">IF(AND(Tableau1[[#This Row],[VENTES]]&gt;=250,COUNTIFS(Tableau1[DIRECT],Tableau1[[#This Row],[NOM]],Tableau1[VENTES],"&gt;=250",Tableau1[LEAD_QUAL_VRAI],0)&gt;1),1,0)</f>
        <v>1</v>
      </c>
      <c r="BH42" s="1">
        <f t="array" ref="BH42">IF(AND(Tableau1[[#This Row],[VENTES]]&gt;=750,COUNTIFS(Tableau1[DIRECT],Tableau1[[#This Row],[NOM]],Tableau1[VENTES],"&gt;=250",Tableau1[LEAD_QUAL_VRAI],0)&gt;2,Tableau1[[#This Row],[VENTES EQUIPE]]&gt;=3000),1,0)</f>
        <v>0</v>
      </c>
      <c r="BI42" s="1">
        <f t="array" ref="BI42">IF(Tableau1[[#This Row],[lead niv1]]=1,1,0)</f>
        <v>0</v>
      </c>
      <c r="BJ42" s="1">
        <f t="array" ref="BJ42">IF(Tableau1[[#This Row],[lead niv1]]&gt;1,1,0)</f>
        <v>0</v>
      </c>
      <c r="BK42" s="1">
        <f t="array" ref="BK42">IF(AND(Tableau1[[#This Row],[lead niv1]]&gt;2,Tableau1[[#This Row],[lead niv2]]&gt;0),1,0)</f>
        <v>0</v>
      </c>
      <c r="BL42" s="1">
        <f t="array" ref="BL42">IF(AND(Tableau1[[#This Row],[lead niv1]]&gt;5,Tableau1[[#This Row],[lead niv2]]&gt;2,Tableau1[[#This Row],[lead niv3]]&gt;0),1,0)</f>
        <v>0</v>
      </c>
      <c r="BM42" s="1">
        <f t="array" ref="BM42">IF(AND(Tableau1[[#This Row],[lead niv1]]&gt;11,Tableau1[[#This Row],[lead niv2]]&gt;5,Tableau1[[#This Row],[lead niv3]]&gt;1),1,0)</f>
        <v>0</v>
      </c>
      <c r="BN42" s="10" t="str">
        <f t="array" ref="BN4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 VIP</v>
      </c>
      <c r="BO42" s="13">
        <f t="array" ref="BO4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68.75</v>
      </c>
      <c r="BP42" s="12" t="str">
        <f t="array" ref="BP42">Tableau1[[#This Row],[lead niv1]]&amp;"-"&amp;Tableau1[[#This Row],[lead niv2]]&amp;"-"&amp;Tableau1[[#This Row],[lead niv3]]</f>
        <v>0-0-0</v>
      </c>
      <c r="BQ42" s="12"/>
      <c r="BR42" s="14">
        <v>0</v>
      </c>
      <c r="BS42" s="26" t="str">
        <f t="array" ref="BS42">INDEX(Tableau2[RANK],MATCH(BN42,Tableau2[RANK],0)+1,1)</f>
        <v>FUT LEADER</v>
      </c>
      <c r="BT42" s="26">
        <f t="array" ref="BT4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1</v>
      </c>
      <c r="BU42" s="26" t="str">
        <f t="array" ref="BU42">IF(Tableau1[[#This Row],[PERSO À QUALIFIER]]&gt;0,INDEX(Tableau1[],MATCH(_xlfn.MAXIFS(Tableau1[VENTES],Tableau1[VENTES],"&lt;250",Tableau1[DIRECT],Tableau1[[#This Row],[NOM]]),Tableau1[VENTES],0),COLUMN(Tableau1[NOM])),"")</f>
        <v>DANIKA BLANCHARD</v>
      </c>
      <c r="BV42" s="26" t="str">
        <f t="array" ref="BV4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2" s="26">
        <f t="array" ref="BW4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2" s="26" t="str">
        <f t="array" ref="BX4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2" s="26" t="str">
        <f t="array" ref="BY4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2" s="26" t="str">
        <f t="array" ref="BZ4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2" s="26" t="str">
        <f t="array" ref="CA4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2" s="26">
        <f t="array" ref="CB4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475</v>
      </c>
      <c r="CC42" s="26">
        <f t="array" ref="CC4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1175</v>
      </c>
      <c r="CD42" s="26">
        <f t="array" ref="CD4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13</v>
      </c>
      <c r="CE42" s="26" t="str">
        <f t="array" ref="CE4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2" s="26" t="str">
        <f t="array" ref="CF4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2" s="26" t="str">
        <f t="array" ref="CG4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2" s="26" t="str">
        <f t="array" ref="CH4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2" s="26" t="str">
        <f t="array" ref="CI4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2" s="26" t="str">
        <f t="array" ref="CJ4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2" s="26" t="str">
        <f t="array" ref="CK4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2" s="26" t="e">
        <f t="array" ref="CL4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2" s="26" t="e">
        <f t="array" ref="CM4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2" s="26"/>
      <c r="CO42" s="26"/>
      <c r="CP42" s="26">
        <f t="array" ref="CP4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2" s="26" t="str">
        <f t="array" ref="CQ4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2" s="26" t="str">
        <f t="array" ref="CR4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2" s="26"/>
      <c r="CT42" s="26"/>
      <c r="CU42" s="26"/>
      <c r="CV42" s="26"/>
      <c r="CW42" s="26"/>
      <c r="CX42" s="26"/>
      <c r="CY42" s="26"/>
      <c r="CZ42" s="26"/>
      <c r="DA42" s="26"/>
      <c r="DB42" s="26"/>
      <c r="DC42" s="26">
        <f t="array" ref="DC4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2" s="26" t="str">
        <f t="array" ref="DD4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2" s="26" t="str">
        <f t="array" ref="DE4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2" s="26">
        <f t="array" ref="DF4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2" s="26" t="str">
        <f t="array" ref="DG4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2" s="26" t="str">
        <f t="array" ref="DH4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2" s="26">
        <f t="array" ref="DI4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250</v>
      </c>
      <c r="DJ42" s="26">
        <f t="array" ref="DJ4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5543.75</v>
      </c>
      <c r="DK42" s="26">
        <f t="array" ref="DK42">IF(Tableau1[[#This Row],[PAYE SI INVESTI]]&lt;&gt;"",Tableau1[[#This Row],[PAYE SI INVESTI]]-Tableau1[[#This Row],[PAYE]],"")</f>
        <v>5475</v>
      </c>
      <c r="DO42" s="3"/>
    </row>
    <row r="43" spans="1:119" x14ac:dyDescent="0.25">
      <c r="A43" s="9" t="s">
        <v>133</v>
      </c>
      <c r="B43" s="2" t="s">
        <v>130</v>
      </c>
      <c r="C43" s="1" t="str">
        <f t="array" ref="C43">IF(OR(Tableau1[[#This Row],[DIRECT]]="",Tableau1[[#This Row],[DIRECT]]="val"),"",INDEX(Tableau1[],MATCH(Tableau1[[#This Row],[DIRECT]],Tableau1[NOM],0),2))</f>
        <v>MARIE-PIER FORTIN NADEAU</v>
      </c>
      <c r="D43" s="1" t="str">
        <f t="array" ref="D43">IF(OR(Tableau1[[#This Row],[direct2]]="",Tableau1[[#This Row],[direct2]]="val"),"",INDEX(Tableau1[],MATCH(Tableau1[[#This Row],[direct2]],Tableau1[NOM],0),2))</f>
        <v>VAL</v>
      </c>
      <c r="E43" s="1" t="str">
        <f t="array" ref="E43">IF(OR(Tableau1[[#This Row],[direct3]]="",Tableau1[[#This Row],[direct3]]="val"),"",INDEX(Tableau1[],MATCH(Tableau1[[#This Row],[direct3]],Tableau1[NOM],0),2))</f>
        <v/>
      </c>
      <c r="F43" s="1" t="str">
        <f t="array" ref="F43">IF(OR(Tableau1[[#This Row],[direct4]]="",Tableau1[[#This Row],[direct4]]="val"),"",INDEX(Tableau1[],MATCH(Tableau1[[#This Row],[direct4]],Tableau1[NOM],0),2))</f>
        <v/>
      </c>
      <c r="G43" s="1" t="str">
        <f t="array" ref="G43">IF(OR(Tableau1[[#This Row],[direct5]]="",Tableau1[[#This Row],[direct5]]="val"),"",INDEX(Tableau1[],MATCH(Tableau1[[#This Row],[direct5]],Tableau1[NOM],0),2))</f>
        <v/>
      </c>
      <c r="H43" s="1" t="str">
        <f t="array" ref="H43">IF(OR(Tableau1[[#This Row],[direct6]]="",Tableau1[[#This Row],[direct6]]="val"),"",INDEX(Tableau1[],MATCH(Tableau1[[#This Row],[direct6]],Tableau1[NOM],0),2))</f>
        <v/>
      </c>
      <c r="I43" s="1" t="str">
        <f t="array" ref="I43">IF(OR(Tableau1[[#This Row],[direct7]]="",Tableau1[[#This Row],[direct7]]="val"),"",INDEX(Tableau1[],MATCH(Tableau1[[#This Row],[direct7]],Tableau1[NOM],0),2))</f>
        <v/>
      </c>
      <c r="J43" s="1" t="str">
        <f t="array" ref="J43">IF(OR(Tableau1[[#This Row],[direct8]]="",Tableau1[[#This Row],[direct8]]="val"),"",INDEX(Tableau1[],MATCH(Tableau1[[#This Row],[direct8]],Tableau1[NOM],0),2))</f>
        <v/>
      </c>
      <c r="K43" s="1" t="str">
        <f t="array" ref="K43">IF(OR(Tableau1[[#This Row],[direct9]]="",Tableau1[[#This Row],[direct9]]="val"),"",INDEX(Tableau1[],MATCH(Tableau1[[#This Row],[direct9]],Tableau1[NOM],0),2))</f>
        <v/>
      </c>
      <c r="L43" s="1" t="str">
        <f t="array" ref="L43">IF(OR(Tableau1[[#This Row],[direct10]]="",Tableau1[[#This Row],[direct10]]="val"),"",INDEX(Tableau1[],MATCH(Tableau1[[#This Row],[direct10]],Tableau1[NOM],0),2))</f>
        <v/>
      </c>
      <c r="M43" s="1" t="str">
        <f t="array" ref="M43">IF(OR(Tableau1[[#This Row],[direct11]]="",Tableau1[[#This Row],[direct11]]="val"),"",INDEX(Tableau1[],MATCH(Tableau1[[#This Row],[direct11]],Tableau1[NOM],0),2))</f>
        <v/>
      </c>
      <c r="N43" s="1" t="str">
        <f t="array" ref="N43">IF(OR(Tableau1[[#This Row],[direct12]]="",Tableau1[[#This Row],[direct12]]="val"),"",INDEX(Tableau1[],MATCH(Tableau1[[#This Row],[direct12]],Tableau1[NOM],0),2))</f>
        <v/>
      </c>
      <c r="O43" s="1" t="str">
        <f t="array" ref="O43">IF(OR(Tableau1[[#This Row],[direct13]]="",Tableau1[[#This Row],[direct13]]="val"),"",INDEX(Tableau1[],MATCH(Tableau1[[#This Row],[direct13]],Tableau1[NOM],0),2))</f>
        <v/>
      </c>
      <c r="P43" s="1" t="str">
        <f t="array" ref="P43">IF(OR(Tableau1[[#This Row],[direct14]]="",Tableau1[[#This Row],[direct14]]="val"),"",INDEX(Tableau1[],MATCH(Tableau1[[#This Row],[direct14]],Tableau1[NOM],0),2))</f>
        <v/>
      </c>
      <c r="Q43" s="1" t="str">
        <f t="array" ref="Q43">IF(OR(Tableau1[[#This Row],[direct15]]="",Tableau1[[#This Row],[direct15]]="val"),"",INDEX(Tableau1[],MATCH(Tableau1[[#This Row],[direct15]],Tableau1[NOM],0),2))</f>
        <v/>
      </c>
      <c r="R43" s="1" t="str">
        <f t="array" ref="R43">IF(OR(Tableau1[[#This Row],[direct16]]="",Tableau1[[#This Row],[direct16]]="val"),"",INDEX(Tableau1[],MATCH(Tableau1[[#This Row],[direct16]],Tableau1[NOM],0),2))</f>
        <v/>
      </c>
      <c r="S43" s="1" t="str">
        <f t="array" ref="S43">IF(OR(Tableau1[[#This Row],[direct17]]="",Tableau1[[#This Row],[direct17]]="val"),"",INDEX(Tableau1[],MATCH(Tableau1[[#This Row],[direct17]],Tableau1[NOM],0),2))</f>
        <v/>
      </c>
      <c r="T43" s="1" t="str">
        <f t="array" ref="T43">IF(OR(Tableau1[[#This Row],[direct18]]="",Tableau1[[#This Row],[direct18]]="val"),"",INDEX(Tableau1[],MATCH(Tableau1[[#This Row],[direct18]],Tableau1[NOM],0),2))</f>
        <v/>
      </c>
      <c r="U43" s="1" t="str">
        <f t="array" ref="U43">IF(OR(Tableau1[[#This Row],[direct19]]="",Tableau1[[#This Row],[direct19]]="val"),"",INDEX(Tableau1[],MATCH(Tableau1[[#This Row],[direct19]],Tableau1[NOM],0),2))</f>
        <v/>
      </c>
      <c r="V43" s="12" t="str">
        <f t="array" ref="V4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3" s="12">
        <f t="array" ref="W43">IF(Tableau1[[#This Row],[LEADER DIRECT]]="",0,INDEX(Tableau1[],MATCH(Tableau1[[#This Row],[LEADER DIRECT]],Tableau1[NOM],0),COLUMN(Tableau1[[#This Row],[RANG_leader]])))</f>
        <v>0</v>
      </c>
      <c r="X43" s="12">
        <f t="array" ref="X4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3" s="12">
        <f t="array" ref="Y43">IF(Tableau1[[#This Row],[DIRECT]]="",0,VLOOKUP(Tableau1[[#This Row],[DIRECT]],Tableau1[],COLUMN(Tableau1[[#This Row],[RANG]]),FALSE)+1)</f>
        <v>3</v>
      </c>
      <c r="Z43" s="19">
        <v>485</v>
      </c>
      <c r="AA43" s="1">
        <f t="array" ref="AA43">COUNTIF(Tableau1[DIRECT],Tableau1[[#This Row],[NOM]])</f>
        <v>0</v>
      </c>
      <c r="AB43" s="1">
        <f t="array" ref="AB43">COUNTIFS(Tableau1[DIRECT],Tableau1[[#This Row],[NOM]],Tableau1[VENTES],"&gt;=250")</f>
        <v>0</v>
      </c>
      <c r="AC43" s="1">
        <f t="array" ref="AC4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3" s="1">
        <f t="array" ref="AD4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3" s="20">
        <f t="array" ref="AE43">IF(Tableau1[[#This Row],[LEAD_QUAL_PREMIER]]=1,Tableau1[[#This Row],[niv1 qual]],COUNTIFS(Tableau1[DIRECT],Tableau1[[#This Row],[NOM]],Tableau1[LEAD_QUAL_VRAI],0,Tableau1[VENTES],"&gt;=250"))</f>
        <v>0</v>
      </c>
      <c r="AF43" s="1">
        <f t="array" ref="AF4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3" s="1">
        <f t="array" ref="AG43">IF(AND(Tableau1[[#This Row],[niv1 qual]]&gt;3,(Tableau1[[#This Row],[niv1 qual]]+Tableau1[[#This Row],[niv2+ qual]])&gt;5,Tableau1[[#This Row],[VENTES]]&gt;=1000,Tableau1[[#This Row],[ventes_equipe_temp]]&gt;=6000),1,0)</f>
        <v>0</v>
      </c>
      <c r="AH43" s="1">
        <f t="array" ref="AH43">IF(Tableau1[[#This Row],[LEAD_POSSIBLE]]=1,RANK(Tableau1[[#This Row],[RANG]],Tableau1[RANG],1),0)</f>
        <v>0</v>
      </c>
      <c r="AI43" s="1">
        <f t="array" ref="AI43">IF(COUNTIF(Tableau1[LEAD_POSSIBLE_RANG],"&lt;&gt;0")&gt;0,IF(Tableau1[[#This Row],[LEAD_POSSIBLE_RANG]]=LARGE(Tableau1[LEAD_POSSIBLE_RANG],1),1,0),0)</f>
        <v>0</v>
      </c>
      <c r="AJ43" s="1">
        <f t="array" ref="AJ43">IF(Tableau1[[#This Row],[DIRECT]]="",Tableau1[[#This Row],[LEAD_QUAL_VRAI]],IF(INDEX(Tableau1[],MATCH(Tableau1[[#This Row],[DIRECT]],Tableau1[NOM],0),COLUMN(Tableau1[[#This Row],[LEAD_QUAL_VRAI]]))=1,1,0))</f>
        <v>1</v>
      </c>
      <c r="AK43" s="1">
        <f t="array" ref="AK4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3" s="1">
        <f t="array" ref="AL4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485</v>
      </c>
      <c r="AM43" s="10">
        <f t="array" ref="AM43">Tableau1[[#This Row],[VENTES]]+SUMIFS(Tableau1[VENTES EQUIPE],Tableau1[DIRECT],Tableau1[[#This Row],[NOM]],Tableau1[signé_lead],0)</f>
        <v>485</v>
      </c>
      <c r="AN43" s="1">
        <f t="array" ref="AN43">IF(Tableau1[[#This Row],[LEAD_QUAL_VRAI]]=1,SUMIFS(Tableau1[VENTES EQUIPE],Tableau1[LEADER DIRECT],Tableau1[[#This Row],[NOM]],Tableau1[signé_lead],1),0)</f>
        <v>0</v>
      </c>
      <c r="AO43" s="1">
        <f t="array" ref="AO43">IF(Tableau1[[#This Row],[LEAD_QUAL_VRAI]]=1,SUMIFS(Tableau1[VENTES EQUIPE],Tableau1[RANG_leader],Tableau1[[#This Row],[RANG_leader]]+2,Tableau1[signé_lead],1),0)</f>
        <v>0</v>
      </c>
      <c r="AP43" s="1">
        <f t="array" ref="AP43">IF(Tableau1[[#This Row],[LEAD_QUAL_VRAI]]=1,SUMIFS(Tableau1[VENTES EQUIPE],Tableau1[RANG_leader],Tableau1[[#This Row],[RANG_leader]]+3,Tableau1[signé_lead],1),0)</f>
        <v>0</v>
      </c>
      <c r="AQ43" s="1">
        <f t="array" ref="AQ43">IF(Tableau1[[#This Row],[LEAD_QUAL_VRAI]]=1,SUMIFS(Tableau1[VENTES EQUIPE],Tableau1[RANG_leader],Tableau1[[#This Row],[RANG_leader]]+4,Tableau1[signé_lead],1),0)</f>
        <v>0</v>
      </c>
      <c r="AR43" s="1">
        <f t="array" ref="AR43">IF(Tableau1[[#This Row],[LEAD_QUAL_VRAI]]=1,SUMIFS(Tableau1[VENTES EQUIPE],Tableau1[RANG_leader],Tableau1[[#This Row],[RANG_leader]]+5,Tableau1[signé_lead],1),0)</f>
        <v>0</v>
      </c>
      <c r="AS43" s="1">
        <f t="array" ref="AS43">IF(Tableau1[[#This Row],[LEAD_QUAL_VRAI]]=1,SUMIFS(Tableau1[VENTES EQUIPE],Tableau1[RANG_leader],Tableau1[[#This Row],[RANG_leader]]+6,Tableau1[signé_lead],1),0)</f>
        <v>0</v>
      </c>
      <c r="AT43" s="1">
        <f t="array" ref="AT43">IF(Tableau1[[#This Row],[LEAD_QUAL_VRAI]]=1,SUMIFS(Tableau1[VENTES EQUIPE],Tableau1[RANG_leader],Tableau1[[#This Row],[RANG_leader]]+7,Tableau1[signé_lead],1),0)</f>
        <v>0</v>
      </c>
      <c r="AU43" s="1">
        <f t="array" ref="AU43">IF(Tableau1[[#This Row],[LEAD_QUAL_VRAI]]=1,SUMIFS(Tableau1[VENTES EQUIPE],Tableau1[RANG_leader],Tableau1[[#This Row],[RANG_leader]]+8,Tableau1[signé_lead],1),0)</f>
        <v>0</v>
      </c>
      <c r="AV43" s="1">
        <f t="array" ref="AV43">IF(Tableau1[[#This Row],[LEAD_QUAL_VRAI]]=1,SUMIFS(Tableau1[VENTES EQUIPE],Tableau1[RANG_leader],Tableau1[[#This Row],[RANG_leader]]+9,Tableau1[signé_lead],1),0)</f>
        <v>0</v>
      </c>
      <c r="AW43" s="1">
        <f t="array" ref="AW43">IF(Tableau1[[#This Row],[LEAD_QUAL_VRAI]]=1,SUMIFS(Tableau1[VENTES EQUIPE],Tableau1[RANG_leader],Tableau1[[#This Row],[RANG_leader]]+10,Tableau1[signé_lead],1),0)</f>
        <v>0</v>
      </c>
      <c r="AX43" s="1">
        <f t="array" ref="AX43">IF(Tableau1[[#This Row],[LEAD_QUAL_VRAI]]=1,SUMIFS(Tableau1[VENTES EQUIPE],Tableau1[RANG_leader],Tableau1[[#This Row],[RANG_leader]]+11,Tableau1[signé_lead],1),0)</f>
        <v>0</v>
      </c>
      <c r="AY43" s="1">
        <f t="array" ref="AY43">IF(Tableau1[[#This Row],[LEAD_QUAL_VRAI]]=1,SUMIFS(Tableau1[VENTES EQUIPE],Tableau1[RANG_leader],Tableau1[[#This Row],[RANG_leader]]+12,Tableau1[signé_lead],1),0)</f>
        <v>0</v>
      </c>
      <c r="AZ43" s="1">
        <f t="array" ref="AZ43">IF(Tableau1[[#This Row],[LEAD_QUAL_VRAI]]=1,SUMIFS(Tableau1[VENTES EQUIPE],Tableau1[RANG_leader],Tableau1[[#This Row],[RANG_leader]]+13,Tableau1[signé_lead],1),0)</f>
        <v>0</v>
      </c>
      <c r="BA43" s="1">
        <f t="array" ref="BA43">IF(Tableau1[[#This Row],[LEAD_QUAL_VRAI]]=1,SUMIFS(Tableau1[VENTES EQUIPE],Tableau1[RANG_leader],Tableau1[[#This Row],[RANG_leader]]+14,Tableau1[signé_lead],1),0)</f>
        <v>0</v>
      </c>
      <c r="BB43" s="1">
        <f t="array" ref="BB43">IF(Tableau1[[#This Row],[LEAD_QUAL_VRAI]]=1,SUMIFS(Tableau1[VENTES EQUIPE],Tableau1[RANG_leader],Tableau1[[#This Row],[RANG_leader]]+15,Tableau1[signé_lead],1),0)</f>
        <v>0</v>
      </c>
      <c r="BC43" s="1">
        <f t="array" ref="BC43">IF(Tableau1[[#This Row],[LEAD_QUAL_VRAI]]=1,COUNTIFS(Tableau1[LEADER DIRECT],Tableau1[[#This Row],[NOM]],Tableau1[LEAD_QUAL_VRAI],1),0)</f>
        <v>0</v>
      </c>
      <c r="BD43" s="1">
        <f t="array" ref="BD43">IF(Tableau1[[#This Row],[LEAD_QUAL_VRAI]]=1,COUNTIFS(Tableau1[RANG_leader],Tableau1[[#This Row],[RANG_leader]]+2),0)</f>
        <v>0</v>
      </c>
      <c r="BE43" s="1">
        <f t="array" ref="BE43">IF(Tableau1[[#This Row],[LEAD_QUAL_VRAI]]=1,COUNTIFS(Tableau1[RANG_leader],Tableau1[[#This Row],[RANG_leader]]+3),0)</f>
        <v>0</v>
      </c>
      <c r="BF43" s="1">
        <f t="array" ref="BF43">IF(AND(Tableau1[[#This Row],[VENTES]]&gt;=250,COUNTIFS(Tableau1[DIRECT],Tableau1[[#This Row],[NOM]],Tableau1[VENTES],"&gt;=250",Tableau1[LEAD_QUAL_VRAI],0)&gt;0),1,0)</f>
        <v>0</v>
      </c>
      <c r="BG43" s="1">
        <f t="array" ref="BG43">IF(AND(Tableau1[[#This Row],[VENTES]]&gt;=250,COUNTIFS(Tableau1[DIRECT],Tableau1[[#This Row],[NOM]],Tableau1[VENTES],"&gt;=250",Tableau1[LEAD_QUAL_VRAI],0)&gt;1),1,0)</f>
        <v>0</v>
      </c>
      <c r="BH43" s="1">
        <f t="array" ref="BH43">IF(AND(Tableau1[[#This Row],[VENTES]]&gt;=750,COUNTIFS(Tableau1[DIRECT],Tableau1[[#This Row],[NOM]],Tableau1[VENTES],"&gt;=250",Tableau1[LEAD_QUAL_VRAI],0)&gt;2,Tableau1[[#This Row],[VENTES EQUIPE]]&gt;=3000),1,0)</f>
        <v>0</v>
      </c>
      <c r="BI43" s="1">
        <f t="array" ref="BI43">IF(Tableau1[[#This Row],[lead niv1]]=1,1,0)</f>
        <v>0</v>
      </c>
      <c r="BJ43" s="1">
        <f t="array" ref="BJ43">IF(Tableau1[[#This Row],[lead niv1]]&gt;1,1,0)</f>
        <v>0</v>
      </c>
      <c r="BK43" s="1">
        <f t="array" ref="BK43">IF(AND(Tableau1[[#This Row],[lead niv1]]&gt;2,Tableau1[[#This Row],[lead niv2]]&gt;0),1,0)</f>
        <v>0</v>
      </c>
      <c r="BL43" s="1">
        <f t="array" ref="BL43">IF(AND(Tableau1[[#This Row],[lead niv1]]&gt;5,Tableau1[[#This Row],[lead niv2]]&gt;2,Tableau1[[#This Row],[lead niv3]]&gt;0),1,0)</f>
        <v>0</v>
      </c>
      <c r="BM43" s="1">
        <f t="array" ref="BM43">IF(AND(Tableau1[[#This Row],[lead niv1]]&gt;11,Tableau1[[#This Row],[lead niv2]]&gt;5,Tableau1[[#This Row],[lead niv3]]&gt;1),1,0)</f>
        <v>0</v>
      </c>
      <c r="BN43" s="10" t="str">
        <f t="array" ref="BN4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43" s="13">
        <f t="array" ref="BO4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121.25</v>
      </c>
      <c r="BP43" s="12" t="str">
        <f t="array" ref="BP43">Tableau1[[#This Row],[lead niv1]]&amp;"-"&amp;Tableau1[[#This Row],[lead niv2]]&amp;"-"&amp;Tableau1[[#This Row],[lead niv3]]</f>
        <v>0-0-0</v>
      </c>
      <c r="BQ43" s="12"/>
      <c r="BR43" s="14">
        <v>0</v>
      </c>
      <c r="BS43" s="26" t="str">
        <f t="array" ref="BS43">INDEX(Tableau2[RANK],MATCH(BN43,Tableau2[RANK],0)+1,1)</f>
        <v>CONS SEIGNOR</v>
      </c>
      <c r="BT43" s="26">
        <f t="array" ref="BT4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3" s="26" t="str">
        <f t="array" ref="BU43">IF(Tableau1[[#This Row],[PERSO À QUALIFIER]]&gt;0,INDEX(Tableau1[],MATCH(_xlfn.MAXIFS(Tableau1[VENTES],Tableau1[VENTES],"&lt;250",Tableau1[DIRECT],Tableau1[[#This Row],[NOM]]),Tableau1[VENTES],0),COLUMN(Tableau1[NOM])),"")</f>
        <v/>
      </c>
      <c r="BV43" s="26" t="str">
        <f t="array" ref="BV4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3" s="26">
        <f t="array" ref="BW4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3" s="26" t="str">
        <f t="array" ref="BX4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3" s="26" t="str">
        <f t="array" ref="BY4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3" s="26" t="str">
        <f t="array" ref="BZ4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3" s="26" t="str">
        <f t="array" ref="CA4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3" s="26">
        <f t="array" ref="CB4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43" s="26">
        <f t="array" ref="CC4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3" s="26">
        <f t="array" ref="CD4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3" s="26" t="str">
        <f t="array" ref="CE4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3" s="26" t="str">
        <f t="array" ref="CF4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3" s="26" t="str">
        <f t="array" ref="CG4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3" s="26" t="str">
        <f t="array" ref="CH4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3" s="26" t="str">
        <f t="array" ref="CI4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3" s="26" t="str">
        <f t="array" ref="CJ4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3" s="26" t="str">
        <f t="array" ref="CK4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3" s="26" t="e">
        <f t="array" ref="CL4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3" s="26" t="e">
        <f t="array" ref="CM4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3" s="26"/>
      <c r="CO43" s="26"/>
      <c r="CP43" s="26">
        <f t="array" ref="CP4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3" s="26" t="str">
        <f t="array" ref="CQ4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3" s="26" t="str">
        <f t="array" ref="CR4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3" s="26"/>
      <c r="CT43" s="26"/>
      <c r="CU43" s="26"/>
      <c r="CV43" s="26"/>
      <c r="CW43" s="26"/>
      <c r="CX43" s="26"/>
      <c r="CY43" s="26"/>
      <c r="CZ43" s="26"/>
      <c r="DA43" s="26"/>
      <c r="DB43" s="26"/>
      <c r="DC43" s="26">
        <f t="array" ref="DC4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3" s="26" t="str">
        <f t="array" ref="DD4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3" s="26" t="str">
        <f t="array" ref="DE4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3" s="26">
        <f t="array" ref="DF4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3" s="26" t="str">
        <f t="array" ref="DG4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3" s="26" t="str">
        <f t="array" ref="DH4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3" s="26">
        <f t="array" ref="DI4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3" s="26">
        <f t="array" ref="DJ4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121.25</v>
      </c>
      <c r="DK43" s="26">
        <f t="array" ref="DK43">IF(Tableau1[[#This Row],[PAYE SI INVESTI]]&lt;&gt;"",Tableau1[[#This Row],[PAYE SI INVESTI]]-Tableau1[[#This Row],[PAYE]],"")</f>
        <v>0</v>
      </c>
      <c r="DO43" s="3"/>
    </row>
    <row r="44" spans="1:119" x14ac:dyDescent="0.25">
      <c r="A44" s="9" t="s">
        <v>134</v>
      </c>
      <c r="B44" s="2" t="s">
        <v>130</v>
      </c>
      <c r="C44" s="1" t="str">
        <f t="array" ref="C44">IF(OR(Tableau1[[#This Row],[DIRECT]]="",Tableau1[[#This Row],[DIRECT]]="val"),"",INDEX(Tableau1[],MATCH(Tableau1[[#This Row],[DIRECT]],Tableau1[NOM],0),2))</f>
        <v>MARIE-PIER FORTIN NADEAU</v>
      </c>
      <c r="D44" s="1" t="str">
        <f t="array" ref="D44">IF(OR(Tableau1[[#This Row],[direct2]]="",Tableau1[[#This Row],[direct2]]="val"),"",INDEX(Tableau1[],MATCH(Tableau1[[#This Row],[direct2]],Tableau1[NOM],0),2))</f>
        <v>VAL</v>
      </c>
      <c r="E44" s="1" t="str">
        <f t="array" ref="E44">IF(OR(Tableau1[[#This Row],[direct3]]="",Tableau1[[#This Row],[direct3]]="val"),"",INDEX(Tableau1[],MATCH(Tableau1[[#This Row],[direct3]],Tableau1[NOM],0),2))</f>
        <v/>
      </c>
      <c r="F44" s="1" t="str">
        <f t="array" ref="F44">IF(OR(Tableau1[[#This Row],[direct4]]="",Tableau1[[#This Row],[direct4]]="val"),"",INDEX(Tableau1[],MATCH(Tableau1[[#This Row],[direct4]],Tableau1[NOM],0),2))</f>
        <v/>
      </c>
      <c r="G44" s="1" t="str">
        <f t="array" ref="G44">IF(OR(Tableau1[[#This Row],[direct5]]="",Tableau1[[#This Row],[direct5]]="val"),"",INDEX(Tableau1[],MATCH(Tableau1[[#This Row],[direct5]],Tableau1[NOM],0),2))</f>
        <v/>
      </c>
      <c r="H44" s="1" t="str">
        <f t="array" ref="H44">IF(OR(Tableau1[[#This Row],[direct6]]="",Tableau1[[#This Row],[direct6]]="val"),"",INDEX(Tableau1[],MATCH(Tableau1[[#This Row],[direct6]],Tableau1[NOM],0),2))</f>
        <v/>
      </c>
      <c r="I44" s="1" t="str">
        <f t="array" ref="I44">IF(OR(Tableau1[[#This Row],[direct7]]="",Tableau1[[#This Row],[direct7]]="val"),"",INDEX(Tableau1[],MATCH(Tableau1[[#This Row],[direct7]],Tableau1[NOM],0),2))</f>
        <v/>
      </c>
      <c r="J44" s="1" t="str">
        <f t="array" ref="J44">IF(OR(Tableau1[[#This Row],[direct8]]="",Tableau1[[#This Row],[direct8]]="val"),"",INDEX(Tableau1[],MATCH(Tableau1[[#This Row],[direct8]],Tableau1[NOM],0),2))</f>
        <v/>
      </c>
      <c r="K44" s="1" t="str">
        <f t="array" ref="K44">IF(OR(Tableau1[[#This Row],[direct9]]="",Tableau1[[#This Row],[direct9]]="val"),"",INDEX(Tableau1[],MATCH(Tableau1[[#This Row],[direct9]],Tableau1[NOM],0),2))</f>
        <v/>
      </c>
      <c r="L44" s="1" t="str">
        <f t="array" ref="L44">IF(OR(Tableau1[[#This Row],[direct10]]="",Tableau1[[#This Row],[direct10]]="val"),"",INDEX(Tableau1[],MATCH(Tableau1[[#This Row],[direct10]],Tableau1[NOM],0),2))</f>
        <v/>
      </c>
      <c r="M44" s="1" t="str">
        <f t="array" ref="M44">IF(OR(Tableau1[[#This Row],[direct11]]="",Tableau1[[#This Row],[direct11]]="val"),"",INDEX(Tableau1[],MATCH(Tableau1[[#This Row],[direct11]],Tableau1[NOM],0),2))</f>
        <v/>
      </c>
      <c r="N44" s="1" t="str">
        <f t="array" ref="N44">IF(OR(Tableau1[[#This Row],[direct12]]="",Tableau1[[#This Row],[direct12]]="val"),"",INDEX(Tableau1[],MATCH(Tableau1[[#This Row],[direct12]],Tableau1[NOM],0),2))</f>
        <v/>
      </c>
      <c r="O44" s="1" t="str">
        <f t="array" ref="O44">IF(OR(Tableau1[[#This Row],[direct13]]="",Tableau1[[#This Row],[direct13]]="val"),"",INDEX(Tableau1[],MATCH(Tableau1[[#This Row],[direct13]],Tableau1[NOM],0),2))</f>
        <v/>
      </c>
      <c r="P44" s="1" t="str">
        <f t="array" ref="P44">IF(OR(Tableau1[[#This Row],[direct14]]="",Tableau1[[#This Row],[direct14]]="val"),"",INDEX(Tableau1[],MATCH(Tableau1[[#This Row],[direct14]],Tableau1[NOM],0),2))</f>
        <v/>
      </c>
      <c r="Q44" s="1" t="str">
        <f t="array" ref="Q44">IF(OR(Tableau1[[#This Row],[direct15]]="",Tableau1[[#This Row],[direct15]]="val"),"",INDEX(Tableau1[],MATCH(Tableau1[[#This Row],[direct15]],Tableau1[NOM],0),2))</f>
        <v/>
      </c>
      <c r="R44" s="1" t="str">
        <f t="array" ref="R44">IF(OR(Tableau1[[#This Row],[direct16]]="",Tableau1[[#This Row],[direct16]]="val"),"",INDEX(Tableau1[],MATCH(Tableau1[[#This Row],[direct16]],Tableau1[NOM],0),2))</f>
        <v/>
      </c>
      <c r="S44" s="1" t="str">
        <f t="array" ref="S44">IF(OR(Tableau1[[#This Row],[direct17]]="",Tableau1[[#This Row],[direct17]]="val"),"",INDEX(Tableau1[],MATCH(Tableau1[[#This Row],[direct17]],Tableau1[NOM],0),2))</f>
        <v/>
      </c>
      <c r="T44" s="1" t="str">
        <f t="array" ref="T44">IF(OR(Tableau1[[#This Row],[direct18]]="",Tableau1[[#This Row],[direct18]]="val"),"",INDEX(Tableau1[],MATCH(Tableau1[[#This Row],[direct18]],Tableau1[NOM],0),2))</f>
        <v/>
      </c>
      <c r="U44" s="1" t="str">
        <f t="array" ref="U44">IF(OR(Tableau1[[#This Row],[direct19]]="",Tableau1[[#This Row],[direct19]]="val"),"",INDEX(Tableau1[],MATCH(Tableau1[[#This Row],[direct19]],Tableau1[NOM],0),2))</f>
        <v/>
      </c>
      <c r="V44" s="12" t="str">
        <f t="array" ref="V4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4" s="12">
        <f t="array" ref="W44">IF(Tableau1[[#This Row],[LEADER DIRECT]]="",0,INDEX(Tableau1[],MATCH(Tableau1[[#This Row],[LEADER DIRECT]],Tableau1[NOM],0),COLUMN(Tableau1[[#This Row],[RANG_leader]])))</f>
        <v>0</v>
      </c>
      <c r="X44" s="12">
        <f t="array" ref="X4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4" s="12">
        <f t="array" ref="Y44">IF(Tableau1[[#This Row],[DIRECT]]="",0,VLOOKUP(Tableau1[[#This Row],[DIRECT]],Tableau1[],COLUMN(Tableau1[[#This Row],[RANG]]),FALSE)+1)</f>
        <v>3</v>
      </c>
      <c r="Z44" s="19">
        <v>875</v>
      </c>
      <c r="AA44" s="1">
        <f t="array" ref="AA44">COUNTIF(Tableau1[DIRECT],Tableau1[[#This Row],[NOM]])</f>
        <v>0</v>
      </c>
      <c r="AB44" s="1">
        <f t="array" ref="AB44">COUNTIFS(Tableau1[DIRECT],Tableau1[[#This Row],[NOM]],Tableau1[VENTES],"&gt;=250")</f>
        <v>0</v>
      </c>
      <c r="AC44" s="1">
        <f t="array" ref="AC4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4" s="1">
        <f t="array" ref="AD4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4" s="20">
        <f t="array" ref="AE44">IF(Tableau1[[#This Row],[LEAD_QUAL_PREMIER]]=1,Tableau1[[#This Row],[niv1 qual]],COUNTIFS(Tableau1[DIRECT],Tableau1[[#This Row],[NOM]],Tableau1[LEAD_QUAL_VRAI],0,Tableau1[VENTES],"&gt;=250"))</f>
        <v>0</v>
      </c>
      <c r="AF44" s="1">
        <f t="array" ref="AF4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4" s="1">
        <f t="array" ref="AG44">IF(AND(Tableau1[[#This Row],[niv1 qual]]&gt;3,(Tableau1[[#This Row],[niv1 qual]]+Tableau1[[#This Row],[niv2+ qual]])&gt;5,Tableau1[[#This Row],[VENTES]]&gt;=1000,Tableau1[[#This Row],[ventes_equipe_temp]]&gt;=6000),1,0)</f>
        <v>0</v>
      </c>
      <c r="AH44" s="1">
        <f t="array" ref="AH44">IF(Tableau1[[#This Row],[LEAD_POSSIBLE]]=1,RANK(Tableau1[[#This Row],[RANG]],Tableau1[RANG],1),0)</f>
        <v>0</v>
      </c>
      <c r="AI44" s="1">
        <f t="array" ref="AI44">IF(COUNTIF(Tableau1[LEAD_POSSIBLE_RANG],"&lt;&gt;0")&gt;0,IF(Tableau1[[#This Row],[LEAD_POSSIBLE_RANG]]=LARGE(Tableau1[LEAD_POSSIBLE_RANG],1),1,0),0)</f>
        <v>0</v>
      </c>
      <c r="AJ44" s="1">
        <f t="array" ref="AJ44">IF(Tableau1[[#This Row],[DIRECT]]="",Tableau1[[#This Row],[LEAD_QUAL_VRAI]],IF(INDEX(Tableau1[],MATCH(Tableau1[[#This Row],[DIRECT]],Tableau1[NOM],0),COLUMN(Tableau1[[#This Row],[LEAD_QUAL_VRAI]]))=1,1,0))</f>
        <v>1</v>
      </c>
      <c r="AK44" s="1">
        <f t="array" ref="AK4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4" s="1">
        <f t="array" ref="AL4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875</v>
      </c>
      <c r="AM44" s="10">
        <f t="array" ref="AM44">Tableau1[[#This Row],[VENTES]]+SUMIFS(Tableau1[VENTES EQUIPE],Tableau1[DIRECT],Tableau1[[#This Row],[NOM]],Tableau1[signé_lead],0)</f>
        <v>875</v>
      </c>
      <c r="AN44" s="1">
        <f t="array" ref="AN44">IF(Tableau1[[#This Row],[LEAD_QUAL_VRAI]]=1,SUMIFS(Tableau1[VENTES EQUIPE],Tableau1[LEADER DIRECT],Tableau1[[#This Row],[NOM]],Tableau1[signé_lead],1),0)</f>
        <v>0</v>
      </c>
      <c r="AO44" s="1">
        <f t="array" ref="AO44">IF(Tableau1[[#This Row],[LEAD_QUAL_VRAI]]=1,SUMIFS(Tableau1[VENTES EQUIPE],Tableau1[RANG_leader],Tableau1[[#This Row],[RANG_leader]]+2,Tableau1[signé_lead],1),0)</f>
        <v>0</v>
      </c>
      <c r="AP44" s="1">
        <f t="array" ref="AP44">IF(Tableau1[[#This Row],[LEAD_QUAL_VRAI]]=1,SUMIFS(Tableau1[VENTES EQUIPE],Tableau1[RANG_leader],Tableau1[[#This Row],[RANG_leader]]+3,Tableau1[signé_lead],1),0)</f>
        <v>0</v>
      </c>
      <c r="AQ44" s="1">
        <f t="array" ref="AQ44">IF(Tableau1[[#This Row],[LEAD_QUAL_VRAI]]=1,SUMIFS(Tableau1[VENTES EQUIPE],Tableau1[RANG_leader],Tableau1[[#This Row],[RANG_leader]]+4,Tableau1[signé_lead],1),0)</f>
        <v>0</v>
      </c>
      <c r="AR44" s="1">
        <f t="array" ref="AR44">IF(Tableau1[[#This Row],[LEAD_QUAL_VRAI]]=1,SUMIFS(Tableau1[VENTES EQUIPE],Tableau1[RANG_leader],Tableau1[[#This Row],[RANG_leader]]+5,Tableau1[signé_lead],1),0)</f>
        <v>0</v>
      </c>
      <c r="AS44" s="1">
        <f t="array" ref="AS44">IF(Tableau1[[#This Row],[LEAD_QUAL_VRAI]]=1,SUMIFS(Tableau1[VENTES EQUIPE],Tableau1[RANG_leader],Tableau1[[#This Row],[RANG_leader]]+6,Tableau1[signé_lead],1),0)</f>
        <v>0</v>
      </c>
      <c r="AT44" s="1">
        <f t="array" ref="AT44">IF(Tableau1[[#This Row],[LEAD_QUAL_VRAI]]=1,SUMIFS(Tableau1[VENTES EQUIPE],Tableau1[RANG_leader],Tableau1[[#This Row],[RANG_leader]]+7,Tableau1[signé_lead],1),0)</f>
        <v>0</v>
      </c>
      <c r="AU44" s="1">
        <f t="array" ref="AU44">IF(Tableau1[[#This Row],[LEAD_QUAL_VRAI]]=1,SUMIFS(Tableau1[VENTES EQUIPE],Tableau1[RANG_leader],Tableau1[[#This Row],[RANG_leader]]+8,Tableau1[signé_lead],1),0)</f>
        <v>0</v>
      </c>
      <c r="AV44" s="1">
        <f t="array" ref="AV44">IF(Tableau1[[#This Row],[LEAD_QUAL_VRAI]]=1,SUMIFS(Tableau1[VENTES EQUIPE],Tableau1[RANG_leader],Tableau1[[#This Row],[RANG_leader]]+9,Tableau1[signé_lead],1),0)</f>
        <v>0</v>
      </c>
      <c r="AW44" s="1">
        <f t="array" ref="AW44">IF(Tableau1[[#This Row],[LEAD_QUAL_VRAI]]=1,SUMIFS(Tableau1[VENTES EQUIPE],Tableau1[RANG_leader],Tableau1[[#This Row],[RANG_leader]]+10,Tableau1[signé_lead],1),0)</f>
        <v>0</v>
      </c>
      <c r="AX44" s="1">
        <f t="array" ref="AX44">IF(Tableau1[[#This Row],[LEAD_QUAL_VRAI]]=1,SUMIFS(Tableau1[VENTES EQUIPE],Tableau1[RANG_leader],Tableau1[[#This Row],[RANG_leader]]+11,Tableau1[signé_lead],1),0)</f>
        <v>0</v>
      </c>
      <c r="AY44" s="1">
        <f t="array" ref="AY44">IF(Tableau1[[#This Row],[LEAD_QUAL_VRAI]]=1,SUMIFS(Tableau1[VENTES EQUIPE],Tableau1[RANG_leader],Tableau1[[#This Row],[RANG_leader]]+12,Tableau1[signé_lead],1),0)</f>
        <v>0</v>
      </c>
      <c r="AZ44" s="1">
        <f t="array" ref="AZ44">IF(Tableau1[[#This Row],[LEAD_QUAL_VRAI]]=1,SUMIFS(Tableau1[VENTES EQUIPE],Tableau1[RANG_leader],Tableau1[[#This Row],[RANG_leader]]+13,Tableau1[signé_lead],1),0)</f>
        <v>0</v>
      </c>
      <c r="BA44" s="1">
        <f t="array" ref="BA44">IF(Tableau1[[#This Row],[LEAD_QUAL_VRAI]]=1,SUMIFS(Tableau1[VENTES EQUIPE],Tableau1[RANG_leader],Tableau1[[#This Row],[RANG_leader]]+14,Tableau1[signé_lead],1),0)</f>
        <v>0</v>
      </c>
      <c r="BB44" s="1">
        <f t="array" ref="BB44">IF(Tableau1[[#This Row],[LEAD_QUAL_VRAI]]=1,SUMIFS(Tableau1[VENTES EQUIPE],Tableau1[RANG_leader],Tableau1[[#This Row],[RANG_leader]]+15,Tableau1[signé_lead],1),0)</f>
        <v>0</v>
      </c>
      <c r="BC44" s="1">
        <f t="array" ref="BC44">IF(Tableau1[[#This Row],[LEAD_QUAL_VRAI]]=1,COUNTIFS(Tableau1[LEADER DIRECT],Tableau1[[#This Row],[NOM]],Tableau1[LEAD_QUAL_VRAI],1),0)</f>
        <v>0</v>
      </c>
      <c r="BD44" s="1">
        <f t="array" ref="BD44">IF(Tableau1[[#This Row],[LEAD_QUAL_VRAI]]=1,COUNTIFS(Tableau1[RANG_leader],Tableau1[[#This Row],[RANG_leader]]+2),0)</f>
        <v>0</v>
      </c>
      <c r="BE44" s="1">
        <f t="array" ref="BE44">IF(Tableau1[[#This Row],[LEAD_QUAL_VRAI]]=1,COUNTIFS(Tableau1[RANG_leader],Tableau1[[#This Row],[RANG_leader]]+3),0)</f>
        <v>0</v>
      </c>
      <c r="BF44" s="1">
        <f t="array" ref="BF44">IF(AND(Tableau1[[#This Row],[VENTES]]&gt;=250,COUNTIFS(Tableau1[DIRECT],Tableau1[[#This Row],[NOM]],Tableau1[VENTES],"&gt;=250",Tableau1[LEAD_QUAL_VRAI],0)&gt;0),1,0)</f>
        <v>0</v>
      </c>
      <c r="BG44" s="1">
        <f t="array" ref="BG44">IF(AND(Tableau1[[#This Row],[VENTES]]&gt;=250,COUNTIFS(Tableau1[DIRECT],Tableau1[[#This Row],[NOM]],Tableau1[VENTES],"&gt;=250",Tableau1[LEAD_QUAL_VRAI],0)&gt;1),1,0)</f>
        <v>0</v>
      </c>
      <c r="BH44" s="1">
        <f t="array" ref="BH44">IF(AND(Tableau1[[#This Row],[VENTES]]&gt;=750,COUNTIFS(Tableau1[DIRECT],Tableau1[[#This Row],[NOM]],Tableau1[VENTES],"&gt;=250",Tableau1[LEAD_QUAL_VRAI],0)&gt;2,Tableau1[[#This Row],[VENTES EQUIPE]]&gt;=3000),1,0)</f>
        <v>0</v>
      </c>
      <c r="BI44" s="1">
        <f t="array" ref="BI44">IF(Tableau1[[#This Row],[lead niv1]]=1,1,0)</f>
        <v>0</v>
      </c>
      <c r="BJ44" s="1">
        <f t="array" ref="BJ44">IF(Tableau1[[#This Row],[lead niv1]]&gt;1,1,0)</f>
        <v>0</v>
      </c>
      <c r="BK44" s="1">
        <f t="array" ref="BK44">IF(AND(Tableau1[[#This Row],[lead niv1]]&gt;2,Tableau1[[#This Row],[lead niv2]]&gt;0),1,0)</f>
        <v>0</v>
      </c>
      <c r="BL44" s="1">
        <f t="array" ref="BL44">IF(AND(Tableau1[[#This Row],[lead niv1]]&gt;5,Tableau1[[#This Row],[lead niv2]]&gt;2,Tableau1[[#This Row],[lead niv3]]&gt;0),1,0)</f>
        <v>0</v>
      </c>
      <c r="BM44" s="1">
        <f t="array" ref="BM44">IF(AND(Tableau1[[#This Row],[lead niv1]]&gt;11,Tableau1[[#This Row],[lead niv2]]&gt;5,Tableau1[[#This Row],[lead niv3]]&gt;1),1,0)</f>
        <v>0</v>
      </c>
      <c r="BN44" s="10" t="str">
        <f t="array" ref="BN4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44" s="13">
        <f t="array" ref="BO4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218.75</v>
      </c>
      <c r="BP44" s="12" t="str">
        <f t="array" ref="BP44">Tableau1[[#This Row],[lead niv1]]&amp;"-"&amp;Tableau1[[#This Row],[lead niv2]]&amp;"-"&amp;Tableau1[[#This Row],[lead niv3]]</f>
        <v>0-0-0</v>
      </c>
      <c r="BQ44" s="12"/>
      <c r="BR44" s="14">
        <v>0</v>
      </c>
      <c r="BS44" s="26" t="str">
        <f t="array" ref="BS44">INDEX(Tableau2[RANK],MATCH(BN44,Tableau2[RANK],0)+1,1)</f>
        <v>CONS SEIGNOR</v>
      </c>
      <c r="BT44" s="26">
        <f t="array" ref="BT4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4" s="26" t="str">
        <f t="array" ref="BU44">IF(Tableau1[[#This Row],[PERSO À QUALIFIER]]&gt;0,INDEX(Tableau1[],MATCH(_xlfn.MAXIFS(Tableau1[VENTES],Tableau1[VENTES],"&lt;250",Tableau1[DIRECT],Tableau1[[#This Row],[NOM]]),Tableau1[VENTES],0),COLUMN(Tableau1[NOM])),"")</f>
        <v/>
      </c>
      <c r="BV44" s="26" t="str">
        <f t="array" ref="BV4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4" s="26">
        <f t="array" ref="BW4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4" s="26" t="str">
        <f t="array" ref="BX4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4" s="26" t="str">
        <f t="array" ref="BY4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4" s="26" t="str">
        <f t="array" ref="BZ4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4" s="26" t="str">
        <f t="array" ref="CA4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4" s="26">
        <f t="array" ref="CB4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44" s="26">
        <f t="array" ref="CC4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4" s="26">
        <f t="array" ref="CD4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4" s="26" t="str">
        <f t="array" ref="CE4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4" s="26" t="str">
        <f t="array" ref="CF4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4" s="26" t="str">
        <f t="array" ref="CG4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4" s="26" t="str">
        <f t="array" ref="CH4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4" s="26" t="str">
        <f t="array" ref="CI4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4" s="26" t="str">
        <f t="array" ref="CJ4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4" s="26" t="str">
        <f t="array" ref="CK4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4" s="26" t="e">
        <f t="array" ref="CL4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4" s="26" t="e">
        <f t="array" ref="CM4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4" s="26"/>
      <c r="CO44" s="26"/>
      <c r="CP44" s="26">
        <f t="array" ref="CP4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4" s="26" t="str">
        <f t="array" ref="CQ4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4" s="26" t="str">
        <f t="array" ref="CR4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4" s="26"/>
      <c r="CT44" s="26"/>
      <c r="CU44" s="26"/>
      <c r="CV44" s="26"/>
      <c r="CW44" s="26"/>
      <c r="CX44" s="26"/>
      <c r="CY44" s="26"/>
      <c r="CZ44" s="26"/>
      <c r="DA44" s="26"/>
      <c r="DB44" s="26"/>
      <c r="DC44" s="26">
        <f t="array" ref="DC4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4" s="26" t="str">
        <f t="array" ref="DD4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4" s="26" t="str">
        <f t="array" ref="DE4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4" s="26">
        <f t="array" ref="DF4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4" s="26" t="str">
        <f t="array" ref="DG4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4" s="26" t="str">
        <f t="array" ref="DH4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4" s="26">
        <f t="array" ref="DI4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4" s="26">
        <f t="array" ref="DJ4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218.75</v>
      </c>
      <c r="DK44" s="26">
        <f t="array" ref="DK44">IF(Tableau1[[#This Row],[PAYE SI INVESTI]]&lt;&gt;"",Tableau1[[#This Row],[PAYE SI INVESTI]]-Tableau1[[#This Row],[PAYE]],"")</f>
        <v>0</v>
      </c>
      <c r="DO44" s="3"/>
    </row>
    <row r="45" spans="1:119" x14ac:dyDescent="0.25">
      <c r="A45" s="9" t="s">
        <v>135</v>
      </c>
      <c r="B45" s="2" t="s">
        <v>132</v>
      </c>
      <c r="C45" s="1" t="str">
        <f t="array" ref="C45">IF(OR(Tableau1[[#This Row],[DIRECT]]="",Tableau1[[#This Row],[DIRECT]]="val"),"",INDEX(Tableau1[],MATCH(Tableau1[[#This Row],[DIRECT]],Tableau1[NOM],0),2))</f>
        <v>karen lavalee</v>
      </c>
      <c r="D45" s="1" t="str">
        <f t="array" ref="D45">IF(OR(Tableau1[[#This Row],[direct2]]="",Tableau1[[#This Row],[direct2]]="val"),"",INDEX(Tableau1[],MATCH(Tableau1[[#This Row],[direct2]],Tableau1[NOM],0),2))</f>
        <v>MARIE-PIER FORTIN NADEAU</v>
      </c>
      <c r="E45" s="1" t="str">
        <f t="array" ref="E45">IF(OR(Tableau1[[#This Row],[direct3]]="",Tableau1[[#This Row],[direct3]]="val"),"",INDEX(Tableau1[],MATCH(Tableau1[[#This Row],[direct3]],Tableau1[NOM],0),2))</f>
        <v>VAL</v>
      </c>
      <c r="F45" s="1" t="str">
        <f t="array" ref="F45">IF(OR(Tableau1[[#This Row],[direct4]]="",Tableau1[[#This Row],[direct4]]="val"),"",INDEX(Tableau1[],MATCH(Tableau1[[#This Row],[direct4]],Tableau1[NOM],0),2))</f>
        <v/>
      </c>
      <c r="G45" s="1" t="str">
        <f t="array" ref="G45">IF(OR(Tableau1[[#This Row],[direct5]]="",Tableau1[[#This Row],[direct5]]="val"),"",INDEX(Tableau1[],MATCH(Tableau1[[#This Row],[direct5]],Tableau1[NOM],0),2))</f>
        <v/>
      </c>
      <c r="H45" s="1" t="str">
        <f t="array" ref="H45">IF(OR(Tableau1[[#This Row],[direct6]]="",Tableau1[[#This Row],[direct6]]="val"),"",INDEX(Tableau1[],MATCH(Tableau1[[#This Row],[direct6]],Tableau1[NOM],0),2))</f>
        <v/>
      </c>
      <c r="I45" s="1" t="str">
        <f t="array" ref="I45">IF(OR(Tableau1[[#This Row],[direct7]]="",Tableau1[[#This Row],[direct7]]="val"),"",INDEX(Tableau1[],MATCH(Tableau1[[#This Row],[direct7]],Tableau1[NOM],0),2))</f>
        <v/>
      </c>
      <c r="J45" s="1" t="str">
        <f t="array" ref="J45">IF(OR(Tableau1[[#This Row],[direct8]]="",Tableau1[[#This Row],[direct8]]="val"),"",INDEX(Tableau1[],MATCH(Tableau1[[#This Row],[direct8]],Tableau1[NOM],0),2))</f>
        <v/>
      </c>
      <c r="K45" s="1" t="str">
        <f t="array" ref="K45">IF(OR(Tableau1[[#This Row],[direct9]]="",Tableau1[[#This Row],[direct9]]="val"),"",INDEX(Tableau1[],MATCH(Tableau1[[#This Row],[direct9]],Tableau1[NOM],0),2))</f>
        <v/>
      </c>
      <c r="L45" s="1" t="str">
        <f t="array" ref="L45">IF(OR(Tableau1[[#This Row],[direct10]]="",Tableau1[[#This Row],[direct10]]="val"),"",INDEX(Tableau1[],MATCH(Tableau1[[#This Row],[direct10]],Tableau1[NOM],0),2))</f>
        <v/>
      </c>
      <c r="M45" s="1" t="str">
        <f t="array" ref="M45">IF(OR(Tableau1[[#This Row],[direct11]]="",Tableau1[[#This Row],[direct11]]="val"),"",INDEX(Tableau1[],MATCH(Tableau1[[#This Row],[direct11]],Tableau1[NOM],0),2))</f>
        <v/>
      </c>
      <c r="N45" s="1" t="str">
        <f t="array" ref="N45">IF(OR(Tableau1[[#This Row],[direct12]]="",Tableau1[[#This Row],[direct12]]="val"),"",INDEX(Tableau1[],MATCH(Tableau1[[#This Row],[direct12]],Tableau1[NOM],0),2))</f>
        <v/>
      </c>
      <c r="O45" s="1" t="str">
        <f t="array" ref="O45">IF(OR(Tableau1[[#This Row],[direct13]]="",Tableau1[[#This Row],[direct13]]="val"),"",INDEX(Tableau1[],MATCH(Tableau1[[#This Row],[direct13]],Tableau1[NOM],0),2))</f>
        <v/>
      </c>
      <c r="P45" s="1" t="str">
        <f t="array" ref="P45">IF(OR(Tableau1[[#This Row],[direct14]]="",Tableau1[[#This Row],[direct14]]="val"),"",INDEX(Tableau1[],MATCH(Tableau1[[#This Row],[direct14]],Tableau1[NOM],0),2))</f>
        <v/>
      </c>
      <c r="Q45" s="1" t="str">
        <f t="array" ref="Q45">IF(OR(Tableau1[[#This Row],[direct15]]="",Tableau1[[#This Row],[direct15]]="val"),"",INDEX(Tableau1[],MATCH(Tableau1[[#This Row],[direct15]],Tableau1[NOM],0),2))</f>
        <v/>
      </c>
      <c r="R45" s="1" t="str">
        <f t="array" ref="R45">IF(OR(Tableau1[[#This Row],[direct16]]="",Tableau1[[#This Row],[direct16]]="val"),"",INDEX(Tableau1[],MATCH(Tableau1[[#This Row],[direct16]],Tableau1[NOM],0),2))</f>
        <v/>
      </c>
      <c r="S45" s="1" t="str">
        <f t="array" ref="S45">IF(OR(Tableau1[[#This Row],[direct17]]="",Tableau1[[#This Row],[direct17]]="val"),"",INDEX(Tableau1[],MATCH(Tableau1[[#This Row],[direct17]],Tableau1[NOM],0),2))</f>
        <v/>
      </c>
      <c r="T45" s="1" t="str">
        <f t="array" ref="T45">IF(OR(Tableau1[[#This Row],[direct18]]="",Tableau1[[#This Row],[direct18]]="val"),"",INDEX(Tableau1[],MATCH(Tableau1[[#This Row],[direct18]],Tableau1[NOM],0),2))</f>
        <v/>
      </c>
      <c r="U45" s="1" t="str">
        <f t="array" ref="U45">IF(OR(Tableau1[[#This Row],[direct19]]="",Tableau1[[#This Row],[direct19]]="val"),"",INDEX(Tableau1[],MATCH(Tableau1[[#This Row],[direct19]],Tableau1[NOM],0),2))</f>
        <v/>
      </c>
      <c r="V45" s="12" t="str">
        <f t="array" ref="V4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5" s="12">
        <f t="array" ref="W45">IF(Tableau1[[#This Row],[LEADER DIRECT]]="",0,INDEX(Tableau1[],MATCH(Tableau1[[#This Row],[LEADER DIRECT]],Tableau1[NOM],0),COLUMN(Tableau1[[#This Row],[RANG_leader]])))</f>
        <v>0</v>
      </c>
      <c r="X45" s="12">
        <f t="array" ref="X4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5" s="12">
        <f t="array" ref="Y45">IF(Tableau1[[#This Row],[DIRECT]]="",0,VLOOKUP(Tableau1[[#This Row],[DIRECT]],Tableau1[],COLUMN(Tableau1[[#This Row],[RANG]]),FALSE)+1)</f>
        <v>4</v>
      </c>
      <c r="Z45" s="8">
        <v>900</v>
      </c>
      <c r="AA45" s="1">
        <f t="array" ref="AA45">COUNTIF(Tableau1[DIRECT],Tableau1[[#This Row],[NOM]])</f>
        <v>1</v>
      </c>
      <c r="AB45" s="1">
        <f t="array" ref="AB45">COUNTIFS(Tableau1[DIRECT],Tableau1[[#This Row],[NOM]],Tableau1[VENTES],"&gt;=250")</f>
        <v>0</v>
      </c>
      <c r="AC45" s="1">
        <f t="array" ref="AC4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5" s="1">
        <f t="array" ref="AD4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5" s="12">
        <f t="array" ref="AE45">IF(Tableau1[[#This Row],[LEAD_QUAL_PREMIER]]=1,Tableau1[[#This Row],[niv1 qual]],COUNTIFS(Tableau1[DIRECT],Tableau1[[#This Row],[NOM]],Tableau1[LEAD_QUAL_VRAI],0,Tableau1[VENTES],"&gt;=250"))</f>
        <v>0</v>
      </c>
      <c r="AF45" s="1">
        <f t="array" ref="AF4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5" s="1">
        <f t="array" ref="AG45">IF(AND(Tableau1[[#This Row],[niv1 qual]]&gt;3,(Tableau1[[#This Row],[niv1 qual]]+Tableau1[[#This Row],[niv2+ qual]])&gt;5,Tableau1[[#This Row],[VENTES]]&gt;=1000,Tableau1[[#This Row],[ventes_equipe_temp]]&gt;=6000),1,0)</f>
        <v>0</v>
      </c>
      <c r="AH45" s="1">
        <f t="array" ref="AH45">IF(Tableau1[[#This Row],[LEAD_POSSIBLE]]=1,RANK(Tableau1[[#This Row],[RANG]],Tableau1[RANG],1),0)</f>
        <v>0</v>
      </c>
      <c r="AI45" s="1">
        <f t="array" ref="AI45">IF(COUNTIF(Tableau1[LEAD_POSSIBLE_RANG],"&lt;&gt;0")&gt;0,IF(Tableau1[[#This Row],[LEAD_POSSIBLE_RANG]]=LARGE(Tableau1[LEAD_POSSIBLE_RANG],1),1,0),0)</f>
        <v>0</v>
      </c>
      <c r="AJ45" s="1">
        <f t="array" ref="AJ45">IF(Tableau1[[#This Row],[DIRECT]]="",Tableau1[[#This Row],[LEAD_QUAL_VRAI]],IF(INDEX(Tableau1[],MATCH(Tableau1[[#This Row],[DIRECT]],Tableau1[NOM],0),COLUMN(Tableau1[[#This Row],[LEAD_QUAL_VRAI]]))=1,1,0))</f>
        <v>0</v>
      </c>
      <c r="AK45" s="1">
        <f t="array" ref="AK4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5" s="1">
        <f t="array" ref="AL4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900</v>
      </c>
      <c r="AM45" s="10">
        <f t="array" ref="AM45">Tableau1[[#This Row],[VENTES]]+SUMIFS(Tableau1[VENTES EQUIPE],Tableau1[DIRECT],Tableau1[[#This Row],[NOM]],Tableau1[signé_lead],0)</f>
        <v>900</v>
      </c>
      <c r="AN45" s="1">
        <f t="array" ref="AN45">IF(Tableau1[[#This Row],[LEAD_QUAL_VRAI]]=1,SUMIFS(Tableau1[VENTES EQUIPE],Tableau1[LEADER DIRECT],Tableau1[[#This Row],[NOM]],Tableau1[signé_lead],1),0)</f>
        <v>0</v>
      </c>
      <c r="AO45" s="1">
        <f t="array" ref="AO45">IF(Tableau1[[#This Row],[LEAD_QUAL_VRAI]]=1,SUMIFS(Tableau1[VENTES EQUIPE],Tableau1[RANG_leader],Tableau1[[#This Row],[RANG_leader]]+2,Tableau1[signé_lead],1),0)</f>
        <v>0</v>
      </c>
      <c r="AP45" s="1">
        <f t="array" ref="AP45">IF(Tableau1[[#This Row],[LEAD_QUAL_VRAI]]=1,SUMIFS(Tableau1[VENTES EQUIPE],Tableau1[RANG_leader],Tableau1[[#This Row],[RANG_leader]]+3,Tableau1[signé_lead],1),0)</f>
        <v>0</v>
      </c>
      <c r="AQ45" s="1">
        <f t="array" ref="AQ45">IF(Tableau1[[#This Row],[LEAD_QUAL_VRAI]]=1,SUMIFS(Tableau1[VENTES EQUIPE],Tableau1[RANG_leader],Tableau1[[#This Row],[RANG_leader]]+4,Tableau1[signé_lead],1),0)</f>
        <v>0</v>
      </c>
      <c r="AR45" s="1">
        <f t="array" ref="AR45">IF(Tableau1[[#This Row],[LEAD_QUAL_VRAI]]=1,SUMIFS(Tableau1[VENTES EQUIPE],Tableau1[RANG_leader],Tableau1[[#This Row],[RANG_leader]]+5,Tableau1[signé_lead],1),0)</f>
        <v>0</v>
      </c>
      <c r="AS45" s="1">
        <f t="array" ref="AS45">IF(Tableau1[[#This Row],[LEAD_QUAL_VRAI]]=1,SUMIFS(Tableau1[VENTES EQUIPE],Tableau1[RANG_leader],Tableau1[[#This Row],[RANG_leader]]+6,Tableau1[signé_lead],1),0)</f>
        <v>0</v>
      </c>
      <c r="AT45" s="1">
        <f t="array" ref="AT45">IF(Tableau1[[#This Row],[LEAD_QUAL_VRAI]]=1,SUMIFS(Tableau1[VENTES EQUIPE],Tableau1[RANG_leader],Tableau1[[#This Row],[RANG_leader]]+7,Tableau1[signé_lead],1),0)</f>
        <v>0</v>
      </c>
      <c r="AU45" s="1">
        <f t="array" ref="AU45">IF(Tableau1[[#This Row],[LEAD_QUAL_VRAI]]=1,SUMIFS(Tableau1[VENTES EQUIPE],Tableau1[RANG_leader],Tableau1[[#This Row],[RANG_leader]]+8,Tableau1[signé_lead],1),0)</f>
        <v>0</v>
      </c>
      <c r="AV45" s="1">
        <f t="array" ref="AV45">IF(Tableau1[[#This Row],[LEAD_QUAL_VRAI]]=1,SUMIFS(Tableau1[VENTES EQUIPE],Tableau1[RANG_leader],Tableau1[[#This Row],[RANG_leader]]+9,Tableau1[signé_lead],1),0)</f>
        <v>0</v>
      </c>
      <c r="AW45" s="1">
        <f t="array" ref="AW45">IF(Tableau1[[#This Row],[LEAD_QUAL_VRAI]]=1,SUMIFS(Tableau1[VENTES EQUIPE],Tableau1[RANG_leader],Tableau1[[#This Row],[RANG_leader]]+10,Tableau1[signé_lead],1),0)</f>
        <v>0</v>
      </c>
      <c r="AX45" s="1">
        <f t="array" ref="AX45">IF(Tableau1[[#This Row],[LEAD_QUAL_VRAI]]=1,SUMIFS(Tableau1[VENTES EQUIPE],Tableau1[RANG_leader],Tableau1[[#This Row],[RANG_leader]]+11,Tableau1[signé_lead],1),0)</f>
        <v>0</v>
      </c>
      <c r="AY45" s="1">
        <f t="array" ref="AY45">IF(Tableau1[[#This Row],[LEAD_QUAL_VRAI]]=1,SUMIFS(Tableau1[VENTES EQUIPE],Tableau1[RANG_leader],Tableau1[[#This Row],[RANG_leader]]+12,Tableau1[signé_lead],1),0)</f>
        <v>0</v>
      </c>
      <c r="AZ45" s="1">
        <f t="array" ref="AZ45">IF(Tableau1[[#This Row],[LEAD_QUAL_VRAI]]=1,SUMIFS(Tableau1[VENTES EQUIPE],Tableau1[RANG_leader],Tableau1[[#This Row],[RANG_leader]]+13,Tableau1[signé_lead],1),0)</f>
        <v>0</v>
      </c>
      <c r="BA45" s="1">
        <f t="array" ref="BA45">IF(Tableau1[[#This Row],[LEAD_QUAL_VRAI]]=1,SUMIFS(Tableau1[VENTES EQUIPE],Tableau1[RANG_leader],Tableau1[[#This Row],[RANG_leader]]+14,Tableau1[signé_lead],1),0)</f>
        <v>0</v>
      </c>
      <c r="BB45" s="1">
        <f t="array" ref="BB45">IF(Tableau1[[#This Row],[LEAD_QUAL_VRAI]]=1,SUMIFS(Tableau1[VENTES EQUIPE],Tableau1[RANG_leader],Tableau1[[#This Row],[RANG_leader]]+15,Tableau1[signé_lead],1),0)</f>
        <v>0</v>
      </c>
      <c r="BC45" s="1">
        <f t="array" ref="BC45">IF(Tableau1[[#This Row],[LEAD_QUAL_VRAI]]=1,COUNTIFS(Tableau1[LEADER DIRECT],Tableau1[[#This Row],[NOM]],Tableau1[LEAD_QUAL_VRAI],1),0)</f>
        <v>0</v>
      </c>
      <c r="BD45" s="1">
        <f t="array" ref="BD45">IF(Tableau1[[#This Row],[LEAD_QUAL_VRAI]]=1,COUNTIFS(Tableau1[RANG_leader],Tableau1[[#This Row],[RANG_leader]]+2),0)</f>
        <v>0</v>
      </c>
      <c r="BE45" s="1">
        <f t="array" ref="BE45">IF(Tableau1[[#This Row],[LEAD_QUAL_VRAI]]=1,COUNTIFS(Tableau1[RANG_leader],Tableau1[[#This Row],[RANG_leader]]+3),0)</f>
        <v>0</v>
      </c>
      <c r="BF45" s="1">
        <f t="array" ref="BF45">IF(AND(Tableau1[[#This Row],[VENTES]]&gt;=250,COUNTIFS(Tableau1[DIRECT],Tableau1[[#This Row],[NOM]],Tableau1[VENTES],"&gt;=250",Tableau1[LEAD_QUAL_VRAI],0)&gt;0),1,0)</f>
        <v>0</v>
      </c>
      <c r="BG45" s="1">
        <f t="array" ref="BG45">IF(AND(Tableau1[[#This Row],[VENTES]]&gt;=250,COUNTIFS(Tableau1[DIRECT],Tableau1[[#This Row],[NOM]],Tableau1[VENTES],"&gt;=250",Tableau1[LEAD_QUAL_VRAI],0)&gt;1),1,0)</f>
        <v>0</v>
      </c>
      <c r="BH45" s="1">
        <f t="array" ref="BH45">IF(AND(Tableau1[[#This Row],[VENTES]]&gt;=750,COUNTIFS(Tableau1[DIRECT],Tableau1[[#This Row],[NOM]],Tableau1[VENTES],"&gt;=250",Tableau1[LEAD_QUAL_VRAI],0)&gt;2,Tableau1[[#This Row],[VENTES EQUIPE]]&gt;=3000),1,0)</f>
        <v>0</v>
      </c>
      <c r="BI45" s="1">
        <f t="array" ref="BI45">IF(Tableau1[[#This Row],[lead niv1]]=1,1,0)</f>
        <v>0</v>
      </c>
      <c r="BJ45" s="1">
        <f t="array" ref="BJ45">IF(Tableau1[[#This Row],[lead niv1]]&gt;1,1,0)</f>
        <v>0</v>
      </c>
      <c r="BK45" s="1">
        <f t="array" ref="BK45">IF(AND(Tableau1[[#This Row],[lead niv1]]&gt;2,Tableau1[[#This Row],[lead niv2]]&gt;0),1,0)</f>
        <v>0</v>
      </c>
      <c r="BL45" s="1">
        <f t="array" ref="BL45">IF(AND(Tableau1[[#This Row],[lead niv1]]&gt;5,Tableau1[[#This Row],[lead niv2]]&gt;2,Tableau1[[#This Row],[lead niv3]]&gt;0),1,0)</f>
        <v>0</v>
      </c>
      <c r="BM45" s="1">
        <f t="array" ref="BM45">IF(AND(Tableau1[[#This Row],[lead niv1]]&gt;11,Tableau1[[#This Row],[lead niv2]]&gt;5,Tableau1[[#This Row],[lead niv3]]&gt;1),1,0)</f>
        <v>0</v>
      </c>
      <c r="BN45" s="10" t="str">
        <f t="array" ref="BN4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45" s="13">
        <f t="array" ref="BO4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225</v>
      </c>
      <c r="BP45" s="12" t="str">
        <f t="array" ref="BP45">Tableau1[[#This Row],[lead niv1]]&amp;"-"&amp;Tableau1[[#This Row],[lead niv2]]&amp;"-"&amp;Tableau1[[#This Row],[lead niv3]]</f>
        <v>0-0-0</v>
      </c>
      <c r="BQ45" s="12"/>
      <c r="BR45" s="14">
        <v>0</v>
      </c>
      <c r="BS45" s="26" t="str">
        <f t="array" ref="BS45">INDEX(Tableau2[RANK],MATCH(BN45,Tableau2[RANK],0)+1,1)</f>
        <v>CONS SEIGNOR</v>
      </c>
      <c r="BT45" s="26">
        <f t="array" ref="BT4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5" s="26" t="str">
        <f t="array" ref="BU45">IF(Tableau1[[#This Row],[PERSO À QUALIFIER]]&gt;0,INDEX(Tableau1[],MATCH(_xlfn.MAXIFS(Tableau1[VENTES],Tableau1[VENTES],"&lt;250",Tableau1[DIRECT],Tableau1[[#This Row],[NOM]]),Tableau1[VENTES],0),COLUMN(Tableau1[NOM])),"")</f>
        <v/>
      </c>
      <c r="BV45" s="26" t="str">
        <f t="array" ref="BV4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5" s="26">
        <f t="array" ref="BW4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5" s="26" t="str">
        <f t="array" ref="BX4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5" s="26" t="str">
        <f t="array" ref="BY4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5" s="26" t="str">
        <f t="array" ref="BZ4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5" s="26" t="str">
        <f t="array" ref="CA4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5" s="26">
        <f t="array" ref="CB4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45" s="26">
        <f t="array" ref="CC4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5" s="26">
        <f t="array" ref="CD4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5" s="26" t="str">
        <f t="array" ref="CE4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karen7</v>
      </c>
      <c r="CF45" s="26" t="str">
        <f t="array" ref="CF4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5" s="26" t="str">
        <f t="array" ref="CG4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5" s="26" t="str">
        <f t="array" ref="CH4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5" s="26" t="str">
        <f t="array" ref="CI4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5" s="26" t="str">
        <f t="array" ref="CJ4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5" s="26" t="str">
        <f t="array" ref="CK4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5" s="26" t="e">
        <f t="array" ref="CL4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5" s="26" t="str">
        <f t="array" ref="CM4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karen7</v>
      </c>
      <c r="CN45" s="26"/>
      <c r="CO45" s="26"/>
      <c r="CP45" s="26">
        <f t="array" ref="CP4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5" s="26" t="str">
        <f t="array" ref="CQ4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5" s="26" t="str">
        <f t="array" ref="CR4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5" s="26"/>
      <c r="CT45" s="26"/>
      <c r="CU45" s="26"/>
      <c r="CV45" s="26"/>
      <c r="CW45" s="26"/>
      <c r="CX45" s="26"/>
      <c r="CY45" s="26"/>
      <c r="CZ45" s="26"/>
      <c r="DA45" s="26"/>
      <c r="DB45" s="26"/>
      <c r="DC45" s="26">
        <f t="array" ref="DC4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5" s="26" t="str">
        <f t="array" ref="DD4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5" s="26" t="str">
        <f t="array" ref="DE4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5" s="26">
        <f t="array" ref="DF4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5" s="26" t="str">
        <f t="array" ref="DG4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5" s="26" t="str">
        <f t="array" ref="DH4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5" s="26">
        <f t="array" ref="DI4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5" s="26">
        <f t="array" ref="DJ4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225</v>
      </c>
      <c r="DK45" s="26">
        <f t="array" ref="DK45">IF(Tableau1[[#This Row],[PAYE SI INVESTI]]&lt;&gt;"",Tableau1[[#This Row],[PAYE SI INVESTI]]-Tableau1[[#This Row],[PAYE]],"")</f>
        <v>0</v>
      </c>
      <c r="DO45" s="3"/>
    </row>
    <row r="46" spans="1:119" x14ac:dyDescent="0.25">
      <c r="A46" s="9" t="s">
        <v>136</v>
      </c>
      <c r="B46" s="2" t="s">
        <v>132</v>
      </c>
      <c r="C46" s="1" t="str">
        <f t="array" ref="C46">IF(OR(Tableau1[[#This Row],[DIRECT]]="",Tableau1[[#This Row],[DIRECT]]="val"),"",INDEX(Tableau1[],MATCH(Tableau1[[#This Row],[DIRECT]],Tableau1[NOM],0),2))</f>
        <v>karen lavalee</v>
      </c>
      <c r="D46" s="1" t="str">
        <f t="array" ref="D46">IF(OR(Tableau1[[#This Row],[direct2]]="",Tableau1[[#This Row],[direct2]]="val"),"",INDEX(Tableau1[],MATCH(Tableau1[[#This Row],[direct2]],Tableau1[NOM],0),2))</f>
        <v>MARIE-PIER FORTIN NADEAU</v>
      </c>
      <c r="E46" s="1" t="str">
        <f t="array" ref="E46">IF(OR(Tableau1[[#This Row],[direct3]]="",Tableau1[[#This Row],[direct3]]="val"),"",INDEX(Tableau1[],MATCH(Tableau1[[#This Row],[direct3]],Tableau1[NOM],0),2))</f>
        <v>VAL</v>
      </c>
      <c r="F46" s="1" t="str">
        <f t="array" ref="F46">IF(OR(Tableau1[[#This Row],[direct4]]="",Tableau1[[#This Row],[direct4]]="val"),"",INDEX(Tableau1[],MATCH(Tableau1[[#This Row],[direct4]],Tableau1[NOM],0),2))</f>
        <v/>
      </c>
      <c r="G46" s="1" t="str">
        <f t="array" ref="G46">IF(OR(Tableau1[[#This Row],[direct5]]="",Tableau1[[#This Row],[direct5]]="val"),"",INDEX(Tableau1[],MATCH(Tableau1[[#This Row],[direct5]],Tableau1[NOM],0),2))</f>
        <v/>
      </c>
      <c r="H46" s="1" t="str">
        <f t="array" ref="H46">IF(OR(Tableau1[[#This Row],[direct6]]="",Tableau1[[#This Row],[direct6]]="val"),"",INDEX(Tableau1[],MATCH(Tableau1[[#This Row],[direct6]],Tableau1[NOM],0),2))</f>
        <v/>
      </c>
      <c r="I46" s="1" t="str">
        <f t="array" ref="I46">IF(OR(Tableau1[[#This Row],[direct7]]="",Tableau1[[#This Row],[direct7]]="val"),"",INDEX(Tableau1[],MATCH(Tableau1[[#This Row],[direct7]],Tableau1[NOM],0),2))</f>
        <v/>
      </c>
      <c r="J46" s="1" t="str">
        <f t="array" ref="J46">IF(OR(Tableau1[[#This Row],[direct8]]="",Tableau1[[#This Row],[direct8]]="val"),"",INDEX(Tableau1[],MATCH(Tableau1[[#This Row],[direct8]],Tableau1[NOM],0),2))</f>
        <v/>
      </c>
      <c r="K46" s="1" t="str">
        <f t="array" ref="K46">IF(OR(Tableau1[[#This Row],[direct9]]="",Tableau1[[#This Row],[direct9]]="val"),"",INDEX(Tableau1[],MATCH(Tableau1[[#This Row],[direct9]],Tableau1[NOM],0),2))</f>
        <v/>
      </c>
      <c r="L46" s="1" t="str">
        <f t="array" ref="L46">IF(OR(Tableau1[[#This Row],[direct10]]="",Tableau1[[#This Row],[direct10]]="val"),"",INDEX(Tableau1[],MATCH(Tableau1[[#This Row],[direct10]],Tableau1[NOM],0),2))</f>
        <v/>
      </c>
      <c r="M46" s="1" t="str">
        <f t="array" ref="M46">IF(OR(Tableau1[[#This Row],[direct11]]="",Tableau1[[#This Row],[direct11]]="val"),"",INDEX(Tableau1[],MATCH(Tableau1[[#This Row],[direct11]],Tableau1[NOM],0),2))</f>
        <v/>
      </c>
      <c r="N46" s="1" t="str">
        <f t="array" ref="N46">IF(OR(Tableau1[[#This Row],[direct12]]="",Tableau1[[#This Row],[direct12]]="val"),"",INDEX(Tableau1[],MATCH(Tableau1[[#This Row],[direct12]],Tableau1[NOM],0),2))</f>
        <v/>
      </c>
      <c r="O46" s="1" t="str">
        <f t="array" ref="O46">IF(OR(Tableau1[[#This Row],[direct13]]="",Tableau1[[#This Row],[direct13]]="val"),"",INDEX(Tableau1[],MATCH(Tableau1[[#This Row],[direct13]],Tableau1[NOM],0),2))</f>
        <v/>
      </c>
      <c r="P46" s="1" t="str">
        <f t="array" ref="P46">IF(OR(Tableau1[[#This Row],[direct14]]="",Tableau1[[#This Row],[direct14]]="val"),"",INDEX(Tableau1[],MATCH(Tableau1[[#This Row],[direct14]],Tableau1[NOM],0),2))</f>
        <v/>
      </c>
      <c r="Q46" s="1" t="str">
        <f t="array" ref="Q46">IF(OR(Tableau1[[#This Row],[direct15]]="",Tableau1[[#This Row],[direct15]]="val"),"",INDEX(Tableau1[],MATCH(Tableau1[[#This Row],[direct15]],Tableau1[NOM],0),2))</f>
        <v/>
      </c>
      <c r="R46" s="1" t="str">
        <f t="array" ref="R46">IF(OR(Tableau1[[#This Row],[direct16]]="",Tableau1[[#This Row],[direct16]]="val"),"",INDEX(Tableau1[],MATCH(Tableau1[[#This Row],[direct16]],Tableau1[NOM],0),2))</f>
        <v/>
      </c>
      <c r="S46" s="1" t="str">
        <f t="array" ref="S46">IF(OR(Tableau1[[#This Row],[direct17]]="",Tableau1[[#This Row],[direct17]]="val"),"",INDEX(Tableau1[],MATCH(Tableau1[[#This Row],[direct17]],Tableau1[NOM],0),2))</f>
        <v/>
      </c>
      <c r="T46" s="1" t="str">
        <f t="array" ref="T46">IF(OR(Tableau1[[#This Row],[direct18]]="",Tableau1[[#This Row],[direct18]]="val"),"",INDEX(Tableau1[],MATCH(Tableau1[[#This Row],[direct18]],Tableau1[NOM],0),2))</f>
        <v/>
      </c>
      <c r="U46" s="1" t="str">
        <f t="array" ref="U46">IF(OR(Tableau1[[#This Row],[direct19]]="",Tableau1[[#This Row],[direct19]]="val"),"",INDEX(Tableau1[],MATCH(Tableau1[[#This Row],[direct19]],Tableau1[NOM],0),2))</f>
        <v/>
      </c>
      <c r="V46" s="12" t="str">
        <f t="array" ref="V4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6" s="12">
        <f t="array" ref="W46">IF(Tableau1[[#This Row],[LEADER DIRECT]]="",0,INDEX(Tableau1[],MATCH(Tableau1[[#This Row],[LEADER DIRECT]],Tableau1[NOM],0),COLUMN(Tableau1[[#This Row],[RANG_leader]])))</f>
        <v>0</v>
      </c>
      <c r="X46" s="12">
        <f t="array" ref="X4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6" s="12">
        <f t="array" ref="Y46">IF(Tableau1[[#This Row],[DIRECT]]="",0,VLOOKUP(Tableau1[[#This Row],[DIRECT]],Tableau1[],COLUMN(Tableau1[[#This Row],[RANG]]),FALSE)+1)</f>
        <v>4</v>
      </c>
      <c r="Z46" s="8">
        <v>650</v>
      </c>
      <c r="AA46" s="1">
        <f t="array" ref="AA46">COUNTIF(Tableau1[DIRECT],Tableau1[[#This Row],[NOM]])</f>
        <v>1</v>
      </c>
      <c r="AB46" s="1">
        <f t="array" ref="AB46">COUNTIFS(Tableau1[DIRECT],Tableau1[[#This Row],[NOM]],Tableau1[VENTES],"&gt;=250")</f>
        <v>0</v>
      </c>
      <c r="AC46" s="1">
        <f t="array" ref="AC4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6" s="1">
        <f t="array" ref="AD4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6" s="12">
        <f t="array" ref="AE46">IF(Tableau1[[#This Row],[LEAD_QUAL_PREMIER]]=1,Tableau1[[#This Row],[niv1 qual]],COUNTIFS(Tableau1[DIRECT],Tableau1[[#This Row],[NOM]],Tableau1[LEAD_QUAL_VRAI],0,Tableau1[VENTES],"&gt;=250"))</f>
        <v>0</v>
      </c>
      <c r="AF46" s="1">
        <f t="array" ref="AF4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6" s="1">
        <f t="array" ref="AG46">IF(AND(Tableau1[[#This Row],[niv1 qual]]&gt;3,(Tableau1[[#This Row],[niv1 qual]]+Tableau1[[#This Row],[niv2+ qual]])&gt;5,Tableau1[[#This Row],[VENTES]]&gt;=1000,Tableau1[[#This Row],[ventes_equipe_temp]]&gt;=6000),1,0)</f>
        <v>0</v>
      </c>
      <c r="AH46" s="1">
        <f t="array" ref="AH46">IF(Tableau1[[#This Row],[LEAD_POSSIBLE]]=1,RANK(Tableau1[[#This Row],[RANG]],Tableau1[RANG],1),0)</f>
        <v>0</v>
      </c>
      <c r="AI46" s="1">
        <f t="array" ref="AI46">IF(COUNTIF(Tableau1[LEAD_POSSIBLE_RANG],"&lt;&gt;0")&gt;0,IF(Tableau1[[#This Row],[LEAD_POSSIBLE_RANG]]=LARGE(Tableau1[LEAD_POSSIBLE_RANG],1),1,0),0)</f>
        <v>0</v>
      </c>
      <c r="AJ46" s="1">
        <f t="array" ref="AJ46">IF(Tableau1[[#This Row],[DIRECT]]="",Tableau1[[#This Row],[LEAD_QUAL_VRAI]],IF(INDEX(Tableau1[],MATCH(Tableau1[[#This Row],[DIRECT]],Tableau1[NOM],0),COLUMN(Tableau1[[#This Row],[LEAD_QUAL_VRAI]]))=1,1,0))</f>
        <v>0</v>
      </c>
      <c r="AK46" s="1">
        <f t="array" ref="AK4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6" s="1">
        <f t="array" ref="AL4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650</v>
      </c>
      <c r="AM46" s="10">
        <f t="array" ref="AM46">Tableau1[[#This Row],[VENTES]]+SUMIFS(Tableau1[VENTES EQUIPE],Tableau1[DIRECT],Tableau1[[#This Row],[NOM]],Tableau1[signé_lead],0)</f>
        <v>650</v>
      </c>
      <c r="AN46" s="1">
        <f t="array" ref="AN46">IF(Tableau1[[#This Row],[LEAD_QUAL_VRAI]]=1,SUMIFS(Tableau1[VENTES EQUIPE],Tableau1[LEADER DIRECT],Tableau1[[#This Row],[NOM]],Tableau1[signé_lead],1),0)</f>
        <v>0</v>
      </c>
      <c r="AO46" s="1">
        <f t="array" ref="AO46">IF(Tableau1[[#This Row],[LEAD_QUAL_VRAI]]=1,SUMIFS(Tableau1[VENTES EQUIPE],Tableau1[RANG_leader],Tableau1[[#This Row],[RANG_leader]]+2,Tableau1[signé_lead],1),0)</f>
        <v>0</v>
      </c>
      <c r="AP46" s="1">
        <f t="array" ref="AP46">IF(Tableau1[[#This Row],[LEAD_QUAL_VRAI]]=1,SUMIFS(Tableau1[VENTES EQUIPE],Tableau1[RANG_leader],Tableau1[[#This Row],[RANG_leader]]+3,Tableau1[signé_lead],1),0)</f>
        <v>0</v>
      </c>
      <c r="AQ46" s="1">
        <f t="array" ref="AQ46">IF(Tableau1[[#This Row],[LEAD_QUAL_VRAI]]=1,SUMIFS(Tableau1[VENTES EQUIPE],Tableau1[RANG_leader],Tableau1[[#This Row],[RANG_leader]]+4,Tableau1[signé_lead],1),0)</f>
        <v>0</v>
      </c>
      <c r="AR46" s="1">
        <f t="array" ref="AR46">IF(Tableau1[[#This Row],[LEAD_QUAL_VRAI]]=1,SUMIFS(Tableau1[VENTES EQUIPE],Tableau1[RANG_leader],Tableau1[[#This Row],[RANG_leader]]+5,Tableau1[signé_lead],1),0)</f>
        <v>0</v>
      </c>
      <c r="AS46" s="1">
        <f t="array" ref="AS46">IF(Tableau1[[#This Row],[LEAD_QUAL_VRAI]]=1,SUMIFS(Tableau1[VENTES EQUIPE],Tableau1[RANG_leader],Tableau1[[#This Row],[RANG_leader]]+6,Tableau1[signé_lead],1),0)</f>
        <v>0</v>
      </c>
      <c r="AT46" s="1">
        <f t="array" ref="AT46">IF(Tableau1[[#This Row],[LEAD_QUAL_VRAI]]=1,SUMIFS(Tableau1[VENTES EQUIPE],Tableau1[RANG_leader],Tableau1[[#This Row],[RANG_leader]]+7,Tableau1[signé_lead],1),0)</f>
        <v>0</v>
      </c>
      <c r="AU46" s="1">
        <f t="array" ref="AU46">IF(Tableau1[[#This Row],[LEAD_QUAL_VRAI]]=1,SUMIFS(Tableau1[VENTES EQUIPE],Tableau1[RANG_leader],Tableau1[[#This Row],[RANG_leader]]+8,Tableau1[signé_lead],1),0)</f>
        <v>0</v>
      </c>
      <c r="AV46" s="1">
        <f t="array" ref="AV46">IF(Tableau1[[#This Row],[LEAD_QUAL_VRAI]]=1,SUMIFS(Tableau1[VENTES EQUIPE],Tableau1[RANG_leader],Tableau1[[#This Row],[RANG_leader]]+9,Tableau1[signé_lead],1),0)</f>
        <v>0</v>
      </c>
      <c r="AW46" s="1">
        <f t="array" ref="AW46">IF(Tableau1[[#This Row],[LEAD_QUAL_VRAI]]=1,SUMIFS(Tableau1[VENTES EQUIPE],Tableau1[RANG_leader],Tableau1[[#This Row],[RANG_leader]]+10,Tableau1[signé_lead],1),0)</f>
        <v>0</v>
      </c>
      <c r="AX46" s="1">
        <f t="array" ref="AX46">IF(Tableau1[[#This Row],[LEAD_QUAL_VRAI]]=1,SUMIFS(Tableau1[VENTES EQUIPE],Tableau1[RANG_leader],Tableau1[[#This Row],[RANG_leader]]+11,Tableau1[signé_lead],1),0)</f>
        <v>0</v>
      </c>
      <c r="AY46" s="1">
        <f t="array" ref="AY46">IF(Tableau1[[#This Row],[LEAD_QUAL_VRAI]]=1,SUMIFS(Tableau1[VENTES EQUIPE],Tableau1[RANG_leader],Tableau1[[#This Row],[RANG_leader]]+12,Tableau1[signé_lead],1),0)</f>
        <v>0</v>
      </c>
      <c r="AZ46" s="1">
        <f t="array" ref="AZ46">IF(Tableau1[[#This Row],[LEAD_QUAL_VRAI]]=1,SUMIFS(Tableau1[VENTES EQUIPE],Tableau1[RANG_leader],Tableau1[[#This Row],[RANG_leader]]+13,Tableau1[signé_lead],1),0)</f>
        <v>0</v>
      </c>
      <c r="BA46" s="1">
        <f t="array" ref="BA46">IF(Tableau1[[#This Row],[LEAD_QUAL_VRAI]]=1,SUMIFS(Tableau1[VENTES EQUIPE],Tableau1[RANG_leader],Tableau1[[#This Row],[RANG_leader]]+14,Tableau1[signé_lead],1),0)</f>
        <v>0</v>
      </c>
      <c r="BB46" s="1">
        <f t="array" ref="BB46">IF(Tableau1[[#This Row],[LEAD_QUAL_VRAI]]=1,SUMIFS(Tableau1[VENTES EQUIPE],Tableau1[RANG_leader],Tableau1[[#This Row],[RANG_leader]]+15,Tableau1[signé_lead],1),0)</f>
        <v>0</v>
      </c>
      <c r="BC46" s="1">
        <f t="array" ref="BC46">IF(Tableau1[[#This Row],[LEAD_QUAL_VRAI]]=1,COUNTIFS(Tableau1[LEADER DIRECT],Tableau1[[#This Row],[NOM]],Tableau1[LEAD_QUAL_VRAI],1),0)</f>
        <v>0</v>
      </c>
      <c r="BD46" s="1">
        <f t="array" ref="BD46">IF(Tableau1[[#This Row],[LEAD_QUAL_VRAI]]=1,COUNTIFS(Tableau1[RANG_leader],Tableau1[[#This Row],[RANG_leader]]+2),0)</f>
        <v>0</v>
      </c>
      <c r="BE46" s="1">
        <f t="array" ref="BE46">IF(Tableau1[[#This Row],[LEAD_QUAL_VRAI]]=1,COUNTIFS(Tableau1[RANG_leader],Tableau1[[#This Row],[RANG_leader]]+3),0)</f>
        <v>0</v>
      </c>
      <c r="BF46" s="1">
        <f t="array" ref="BF46">IF(AND(Tableau1[[#This Row],[VENTES]]&gt;=250,COUNTIFS(Tableau1[DIRECT],Tableau1[[#This Row],[NOM]],Tableau1[VENTES],"&gt;=250",Tableau1[LEAD_QUAL_VRAI],0)&gt;0),1,0)</f>
        <v>0</v>
      </c>
      <c r="BG46" s="1">
        <f t="array" ref="BG46">IF(AND(Tableau1[[#This Row],[VENTES]]&gt;=250,COUNTIFS(Tableau1[DIRECT],Tableau1[[#This Row],[NOM]],Tableau1[VENTES],"&gt;=250",Tableau1[LEAD_QUAL_VRAI],0)&gt;1),1,0)</f>
        <v>0</v>
      </c>
      <c r="BH46" s="1">
        <f t="array" ref="BH46">IF(AND(Tableau1[[#This Row],[VENTES]]&gt;=750,COUNTIFS(Tableau1[DIRECT],Tableau1[[#This Row],[NOM]],Tableau1[VENTES],"&gt;=250",Tableau1[LEAD_QUAL_VRAI],0)&gt;2,Tableau1[[#This Row],[VENTES EQUIPE]]&gt;=3000),1,0)</f>
        <v>0</v>
      </c>
      <c r="BI46" s="1">
        <f t="array" ref="BI46">IF(Tableau1[[#This Row],[lead niv1]]=1,1,0)</f>
        <v>0</v>
      </c>
      <c r="BJ46" s="1">
        <f t="array" ref="BJ46">IF(Tableau1[[#This Row],[lead niv1]]&gt;1,1,0)</f>
        <v>0</v>
      </c>
      <c r="BK46" s="1">
        <f t="array" ref="BK46">IF(AND(Tableau1[[#This Row],[lead niv1]]&gt;2,Tableau1[[#This Row],[lead niv2]]&gt;0),1,0)</f>
        <v>0</v>
      </c>
      <c r="BL46" s="1">
        <f t="array" ref="BL46">IF(AND(Tableau1[[#This Row],[lead niv1]]&gt;5,Tableau1[[#This Row],[lead niv2]]&gt;2,Tableau1[[#This Row],[lead niv3]]&gt;0),1,0)</f>
        <v>0</v>
      </c>
      <c r="BM46" s="1">
        <f t="array" ref="BM46">IF(AND(Tableau1[[#This Row],[lead niv1]]&gt;11,Tableau1[[#This Row],[lead niv2]]&gt;5,Tableau1[[#This Row],[lead niv3]]&gt;1),1,0)</f>
        <v>0</v>
      </c>
      <c r="BN46" s="10" t="str">
        <f t="array" ref="BN4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46" s="13">
        <f t="array" ref="BO4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162.5</v>
      </c>
      <c r="BP46" s="12" t="str">
        <f t="array" ref="BP46">Tableau1[[#This Row],[lead niv1]]&amp;"-"&amp;Tableau1[[#This Row],[lead niv2]]&amp;"-"&amp;Tableau1[[#This Row],[lead niv3]]</f>
        <v>0-0-0</v>
      </c>
      <c r="BQ46" s="12"/>
      <c r="BR46" s="14">
        <v>0</v>
      </c>
      <c r="BS46" s="26" t="str">
        <f t="array" ref="BS46">INDEX(Tableau2[RANK],MATCH(BN46,Tableau2[RANK],0)+1,1)</f>
        <v>CONS SEIGNOR</v>
      </c>
      <c r="BT46" s="26">
        <f t="array" ref="BT4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6" s="26" t="str">
        <f t="array" ref="BU46">IF(Tableau1[[#This Row],[PERSO À QUALIFIER]]&gt;0,INDEX(Tableau1[],MATCH(_xlfn.MAXIFS(Tableau1[VENTES],Tableau1[VENTES],"&lt;250",Tableau1[DIRECT],Tableau1[[#This Row],[NOM]]),Tableau1[VENTES],0),COLUMN(Tableau1[NOM])),"")</f>
        <v/>
      </c>
      <c r="BV46" s="26" t="str">
        <f t="array" ref="BV4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6" s="26">
        <f t="array" ref="BW4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6" s="26" t="str">
        <f t="array" ref="BX4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6" s="26" t="str">
        <f t="array" ref="BY4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6" s="26" t="str">
        <f t="array" ref="BZ4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6" s="26" t="str">
        <f t="array" ref="CA4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6" s="26">
        <f t="array" ref="CB4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46" s="26">
        <f t="array" ref="CC4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6" s="26">
        <f t="array" ref="CD4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6" s="26" t="str">
        <f t="array" ref="CE4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>karen8</v>
      </c>
      <c r="CF46" s="26" t="str">
        <f t="array" ref="CF4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6" s="26" t="str">
        <f t="array" ref="CG4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6" s="26" t="str">
        <f t="array" ref="CH4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6" s="26" t="str">
        <f t="array" ref="CI4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6" s="26" t="str">
        <f t="array" ref="CJ4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6" s="26" t="str">
        <f t="array" ref="CK4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6" s="26" t="e">
        <f t="array" ref="CL4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6" s="26" t="str">
        <f t="array" ref="CM4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karen8</v>
      </c>
      <c r="CN46" s="26"/>
      <c r="CO46" s="26"/>
      <c r="CP46" s="26">
        <f t="array" ref="CP4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6" s="26" t="str">
        <f t="array" ref="CQ4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6" s="26" t="str">
        <f t="array" ref="CR4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6" s="26"/>
      <c r="CT46" s="26"/>
      <c r="CU46" s="26"/>
      <c r="CV46" s="26"/>
      <c r="CW46" s="26"/>
      <c r="CX46" s="26"/>
      <c r="CY46" s="26"/>
      <c r="CZ46" s="26"/>
      <c r="DA46" s="26"/>
      <c r="DB46" s="26"/>
      <c r="DC46" s="26">
        <f t="array" ref="DC4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6" s="26" t="str">
        <f t="array" ref="DD4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6" s="26" t="str">
        <f t="array" ref="DE4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6" s="26">
        <f t="array" ref="DF4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6" s="26" t="str">
        <f t="array" ref="DG4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6" s="26" t="str">
        <f t="array" ref="DH4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6" s="26">
        <f t="array" ref="DI4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6" s="26">
        <f t="array" ref="DJ4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162.5</v>
      </c>
      <c r="DK46" s="26">
        <f t="array" ref="DK46">IF(Tableau1[[#This Row],[PAYE SI INVESTI]]&lt;&gt;"",Tableau1[[#This Row],[PAYE SI INVESTI]]-Tableau1[[#This Row],[PAYE]],"")</f>
        <v>0</v>
      </c>
      <c r="DO46" s="3"/>
    </row>
    <row r="47" spans="1:119" x14ac:dyDescent="0.25">
      <c r="A47" s="9" t="s">
        <v>137</v>
      </c>
      <c r="B47" s="2" t="s">
        <v>135</v>
      </c>
      <c r="C47" s="1" t="str">
        <f t="array" ref="C47">IF(OR(Tableau1[[#This Row],[DIRECT]]="",Tableau1[[#This Row],[DIRECT]]="val"),"",INDEX(Tableau1[],MATCH(Tableau1[[#This Row],[DIRECT]],Tableau1[NOM],0),2))</f>
        <v>karen2</v>
      </c>
      <c r="D47" s="1" t="str">
        <f t="array" ref="D47">IF(OR(Tableau1[[#This Row],[direct2]]="",Tableau1[[#This Row],[direct2]]="val"),"",INDEX(Tableau1[],MATCH(Tableau1[[#This Row],[direct2]],Tableau1[NOM],0),2))</f>
        <v>karen lavalee</v>
      </c>
      <c r="E47" s="1" t="str">
        <f t="array" ref="E47">IF(OR(Tableau1[[#This Row],[direct3]]="",Tableau1[[#This Row],[direct3]]="val"),"",INDEX(Tableau1[],MATCH(Tableau1[[#This Row],[direct3]],Tableau1[NOM],0),2))</f>
        <v>MARIE-PIER FORTIN NADEAU</v>
      </c>
      <c r="F47" s="1" t="str">
        <f t="array" ref="F47">IF(OR(Tableau1[[#This Row],[direct4]]="",Tableau1[[#This Row],[direct4]]="val"),"",INDEX(Tableau1[],MATCH(Tableau1[[#This Row],[direct4]],Tableau1[NOM],0),2))</f>
        <v>VAL</v>
      </c>
      <c r="G47" s="1" t="str">
        <f t="array" ref="G47">IF(OR(Tableau1[[#This Row],[direct5]]="",Tableau1[[#This Row],[direct5]]="val"),"",INDEX(Tableau1[],MATCH(Tableau1[[#This Row],[direct5]],Tableau1[NOM],0),2))</f>
        <v/>
      </c>
      <c r="H47" s="1" t="str">
        <f t="array" ref="H47">IF(OR(Tableau1[[#This Row],[direct6]]="",Tableau1[[#This Row],[direct6]]="val"),"",INDEX(Tableau1[],MATCH(Tableau1[[#This Row],[direct6]],Tableau1[NOM],0),2))</f>
        <v/>
      </c>
      <c r="I47" s="1" t="str">
        <f t="array" ref="I47">IF(OR(Tableau1[[#This Row],[direct7]]="",Tableau1[[#This Row],[direct7]]="val"),"",INDEX(Tableau1[],MATCH(Tableau1[[#This Row],[direct7]],Tableau1[NOM],0),2))</f>
        <v/>
      </c>
      <c r="J47" s="1" t="str">
        <f t="array" ref="J47">IF(OR(Tableau1[[#This Row],[direct8]]="",Tableau1[[#This Row],[direct8]]="val"),"",INDEX(Tableau1[],MATCH(Tableau1[[#This Row],[direct8]],Tableau1[NOM],0),2))</f>
        <v/>
      </c>
      <c r="K47" s="1" t="str">
        <f t="array" ref="K47">IF(OR(Tableau1[[#This Row],[direct9]]="",Tableau1[[#This Row],[direct9]]="val"),"",INDEX(Tableau1[],MATCH(Tableau1[[#This Row],[direct9]],Tableau1[NOM],0),2))</f>
        <v/>
      </c>
      <c r="L47" s="1" t="str">
        <f t="array" ref="L47">IF(OR(Tableau1[[#This Row],[direct10]]="",Tableau1[[#This Row],[direct10]]="val"),"",INDEX(Tableau1[],MATCH(Tableau1[[#This Row],[direct10]],Tableau1[NOM],0),2))</f>
        <v/>
      </c>
      <c r="M47" s="1" t="str">
        <f t="array" ref="M47">IF(OR(Tableau1[[#This Row],[direct11]]="",Tableau1[[#This Row],[direct11]]="val"),"",INDEX(Tableau1[],MATCH(Tableau1[[#This Row],[direct11]],Tableau1[NOM],0),2))</f>
        <v/>
      </c>
      <c r="N47" s="1" t="str">
        <f t="array" ref="N47">IF(OR(Tableau1[[#This Row],[direct12]]="",Tableau1[[#This Row],[direct12]]="val"),"",INDEX(Tableau1[],MATCH(Tableau1[[#This Row],[direct12]],Tableau1[NOM],0),2))</f>
        <v/>
      </c>
      <c r="O47" s="1" t="str">
        <f t="array" ref="O47">IF(OR(Tableau1[[#This Row],[direct13]]="",Tableau1[[#This Row],[direct13]]="val"),"",INDEX(Tableau1[],MATCH(Tableau1[[#This Row],[direct13]],Tableau1[NOM],0),2))</f>
        <v/>
      </c>
      <c r="P47" s="1" t="str">
        <f t="array" ref="P47">IF(OR(Tableau1[[#This Row],[direct14]]="",Tableau1[[#This Row],[direct14]]="val"),"",INDEX(Tableau1[],MATCH(Tableau1[[#This Row],[direct14]],Tableau1[NOM],0),2))</f>
        <v/>
      </c>
      <c r="Q47" s="1" t="str">
        <f t="array" ref="Q47">IF(OR(Tableau1[[#This Row],[direct15]]="",Tableau1[[#This Row],[direct15]]="val"),"",INDEX(Tableau1[],MATCH(Tableau1[[#This Row],[direct15]],Tableau1[NOM],0),2))</f>
        <v/>
      </c>
      <c r="R47" s="1" t="str">
        <f t="array" ref="R47">IF(OR(Tableau1[[#This Row],[direct16]]="",Tableau1[[#This Row],[direct16]]="val"),"",INDEX(Tableau1[],MATCH(Tableau1[[#This Row],[direct16]],Tableau1[NOM],0),2))</f>
        <v/>
      </c>
      <c r="S47" s="1" t="str">
        <f t="array" ref="S47">IF(OR(Tableau1[[#This Row],[direct17]]="",Tableau1[[#This Row],[direct17]]="val"),"",INDEX(Tableau1[],MATCH(Tableau1[[#This Row],[direct17]],Tableau1[NOM],0),2))</f>
        <v/>
      </c>
      <c r="T47" s="1" t="str">
        <f t="array" ref="T47">IF(OR(Tableau1[[#This Row],[direct18]]="",Tableau1[[#This Row],[direct18]]="val"),"",INDEX(Tableau1[],MATCH(Tableau1[[#This Row],[direct18]],Tableau1[NOM],0),2))</f>
        <v/>
      </c>
      <c r="U47" s="1" t="str">
        <f t="array" ref="U47">IF(OR(Tableau1[[#This Row],[direct19]]="",Tableau1[[#This Row],[direct19]]="val"),"",INDEX(Tableau1[],MATCH(Tableau1[[#This Row],[direct19]],Tableau1[NOM],0),2))</f>
        <v/>
      </c>
      <c r="V47" s="12" t="str">
        <f t="array" ref="V4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7" s="12">
        <f t="array" ref="W47">IF(Tableau1[[#This Row],[LEADER DIRECT]]="",0,INDEX(Tableau1[],MATCH(Tableau1[[#This Row],[LEADER DIRECT]],Tableau1[NOM],0),COLUMN(Tableau1[[#This Row],[RANG_leader]])))</f>
        <v>0</v>
      </c>
      <c r="X47" s="12">
        <f t="array" ref="X4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7" s="12">
        <f t="array" ref="Y47">IF(Tableau1[[#This Row],[DIRECT]]="",0,VLOOKUP(Tableau1[[#This Row],[DIRECT]],Tableau1[],COLUMN(Tableau1[[#This Row],[RANG]]),FALSE)+1)</f>
        <v>5</v>
      </c>
      <c r="Z47" s="8">
        <v>0</v>
      </c>
      <c r="AA47" s="1">
        <f t="array" ref="AA47">COUNTIF(Tableau1[DIRECT],Tableau1[[#This Row],[NOM]])</f>
        <v>0</v>
      </c>
      <c r="AB47" s="1">
        <f t="array" ref="AB47">COUNTIFS(Tableau1[DIRECT],Tableau1[[#This Row],[NOM]],Tableau1[VENTES],"&gt;=250")</f>
        <v>0</v>
      </c>
      <c r="AC47" s="1">
        <f t="array" ref="AC4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7" s="1">
        <f t="array" ref="AD4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7" s="12">
        <f t="array" ref="AE47">IF(Tableau1[[#This Row],[LEAD_QUAL_PREMIER]]=1,Tableau1[[#This Row],[niv1 qual]],COUNTIFS(Tableau1[DIRECT],Tableau1[[#This Row],[NOM]],Tableau1[LEAD_QUAL_VRAI],0,Tableau1[VENTES],"&gt;=250"))</f>
        <v>0</v>
      </c>
      <c r="AF47" s="1">
        <f t="array" ref="AF4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7" s="1">
        <f t="array" ref="AG47">IF(AND(Tableau1[[#This Row],[niv1 qual]]&gt;3,(Tableau1[[#This Row],[niv1 qual]]+Tableau1[[#This Row],[niv2+ qual]])&gt;5,Tableau1[[#This Row],[VENTES]]&gt;=1000,Tableau1[[#This Row],[ventes_equipe_temp]]&gt;=6000),1,0)</f>
        <v>0</v>
      </c>
      <c r="AH47" s="1">
        <f t="array" ref="AH47">IF(Tableau1[[#This Row],[LEAD_POSSIBLE]]=1,RANK(Tableau1[[#This Row],[RANG]],Tableau1[RANG],1),0)</f>
        <v>0</v>
      </c>
      <c r="AI47" s="1">
        <f t="array" ref="AI47">IF(COUNTIF(Tableau1[LEAD_POSSIBLE_RANG],"&lt;&gt;0")&gt;0,IF(Tableau1[[#This Row],[LEAD_POSSIBLE_RANG]]=LARGE(Tableau1[LEAD_POSSIBLE_RANG],1),1,0),0)</f>
        <v>0</v>
      </c>
      <c r="AJ47" s="1">
        <f t="array" ref="AJ47">IF(Tableau1[[#This Row],[DIRECT]]="",Tableau1[[#This Row],[LEAD_QUAL_VRAI]],IF(INDEX(Tableau1[],MATCH(Tableau1[[#This Row],[DIRECT]],Tableau1[NOM],0),COLUMN(Tableau1[[#This Row],[LEAD_QUAL_VRAI]]))=1,1,0))</f>
        <v>0</v>
      </c>
      <c r="AK47" s="1">
        <f t="array" ref="AK4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7" s="1">
        <f t="array" ref="AL4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47" s="10">
        <f t="array" ref="AM47">Tableau1[[#This Row],[VENTES]]+SUMIFS(Tableau1[VENTES EQUIPE],Tableau1[DIRECT],Tableau1[[#This Row],[NOM]],Tableau1[signé_lead],0)</f>
        <v>0</v>
      </c>
      <c r="AN47" s="1">
        <f t="array" ref="AN47">IF(Tableau1[[#This Row],[LEAD_QUAL_VRAI]]=1,SUMIFS(Tableau1[VENTES EQUIPE],Tableau1[LEADER DIRECT],Tableau1[[#This Row],[NOM]],Tableau1[signé_lead],1),0)</f>
        <v>0</v>
      </c>
      <c r="AO47" s="1">
        <f t="array" ref="AO47">IF(Tableau1[[#This Row],[LEAD_QUAL_VRAI]]=1,SUMIFS(Tableau1[VENTES EQUIPE],Tableau1[RANG_leader],Tableau1[[#This Row],[RANG_leader]]+2,Tableau1[signé_lead],1),0)</f>
        <v>0</v>
      </c>
      <c r="AP47" s="1">
        <f t="array" ref="AP47">IF(Tableau1[[#This Row],[LEAD_QUAL_VRAI]]=1,SUMIFS(Tableau1[VENTES EQUIPE],Tableau1[RANG_leader],Tableau1[[#This Row],[RANG_leader]]+3,Tableau1[signé_lead],1),0)</f>
        <v>0</v>
      </c>
      <c r="AQ47" s="1">
        <f t="array" ref="AQ47">IF(Tableau1[[#This Row],[LEAD_QUAL_VRAI]]=1,SUMIFS(Tableau1[VENTES EQUIPE],Tableau1[RANG_leader],Tableau1[[#This Row],[RANG_leader]]+4,Tableau1[signé_lead],1),0)</f>
        <v>0</v>
      </c>
      <c r="AR47" s="1">
        <f t="array" ref="AR47">IF(Tableau1[[#This Row],[LEAD_QUAL_VRAI]]=1,SUMIFS(Tableau1[VENTES EQUIPE],Tableau1[RANG_leader],Tableau1[[#This Row],[RANG_leader]]+5,Tableau1[signé_lead],1),0)</f>
        <v>0</v>
      </c>
      <c r="AS47" s="1">
        <f t="array" ref="AS47">IF(Tableau1[[#This Row],[LEAD_QUAL_VRAI]]=1,SUMIFS(Tableau1[VENTES EQUIPE],Tableau1[RANG_leader],Tableau1[[#This Row],[RANG_leader]]+6,Tableau1[signé_lead],1),0)</f>
        <v>0</v>
      </c>
      <c r="AT47" s="1">
        <f t="array" ref="AT47">IF(Tableau1[[#This Row],[LEAD_QUAL_VRAI]]=1,SUMIFS(Tableau1[VENTES EQUIPE],Tableau1[RANG_leader],Tableau1[[#This Row],[RANG_leader]]+7,Tableau1[signé_lead],1),0)</f>
        <v>0</v>
      </c>
      <c r="AU47" s="1">
        <f t="array" ref="AU47">IF(Tableau1[[#This Row],[LEAD_QUAL_VRAI]]=1,SUMIFS(Tableau1[VENTES EQUIPE],Tableau1[RANG_leader],Tableau1[[#This Row],[RANG_leader]]+8,Tableau1[signé_lead],1),0)</f>
        <v>0</v>
      </c>
      <c r="AV47" s="1">
        <f t="array" ref="AV47">IF(Tableau1[[#This Row],[LEAD_QUAL_VRAI]]=1,SUMIFS(Tableau1[VENTES EQUIPE],Tableau1[RANG_leader],Tableau1[[#This Row],[RANG_leader]]+9,Tableau1[signé_lead],1),0)</f>
        <v>0</v>
      </c>
      <c r="AW47" s="1">
        <f t="array" ref="AW47">IF(Tableau1[[#This Row],[LEAD_QUAL_VRAI]]=1,SUMIFS(Tableau1[VENTES EQUIPE],Tableau1[RANG_leader],Tableau1[[#This Row],[RANG_leader]]+10,Tableau1[signé_lead],1),0)</f>
        <v>0</v>
      </c>
      <c r="AX47" s="1">
        <f t="array" ref="AX47">IF(Tableau1[[#This Row],[LEAD_QUAL_VRAI]]=1,SUMIFS(Tableau1[VENTES EQUIPE],Tableau1[RANG_leader],Tableau1[[#This Row],[RANG_leader]]+11,Tableau1[signé_lead],1),0)</f>
        <v>0</v>
      </c>
      <c r="AY47" s="1">
        <f t="array" ref="AY47">IF(Tableau1[[#This Row],[LEAD_QUAL_VRAI]]=1,SUMIFS(Tableau1[VENTES EQUIPE],Tableau1[RANG_leader],Tableau1[[#This Row],[RANG_leader]]+12,Tableau1[signé_lead],1),0)</f>
        <v>0</v>
      </c>
      <c r="AZ47" s="1">
        <f t="array" ref="AZ47">IF(Tableau1[[#This Row],[LEAD_QUAL_VRAI]]=1,SUMIFS(Tableau1[VENTES EQUIPE],Tableau1[RANG_leader],Tableau1[[#This Row],[RANG_leader]]+13,Tableau1[signé_lead],1),0)</f>
        <v>0</v>
      </c>
      <c r="BA47" s="1">
        <f t="array" ref="BA47">IF(Tableau1[[#This Row],[LEAD_QUAL_VRAI]]=1,SUMIFS(Tableau1[VENTES EQUIPE],Tableau1[RANG_leader],Tableau1[[#This Row],[RANG_leader]]+14,Tableau1[signé_lead],1),0)</f>
        <v>0</v>
      </c>
      <c r="BB47" s="1">
        <f t="array" ref="BB47">IF(Tableau1[[#This Row],[LEAD_QUAL_VRAI]]=1,SUMIFS(Tableau1[VENTES EQUIPE],Tableau1[RANG_leader],Tableau1[[#This Row],[RANG_leader]]+15,Tableau1[signé_lead],1),0)</f>
        <v>0</v>
      </c>
      <c r="BC47" s="1">
        <f t="array" ref="BC47">IF(Tableau1[[#This Row],[LEAD_QUAL_VRAI]]=1,COUNTIFS(Tableau1[LEADER DIRECT],Tableau1[[#This Row],[NOM]],Tableau1[LEAD_QUAL_VRAI],1),0)</f>
        <v>0</v>
      </c>
      <c r="BD47" s="1">
        <f t="array" ref="BD47">IF(Tableau1[[#This Row],[LEAD_QUAL_VRAI]]=1,COUNTIFS(Tableau1[RANG_leader],Tableau1[[#This Row],[RANG_leader]]+2),0)</f>
        <v>0</v>
      </c>
      <c r="BE47" s="1">
        <f t="array" ref="BE47">IF(Tableau1[[#This Row],[LEAD_QUAL_VRAI]]=1,COUNTIFS(Tableau1[RANG_leader],Tableau1[[#This Row],[RANG_leader]]+3),0)</f>
        <v>0</v>
      </c>
      <c r="BF47" s="1">
        <f t="array" ref="BF47">IF(AND(Tableau1[[#This Row],[VENTES]]&gt;=250,COUNTIFS(Tableau1[DIRECT],Tableau1[[#This Row],[NOM]],Tableau1[VENTES],"&gt;=250",Tableau1[LEAD_QUAL_VRAI],0)&gt;0),1,0)</f>
        <v>0</v>
      </c>
      <c r="BG47" s="1">
        <f t="array" ref="BG47">IF(AND(Tableau1[[#This Row],[VENTES]]&gt;=250,COUNTIFS(Tableau1[DIRECT],Tableau1[[#This Row],[NOM]],Tableau1[VENTES],"&gt;=250",Tableau1[LEAD_QUAL_VRAI],0)&gt;1),1,0)</f>
        <v>0</v>
      </c>
      <c r="BH47" s="1">
        <f t="array" ref="BH47">IF(AND(Tableau1[[#This Row],[VENTES]]&gt;=750,COUNTIFS(Tableau1[DIRECT],Tableau1[[#This Row],[NOM]],Tableau1[VENTES],"&gt;=250",Tableau1[LEAD_QUAL_VRAI],0)&gt;2,Tableau1[[#This Row],[VENTES EQUIPE]]&gt;=3000),1,0)</f>
        <v>0</v>
      </c>
      <c r="BI47" s="1">
        <f t="array" ref="BI47">IF(Tableau1[[#This Row],[lead niv1]]=1,1,0)</f>
        <v>0</v>
      </c>
      <c r="BJ47" s="1">
        <f t="array" ref="BJ47">IF(Tableau1[[#This Row],[lead niv1]]&gt;1,1,0)</f>
        <v>0</v>
      </c>
      <c r="BK47" s="1">
        <f t="array" ref="BK47">IF(AND(Tableau1[[#This Row],[lead niv1]]&gt;2,Tableau1[[#This Row],[lead niv2]]&gt;0),1,0)</f>
        <v>0</v>
      </c>
      <c r="BL47" s="1">
        <f t="array" ref="BL47">IF(AND(Tableau1[[#This Row],[lead niv1]]&gt;5,Tableau1[[#This Row],[lead niv2]]&gt;2,Tableau1[[#This Row],[lead niv3]]&gt;0),1,0)</f>
        <v>0</v>
      </c>
      <c r="BM47" s="1">
        <f t="array" ref="BM47">IF(AND(Tableau1[[#This Row],[lead niv1]]&gt;11,Tableau1[[#This Row],[lead niv2]]&gt;5,Tableau1[[#This Row],[lead niv3]]&gt;1),1,0)</f>
        <v>0</v>
      </c>
      <c r="BN47" s="10" t="str">
        <f t="array" ref="BN4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47" s="13">
        <f t="array" ref="BO4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47" s="12" t="str">
        <f t="array" ref="BP47">Tableau1[[#This Row],[lead niv1]]&amp;"-"&amp;Tableau1[[#This Row],[lead niv2]]&amp;"-"&amp;Tableau1[[#This Row],[lead niv3]]</f>
        <v>0-0-0</v>
      </c>
      <c r="BQ47" s="12"/>
      <c r="BR47" s="14">
        <v>0</v>
      </c>
      <c r="BS47" s="26" t="str">
        <f t="array" ref="BS47">INDEX(Tableau2[RANK],MATCH(BN47,Tableau2[RANK],0)+1,1)</f>
        <v>CONS</v>
      </c>
      <c r="BT47" s="26">
        <f t="array" ref="BT4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7" s="26" t="str">
        <f t="array" ref="BU47">IF(Tableau1[[#This Row],[PERSO À QUALIFIER]]&gt;0,INDEX(Tableau1[],MATCH(_xlfn.MAXIFS(Tableau1[VENTES],Tableau1[VENTES],"&lt;250",Tableau1[DIRECT],Tableau1[[#This Row],[NOM]]),Tableau1[VENTES],0),COLUMN(Tableau1[NOM])),"")</f>
        <v/>
      </c>
      <c r="BV47" s="26" t="str">
        <f t="array" ref="BV4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7" s="26">
        <f t="array" ref="BW4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7" s="26" t="str">
        <f t="array" ref="BX4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7" s="26" t="str">
        <f t="array" ref="BY4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7" s="26" t="str">
        <f t="array" ref="BZ4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7" s="26" t="str">
        <f t="array" ref="CA4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7" s="26">
        <f t="array" ref="CB4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47" s="26">
        <f t="array" ref="CC4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7" s="26">
        <f t="array" ref="CD4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7" s="26" t="str">
        <f t="array" ref="CE4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7" s="26" t="str">
        <f t="array" ref="CF4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7" s="26" t="str">
        <f t="array" ref="CG4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7" s="26" t="str">
        <f t="array" ref="CH4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7" s="26" t="str">
        <f t="array" ref="CI4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7" s="26" t="str">
        <f t="array" ref="CJ4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7" s="26" t="str">
        <f t="array" ref="CK4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7" s="26" t="e">
        <f t="array" ref="CL4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7" s="26" t="e">
        <f t="array" ref="CM4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7" s="26"/>
      <c r="CO47" s="26"/>
      <c r="CP47" s="26">
        <f t="array" ref="CP4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7" s="26" t="str">
        <f t="array" ref="CQ4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7" s="26" t="str">
        <f t="array" ref="CR4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7" s="26"/>
      <c r="CT47" s="26"/>
      <c r="CU47" s="26"/>
      <c r="CV47" s="26"/>
      <c r="CW47" s="26"/>
      <c r="CX47" s="26"/>
      <c r="CY47" s="26"/>
      <c r="CZ47" s="26"/>
      <c r="DA47" s="26"/>
      <c r="DB47" s="26"/>
      <c r="DC47" s="26">
        <f t="array" ref="DC4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7" s="26" t="str">
        <f t="array" ref="DD4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7" s="26" t="str">
        <f t="array" ref="DE4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7" s="26">
        <f t="array" ref="DF4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7" s="26" t="str">
        <f t="array" ref="DG4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7" s="26" t="str">
        <f t="array" ref="DH4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7" s="26">
        <f t="array" ref="DI4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7" s="26">
        <f t="array" ref="DJ4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47" s="26">
        <f t="array" ref="DK47">IF(Tableau1[[#This Row],[PAYE SI INVESTI]]&lt;&gt;"",Tableau1[[#This Row],[PAYE SI INVESTI]]-Tableau1[[#This Row],[PAYE]],"")</f>
        <v>0</v>
      </c>
      <c r="DO47" s="3"/>
    </row>
    <row r="48" spans="1:119" x14ac:dyDescent="0.25">
      <c r="A48" s="9" t="s">
        <v>138</v>
      </c>
      <c r="B48" s="2" t="s">
        <v>136</v>
      </c>
      <c r="C48" s="1" t="str">
        <f t="array" ref="C48">IF(OR(Tableau1[[#This Row],[DIRECT]]="",Tableau1[[#This Row],[DIRECT]]="val"),"",INDEX(Tableau1[],MATCH(Tableau1[[#This Row],[DIRECT]],Tableau1[NOM],0),2))</f>
        <v>karen2</v>
      </c>
      <c r="D48" s="1" t="str">
        <f t="array" ref="D48">IF(OR(Tableau1[[#This Row],[direct2]]="",Tableau1[[#This Row],[direct2]]="val"),"",INDEX(Tableau1[],MATCH(Tableau1[[#This Row],[direct2]],Tableau1[NOM],0),2))</f>
        <v>karen lavalee</v>
      </c>
      <c r="E48" s="1" t="str">
        <f t="array" ref="E48">IF(OR(Tableau1[[#This Row],[direct3]]="",Tableau1[[#This Row],[direct3]]="val"),"",INDEX(Tableau1[],MATCH(Tableau1[[#This Row],[direct3]],Tableau1[NOM],0),2))</f>
        <v>MARIE-PIER FORTIN NADEAU</v>
      </c>
      <c r="F48" s="1" t="str">
        <f t="array" ref="F48">IF(OR(Tableau1[[#This Row],[direct4]]="",Tableau1[[#This Row],[direct4]]="val"),"",INDEX(Tableau1[],MATCH(Tableau1[[#This Row],[direct4]],Tableau1[NOM],0),2))</f>
        <v>VAL</v>
      </c>
      <c r="G48" s="1" t="str">
        <f t="array" ref="G48">IF(OR(Tableau1[[#This Row],[direct5]]="",Tableau1[[#This Row],[direct5]]="val"),"",INDEX(Tableau1[],MATCH(Tableau1[[#This Row],[direct5]],Tableau1[NOM],0),2))</f>
        <v/>
      </c>
      <c r="H48" s="1" t="str">
        <f t="array" ref="H48">IF(OR(Tableau1[[#This Row],[direct6]]="",Tableau1[[#This Row],[direct6]]="val"),"",INDEX(Tableau1[],MATCH(Tableau1[[#This Row],[direct6]],Tableau1[NOM],0),2))</f>
        <v/>
      </c>
      <c r="I48" s="1" t="str">
        <f t="array" ref="I48">IF(OR(Tableau1[[#This Row],[direct7]]="",Tableau1[[#This Row],[direct7]]="val"),"",INDEX(Tableau1[],MATCH(Tableau1[[#This Row],[direct7]],Tableau1[NOM],0),2))</f>
        <v/>
      </c>
      <c r="J48" s="1" t="str">
        <f t="array" ref="J48">IF(OR(Tableau1[[#This Row],[direct8]]="",Tableau1[[#This Row],[direct8]]="val"),"",INDEX(Tableau1[],MATCH(Tableau1[[#This Row],[direct8]],Tableau1[NOM],0),2))</f>
        <v/>
      </c>
      <c r="K48" s="1" t="str">
        <f t="array" ref="K48">IF(OR(Tableau1[[#This Row],[direct9]]="",Tableau1[[#This Row],[direct9]]="val"),"",INDEX(Tableau1[],MATCH(Tableau1[[#This Row],[direct9]],Tableau1[NOM],0),2))</f>
        <v/>
      </c>
      <c r="L48" s="1" t="str">
        <f t="array" ref="L48">IF(OR(Tableau1[[#This Row],[direct10]]="",Tableau1[[#This Row],[direct10]]="val"),"",INDEX(Tableau1[],MATCH(Tableau1[[#This Row],[direct10]],Tableau1[NOM],0),2))</f>
        <v/>
      </c>
      <c r="M48" s="1" t="str">
        <f t="array" ref="M48">IF(OR(Tableau1[[#This Row],[direct11]]="",Tableau1[[#This Row],[direct11]]="val"),"",INDEX(Tableau1[],MATCH(Tableau1[[#This Row],[direct11]],Tableau1[NOM],0),2))</f>
        <v/>
      </c>
      <c r="N48" s="1" t="str">
        <f t="array" ref="N48">IF(OR(Tableau1[[#This Row],[direct12]]="",Tableau1[[#This Row],[direct12]]="val"),"",INDEX(Tableau1[],MATCH(Tableau1[[#This Row],[direct12]],Tableau1[NOM],0),2))</f>
        <v/>
      </c>
      <c r="O48" s="1" t="str">
        <f t="array" ref="O48">IF(OR(Tableau1[[#This Row],[direct13]]="",Tableau1[[#This Row],[direct13]]="val"),"",INDEX(Tableau1[],MATCH(Tableau1[[#This Row],[direct13]],Tableau1[NOM],0),2))</f>
        <v/>
      </c>
      <c r="P48" s="1" t="str">
        <f t="array" ref="P48">IF(OR(Tableau1[[#This Row],[direct14]]="",Tableau1[[#This Row],[direct14]]="val"),"",INDEX(Tableau1[],MATCH(Tableau1[[#This Row],[direct14]],Tableau1[NOM],0),2))</f>
        <v/>
      </c>
      <c r="Q48" s="1" t="str">
        <f t="array" ref="Q48">IF(OR(Tableau1[[#This Row],[direct15]]="",Tableau1[[#This Row],[direct15]]="val"),"",INDEX(Tableau1[],MATCH(Tableau1[[#This Row],[direct15]],Tableau1[NOM],0),2))</f>
        <v/>
      </c>
      <c r="R48" s="1" t="str">
        <f t="array" ref="R48">IF(OR(Tableau1[[#This Row],[direct16]]="",Tableau1[[#This Row],[direct16]]="val"),"",INDEX(Tableau1[],MATCH(Tableau1[[#This Row],[direct16]],Tableau1[NOM],0),2))</f>
        <v/>
      </c>
      <c r="S48" s="1" t="str">
        <f t="array" ref="S48">IF(OR(Tableau1[[#This Row],[direct17]]="",Tableau1[[#This Row],[direct17]]="val"),"",INDEX(Tableau1[],MATCH(Tableau1[[#This Row],[direct17]],Tableau1[NOM],0),2))</f>
        <v/>
      </c>
      <c r="T48" s="1" t="str">
        <f t="array" ref="T48">IF(OR(Tableau1[[#This Row],[direct18]]="",Tableau1[[#This Row],[direct18]]="val"),"",INDEX(Tableau1[],MATCH(Tableau1[[#This Row],[direct18]],Tableau1[NOM],0),2))</f>
        <v/>
      </c>
      <c r="U48" s="1" t="str">
        <f t="array" ref="U48">IF(OR(Tableau1[[#This Row],[direct19]]="",Tableau1[[#This Row],[direct19]]="val"),"",INDEX(Tableau1[],MATCH(Tableau1[[#This Row],[direct19]],Tableau1[NOM],0),2))</f>
        <v/>
      </c>
      <c r="V48" s="12" t="str">
        <f t="array" ref="V4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8" s="12">
        <f t="array" ref="W48">IF(Tableau1[[#This Row],[LEADER DIRECT]]="",0,INDEX(Tableau1[],MATCH(Tableau1[[#This Row],[LEADER DIRECT]],Tableau1[NOM],0),COLUMN(Tableau1[[#This Row],[RANG_leader]])))</f>
        <v>0</v>
      </c>
      <c r="X48" s="12">
        <f t="array" ref="X4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8" s="12">
        <f t="array" ref="Y48">IF(Tableau1[[#This Row],[DIRECT]]="",0,VLOOKUP(Tableau1[[#This Row],[DIRECT]],Tableau1[],COLUMN(Tableau1[[#This Row],[RANG]]),FALSE)+1)</f>
        <v>5</v>
      </c>
      <c r="Z48" s="8">
        <v>0</v>
      </c>
      <c r="AA48" s="1">
        <f t="array" ref="AA48">COUNTIF(Tableau1[DIRECT],Tableau1[[#This Row],[NOM]])</f>
        <v>0</v>
      </c>
      <c r="AB48" s="1">
        <f t="array" ref="AB48">COUNTIFS(Tableau1[DIRECT],Tableau1[[#This Row],[NOM]],Tableau1[VENTES],"&gt;=250")</f>
        <v>0</v>
      </c>
      <c r="AC48" s="1">
        <f t="array" ref="AC4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8" s="1">
        <f t="array" ref="AD4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8" s="12">
        <f t="array" ref="AE48">IF(Tableau1[[#This Row],[LEAD_QUAL_PREMIER]]=1,Tableau1[[#This Row],[niv1 qual]],COUNTIFS(Tableau1[DIRECT],Tableau1[[#This Row],[NOM]],Tableau1[LEAD_QUAL_VRAI],0,Tableau1[VENTES],"&gt;=250"))</f>
        <v>0</v>
      </c>
      <c r="AF48" s="1">
        <f t="array" ref="AF4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8" s="1">
        <f t="array" ref="AG48">IF(AND(Tableau1[[#This Row],[niv1 qual]]&gt;3,(Tableau1[[#This Row],[niv1 qual]]+Tableau1[[#This Row],[niv2+ qual]])&gt;5,Tableau1[[#This Row],[VENTES]]&gt;=1000,Tableau1[[#This Row],[ventes_equipe_temp]]&gt;=6000),1,0)</f>
        <v>0</v>
      </c>
      <c r="AH48" s="1">
        <f t="array" ref="AH48">IF(Tableau1[[#This Row],[LEAD_POSSIBLE]]=1,RANK(Tableau1[[#This Row],[RANG]],Tableau1[RANG],1),0)</f>
        <v>0</v>
      </c>
      <c r="AI48" s="1">
        <f t="array" ref="AI48">IF(COUNTIF(Tableau1[LEAD_POSSIBLE_RANG],"&lt;&gt;0")&gt;0,IF(Tableau1[[#This Row],[LEAD_POSSIBLE_RANG]]=LARGE(Tableau1[LEAD_POSSIBLE_RANG],1),1,0),0)</f>
        <v>0</v>
      </c>
      <c r="AJ48" s="1">
        <f t="array" ref="AJ48">IF(Tableau1[[#This Row],[DIRECT]]="",Tableau1[[#This Row],[LEAD_QUAL_VRAI]],IF(INDEX(Tableau1[],MATCH(Tableau1[[#This Row],[DIRECT]],Tableau1[NOM],0),COLUMN(Tableau1[[#This Row],[LEAD_QUAL_VRAI]]))=1,1,0))</f>
        <v>0</v>
      </c>
      <c r="AK48" s="1">
        <f t="array" ref="AK4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8" s="1">
        <f t="array" ref="AL4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0</v>
      </c>
      <c r="AM48" s="10">
        <f t="array" ref="AM48">Tableau1[[#This Row],[VENTES]]+SUMIFS(Tableau1[VENTES EQUIPE],Tableau1[DIRECT],Tableau1[[#This Row],[NOM]],Tableau1[signé_lead],0)</f>
        <v>0</v>
      </c>
      <c r="AN48" s="1">
        <f t="array" ref="AN48">IF(Tableau1[[#This Row],[LEAD_QUAL_VRAI]]=1,SUMIFS(Tableau1[VENTES EQUIPE],Tableau1[LEADER DIRECT],Tableau1[[#This Row],[NOM]],Tableau1[signé_lead],1),0)</f>
        <v>0</v>
      </c>
      <c r="AO48" s="1">
        <f t="array" ref="AO48">IF(Tableau1[[#This Row],[LEAD_QUAL_VRAI]]=1,SUMIFS(Tableau1[VENTES EQUIPE],Tableau1[RANG_leader],Tableau1[[#This Row],[RANG_leader]]+2,Tableau1[signé_lead],1),0)</f>
        <v>0</v>
      </c>
      <c r="AP48" s="1">
        <f t="array" ref="AP48">IF(Tableau1[[#This Row],[LEAD_QUAL_VRAI]]=1,SUMIFS(Tableau1[VENTES EQUIPE],Tableau1[RANG_leader],Tableau1[[#This Row],[RANG_leader]]+3,Tableau1[signé_lead],1),0)</f>
        <v>0</v>
      </c>
      <c r="AQ48" s="1">
        <f t="array" ref="AQ48">IF(Tableau1[[#This Row],[LEAD_QUAL_VRAI]]=1,SUMIFS(Tableau1[VENTES EQUIPE],Tableau1[RANG_leader],Tableau1[[#This Row],[RANG_leader]]+4,Tableau1[signé_lead],1),0)</f>
        <v>0</v>
      </c>
      <c r="AR48" s="1">
        <f t="array" ref="AR48">IF(Tableau1[[#This Row],[LEAD_QUAL_VRAI]]=1,SUMIFS(Tableau1[VENTES EQUIPE],Tableau1[RANG_leader],Tableau1[[#This Row],[RANG_leader]]+5,Tableau1[signé_lead],1),0)</f>
        <v>0</v>
      </c>
      <c r="AS48" s="1">
        <f t="array" ref="AS48">IF(Tableau1[[#This Row],[LEAD_QUAL_VRAI]]=1,SUMIFS(Tableau1[VENTES EQUIPE],Tableau1[RANG_leader],Tableau1[[#This Row],[RANG_leader]]+6,Tableau1[signé_lead],1),0)</f>
        <v>0</v>
      </c>
      <c r="AT48" s="1">
        <f t="array" ref="AT48">IF(Tableau1[[#This Row],[LEAD_QUAL_VRAI]]=1,SUMIFS(Tableau1[VENTES EQUIPE],Tableau1[RANG_leader],Tableau1[[#This Row],[RANG_leader]]+7,Tableau1[signé_lead],1),0)</f>
        <v>0</v>
      </c>
      <c r="AU48" s="1">
        <f t="array" ref="AU48">IF(Tableau1[[#This Row],[LEAD_QUAL_VRAI]]=1,SUMIFS(Tableau1[VENTES EQUIPE],Tableau1[RANG_leader],Tableau1[[#This Row],[RANG_leader]]+8,Tableau1[signé_lead],1),0)</f>
        <v>0</v>
      </c>
      <c r="AV48" s="1">
        <f t="array" ref="AV48">IF(Tableau1[[#This Row],[LEAD_QUAL_VRAI]]=1,SUMIFS(Tableau1[VENTES EQUIPE],Tableau1[RANG_leader],Tableau1[[#This Row],[RANG_leader]]+9,Tableau1[signé_lead],1),0)</f>
        <v>0</v>
      </c>
      <c r="AW48" s="1">
        <f t="array" ref="AW48">IF(Tableau1[[#This Row],[LEAD_QUAL_VRAI]]=1,SUMIFS(Tableau1[VENTES EQUIPE],Tableau1[RANG_leader],Tableau1[[#This Row],[RANG_leader]]+10,Tableau1[signé_lead],1),0)</f>
        <v>0</v>
      </c>
      <c r="AX48" s="1">
        <f t="array" ref="AX48">IF(Tableau1[[#This Row],[LEAD_QUAL_VRAI]]=1,SUMIFS(Tableau1[VENTES EQUIPE],Tableau1[RANG_leader],Tableau1[[#This Row],[RANG_leader]]+11,Tableau1[signé_lead],1),0)</f>
        <v>0</v>
      </c>
      <c r="AY48" s="1">
        <f t="array" ref="AY48">IF(Tableau1[[#This Row],[LEAD_QUAL_VRAI]]=1,SUMIFS(Tableau1[VENTES EQUIPE],Tableau1[RANG_leader],Tableau1[[#This Row],[RANG_leader]]+12,Tableau1[signé_lead],1),0)</f>
        <v>0</v>
      </c>
      <c r="AZ48" s="1">
        <f t="array" ref="AZ48">IF(Tableau1[[#This Row],[LEAD_QUAL_VRAI]]=1,SUMIFS(Tableau1[VENTES EQUIPE],Tableau1[RANG_leader],Tableau1[[#This Row],[RANG_leader]]+13,Tableau1[signé_lead],1),0)</f>
        <v>0</v>
      </c>
      <c r="BA48" s="1">
        <f t="array" ref="BA48">IF(Tableau1[[#This Row],[LEAD_QUAL_VRAI]]=1,SUMIFS(Tableau1[VENTES EQUIPE],Tableau1[RANG_leader],Tableau1[[#This Row],[RANG_leader]]+14,Tableau1[signé_lead],1),0)</f>
        <v>0</v>
      </c>
      <c r="BB48" s="1">
        <f t="array" ref="BB48">IF(Tableau1[[#This Row],[LEAD_QUAL_VRAI]]=1,SUMIFS(Tableau1[VENTES EQUIPE],Tableau1[RANG_leader],Tableau1[[#This Row],[RANG_leader]]+15,Tableau1[signé_lead],1),0)</f>
        <v>0</v>
      </c>
      <c r="BC48" s="1">
        <f t="array" ref="BC48">IF(Tableau1[[#This Row],[LEAD_QUAL_VRAI]]=1,COUNTIFS(Tableau1[LEADER DIRECT],Tableau1[[#This Row],[NOM]],Tableau1[LEAD_QUAL_VRAI],1),0)</f>
        <v>0</v>
      </c>
      <c r="BD48" s="1">
        <f t="array" ref="BD48">IF(Tableau1[[#This Row],[LEAD_QUAL_VRAI]]=1,COUNTIFS(Tableau1[RANG_leader],Tableau1[[#This Row],[RANG_leader]]+2),0)</f>
        <v>0</v>
      </c>
      <c r="BE48" s="1">
        <f t="array" ref="BE48">IF(Tableau1[[#This Row],[LEAD_QUAL_VRAI]]=1,COUNTIFS(Tableau1[RANG_leader],Tableau1[[#This Row],[RANG_leader]]+3),0)</f>
        <v>0</v>
      </c>
      <c r="BF48" s="1">
        <f t="array" ref="BF48">IF(AND(Tableau1[[#This Row],[VENTES]]&gt;=250,COUNTIFS(Tableau1[DIRECT],Tableau1[[#This Row],[NOM]],Tableau1[VENTES],"&gt;=250",Tableau1[LEAD_QUAL_VRAI],0)&gt;0),1,0)</f>
        <v>0</v>
      </c>
      <c r="BG48" s="1">
        <f t="array" ref="BG48">IF(AND(Tableau1[[#This Row],[VENTES]]&gt;=250,COUNTIFS(Tableau1[DIRECT],Tableau1[[#This Row],[NOM]],Tableau1[VENTES],"&gt;=250",Tableau1[LEAD_QUAL_VRAI],0)&gt;1),1,0)</f>
        <v>0</v>
      </c>
      <c r="BH48" s="1">
        <f t="array" ref="BH48">IF(AND(Tableau1[[#This Row],[VENTES]]&gt;=750,COUNTIFS(Tableau1[DIRECT],Tableau1[[#This Row],[NOM]],Tableau1[VENTES],"&gt;=250",Tableau1[LEAD_QUAL_VRAI],0)&gt;2,Tableau1[[#This Row],[VENTES EQUIPE]]&gt;=3000),1,0)</f>
        <v>0</v>
      </c>
      <c r="BI48" s="1">
        <f t="array" ref="BI48">IF(Tableau1[[#This Row],[lead niv1]]=1,1,0)</f>
        <v>0</v>
      </c>
      <c r="BJ48" s="1">
        <f t="array" ref="BJ48">IF(Tableau1[[#This Row],[lead niv1]]&gt;1,1,0)</f>
        <v>0</v>
      </c>
      <c r="BK48" s="1">
        <f t="array" ref="BK48">IF(AND(Tableau1[[#This Row],[lead niv1]]&gt;2,Tableau1[[#This Row],[lead niv2]]&gt;0),1,0)</f>
        <v>0</v>
      </c>
      <c r="BL48" s="1">
        <f t="array" ref="BL48">IF(AND(Tableau1[[#This Row],[lead niv1]]&gt;5,Tableau1[[#This Row],[lead niv2]]&gt;2,Tableau1[[#This Row],[lead niv3]]&gt;0),1,0)</f>
        <v>0</v>
      </c>
      <c r="BM48" s="1">
        <f t="array" ref="BM48">IF(AND(Tableau1[[#This Row],[lead niv1]]&gt;11,Tableau1[[#This Row],[lead niv2]]&gt;5,Tableau1[[#This Row],[lead niv3]]&gt;1),1,0)</f>
        <v>0</v>
      </c>
      <c r="BN48" s="10" t="str">
        <f t="array" ref="BN4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48" s="13">
        <f t="array" ref="BO4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0</v>
      </c>
      <c r="BP48" s="12" t="str">
        <f t="array" ref="BP48">Tableau1[[#This Row],[lead niv1]]&amp;"-"&amp;Tableau1[[#This Row],[lead niv2]]&amp;"-"&amp;Tableau1[[#This Row],[lead niv3]]</f>
        <v>0-0-0</v>
      </c>
      <c r="BQ48" s="12"/>
      <c r="BR48" s="14">
        <v>0</v>
      </c>
      <c r="BS48" s="26" t="str">
        <f t="array" ref="BS48">INDEX(Tableau2[RANK],MATCH(BN48,Tableau2[RANK],0)+1,1)</f>
        <v>CONS</v>
      </c>
      <c r="BT48" s="26">
        <f t="array" ref="BT4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8" s="26" t="str">
        <f t="array" ref="BU48">IF(Tableau1[[#This Row],[PERSO À QUALIFIER]]&gt;0,INDEX(Tableau1[],MATCH(_xlfn.MAXIFS(Tableau1[VENTES],Tableau1[VENTES],"&lt;250",Tableau1[DIRECT],Tableau1[[#This Row],[NOM]]),Tableau1[VENTES],0),COLUMN(Tableau1[NOM])),"")</f>
        <v/>
      </c>
      <c r="BV48" s="26" t="str">
        <f t="array" ref="BV4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8" s="26">
        <f t="array" ref="BW4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8" s="26" t="str">
        <f t="array" ref="BX4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8" s="26" t="str">
        <f t="array" ref="BY4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8" s="26" t="str">
        <f t="array" ref="BZ4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8" s="26" t="str">
        <f t="array" ref="CA4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8" s="26">
        <f t="array" ref="CB4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250</v>
      </c>
      <c r="CC48" s="26">
        <f t="array" ref="CC4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8" s="26">
        <f t="array" ref="CD4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8" s="26" t="str">
        <f t="array" ref="CE4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8" s="26" t="str">
        <f t="array" ref="CF4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8" s="26" t="str">
        <f t="array" ref="CG4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8" s="26" t="str">
        <f t="array" ref="CH4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8" s="26" t="str">
        <f t="array" ref="CI4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8" s="26" t="str">
        <f t="array" ref="CJ4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8" s="26" t="str">
        <f t="array" ref="CK4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8" s="26" t="e">
        <f t="array" ref="CL4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8" s="26" t="e">
        <f t="array" ref="CM4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8" s="26"/>
      <c r="CO48" s="26"/>
      <c r="CP48" s="26">
        <f t="array" ref="CP4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8" s="26" t="str">
        <f t="array" ref="CQ4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8" s="26" t="str">
        <f t="array" ref="CR4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8" s="26"/>
      <c r="CT48" s="26"/>
      <c r="CU48" s="26"/>
      <c r="CV48" s="26"/>
      <c r="CW48" s="26"/>
      <c r="CX48" s="26"/>
      <c r="CY48" s="26"/>
      <c r="CZ48" s="26"/>
      <c r="DA48" s="26"/>
      <c r="DB48" s="26"/>
      <c r="DC48" s="26">
        <f t="array" ref="DC4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8" s="26" t="str">
        <f t="array" ref="DD4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8" s="26" t="str">
        <f t="array" ref="DE4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8" s="26">
        <f t="array" ref="DF4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8" s="26" t="str">
        <f t="array" ref="DG4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8" s="26" t="str">
        <f t="array" ref="DH4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8" s="26">
        <f t="array" ref="DI4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8" s="26">
        <f t="array" ref="DJ4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0</v>
      </c>
      <c r="DK48" s="26">
        <f t="array" ref="DK48">IF(Tableau1[[#This Row],[PAYE SI INVESTI]]&lt;&gt;"",Tableau1[[#This Row],[PAYE SI INVESTI]]-Tableau1[[#This Row],[PAYE]],"")</f>
        <v>0</v>
      </c>
      <c r="DO48" s="3"/>
    </row>
    <row r="49" spans="1:119" x14ac:dyDescent="0.25">
      <c r="A49" s="9" t="s">
        <v>139</v>
      </c>
      <c r="B49" s="2" t="s">
        <v>130</v>
      </c>
      <c r="C49" s="1" t="str">
        <f t="array" ref="C49">IF(OR(Tableau1[[#This Row],[DIRECT]]="",Tableau1[[#This Row],[DIRECT]]="val"),"",INDEX(Tableau1[],MATCH(Tableau1[[#This Row],[DIRECT]],Tableau1[NOM],0),2))</f>
        <v>MARIE-PIER FORTIN NADEAU</v>
      </c>
      <c r="D49" s="1" t="str">
        <f t="array" ref="D49">IF(OR(Tableau1[[#This Row],[direct2]]="",Tableau1[[#This Row],[direct2]]="val"),"",INDEX(Tableau1[],MATCH(Tableau1[[#This Row],[direct2]],Tableau1[NOM],0),2))</f>
        <v>VAL</v>
      </c>
      <c r="E49" s="1" t="str">
        <f t="array" ref="E49">IF(OR(Tableau1[[#This Row],[direct3]]="",Tableau1[[#This Row],[direct3]]="val"),"",INDEX(Tableau1[],MATCH(Tableau1[[#This Row],[direct3]],Tableau1[NOM],0),2))</f>
        <v/>
      </c>
      <c r="F49" s="1" t="str">
        <f t="array" ref="F49">IF(OR(Tableau1[[#This Row],[direct4]]="",Tableau1[[#This Row],[direct4]]="val"),"",INDEX(Tableau1[],MATCH(Tableau1[[#This Row],[direct4]],Tableau1[NOM],0),2))</f>
        <v/>
      </c>
      <c r="G49" s="1" t="str">
        <f t="array" ref="G49">IF(OR(Tableau1[[#This Row],[direct5]]="",Tableau1[[#This Row],[direct5]]="val"),"",INDEX(Tableau1[],MATCH(Tableau1[[#This Row],[direct5]],Tableau1[NOM],0),2))</f>
        <v/>
      </c>
      <c r="H49" s="1" t="str">
        <f t="array" ref="H49">IF(OR(Tableau1[[#This Row],[direct6]]="",Tableau1[[#This Row],[direct6]]="val"),"",INDEX(Tableau1[],MATCH(Tableau1[[#This Row],[direct6]],Tableau1[NOM],0),2))</f>
        <v/>
      </c>
      <c r="I49" s="1" t="str">
        <f t="array" ref="I49">IF(OR(Tableau1[[#This Row],[direct7]]="",Tableau1[[#This Row],[direct7]]="val"),"",INDEX(Tableau1[],MATCH(Tableau1[[#This Row],[direct7]],Tableau1[NOM],0),2))</f>
        <v/>
      </c>
      <c r="J49" s="1" t="str">
        <f t="array" ref="J49">IF(OR(Tableau1[[#This Row],[direct8]]="",Tableau1[[#This Row],[direct8]]="val"),"",INDEX(Tableau1[],MATCH(Tableau1[[#This Row],[direct8]],Tableau1[NOM],0),2))</f>
        <v/>
      </c>
      <c r="K49" s="1" t="str">
        <f t="array" ref="K49">IF(OR(Tableau1[[#This Row],[direct9]]="",Tableau1[[#This Row],[direct9]]="val"),"",INDEX(Tableau1[],MATCH(Tableau1[[#This Row],[direct9]],Tableau1[NOM],0),2))</f>
        <v/>
      </c>
      <c r="L49" s="1" t="str">
        <f t="array" ref="L49">IF(OR(Tableau1[[#This Row],[direct10]]="",Tableau1[[#This Row],[direct10]]="val"),"",INDEX(Tableau1[],MATCH(Tableau1[[#This Row],[direct10]],Tableau1[NOM],0),2))</f>
        <v/>
      </c>
      <c r="M49" s="1" t="str">
        <f t="array" ref="M49">IF(OR(Tableau1[[#This Row],[direct11]]="",Tableau1[[#This Row],[direct11]]="val"),"",INDEX(Tableau1[],MATCH(Tableau1[[#This Row],[direct11]],Tableau1[NOM],0),2))</f>
        <v/>
      </c>
      <c r="N49" s="1" t="str">
        <f t="array" ref="N49">IF(OR(Tableau1[[#This Row],[direct12]]="",Tableau1[[#This Row],[direct12]]="val"),"",INDEX(Tableau1[],MATCH(Tableau1[[#This Row],[direct12]],Tableau1[NOM],0),2))</f>
        <v/>
      </c>
      <c r="O49" s="1" t="str">
        <f t="array" ref="O49">IF(OR(Tableau1[[#This Row],[direct13]]="",Tableau1[[#This Row],[direct13]]="val"),"",INDEX(Tableau1[],MATCH(Tableau1[[#This Row],[direct13]],Tableau1[NOM],0),2))</f>
        <v/>
      </c>
      <c r="P49" s="1" t="str">
        <f t="array" ref="P49">IF(OR(Tableau1[[#This Row],[direct14]]="",Tableau1[[#This Row],[direct14]]="val"),"",INDEX(Tableau1[],MATCH(Tableau1[[#This Row],[direct14]],Tableau1[NOM],0),2))</f>
        <v/>
      </c>
      <c r="Q49" s="1" t="str">
        <f t="array" ref="Q49">IF(OR(Tableau1[[#This Row],[direct15]]="",Tableau1[[#This Row],[direct15]]="val"),"",INDEX(Tableau1[],MATCH(Tableau1[[#This Row],[direct15]],Tableau1[NOM],0),2))</f>
        <v/>
      </c>
      <c r="R49" s="1" t="str">
        <f t="array" ref="R49">IF(OR(Tableau1[[#This Row],[direct16]]="",Tableau1[[#This Row],[direct16]]="val"),"",INDEX(Tableau1[],MATCH(Tableau1[[#This Row],[direct16]],Tableau1[NOM],0),2))</f>
        <v/>
      </c>
      <c r="S49" s="1" t="str">
        <f t="array" ref="S49">IF(OR(Tableau1[[#This Row],[direct17]]="",Tableau1[[#This Row],[direct17]]="val"),"",INDEX(Tableau1[],MATCH(Tableau1[[#This Row],[direct17]],Tableau1[NOM],0),2))</f>
        <v/>
      </c>
      <c r="T49" s="1" t="str">
        <f t="array" ref="T49">IF(OR(Tableau1[[#This Row],[direct18]]="",Tableau1[[#This Row],[direct18]]="val"),"",INDEX(Tableau1[],MATCH(Tableau1[[#This Row],[direct18]],Tableau1[NOM],0),2))</f>
        <v/>
      </c>
      <c r="U49" s="1" t="str">
        <f t="array" ref="U49">IF(OR(Tableau1[[#This Row],[direct19]]="",Tableau1[[#This Row],[direct19]]="val"),"",INDEX(Tableau1[],MATCH(Tableau1[[#This Row],[direct19]],Tableau1[NOM],0),2))</f>
        <v/>
      </c>
      <c r="V49" s="12" t="str">
        <f t="array" ref="V4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49" s="12">
        <f t="array" ref="W49">IF(Tableau1[[#This Row],[LEADER DIRECT]]="",0,INDEX(Tableau1[],MATCH(Tableau1[[#This Row],[LEADER DIRECT]],Tableau1[NOM],0),COLUMN(Tableau1[[#This Row],[RANG_leader]])))</f>
        <v>0</v>
      </c>
      <c r="X49" s="12">
        <f t="array" ref="X4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49" s="12">
        <f t="array" ref="Y49">IF(Tableau1[[#This Row],[DIRECT]]="",0,VLOOKUP(Tableau1[[#This Row],[DIRECT]],Tableau1[],COLUMN(Tableau1[[#This Row],[RANG]]),FALSE)+1)</f>
        <v>3</v>
      </c>
      <c r="Z49" s="8">
        <v>500</v>
      </c>
      <c r="AA49" s="1">
        <f t="array" ref="AA49">COUNTIF(Tableau1[DIRECT],Tableau1[[#This Row],[NOM]])</f>
        <v>0</v>
      </c>
      <c r="AB49" s="1">
        <f t="array" ref="AB49">COUNTIFS(Tableau1[DIRECT],Tableau1[[#This Row],[NOM]],Tableau1[VENTES],"&gt;=250")</f>
        <v>0</v>
      </c>
      <c r="AC49" s="1">
        <f t="array" ref="AC4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49" s="1">
        <f t="array" ref="AD4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49" s="12">
        <f t="array" ref="AE49">IF(Tableau1[[#This Row],[LEAD_QUAL_PREMIER]]=1,Tableau1[[#This Row],[niv1 qual]],COUNTIFS(Tableau1[DIRECT],Tableau1[[#This Row],[NOM]],Tableau1[LEAD_QUAL_VRAI],0,Tableau1[VENTES],"&gt;=250"))</f>
        <v>0</v>
      </c>
      <c r="AF49" s="1">
        <f t="array" ref="AF4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49" s="1">
        <f t="array" ref="AG49">IF(AND(Tableau1[[#This Row],[niv1 qual]]&gt;3,(Tableau1[[#This Row],[niv1 qual]]+Tableau1[[#This Row],[niv2+ qual]])&gt;5,Tableau1[[#This Row],[VENTES]]&gt;=1000,Tableau1[[#This Row],[ventes_equipe_temp]]&gt;=6000),1,0)</f>
        <v>0</v>
      </c>
      <c r="AH49" s="1">
        <f t="array" ref="AH49">IF(Tableau1[[#This Row],[LEAD_POSSIBLE]]=1,RANK(Tableau1[[#This Row],[RANG]],Tableau1[RANG],1),0)</f>
        <v>0</v>
      </c>
      <c r="AI49" s="1">
        <f t="array" ref="AI49">IF(COUNTIF(Tableau1[LEAD_POSSIBLE_RANG],"&lt;&gt;0")&gt;0,IF(Tableau1[[#This Row],[LEAD_POSSIBLE_RANG]]=LARGE(Tableau1[LEAD_POSSIBLE_RANG],1),1,0),0)</f>
        <v>0</v>
      </c>
      <c r="AJ49" s="1">
        <f t="array" ref="AJ49">IF(Tableau1[[#This Row],[DIRECT]]="",Tableau1[[#This Row],[LEAD_QUAL_VRAI]],IF(INDEX(Tableau1[],MATCH(Tableau1[[#This Row],[DIRECT]],Tableau1[NOM],0),COLUMN(Tableau1[[#This Row],[LEAD_QUAL_VRAI]]))=1,1,0))</f>
        <v>1</v>
      </c>
      <c r="AK49" s="1">
        <f t="array" ref="AK4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49" s="1">
        <f t="array" ref="AL4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500</v>
      </c>
      <c r="AM49" s="10">
        <f t="array" ref="AM49">Tableau1[[#This Row],[VENTES]]+SUMIFS(Tableau1[VENTES EQUIPE],Tableau1[DIRECT],Tableau1[[#This Row],[NOM]],Tableau1[signé_lead],0)</f>
        <v>500</v>
      </c>
      <c r="AN49" s="1">
        <f t="array" ref="AN49">IF(Tableau1[[#This Row],[LEAD_QUAL_VRAI]]=1,SUMIFS(Tableau1[VENTES EQUIPE],Tableau1[LEADER DIRECT],Tableau1[[#This Row],[NOM]],Tableau1[signé_lead],1),0)</f>
        <v>0</v>
      </c>
      <c r="AO49" s="1">
        <f t="array" ref="AO49">IF(Tableau1[[#This Row],[LEAD_QUAL_VRAI]]=1,SUMIFS(Tableau1[VENTES EQUIPE],Tableau1[RANG_leader],Tableau1[[#This Row],[RANG_leader]]+2,Tableau1[signé_lead],1),0)</f>
        <v>0</v>
      </c>
      <c r="AP49" s="1">
        <f t="array" ref="AP49">IF(Tableau1[[#This Row],[LEAD_QUAL_VRAI]]=1,SUMIFS(Tableau1[VENTES EQUIPE],Tableau1[RANG_leader],Tableau1[[#This Row],[RANG_leader]]+3,Tableau1[signé_lead],1),0)</f>
        <v>0</v>
      </c>
      <c r="AQ49" s="1">
        <f t="array" ref="AQ49">IF(Tableau1[[#This Row],[LEAD_QUAL_VRAI]]=1,SUMIFS(Tableau1[VENTES EQUIPE],Tableau1[RANG_leader],Tableau1[[#This Row],[RANG_leader]]+4,Tableau1[signé_lead],1),0)</f>
        <v>0</v>
      </c>
      <c r="AR49" s="1">
        <f t="array" ref="AR49">IF(Tableau1[[#This Row],[LEAD_QUAL_VRAI]]=1,SUMIFS(Tableau1[VENTES EQUIPE],Tableau1[RANG_leader],Tableau1[[#This Row],[RANG_leader]]+5,Tableau1[signé_lead],1),0)</f>
        <v>0</v>
      </c>
      <c r="AS49" s="1">
        <f t="array" ref="AS49">IF(Tableau1[[#This Row],[LEAD_QUAL_VRAI]]=1,SUMIFS(Tableau1[VENTES EQUIPE],Tableau1[RANG_leader],Tableau1[[#This Row],[RANG_leader]]+6,Tableau1[signé_lead],1),0)</f>
        <v>0</v>
      </c>
      <c r="AT49" s="1">
        <f t="array" ref="AT49">IF(Tableau1[[#This Row],[LEAD_QUAL_VRAI]]=1,SUMIFS(Tableau1[VENTES EQUIPE],Tableau1[RANG_leader],Tableau1[[#This Row],[RANG_leader]]+7,Tableau1[signé_lead],1),0)</f>
        <v>0</v>
      </c>
      <c r="AU49" s="1">
        <f t="array" ref="AU49">IF(Tableau1[[#This Row],[LEAD_QUAL_VRAI]]=1,SUMIFS(Tableau1[VENTES EQUIPE],Tableau1[RANG_leader],Tableau1[[#This Row],[RANG_leader]]+8,Tableau1[signé_lead],1),0)</f>
        <v>0</v>
      </c>
      <c r="AV49" s="1">
        <f t="array" ref="AV49">IF(Tableau1[[#This Row],[LEAD_QUAL_VRAI]]=1,SUMIFS(Tableau1[VENTES EQUIPE],Tableau1[RANG_leader],Tableau1[[#This Row],[RANG_leader]]+9,Tableau1[signé_lead],1),0)</f>
        <v>0</v>
      </c>
      <c r="AW49" s="1">
        <f t="array" ref="AW49">IF(Tableau1[[#This Row],[LEAD_QUAL_VRAI]]=1,SUMIFS(Tableau1[VENTES EQUIPE],Tableau1[RANG_leader],Tableau1[[#This Row],[RANG_leader]]+10,Tableau1[signé_lead],1),0)</f>
        <v>0</v>
      </c>
      <c r="AX49" s="1">
        <f t="array" ref="AX49">IF(Tableau1[[#This Row],[LEAD_QUAL_VRAI]]=1,SUMIFS(Tableau1[VENTES EQUIPE],Tableau1[RANG_leader],Tableau1[[#This Row],[RANG_leader]]+11,Tableau1[signé_lead],1),0)</f>
        <v>0</v>
      </c>
      <c r="AY49" s="1">
        <f t="array" ref="AY49">IF(Tableau1[[#This Row],[LEAD_QUAL_VRAI]]=1,SUMIFS(Tableau1[VENTES EQUIPE],Tableau1[RANG_leader],Tableau1[[#This Row],[RANG_leader]]+12,Tableau1[signé_lead],1),0)</f>
        <v>0</v>
      </c>
      <c r="AZ49" s="1">
        <f t="array" ref="AZ49">IF(Tableau1[[#This Row],[LEAD_QUAL_VRAI]]=1,SUMIFS(Tableau1[VENTES EQUIPE],Tableau1[RANG_leader],Tableau1[[#This Row],[RANG_leader]]+13,Tableau1[signé_lead],1),0)</f>
        <v>0</v>
      </c>
      <c r="BA49" s="1">
        <f t="array" ref="BA49">IF(Tableau1[[#This Row],[LEAD_QUAL_VRAI]]=1,SUMIFS(Tableau1[VENTES EQUIPE],Tableau1[RANG_leader],Tableau1[[#This Row],[RANG_leader]]+14,Tableau1[signé_lead],1),0)</f>
        <v>0</v>
      </c>
      <c r="BB49" s="1">
        <f t="array" ref="BB49">IF(Tableau1[[#This Row],[LEAD_QUAL_VRAI]]=1,SUMIFS(Tableau1[VENTES EQUIPE],Tableau1[RANG_leader],Tableau1[[#This Row],[RANG_leader]]+15,Tableau1[signé_lead],1),0)</f>
        <v>0</v>
      </c>
      <c r="BC49" s="1">
        <f t="array" ref="BC49">IF(Tableau1[[#This Row],[LEAD_QUAL_VRAI]]=1,COUNTIFS(Tableau1[LEADER DIRECT],Tableau1[[#This Row],[NOM]],Tableau1[LEAD_QUAL_VRAI],1),0)</f>
        <v>0</v>
      </c>
      <c r="BD49" s="1">
        <f t="array" ref="BD49">IF(Tableau1[[#This Row],[LEAD_QUAL_VRAI]]=1,COUNTIFS(Tableau1[RANG_leader],Tableau1[[#This Row],[RANG_leader]]+2),0)</f>
        <v>0</v>
      </c>
      <c r="BE49" s="1">
        <f t="array" ref="BE49">IF(Tableau1[[#This Row],[LEAD_QUAL_VRAI]]=1,COUNTIFS(Tableau1[RANG_leader],Tableau1[[#This Row],[RANG_leader]]+3),0)</f>
        <v>0</v>
      </c>
      <c r="BF49" s="1">
        <f t="array" ref="BF49">IF(AND(Tableau1[[#This Row],[VENTES]]&gt;=250,COUNTIFS(Tableau1[DIRECT],Tableau1[[#This Row],[NOM]],Tableau1[VENTES],"&gt;=250",Tableau1[LEAD_QUAL_VRAI],0)&gt;0),1,0)</f>
        <v>0</v>
      </c>
      <c r="BG49" s="1">
        <f t="array" ref="BG49">IF(AND(Tableau1[[#This Row],[VENTES]]&gt;=250,COUNTIFS(Tableau1[DIRECT],Tableau1[[#This Row],[NOM]],Tableau1[VENTES],"&gt;=250",Tableau1[LEAD_QUAL_VRAI],0)&gt;1),1,0)</f>
        <v>0</v>
      </c>
      <c r="BH49" s="1">
        <f t="array" ref="BH49">IF(AND(Tableau1[[#This Row],[VENTES]]&gt;=750,COUNTIFS(Tableau1[DIRECT],Tableau1[[#This Row],[NOM]],Tableau1[VENTES],"&gt;=250",Tableau1[LEAD_QUAL_VRAI],0)&gt;2,Tableau1[[#This Row],[VENTES EQUIPE]]&gt;=3000),1,0)</f>
        <v>0</v>
      </c>
      <c r="BI49" s="1">
        <f t="array" ref="BI49">IF(Tableau1[[#This Row],[lead niv1]]=1,1,0)</f>
        <v>0</v>
      </c>
      <c r="BJ49" s="1">
        <f t="array" ref="BJ49">IF(Tableau1[[#This Row],[lead niv1]]&gt;1,1,0)</f>
        <v>0</v>
      </c>
      <c r="BK49" s="1">
        <f t="array" ref="BK49">IF(AND(Tableau1[[#This Row],[lead niv1]]&gt;2,Tableau1[[#This Row],[lead niv2]]&gt;0),1,0)</f>
        <v>0</v>
      </c>
      <c r="BL49" s="1">
        <f t="array" ref="BL49">IF(AND(Tableau1[[#This Row],[lead niv1]]&gt;5,Tableau1[[#This Row],[lead niv2]]&gt;2,Tableau1[[#This Row],[lead niv3]]&gt;0),1,0)</f>
        <v>0</v>
      </c>
      <c r="BM49" s="1">
        <f t="array" ref="BM49">IF(AND(Tableau1[[#This Row],[lead niv1]]&gt;11,Tableau1[[#This Row],[lead niv2]]&gt;5,Tableau1[[#This Row],[lead niv3]]&gt;1),1,0)</f>
        <v>0</v>
      </c>
      <c r="BN49" s="10" t="str">
        <f t="array" ref="BN4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49" s="13">
        <f t="array" ref="BO4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125</v>
      </c>
      <c r="BP49" s="12" t="str">
        <f t="array" ref="BP49">Tableau1[[#This Row],[lead niv1]]&amp;"-"&amp;Tableau1[[#This Row],[lead niv2]]&amp;"-"&amp;Tableau1[[#This Row],[lead niv3]]</f>
        <v>0-0-0</v>
      </c>
      <c r="BQ49" s="12"/>
      <c r="BR49" s="14">
        <v>0</v>
      </c>
      <c r="BS49" s="26" t="str">
        <f t="array" ref="BS49">INDEX(Tableau2[RANK],MATCH(BN49,Tableau2[RANK],0)+1,1)</f>
        <v>CONS SEIGNOR</v>
      </c>
      <c r="BT49" s="26">
        <f t="array" ref="BT4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49" s="26" t="str">
        <f t="array" ref="BU49">IF(Tableau1[[#This Row],[PERSO À QUALIFIER]]&gt;0,INDEX(Tableau1[],MATCH(_xlfn.MAXIFS(Tableau1[VENTES],Tableau1[VENTES],"&lt;250",Tableau1[DIRECT],Tableau1[[#This Row],[NOM]]),Tableau1[VENTES],0),COLUMN(Tableau1[NOM])),"")</f>
        <v/>
      </c>
      <c r="BV49" s="26" t="str">
        <f t="array" ref="BV4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49" s="26">
        <f t="array" ref="BW4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49" s="26" t="str">
        <f t="array" ref="BX4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49" s="26" t="str">
        <f t="array" ref="BY4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49" s="26" t="str">
        <f t="array" ref="BZ4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49" s="26" t="str">
        <f t="array" ref="CA4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49" s="26">
        <f t="array" ref="CB4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49" s="26">
        <f t="array" ref="CC4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49" s="26">
        <f t="array" ref="CD4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49" s="26" t="str">
        <f t="array" ref="CE4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49" s="26" t="str">
        <f t="array" ref="CF4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49" s="26" t="str">
        <f t="array" ref="CG4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49" s="26" t="str">
        <f t="array" ref="CH4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49" s="26" t="str">
        <f t="array" ref="CI4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49" s="26" t="str">
        <f t="array" ref="CJ4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49" s="26" t="str">
        <f t="array" ref="CK4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49" s="26" t="e">
        <f t="array" ref="CL4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49" s="26" t="e">
        <f t="array" ref="CM4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49" s="26"/>
      <c r="CO49" s="26"/>
      <c r="CP49" s="26">
        <f t="array" ref="CP4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49" s="26" t="str">
        <f t="array" ref="CQ4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49" s="26" t="str">
        <f t="array" ref="CR4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49" s="26"/>
      <c r="CT49" s="26"/>
      <c r="CU49" s="26"/>
      <c r="CV49" s="26"/>
      <c r="CW49" s="26"/>
      <c r="CX49" s="26"/>
      <c r="CY49" s="26"/>
      <c r="CZ49" s="26"/>
      <c r="DA49" s="26"/>
      <c r="DB49" s="26"/>
      <c r="DC49" s="26">
        <f t="array" ref="DC4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49" s="26" t="str">
        <f t="array" ref="DD4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49" s="26" t="str">
        <f t="array" ref="DE4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49" s="26">
        <f t="array" ref="DF4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49" s="26" t="str">
        <f t="array" ref="DG4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49" s="26" t="str">
        <f t="array" ref="DH4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49" s="26">
        <f t="array" ref="DI4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49" s="26">
        <f t="array" ref="DJ4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125</v>
      </c>
      <c r="DK49" s="26">
        <f t="array" ref="DK49">IF(Tableau1[[#This Row],[PAYE SI INVESTI]]&lt;&gt;"",Tableau1[[#This Row],[PAYE SI INVESTI]]-Tableau1[[#This Row],[PAYE]],"")</f>
        <v>0</v>
      </c>
      <c r="DO49" s="3"/>
    </row>
    <row r="50" spans="1:119" x14ac:dyDescent="0.25">
      <c r="A50" s="9" t="s">
        <v>140</v>
      </c>
      <c r="B50" s="2" t="s">
        <v>130</v>
      </c>
      <c r="C50" s="1" t="str">
        <f t="array" ref="C50">IF(OR(Tableau1[[#This Row],[DIRECT]]="",Tableau1[[#This Row],[DIRECT]]="val"),"",INDEX(Tableau1[],MATCH(Tableau1[[#This Row],[DIRECT]],Tableau1[NOM],0),2))</f>
        <v>MARIE-PIER FORTIN NADEAU</v>
      </c>
      <c r="D50" s="1" t="str">
        <f t="array" ref="D50">IF(OR(Tableau1[[#This Row],[direct2]]="",Tableau1[[#This Row],[direct2]]="val"),"",INDEX(Tableau1[],MATCH(Tableau1[[#This Row],[direct2]],Tableau1[NOM],0),2))</f>
        <v>VAL</v>
      </c>
      <c r="E50" s="1" t="str">
        <f t="array" ref="E50">IF(OR(Tableau1[[#This Row],[direct3]]="",Tableau1[[#This Row],[direct3]]="val"),"",INDEX(Tableau1[],MATCH(Tableau1[[#This Row],[direct3]],Tableau1[NOM],0),2))</f>
        <v/>
      </c>
      <c r="F50" s="1" t="str">
        <f t="array" ref="F50">IF(OR(Tableau1[[#This Row],[direct4]]="",Tableau1[[#This Row],[direct4]]="val"),"",INDEX(Tableau1[],MATCH(Tableau1[[#This Row],[direct4]],Tableau1[NOM],0),2))</f>
        <v/>
      </c>
      <c r="G50" s="1" t="str">
        <f t="array" ref="G50">IF(OR(Tableau1[[#This Row],[direct5]]="",Tableau1[[#This Row],[direct5]]="val"),"",INDEX(Tableau1[],MATCH(Tableau1[[#This Row],[direct5]],Tableau1[NOM],0),2))</f>
        <v/>
      </c>
      <c r="H50" s="1" t="str">
        <f t="array" ref="H50">IF(OR(Tableau1[[#This Row],[direct6]]="",Tableau1[[#This Row],[direct6]]="val"),"",INDEX(Tableau1[],MATCH(Tableau1[[#This Row],[direct6]],Tableau1[NOM],0),2))</f>
        <v/>
      </c>
      <c r="I50" s="1" t="str">
        <f t="array" ref="I50">IF(OR(Tableau1[[#This Row],[direct7]]="",Tableau1[[#This Row],[direct7]]="val"),"",INDEX(Tableau1[],MATCH(Tableau1[[#This Row],[direct7]],Tableau1[NOM],0),2))</f>
        <v/>
      </c>
      <c r="J50" s="1" t="str">
        <f t="array" ref="J50">IF(OR(Tableau1[[#This Row],[direct8]]="",Tableau1[[#This Row],[direct8]]="val"),"",INDEX(Tableau1[],MATCH(Tableau1[[#This Row],[direct8]],Tableau1[NOM],0),2))</f>
        <v/>
      </c>
      <c r="K50" s="1" t="str">
        <f t="array" ref="K50">IF(OR(Tableau1[[#This Row],[direct9]]="",Tableau1[[#This Row],[direct9]]="val"),"",INDEX(Tableau1[],MATCH(Tableau1[[#This Row],[direct9]],Tableau1[NOM],0),2))</f>
        <v/>
      </c>
      <c r="L50" s="1" t="str">
        <f t="array" ref="L50">IF(OR(Tableau1[[#This Row],[direct10]]="",Tableau1[[#This Row],[direct10]]="val"),"",INDEX(Tableau1[],MATCH(Tableau1[[#This Row],[direct10]],Tableau1[NOM],0),2))</f>
        <v/>
      </c>
      <c r="M50" s="1" t="str">
        <f t="array" ref="M50">IF(OR(Tableau1[[#This Row],[direct11]]="",Tableau1[[#This Row],[direct11]]="val"),"",INDEX(Tableau1[],MATCH(Tableau1[[#This Row],[direct11]],Tableau1[NOM],0),2))</f>
        <v/>
      </c>
      <c r="N50" s="1" t="str">
        <f t="array" ref="N50">IF(OR(Tableau1[[#This Row],[direct12]]="",Tableau1[[#This Row],[direct12]]="val"),"",INDEX(Tableau1[],MATCH(Tableau1[[#This Row],[direct12]],Tableau1[NOM],0),2))</f>
        <v/>
      </c>
      <c r="O50" s="1" t="str">
        <f t="array" ref="O50">IF(OR(Tableau1[[#This Row],[direct13]]="",Tableau1[[#This Row],[direct13]]="val"),"",INDEX(Tableau1[],MATCH(Tableau1[[#This Row],[direct13]],Tableau1[NOM],0),2))</f>
        <v/>
      </c>
      <c r="P50" s="1" t="str">
        <f t="array" ref="P50">IF(OR(Tableau1[[#This Row],[direct14]]="",Tableau1[[#This Row],[direct14]]="val"),"",INDEX(Tableau1[],MATCH(Tableau1[[#This Row],[direct14]],Tableau1[NOM],0),2))</f>
        <v/>
      </c>
      <c r="Q50" s="1" t="str">
        <f t="array" ref="Q50">IF(OR(Tableau1[[#This Row],[direct15]]="",Tableau1[[#This Row],[direct15]]="val"),"",INDEX(Tableau1[],MATCH(Tableau1[[#This Row],[direct15]],Tableau1[NOM],0),2))</f>
        <v/>
      </c>
      <c r="R50" s="1" t="str">
        <f t="array" ref="R50">IF(OR(Tableau1[[#This Row],[direct16]]="",Tableau1[[#This Row],[direct16]]="val"),"",INDEX(Tableau1[],MATCH(Tableau1[[#This Row],[direct16]],Tableau1[NOM],0),2))</f>
        <v/>
      </c>
      <c r="S50" s="1" t="str">
        <f t="array" ref="S50">IF(OR(Tableau1[[#This Row],[direct17]]="",Tableau1[[#This Row],[direct17]]="val"),"",INDEX(Tableau1[],MATCH(Tableau1[[#This Row],[direct17]],Tableau1[NOM],0),2))</f>
        <v/>
      </c>
      <c r="T50" s="1" t="str">
        <f t="array" ref="T50">IF(OR(Tableau1[[#This Row],[direct18]]="",Tableau1[[#This Row],[direct18]]="val"),"",INDEX(Tableau1[],MATCH(Tableau1[[#This Row],[direct18]],Tableau1[NOM],0),2))</f>
        <v/>
      </c>
      <c r="U50" s="1" t="str">
        <f t="array" ref="U50">IF(OR(Tableau1[[#This Row],[direct19]]="",Tableau1[[#This Row],[direct19]]="val"),"",INDEX(Tableau1[],MATCH(Tableau1[[#This Row],[direct19]],Tableau1[NOM],0),2))</f>
        <v/>
      </c>
      <c r="V50" s="12" t="str">
        <f t="array" ref="V5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50" s="12">
        <f t="array" ref="W50">IF(Tableau1[[#This Row],[LEADER DIRECT]]="",0,INDEX(Tableau1[],MATCH(Tableau1[[#This Row],[LEADER DIRECT]],Tableau1[NOM],0),COLUMN(Tableau1[[#This Row],[RANG_leader]])))</f>
        <v>0</v>
      </c>
      <c r="X50" s="12">
        <f t="array" ref="X5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0" s="12">
        <f t="array" ref="Y50">IF(Tableau1[[#This Row],[DIRECT]]="",0,VLOOKUP(Tableau1[[#This Row],[DIRECT]],Tableau1[],COLUMN(Tableau1[[#This Row],[RANG]]),FALSE)+1)</f>
        <v>3</v>
      </c>
      <c r="Z50" s="8">
        <v>190</v>
      </c>
      <c r="AA50" s="1">
        <f t="array" ref="AA50">COUNTIF(Tableau1[DIRECT],Tableau1[[#This Row],[NOM]])</f>
        <v>0</v>
      </c>
      <c r="AB50" s="1">
        <f t="array" ref="AB50">COUNTIFS(Tableau1[DIRECT],Tableau1[[#This Row],[NOM]],Tableau1[VENTES],"&gt;=250")</f>
        <v>0</v>
      </c>
      <c r="AC50" s="1">
        <f t="array" ref="AC5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0" s="1">
        <f t="array" ref="AD5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0" s="12">
        <f t="array" ref="AE50">IF(Tableau1[[#This Row],[LEAD_QUAL_PREMIER]]=1,Tableau1[[#This Row],[niv1 qual]],COUNTIFS(Tableau1[DIRECT],Tableau1[[#This Row],[NOM]],Tableau1[LEAD_QUAL_VRAI],0,Tableau1[VENTES],"&gt;=250"))</f>
        <v>0</v>
      </c>
      <c r="AF50" s="1">
        <f t="array" ref="AF5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0" s="1">
        <f t="array" ref="AG50">IF(AND(Tableau1[[#This Row],[niv1 qual]]&gt;3,(Tableau1[[#This Row],[niv1 qual]]+Tableau1[[#This Row],[niv2+ qual]])&gt;5,Tableau1[[#This Row],[VENTES]]&gt;=1000,Tableau1[[#This Row],[ventes_equipe_temp]]&gt;=6000),1,0)</f>
        <v>0</v>
      </c>
      <c r="AH50" s="1">
        <f t="array" ref="AH50">IF(Tableau1[[#This Row],[LEAD_POSSIBLE]]=1,RANK(Tableau1[[#This Row],[RANG]],Tableau1[RANG],1),0)</f>
        <v>0</v>
      </c>
      <c r="AI50" s="1">
        <f t="array" ref="AI50">IF(COUNTIF(Tableau1[LEAD_POSSIBLE_RANG],"&lt;&gt;0")&gt;0,IF(Tableau1[[#This Row],[LEAD_POSSIBLE_RANG]]=LARGE(Tableau1[LEAD_POSSIBLE_RANG],1),1,0),0)</f>
        <v>0</v>
      </c>
      <c r="AJ50" s="1">
        <f t="array" ref="AJ50">IF(Tableau1[[#This Row],[DIRECT]]="",Tableau1[[#This Row],[LEAD_QUAL_VRAI]],IF(INDEX(Tableau1[],MATCH(Tableau1[[#This Row],[DIRECT]],Tableau1[NOM],0),COLUMN(Tableau1[[#This Row],[LEAD_QUAL_VRAI]]))=1,1,0))</f>
        <v>1</v>
      </c>
      <c r="AK50" s="1">
        <f t="array" ref="AK5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0" s="1">
        <f t="array" ref="AL5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190</v>
      </c>
      <c r="AM50" s="10">
        <f t="array" ref="AM50">Tableau1[[#This Row],[VENTES]]+SUMIFS(Tableau1[VENTES EQUIPE],Tableau1[DIRECT],Tableau1[[#This Row],[NOM]],Tableau1[signé_lead],0)</f>
        <v>190</v>
      </c>
      <c r="AN50" s="1">
        <f t="array" ref="AN50">IF(Tableau1[[#This Row],[LEAD_QUAL_VRAI]]=1,SUMIFS(Tableau1[VENTES EQUIPE],Tableau1[LEADER DIRECT],Tableau1[[#This Row],[NOM]],Tableau1[signé_lead],1),0)</f>
        <v>0</v>
      </c>
      <c r="AO50" s="1">
        <f t="array" ref="AO50">IF(Tableau1[[#This Row],[LEAD_QUAL_VRAI]]=1,SUMIFS(Tableau1[VENTES EQUIPE],Tableau1[RANG_leader],Tableau1[[#This Row],[RANG_leader]]+2,Tableau1[signé_lead],1),0)</f>
        <v>0</v>
      </c>
      <c r="AP50" s="1">
        <f t="array" ref="AP50">IF(Tableau1[[#This Row],[LEAD_QUAL_VRAI]]=1,SUMIFS(Tableau1[VENTES EQUIPE],Tableau1[RANG_leader],Tableau1[[#This Row],[RANG_leader]]+3,Tableau1[signé_lead],1),0)</f>
        <v>0</v>
      </c>
      <c r="AQ50" s="1">
        <f t="array" ref="AQ50">IF(Tableau1[[#This Row],[LEAD_QUAL_VRAI]]=1,SUMIFS(Tableau1[VENTES EQUIPE],Tableau1[RANG_leader],Tableau1[[#This Row],[RANG_leader]]+4,Tableau1[signé_lead],1),0)</f>
        <v>0</v>
      </c>
      <c r="AR50" s="1">
        <f t="array" ref="AR50">IF(Tableau1[[#This Row],[LEAD_QUAL_VRAI]]=1,SUMIFS(Tableau1[VENTES EQUIPE],Tableau1[RANG_leader],Tableau1[[#This Row],[RANG_leader]]+5,Tableau1[signé_lead],1),0)</f>
        <v>0</v>
      </c>
      <c r="AS50" s="1">
        <f t="array" ref="AS50">IF(Tableau1[[#This Row],[LEAD_QUAL_VRAI]]=1,SUMIFS(Tableau1[VENTES EQUIPE],Tableau1[RANG_leader],Tableau1[[#This Row],[RANG_leader]]+6,Tableau1[signé_lead],1),0)</f>
        <v>0</v>
      </c>
      <c r="AT50" s="1">
        <f t="array" ref="AT50">IF(Tableau1[[#This Row],[LEAD_QUAL_VRAI]]=1,SUMIFS(Tableau1[VENTES EQUIPE],Tableau1[RANG_leader],Tableau1[[#This Row],[RANG_leader]]+7,Tableau1[signé_lead],1),0)</f>
        <v>0</v>
      </c>
      <c r="AU50" s="1">
        <f t="array" ref="AU50">IF(Tableau1[[#This Row],[LEAD_QUAL_VRAI]]=1,SUMIFS(Tableau1[VENTES EQUIPE],Tableau1[RANG_leader],Tableau1[[#This Row],[RANG_leader]]+8,Tableau1[signé_lead],1),0)</f>
        <v>0</v>
      </c>
      <c r="AV50" s="1">
        <f t="array" ref="AV50">IF(Tableau1[[#This Row],[LEAD_QUAL_VRAI]]=1,SUMIFS(Tableau1[VENTES EQUIPE],Tableau1[RANG_leader],Tableau1[[#This Row],[RANG_leader]]+9,Tableau1[signé_lead],1),0)</f>
        <v>0</v>
      </c>
      <c r="AW50" s="1">
        <f t="array" ref="AW50">IF(Tableau1[[#This Row],[LEAD_QUAL_VRAI]]=1,SUMIFS(Tableau1[VENTES EQUIPE],Tableau1[RANG_leader],Tableau1[[#This Row],[RANG_leader]]+10,Tableau1[signé_lead],1),0)</f>
        <v>0</v>
      </c>
      <c r="AX50" s="1">
        <f t="array" ref="AX50">IF(Tableau1[[#This Row],[LEAD_QUAL_VRAI]]=1,SUMIFS(Tableau1[VENTES EQUIPE],Tableau1[RANG_leader],Tableau1[[#This Row],[RANG_leader]]+11,Tableau1[signé_lead],1),0)</f>
        <v>0</v>
      </c>
      <c r="AY50" s="1">
        <f t="array" ref="AY50">IF(Tableau1[[#This Row],[LEAD_QUAL_VRAI]]=1,SUMIFS(Tableau1[VENTES EQUIPE],Tableau1[RANG_leader],Tableau1[[#This Row],[RANG_leader]]+12,Tableau1[signé_lead],1),0)</f>
        <v>0</v>
      </c>
      <c r="AZ50" s="1">
        <f t="array" ref="AZ50">IF(Tableau1[[#This Row],[LEAD_QUAL_VRAI]]=1,SUMIFS(Tableau1[VENTES EQUIPE],Tableau1[RANG_leader],Tableau1[[#This Row],[RANG_leader]]+13,Tableau1[signé_lead],1),0)</f>
        <v>0</v>
      </c>
      <c r="BA50" s="1">
        <f t="array" ref="BA50">IF(Tableau1[[#This Row],[LEAD_QUAL_VRAI]]=1,SUMIFS(Tableau1[VENTES EQUIPE],Tableau1[RANG_leader],Tableau1[[#This Row],[RANG_leader]]+14,Tableau1[signé_lead],1),0)</f>
        <v>0</v>
      </c>
      <c r="BB50" s="1">
        <f t="array" ref="BB50">IF(Tableau1[[#This Row],[LEAD_QUAL_VRAI]]=1,SUMIFS(Tableau1[VENTES EQUIPE],Tableau1[RANG_leader],Tableau1[[#This Row],[RANG_leader]]+15,Tableau1[signé_lead],1),0)</f>
        <v>0</v>
      </c>
      <c r="BC50" s="1">
        <f t="array" ref="BC50">IF(Tableau1[[#This Row],[LEAD_QUAL_VRAI]]=1,COUNTIFS(Tableau1[LEADER DIRECT],Tableau1[[#This Row],[NOM]],Tableau1[LEAD_QUAL_VRAI],1),0)</f>
        <v>0</v>
      </c>
      <c r="BD50" s="1">
        <f t="array" ref="BD50">IF(Tableau1[[#This Row],[LEAD_QUAL_VRAI]]=1,COUNTIFS(Tableau1[RANG_leader],Tableau1[[#This Row],[RANG_leader]]+2),0)</f>
        <v>0</v>
      </c>
      <c r="BE50" s="1">
        <f t="array" ref="BE50">IF(Tableau1[[#This Row],[LEAD_QUAL_VRAI]]=1,COUNTIFS(Tableau1[RANG_leader],Tableau1[[#This Row],[RANG_leader]]+3),0)</f>
        <v>0</v>
      </c>
      <c r="BF50" s="1">
        <f t="array" ref="BF50">IF(AND(Tableau1[[#This Row],[VENTES]]&gt;=250,COUNTIFS(Tableau1[DIRECT],Tableau1[[#This Row],[NOM]],Tableau1[VENTES],"&gt;=250",Tableau1[LEAD_QUAL_VRAI],0)&gt;0),1,0)</f>
        <v>0</v>
      </c>
      <c r="BG50" s="1">
        <f t="array" ref="BG50">IF(AND(Tableau1[[#This Row],[VENTES]]&gt;=250,COUNTIFS(Tableau1[DIRECT],Tableau1[[#This Row],[NOM]],Tableau1[VENTES],"&gt;=250",Tableau1[LEAD_QUAL_VRAI],0)&gt;1),1,0)</f>
        <v>0</v>
      </c>
      <c r="BH50" s="1">
        <f t="array" ref="BH50">IF(AND(Tableau1[[#This Row],[VENTES]]&gt;=750,COUNTIFS(Tableau1[DIRECT],Tableau1[[#This Row],[NOM]],Tableau1[VENTES],"&gt;=250",Tableau1[LEAD_QUAL_VRAI],0)&gt;2,Tableau1[[#This Row],[VENTES EQUIPE]]&gt;=3000),1,0)</f>
        <v>0</v>
      </c>
      <c r="BI50" s="1">
        <f t="array" ref="BI50">IF(Tableau1[[#This Row],[lead niv1]]=1,1,0)</f>
        <v>0</v>
      </c>
      <c r="BJ50" s="1">
        <f t="array" ref="BJ50">IF(Tableau1[[#This Row],[lead niv1]]&gt;1,1,0)</f>
        <v>0</v>
      </c>
      <c r="BK50" s="1">
        <f t="array" ref="BK50">IF(AND(Tableau1[[#This Row],[lead niv1]]&gt;2,Tableau1[[#This Row],[lead niv2]]&gt;0),1,0)</f>
        <v>0</v>
      </c>
      <c r="BL50" s="1">
        <f t="array" ref="BL50">IF(AND(Tableau1[[#This Row],[lead niv1]]&gt;5,Tableau1[[#This Row],[lead niv2]]&gt;2,Tableau1[[#This Row],[lead niv3]]&gt;0),1,0)</f>
        <v>0</v>
      </c>
      <c r="BM50" s="1">
        <f t="array" ref="BM50">IF(AND(Tableau1[[#This Row],[lead niv1]]&gt;11,Tableau1[[#This Row],[lead niv2]]&gt;5,Tableau1[[#This Row],[lead niv3]]&gt;1),1,0)</f>
        <v>0</v>
      </c>
      <c r="BN50" s="10" t="str">
        <f t="array" ref="BN5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50" s="13">
        <f t="array" ref="BO5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47.5</v>
      </c>
      <c r="BP50" s="12" t="str">
        <f t="array" ref="BP50">Tableau1[[#This Row],[lead niv1]]&amp;"-"&amp;Tableau1[[#This Row],[lead niv2]]&amp;"-"&amp;Tableau1[[#This Row],[lead niv3]]</f>
        <v>0-0-0</v>
      </c>
      <c r="BQ50" s="12"/>
      <c r="BR50" s="14">
        <v>0</v>
      </c>
      <c r="BS50" s="26" t="str">
        <f t="array" ref="BS50">INDEX(Tableau2[RANK],MATCH(BN50,Tableau2[RANK],0)+1,1)</f>
        <v>CONS</v>
      </c>
      <c r="BT50" s="26">
        <f t="array" ref="BT5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0" s="26" t="str">
        <f t="array" ref="BU50">IF(Tableau1[[#This Row],[PERSO À QUALIFIER]]&gt;0,INDEX(Tableau1[],MATCH(_xlfn.MAXIFS(Tableau1[VENTES],Tableau1[VENTES],"&lt;250",Tableau1[DIRECT],Tableau1[[#This Row],[NOM]]),Tableau1[VENTES],0),COLUMN(Tableau1[NOM])),"")</f>
        <v/>
      </c>
      <c r="BV50" s="26" t="str">
        <f t="array" ref="BV5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0" s="26">
        <f t="array" ref="BW5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0" s="26" t="str">
        <f t="array" ref="BX5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0" s="26" t="str">
        <f t="array" ref="BY5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0" s="26" t="str">
        <f t="array" ref="BZ5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0" s="26" t="str">
        <f t="array" ref="CA5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0" s="26">
        <f t="array" ref="CB5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60</v>
      </c>
      <c r="CC50" s="26">
        <f t="array" ref="CC5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0" s="26">
        <f t="array" ref="CD5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0" s="26" t="str">
        <f t="array" ref="CE5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0" s="26" t="str">
        <f t="array" ref="CF5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0" s="26" t="str">
        <f t="array" ref="CG5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0" s="26" t="str">
        <f t="array" ref="CH5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0" s="26" t="str">
        <f t="array" ref="CI5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50" s="26" t="str">
        <f t="array" ref="CJ5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50" s="26" t="str">
        <f t="array" ref="CK5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0" s="26" t="e">
        <f t="array" ref="CL5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0" s="26" t="e">
        <f t="array" ref="CM5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0" s="26"/>
      <c r="CO50" s="26"/>
      <c r="CP50" s="26">
        <f t="array" ref="CP5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0" s="26" t="str">
        <f t="array" ref="CQ5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0" s="26" t="str">
        <f t="array" ref="CR5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0" s="26"/>
      <c r="CT50" s="26"/>
      <c r="CU50" s="26"/>
      <c r="CV50" s="26"/>
      <c r="CW50" s="26"/>
      <c r="CX50" s="26"/>
      <c r="CY50" s="26"/>
      <c r="CZ50" s="26"/>
      <c r="DA50" s="26"/>
      <c r="DB50" s="26"/>
      <c r="DC50" s="26">
        <f t="array" ref="DC5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0" s="26" t="str">
        <f t="array" ref="DD5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0" s="26" t="str">
        <f t="array" ref="DE5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0" s="26">
        <f t="array" ref="DF5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0" s="26" t="str">
        <f t="array" ref="DG5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0" s="26" t="str">
        <f t="array" ref="DH5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0" s="26">
        <f t="array" ref="DI5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0" s="26">
        <f t="array" ref="DJ5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47.5</v>
      </c>
      <c r="DK50" s="26">
        <f t="array" ref="DK50">IF(Tableau1[[#This Row],[PAYE SI INVESTI]]&lt;&gt;"",Tableau1[[#This Row],[PAYE SI INVESTI]]-Tableau1[[#This Row],[PAYE]],"")</f>
        <v>0</v>
      </c>
      <c r="DO50" s="3"/>
    </row>
    <row r="51" spans="1:119" x14ac:dyDescent="0.25">
      <c r="A51" s="9" t="s">
        <v>141</v>
      </c>
      <c r="B51" s="2" t="s">
        <v>130</v>
      </c>
      <c r="C51" s="1" t="str">
        <f t="array" ref="C51">IF(OR(Tableau1[[#This Row],[DIRECT]]="",Tableau1[[#This Row],[DIRECT]]="val"),"",INDEX(Tableau1[],MATCH(Tableau1[[#This Row],[DIRECT]],Tableau1[NOM],0),2))</f>
        <v>MARIE-PIER FORTIN NADEAU</v>
      </c>
      <c r="D51" s="1" t="str">
        <f t="array" ref="D51">IF(OR(Tableau1[[#This Row],[direct2]]="",Tableau1[[#This Row],[direct2]]="val"),"",INDEX(Tableau1[],MATCH(Tableau1[[#This Row],[direct2]],Tableau1[NOM],0),2))</f>
        <v>VAL</v>
      </c>
      <c r="E51" s="1" t="str">
        <f t="array" ref="E51">IF(OR(Tableau1[[#This Row],[direct3]]="",Tableau1[[#This Row],[direct3]]="val"),"",INDEX(Tableau1[],MATCH(Tableau1[[#This Row],[direct3]],Tableau1[NOM],0),2))</f>
        <v/>
      </c>
      <c r="F51" s="1" t="str">
        <f t="array" ref="F51">IF(OR(Tableau1[[#This Row],[direct4]]="",Tableau1[[#This Row],[direct4]]="val"),"",INDEX(Tableau1[],MATCH(Tableau1[[#This Row],[direct4]],Tableau1[NOM],0),2))</f>
        <v/>
      </c>
      <c r="G51" s="1" t="str">
        <f t="array" ref="G51">IF(OR(Tableau1[[#This Row],[direct5]]="",Tableau1[[#This Row],[direct5]]="val"),"",INDEX(Tableau1[],MATCH(Tableau1[[#This Row],[direct5]],Tableau1[NOM],0),2))</f>
        <v/>
      </c>
      <c r="H51" s="1" t="str">
        <f t="array" ref="H51">IF(OR(Tableau1[[#This Row],[direct6]]="",Tableau1[[#This Row],[direct6]]="val"),"",INDEX(Tableau1[],MATCH(Tableau1[[#This Row],[direct6]],Tableau1[NOM],0),2))</f>
        <v/>
      </c>
      <c r="I51" s="1" t="str">
        <f t="array" ref="I51">IF(OR(Tableau1[[#This Row],[direct7]]="",Tableau1[[#This Row],[direct7]]="val"),"",INDEX(Tableau1[],MATCH(Tableau1[[#This Row],[direct7]],Tableau1[NOM],0),2))</f>
        <v/>
      </c>
      <c r="J51" s="1" t="str">
        <f t="array" ref="J51">IF(OR(Tableau1[[#This Row],[direct8]]="",Tableau1[[#This Row],[direct8]]="val"),"",INDEX(Tableau1[],MATCH(Tableau1[[#This Row],[direct8]],Tableau1[NOM],0),2))</f>
        <v/>
      </c>
      <c r="K51" s="1" t="str">
        <f t="array" ref="K51">IF(OR(Tableau1[[#This Row],[direct9]]="",Tableau1[[#This Row],[direct9]]="val"),"",INDEX(Tableau1[],MATCH(Tableau1[[#This Row],[direct9]],Tableau1[NOM],0),2))</f>
        <v/>
      </c>
      <c r="L51" s="1" t="str">
        <f t="array" ref="L51">IF(OR(Tableau1[[#This Row],[direct10]]="",Tableau1[[#This Row],[direct10]]="val"),"",INDEX(Tableau1[],MATCH(Tableau1[[#This Row],[direct10]],Tableau1[NOM],0),2))</f>
        <v/>
      </c>
      <c r="M51" s="1" t="str">
        <f t="array" ref="M51">IF(OR(Tableau1[[#This Row],[direct11]]="",Tableau1[[#This Row],[direct11]]="val"),"",INDEX(Tableau1[],MATCH(Tableau1[[#This Row],[direct11]],Tableau1[NOM],0),2))</f>
        <v/>
      </c>
      <c r="N51" s="1" t="str">
        <f t="array" ref="N51">IF(OR(Tableau1[[#This Row],[direct12]]="",Tableau1[[#This Row],[direct12]]="val"),"",INDEX(Tableau1[],MATCH(Tableau1[[#This Row],[direct12]],Tableau1[NOM],0),2))</f>
        <v/>
      </c>
      <c r="O51" s="1" t="str">
        <f t="array" ref="O51">IF(OR(Tableau1[[#This Row],[direct13]]="",Tableau1[[#This Row],[direct13]]="val"),"",INDEX(Tableau1[],MATCH(Tableau1[[#This Row],[direct13]],Tableau1[NOM],0),2))</f>
        <v/>
      </c>
      <c r="P51" s="1" t="str">
        <f t="array" ref="P51">IF(OR(Tableau1[[#This Row],[direct14]]="",Tableau1[[#This Row],[direct14]]="val"),"",INDEX(Tableau1[],MATCH(Tableau1[[#This Row],[direct14]],Tableau1[NOM],0),2))</f>
        <v/>
      </c>
      <c r="Q51" s="1" t="str">
        <f t="array" ref="Q51">IF(OR(Tableau1[[#This Row],[direct15]]="",Tableau1[[#This Row],[direct15]]="val"),"",INDEX(Tableau1[],MATCH(Tableau1[[#This Row],[direct15]],Tableau1[NOM],0),2))</f>
        <v/>
      </c>
      <c r="R51" s="1" t="str">
        <f t="array" ref="R51">IF(OR(Tableau1[[#This Row],[direct16]]="",Tableau1[[#This Row],[direct16]]="val"),"",INDEX(Tableau1[],MATCH(Tableau1[[#This Row],[direct16]],Tableau1[NOM],0),2))</f>
        <v/>
      </c>
      <c r="S51" s="1" t="str">
        <f t="array" ref="S51">IF(OR(Tableau1[[#This Row],[direct17]]="",Tableau1[[#This Row],[direct17]]="val"),"",INDEX(Tableau1[],MATCH(Tableau1[[#This Row],[direct17]],Tableau1[NOM],0),2))</f>
        <v/>
      </c>
      <c r="T51" s="1" t="str">
        <f t="array" ref="T51">IF(OR(Tableau1[[#This Row],[direct18]]="",Tableau1[[#This Row],[direct18]]="val"),"",INDEX(Tableau1[],MATCH(Tableau1[[#This Row],[direct18]],Tableau1[NOM],0),2))</f>
        <v/>
      </c>
      <c r="U51" s="1" t="str">
        <f t="array" ref="U51">IF(OR(Tableau1[[#This Row],[direct19]]="",Tableau1[[#This Row],[direct19]]="val"),"",INDEX(Tableau1[],MATCH(Tableau1[[#This Row],[direct19]],Tableau1[NOM],0),2))</f>
        <v/>
      </c>
      <c r="V51" s="12" t="str">
        <f t="array" ref="V5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51" s="12">
        <f t="array" ref="W51">IF(Tableau1[[#This Row],[LEADER DIRECT]]="",0,INDEX(Tableau1[],MATCH(Tableau1[[#This Row],[LEADER DIRECT]],Tableau1[NOM],0),COLUMN(Tableau1[[#This Row],[RANG_leader]])))</f>
        <v>0</v>
      </c>
      <c r="X51" s="12">
        <f t="array" ref="X5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1" s="12">
        <f t="array" ref="Y51">IF(Tableau1[[#This Row],[DIRECT]]="",0,VLOOKUP(Tableau1[[#This Row],[DIRECT]],Tableau1[],COLUMN(Tableau1[[#This Row],[RANG]]),FALSE)+1)</f>
        <v>3</v>
      </c>
      <c r="Z51" s="8">
        <v>200</v>
      </c>
      <c r="AA51" s="1">
        <f t="array" ref="AA51">COUNTIF(Tableau1[DIRECT],Tableau1[[#This Row],[NOM]])</f>
        <v>0</v>
      </c>
      <c r="AB51" s="1">
        <f t="array" ref="AB51">COUNTIFS(Tableau1[DIRECT],Tableau1[[#This Row],[NOM]],Tableau1[VENTES],"&gt;=250")</f>
        <v>0</v>
      </c>
      <c r="AC51" s="1">
        <f t="array" ref="AC5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1" s="1">
        <f t="array" ref="AD5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1" s="12">
        <f t="array" ref="AE51">IF(Tableau1[[#This Row],[LEAD_QUAL_PREMIER]]=1,Tableau1[[#This Row],[niv1 qual]],COUNTIFS(Tableau1[DIRECT],Tableau1[[#This Row],[NOM]],Tableau1[LEAD_QUAL_VRAI],0,Tableau1[VENTES],"&gt;=250"))</f>
        <v>0</v>
      </c>
      <c r="AF51" s="1">
        <f t="array" ref="AF5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1" s="1">
        <f t="array" ref="AG51">IF(AND(Tableau1[[#This Row],[niv1 qual]]&gt;3,(Tableau1[[#This Row],[niv1 qual]]+Tableau1[[#This Row],[niv2+ qual]])&gt;5,Tableau1[[#This Row],[VENTES]]&gt;=1000,Tableau1[[#This Row],[ventes_equipe_temp]]&gt;=6000),1,0)</f>
        <v>0</v>
      </c>
      <c r="AH51" s="1">
        <f t="array" ref="AH51">IF(Tableau1[[#This Row],[LEAD_POSSIBLE]]=1,RANK(Tableau1[[#This Row],[RANG]],Tableau1[RANG],1),0)</f>
        <v>0</v>
      </c>
      <c r="AI51" s="1">
        <f t="array" ref="AI51">IF(COUNTIF(Tableau1[LEAD_POSSIBLE_RANG],"&lt;&gt;0")&gt;0,IF(Tableau1[[#This Row],[LEAD_POSSIBLE_RANG]]=LARGE(Tableau1[LEAD_POSSIBLE_RANG],1),1,0),0)</f>
        <v>0</v>
      </c>
      <c r="AJ51" s="1">
        <f t="array" ref="AJ51">IF(Tableau1[[#This Row],[DIRECT]]="",Tableau1[[#This Row],[LEAD_QUAL_VRAI]],IF(INDEX(Tableau1[],MATCH(Tableau1[[#This Row],[DIRECT]],Tableau1[NOM],0),COLUMN(Tableau1[[#This Row],[LEAD_QUAL_VRAI]]))=1,1,0))</f>
        <v>1</v>
      </c>
      <c r="AK51" s="1">
        <f t="array" ref="AK5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1" s="1">
        <f t="array" ref="AL5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200</v>
      </c>
      <c r="AM51" s="10">
        <f t="array" ref="AM51">Tableau1[[#This Row],[VENTES]]+SUMIFS(Tableau1[VENTES EQUIPE],Tableau1[DIRECT],Tableau1[[#This Row],[NOM]],Tableau1[signé_lead],0)</f>
        <v>200</v>
      </c>
      <c r="AN51" s="1">
        <f t="array" ref="AN51">IF(Tableau1[[#This Row],[LEAD_QUAL_VRAI]]=1,SUMIFS(Tableau1[VENTES EQUIPE],Tableau1[LEADER DIRECT],Tableau1[[#This Row],[NOM]],Tableau1[signé_lead],1),0)</f>
        <v>0</v>
      </c>
      <c r="AO51" s="1">
        <f t="array" ref="AO51">IF(Tableau1[[#This Row],[LEAD_QUAL_VRAI]]=1,SUMIFS(Tableau1[VENTES EQUIPE],Tableau1[RANG_leader],Tableau1[[#This Row],[RANG_leader]]+2,Tableau1[signé_lead],1),0)</f>
        <v>0</v>
      </c>
      <c r="AP51" s="1">
        <f t="array" ref="AP51">IF(Tableau1[[#This Row],[LEAD_QUAL_VRAI]]=1,SUMIFS(Tableau1[VENTES EQUIPE],Tableau1[RANG_leader],Tableau1[[#This Row],[RANG_leader]]+3,Tableau1[signé_lead],1),0)</f>
        <v>0</v>
      </c>
      <c r="AQ51" s="1">
        <f t="array" ref="AQ51">IF(Tableau1[[#This Row],[LEAD_QUAL_VRAI]]=1,SUMIFS(Tableau1[VENTES EQUIPE],Tableau1[RANG_leader],Tableau1[[#This Row],[RANG_leader]]+4,Tableau1[signé_lead],1),0)</f>
        <v>0</v>
      </c>
      <c r="AR51" s="1">
        <f t="array" ref="AR51">IF(Tableau1[[#This Row],[LEAD_QUAL_VRAI]]=1,SUMIFS(Tableau1[VENTES EQUIPE],Tableau1[RANG_leader],Tableau1[[#This Row],[RANG_leader]]+5,Tableau1[signé_lead],1),0)</f>
        <v>0</v>
      </c>
      <c r="AS51" s="1">
        <f t="array" ref="AS51">IF(Tableau1[[#This Row],[LEAD_QUAL_VRAI]]=1,SUMIFS(Tableau1[VENTES EQUIPE],Tableau1[RANG_leader],Tableau1[[#This Row],[RANG_leader]]+6,Tableau1[signé_lead],1),0)</f>
        <v>0</v>
      </c>
      <c r="AT51" s="1">
        <f t="array" ref="AT51">IF(Tableau1[[#This Row],[LEAD_QUAL_VRAI]]=1,SUMIFS(Tableau1[VENTES EQUIPE],Tableau1[RANG_leader],Tableau1[[#This Row],[RANG_leader]]+7,Tableau1[signé_lead],1),0)</f>
        <v>0</v>
      </c>
      <c r="AU51" s="1">
        <f t="array" ref="AU51">IF(Tableau1[[#This Row],[LEAD_QUAL_VRAI]]=1,SUMIFS(Tableau1[VENTES EQUIPE],Tableau1[RANG_leader],Tableau1[[#This Row],[RANG_leader]]+8,Tableau1[signé_lead],1),0)</f>
        <v>0</v>
      </c>
      <c r="AV51" s="1">
        <f t="array" ref="AV51">IF(Tableau1[[#This Row],[LEAD_QUAL_VRAI]]=1,SUMIFS(Tableau1[VENTES EQUIPE],Tableau1[RANG_leader],Tableau1[[#This Row],[RANG_leader]]+9,Tableau1[signé_lead],1),0)</f>
        <v>0</v>
      </c>
      <c r="AW51" s="1">
        <f t="array" ref="AW51">IF(Tableau1[[#This Row],[LEAD_QUAL_VRAI]]=1,SUMIFS(Tableau1[VENTES EQUIPE],Tableau1[RANG_leader],Tableau1[[#This Row],[RANG_leader]]+10,Tableau1[signé_lead],1),0)</f>
        <v>0</v>
      </c>
      <c r="AX51" s="1">
        <f t="array" ref="AX51">IF(Tableau1[[#This Row],[LEAD_QUAL_VRAI]]=1,SUMIFS(Tableau1[VENTES EQUIPE],Tableau1[RANG_leader],Tableau1[[#This Row],[RANG_leader]]+11,Tableau1[signé_lead],1),0)</f>
        <v>0</v>
      </c>
      <c r="AY51" s="1">
        <f t="array" ref="AY51">IF(Tableau1[[#This Row],[LEAD_QUAL_VRAI]]=1,SUMIFS(Tableau1[VENTES EQUIPE],Tableau1[RANG_leader],Tableau1[[#This Row],[RANG_leader]]+12,Tableau1[signé_lead],1),0)</f>
        <v>0</v>
      </c>
      <c r="AZ51" s="1">
        <f t="array" ref="AZ51">IF(Tableau1[[#This Row],[LEAD_QUAL_VRAI]]=1,SUMIFS(Tableau1[VENTES EQUIPE],Tableau1[RANG_leader],Tableau1[[#This Row],[RANG_leader]]+13,Tableau1[signé_lead],1),0)</f>
        <v>0</v>
      </c>
      <c r="BA51" s="1">
        <f t="array" ref="BA51">IF(Tableau1[[#This Row],[LEAD_QUAL_VRAI]]=1,SUMIFS(Tableau1[VENTES EQUIPE],Tableau1[RANG_leader],Tableau1[[#This Row],[RANG_leader]]+14,Tableau1[signé_lead],1),0)</f>
        <v>0</v>
      </c>
      <c r="BB51" s="1">
        <f t="array" ref="BB51">IF(Tableau1[[#This Row],[LEAD_QUAL_VRAI]]=1,SUMIFS(Tableau1[VENTES EQUIPE],Tableau1[RANG_leader],Tableau1[[#This Row],[RANG_leader]]+15,Tableau1[signé_lead],1),0)</f>
        <v>0</v>
      </c>
      <c r="BC51" s="1">
        <f t="array" ref="BC51">IF(Tableau1[[#This Row],[LEAD_QUAL_VRAI]]=1,COUNTIFS(Tableau1[LEADER DIRECT],Tableau1[[#This Row],[NOM]],Tableau1[LEAD_QUAL_VRAI],1),0)</f>
        <v>0</v>
      </c>
      <c r="BD51" s="1">
        <f t="array" ref="BD51">IF(Tableau1[[#This Row],[LEAD_QUAL_VRAI]]=1,COUNTIFS(Tableau1[RANG_leader],Tableau1[[#This Row],[RANG_leader]]+2),0)</f>
        <v>0</v>
      </c>
      <c r="BE51" s="1">
        <f t="array" ref="BE51">IF(Tableau1[[#This Row],[LEAD_QUAL_VRAI]]=1,COUNTIFS(Tableau1[RANG_leader],Tableau1[[#This Row],[RANG_leader]]+3),0)</f>
        <v>0</v>
      </c>
      <c r="BF51" s="1">
        <f t="array" ref="BF51">IF(AND(Tableau1[[#This Row],[VENTES]]&gt;=250,COUNTIFS(Tableau1[DIRECT],Tableau1[[#This Row],[NOM]],Tableau1[VENTES],"&gt;=250",Tableau1[LEAD_QUAL_VRAI],0)&gt;0),1,0)</f>
        <v>0</v>
      </c>
      <c r="BG51" s="1">
        <f t="array" ref="BG51">IF(AND(Tableau1[[#This Row],[VENTES]]&gt;=250,COUNTIFS(Tableau1[DIRECT],Tableau1[[#This Row],[NOM]],Tableau1[VENTES],"&gt;=250",Tableau1[LEAD_QUAL_VRAI],0)&gt;1),1,0)</f>
        <v>0</v>
      </c>
      <c r="BH51" s="1">
        <f t="array" ref="BH51">IF(AND(Tableau1[[#This Row],[VENTES]]&gt;=750,COUNTIFS(Tableau1[DIRECT],Tableau1[[#This Row],[NOM]],Tableau1[VENTES],"&gt;=250",Tableau1[LEAD_QUAL_VRAI],0)&gt;2,Tableau1[[#This Row],[VENTES EQUIPE]]&gt;=3000),1,0)</f>
        <v>0</v>
      </c>
      <c r="BI51" s="1">
        <f t="array" ref="BI51">IF(Tableau1[[#This Row],[lead niv1]]=1,1,0)</f>
        <v>0</v>
      </c>
      <c r="BJ51" s="1">
        <f t="array" ref="BJ51">IF(Tableau1[[#This Row],[lead niv1]]&gt;1,1,0)</f>
        <v>0</v>
      </c>
      <c r="BK51" s="1">
        <f t="array" ref="BK51">IF(AND(Tableau1[[#This Row],[lead niv1]]&gt;2,Tableau1[[#This Row],[lead niv2]]&gt;0),1,0)</f>
        <v>0</v>
      </c>
      <c r="BL51" s="1">
        <f t="array" ref="BL51">IF(AND(Tableau1[[#This Row],[lead niv1]]&gt;5,Tableau1[[#This Row],[lead niv2]]&gt;2,Tableau1[[#This Row],[lead niv3]]&gt;0),1,0)</f>
        <v>0</v>
      </c>
      <c r="BM51" s="1">
        <f t="array" ref="BM51">IF(AND(Tableau1[[#This Row],[lead niv1]]&gt;11,Tableau1[[#This Row],[lead niv2]]&gt;5,Tableau1[[#This Row],[lead niv3]]&gt;1),1,0)</f>
        <v>0</v>
      </c>
      <c r="BN51" s="10" t="str">
        <f t="array" ref="BN5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51" s="13">
        <f t="array" ref="BO5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50</v>
      </c>
      <c r="BP51" s="12" t="str">
        <f t="array" ref="BP51">Tableau1[[#This Row],[lead niv1]]&amp;"-"&amp;Tableau1[[#This Row],[lead niv2]]&amp;"-"&amp;Tableau1[[#This Row],[lead niv3]]</f>
        <v>0-0-0</v>
      </c>
      <c r="BQ51" s="12"/>
      <c r="BR51" s="14">
        <v>0</v>
      </c>
      <c r="BS51" s="26" t="str">
        <f t="array" ref="BS51">INDEX(Tableau2[RANK],MATCH(BN51,Tableau2[RANK],0)+1,1)</f>
        <v>CONS</v>
      </c>
      <c r="BT51" s="26">
        <f t="array" ref="BT5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1" s="26" t="str">
        <f t="array" ref="BU51">IF(Tableau1[[#This Row],[PERSO À QUALIFIER]]&gt;0,INDEX(Tableau1[],MATCH(_xlfn.MAXIFS(Tableau1[VENTES],Tableau1[VENTES],"&lt;250",Tableau1[DIRECT],Tableau1[[#This Row],[NOM]]),Tableau1[VENTES],0),COLUMN(Tableau1[NOM])),"")</f>
        <v/>
      </c>
      <c r="BV51" s="26" t="str">
        <f t="array" ref="BV5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1" s="26">
        <f t="array" ref="BW5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1" s="26" t="str">
        <f t="array" ref="BX5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1" s="26" t="str">
        <f t="array" ref="BY5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1" s="26" t="str">
        <f t="array" ref="BZ5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1" s="26" t="str">
        <f t="array" ref="CA5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1" s="26">
        <f t="array" ref="CB5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50</v>
      </c>
      <c r="CC51" s="26">
        <f t="array" ref="CC5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1" s="26">
        <f t="array" ref="CD5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1" s="26" t="str">
        <f t="array" ref="CE5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1" s="26" t="str">
        <f t="array" ref="CF5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1" s="26" t="str">
        <f t="array" ref="CG5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1" s="26" t="str">
        <f t="array" ref="CH5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1" s="26" t="str">
        <f t="array" ref="CI5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51" s="26" t="str">
        <f t="array" ref="CJ5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51" s="26" t="str">
        <f t="array" ref="CK5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1" s="26" t="e">
        <f t="array" ref="CL5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1" s="26" t="e">
        <f t="array" ref="CM5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1" s="26"/>
      <c r="CO51" s="26"/>
      <c r="CP51" s="26">
        <f t="array" ref="CP5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1" s="26" t="str">
        <f t="array" ref="CQ5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1" s="26" t="str">
        <f t="array" ref="CR5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1" s="26"/>
      <c r="CT51" s="26"/>
      <c r="CU51" s="26"/>
      <c r="CV51" s="26"/>
      <c r="CW51" s="26"/>
      <c r="CX51" s="26"/>
      <c r="CY51" s="26"/>
      <c r="CZ51" s="26"/>
      <c r="DA51" s="26"/>
      <c r="DB51" s="26"/>
      <c r="DC51" s="26">
        <f t="array" ref="DC5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1" s="26" t="str">
        <f t="array" ref="DD5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1" s="26" t="str">
        <f t="array" ref="DE5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1" s="26">
        <f t="array" ref="DF5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1" s="26" t="str">
        <f t="array" ref="DG5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1" s="26" t="str">
        <f t="array" ref="DH5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1" s="26">
        <f t="array" ref="DI5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1" s="26">
        <f t="array" ref="DJ5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50</v>
      </c>
      <c r="DK51" s="26">
        <f t="array" ref="DK51">IF(Tableau1[[#This Row],[PAYE SI INVESTI]]&lt;&gt;"",Tableau1[[#This Row],[PAYE SI INVESTI]]-Tableau1[[#This Row],[PAYE]],"")</f>
        <v>0</v>
      </c>
      <c r="DO51" s="3"/>
    </row>
    <row r="52" spans="1:119" x14ac:dyDescent="0.25">
      <c r="A52" s="9" t="s">
        <v>142</v>
      </c>
      <c r="B52" s="2" t="s">
        <v>130</v>
      </c>
      <c r="C52" s="1" t="str">
        <f t="array" ref="C52">IF(OR(Tableau1[[#This Row],[DIRECT]]="",Tableau1[[#This Row],[DIRECT]]="val"),"",INDEX(Tableau1[],MATCH(Tableau1[[#This Row],[DIRECT]],Tableau1[NOM],0),2))</f>
        <v>MARIE-PIER FORTIN NADEAU</v>
      </c>
      <c r="D52" s="1" t="str">
        <f t="array" ref="D52">IF(OR(Tableau1[[#This Row],[direct2]]="",Tableau1[[#This Row],[direct2]]="val"),"",INDEX(Tableau1[],MATCH(Tableau1[[#This Row],[direct2]],Tableau1[NOM],0),2))</f>
        <v>VAL</v>
      </c>
      <c r="E52" s="1" t="str">
        <f t="array" ref="E52">IF(OR(Tableau1[[#This Row],[direct3]]="",Tableau1[[#This Row],[direct3]]="val"),"",INDEX(Tableau1[],MATCH(Tableau1[[#This Row],[direct3]],Tableau1[NOM],0),2))</f>
        <v/>
      </c>
      <c r="F52" s="1" t="str">
        <f t="array" ref="F52">IF(OR(Tableau1[[#This Row],[direct4]]="",Tableau1[[#This Row],[direct4]]="val"),"",INDEX(Tableau1[],MATCH(Tableau1[[#This Row],[direct4]],Tableau1[NOM],0),2))</f>
        <v/>
      </c>
      <c r="G52" s="1" t="str">
        <f t="array" ref="G52">IF(OR(Tableau1[[#This Row],[direct5]]="",Tableau1[[#This Row],[direct5]]="val"),"",INDEX(Tableau1[],MATCH(Tableau1[[#This Row],[direct5]],Tableau1[NOM],0),2))</f>
        <v/>
      </c>
      <c r="H52" s="1" t="str">
        <f t="array" ref="H52">IF(OR(Tableau1[[#This Row],[direct6]]="",Tableau1[[#This Row],[direct6]]="val"),"",INDEX(Tableau1[],MATCH(Tableau1[[#This Row],[direct6]],Tableau1[NOM],0),2))</f>
        <v/>
      </c>
      <c r="I52" s="1" t="str">
        <f t="array" ref="I52">IF(OR(Tableau1[[#This Row],[direct7]]="",Tableau1[[#This Row],[direct7]]="val"),"",INDEX(Tableau1[],MATCH(Tableau1[[#This Row],[direct7]],Tableau1[NOM],0),2))</f>
        <v/>
      </c>
      <c r="J52" s="1" t="str">
        <f t="array" ref="J52">IF(OR(Tableau1[[#This Row],[direct8]]="",Tableau1[[#This Row],[direct8]]="val"),"",INDEX(Tableau1[],MATCH(Tableau1[[#This Row],[direct8]],Tableau1[NOM],0),2))</f>
        <v/>
      </c>
      <c r="K52" s="1" t="str">
        <f t="array" ref="K52">IF(OR(Tableau1[[#This Row],[direct9]]="",Tableau1[[#This Row],[direct9]]="val"),"",INDEX(Tableau1[],MATCH(Tableau1[[#This Row],[direct9]],Tableau1[NOM],0),2))</f>
        <v/>
      </c>
      <c r="L52" s="1" t="str">
        <f t="array" ref="L52">IF(OR(Tableau1[[#This Row],[direct10]]="",Tableau1[[#This Row],[direct10]]="val"),"",INDEX(Tableau1[],MATCH(Tableau1[[#This Row],[direct10]],Tableau1[NOM],0),2))</f>
        <v/>
      </c>
      <c r="M52" s="1" t="str">
        <f t="array" ref="M52">IF(OR(Tableau1[[#This Row],[direct11]]="",Tableau1[[#This Row],[direct11]]="val"),"",INDEX(Tableau1[],MATCH(Tableau1[[#This Row],[direct11]],Tableau1[NOM],0),2))</f>
        <v/>
      </c>
      <c r="N52" s="1" t="str">
        <f t="array" ref="N52">IF(OR(Tableau1[[#This Row],[direct12]]="",Tableau1[[#This Row],[direct12]]="val"),"",INDEX(Tableau1[],MATCH(Tableau1[[#This Row],[direct12]],Tableau1[NOM],0),2))</f>
        <v/>
      </c>
      <c r="O52" s="1" t="str">
        <f t="array" ref="O52">IF(OR(Tableau1[[#This Row],[direct13]]="",Tableau1[[#This Row],[direct13]]="val"),"",INDEX(Tableau1[],MATCH(Tableau1[[#This Row],[direct13]],Tableau1[NOM],0),2))</f>
        <v/>
      </c>
      <c r="P52" s="1" t="str">
        <f t="array" ref="P52">IF(OR(Tableau1[[#This Row],[direct14]]="",Tableau1[[#This Row],[direct14]]="val"),"",INDEX(Tableau1[],MATCH(Tableau1[[#This Row],[direct14]],Tableau1[NOM],0),2))</f>
        <v/>
      </c>
      <c r="Q52" s="1" t="str">
        <f t="array" ref="Q52">IF(OR(Tableau1[[#This Row],[direct15]]="",Tableau1[[#This Row],[direct15]]="val"),"",INDEX(Tableau1[],MATCH(Tableau1[[#This Row],[direct15]],Tableau1[NOM],0),2))</f>
        <v/>
      </c>
      <c r="R52" s="1" t="str">
        <f t="array" ref="R52">IF(OR(Tableau1[[#This Row],[direct16]]="",Tableau1[[#This Row],[direct16]]="val"),"",INDEX(Tableau1[],MATCH(Tableau1[[#This Row],[direct16]],Tableau1[NOM],0),2))</f>
        <v/>
      </c>
      <c r="S52" s="1" t="str">
        <f t="array" ref="S52">IF(OR(Tableau1[[#This Row],[direct17]]="",Tableau1[[#This Row],[direct17]]="val"),"",INDEX(Tableau1[],MATCH(Tableau1[[#This Row],[direct17]],Tableau1[NOM],0),2))</f>
        <v/>
      </c>
      <c r="T52" s="1" t="str">
        <f t="array" ref="T52">IF(OR(Tableau1[[#This Row],[direct18]]="",Tableau1[[#This Row],[direct18]]="val"),"",INDEX(Tableau1[],MATCH(Tableau1[[#This Row],[direct18]],Tableau1[NOM],0),2))</f>
        <v/>
      </c>
      <c r="U52" s="1" t="str">
        <f t="array" ref="U52">IF(OR(Tableau1[[#This Row],[direct19]]="",Tableau1[[#This Row],[direct19]]="val"),"",INDEX(Tableau1[],MATCH(Tableau1[[#This Row],[direct19]],Tableau1[NOM],0),2))</f>
        <v/>
      </c>
      <c r="V52" s="12" t="str">
        <f t="array" ref="V5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karen lavalee</v>
      </c>
      <c r="W52" s="12">
        <f t="array" ref="W52">IF(Tableau1[[#This Row],[LEADER DIRECT]]="",0,INDEX(Tableau1[],MATCH(Tableau1[[#This Row],[LEADER DIRECT]],Tableau1[NOM],0),COLUMN(Tableau1[[#This Row],[RANG_leader]])))</f>
        <v>0</v>
      </c>
      <c r="X52" s="12">
        <f t="array" ref="X5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2" s="12">
        <f t="array" ref="Y52">IF(Tableau1[[#This Row],[DIRECT]]="",0,VLOOKUP(Tableau1[[#This Row],[DIRECT]],Tableau1[],COLUMN(Tableau1[[#This Row],[RANG]]),FALSE)+1)</f>
        <v>3</v>
      </c>
      <c r="Z52" s="8">
        <v>210</v>
      </c>
      <c r="AA52" s="1">
        <f t="array" ref="AA52">COUNTIF(Tableau1[DIRECT],Tableau1[[#This Row],[NOM]])</f>
        <v>0</v>
      </c>
      <c r="AB52" s="1">
        <f t="array" ref="AB52">COUNTIFS(Tableau1[DIRECT],Tableau1[[#This Row],[NOM]],Tableau1[VENTES],"&gt;=250")</f>
        <v>0</v>
      </c>
      <c r="AC52" s="1">
        <f t="array" ref="AC5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2" s="1">
        <f t="array" ref="AD5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2" s="12">
        <f t="array" ref="AE52">IF(Tableau1[[#This Row],[LEAD_QUAL_PREMIER]]=1,Tableau1[[#This Row],[niv1 qual]],COUNTIFS(Tableau1[DIRECT],Tableau1[[#This Row],[NOM]],Tableau1[LEAD_QUAL_VRAI],0,Tableau1[VENTES],"&gt;=250"))</f>
        <v>0</v>
      </c>
      <c r="AF52" s="1">
        <f t="array" ref="AF5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2" s="1">
        <f t="array" ref="AG52">IF(AND(Tableau1[[#This Row],[niv1 qual]]&gt;3,(Tableau1[[#This Row],[niv1 qual]]+Tableau1[[#This Row],[niv2+ qual]])&gt;5,Tableau1[[#This Row],[VENTES]]&gt;=1000,Tableau1[[#This Row],[ventes_equipe_temp]]&gt;=6000),1,0)</f>
        <v>0</v>
      </c>
      <c r="AH52" s="1">
        <f t="array" ref="AH52">IF(Tableau1[[#This Row],[LEAD_POSSIBLE]]=1,RANK(Tableau1[[#This Row],[RANG]],Tableau1[RANG],1),0)</f>
        <v>0</v>
      </c>
      <c r="AI52" s="1">
        <f t="array" ref="AI52">IF(COUNTIF(Tableau1[LEAD_POSSIBLE_RANG],"&lt;&gt;0")&gt;0,IF(Tableau1[[#This Row],[LEAD_POSSIBLE_RANG]]=LARGE(Tableau1[LEAD_POSSIBLE_RANG],1),1,0),0)</f>
        <v>0</v>
      </c>
      <c r="AJ52" s="1">
        <f t="array" ref="AJ52">IF(Tableau1[[#This Row],[DIRECT]]="",Tableau1[[#This Row],[LEAD_QUAL_VRAI]],IF(INDEX(Tableau1[],MATCH(Tableau1[[#This Row],[DIRECT]],Tableau1[NOM],0),COLUMN(Tableau1[[#This Row],[LEAD_QUAL_VRAI]]))=1,1,0))</f>
        <v>1</v>
      </c>
      <c r="AK52" s="1">
        <f t="array" ref="AK5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2" s="1">
        <f t="array" ref="AL5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210</v>
      </c>
      <c r="AM52" s="10">
        <f t="array" ref="AM52">Tableau1[[#This Row],[VENTES]]+SUMIFS(Tableau1[VENTES EQUIPE],Tableau1[DIRECT],Tableau1[[#This Row],[NOM]],Tableau1[signé_lead],0)</f>
        <v>210</v>
      </c>
      <c r="AN52" s="1">
        <f t="array" ref="AN52">IF(Tableau1[[#This Row],[LEAD_QUAL_VRAI]]=1,SUMIFS(Tableau1[VENTES EQUIPE],Tableau1[LEADER DIRECT],Tableau1[[#This Row],[NOM]],Tableau1[signé_lead],1),0)</f>
        <v>0</v>
      </c>
      <c r="AO52" s="1">
        <f t="array" ref="AO52">IF(Tableau1[[#This Row],[LEAD_QUAL_VRAI]]=1,SUMIFS(Tableau1[VENTES EQUIPE],Tableau1[RANG_leader],Tableau1[[#This Row],[RANG_leader]]+2,Tableau1[signé_lead],1),0)</f>
        <v>0</v>
      </c>
      <c r="AP52" s="1">
        <f t="array" ref="AP52">IF(Tableau1[[#This Row],[LEAD_QUAL_VRAI]]=1,SUMIFS(Tableau1[VENTES EQUIPE],Tableau1[RANG_leader],Tableau1[[#This Row],[RANG_leader]]+3,Tableau1[signé_lead],1),0)</f>
        <v>0</v>
      </c>
      <c r="AQ52" s="1">
        <f t="array" ref="AQ52">IF(Tableau1[[#This Row],[LEAD_QUAL_VRAI]]=1,SUMIFS(Tableau1[VENTES EQUIPE],Tableau1[RANG_leader],Tableau1[[#This Row],[RANG_leader]]+4,Tableau1[signé_lead],1),0)</f>
        <v>0</v>
      </c>
      <c r="AR52" s="1">
        <f t="array" ref="AR52">IF(Tableau1[[#This Row],[LEAD_QUAL_VRAI]]=1,SUMIFS(Tableau1[VENTES EQUIPE],Tableau1[RANG_leader],Tableau1[[#This Row],[RANG_leader]]+5,Tableau1[signé_lead],1),0)</f>
        <v>0</v>
      </c>
      <c r="AS52" s="1">
        <f t="array" ref="AS52">IF(Tableau1[[#This Row],[LEAD_QUAL_VRAI]]=1,SUMIFS(Tableau1[VENTES EQUIPE],Tableau1[RANG_leader],Tableau1[[#This Row],[RANG_leader]]+6,Tableau1[signé_lead],1),0)</f>
        <v>0</v>
      </c>
      <c r="AT52" s="1">
        <f t="array" ref="AT52">IF(Tableau1[[#This Row],[LEAD_QUAL_VRAI]]=1,SUMIFS(Tableau1[VENTES EQUIPE],Tableau1[RANG_leader],Tableau1[[#This Row],[RANG_leader]]+7,Tableau1[signé_lead],1),0)</f>
        <v>0</v>
      </c>
      <c r="AU52" s="1">
        <f t="array" ref="AU52">IF(Tableau1[[#This Row],[LEAD_QUAL_VRAI]]=1,SUMIFS(Tableau1[VENTES EQUIPE],Tableau1[RANG_leader],Tableau1[[#This Row],[RANG_leader]]+8,Tableau1[signé_lead],1),0)</f>
        <v>0</v>
      </c>
      <c r="AV52" s="1">
        <f t="array" ref="AV52">IF(Tableau1[[#This Row],[LEAD_QUAL_VRAI]]=1,SUMIFS(Tableau1[VENTES EQUIPE],Tableau1[RANG_leader],Tableau1[[#This Row],[RANG_leader]]+9,Tableau1[signé_lead],1),0)</f>
        <v>0</v>
      </c>
      <c r="AW52" s="1">
        <f t="array" ref="AW52">IF(Tableau1[[#This Row],[LEAD_QUAL_VRAI]]=1,SUMIFS(Tableau1[VENTES EQUIPE],Tableau1[RANG_leader],Tableau1[[#This Row],[RANG_leader]]+10,Tableau1[signé_lead],1),0)</f>
        <v>0</v>
      </c>
      <c r="AX52" s="1">
        <f t="array" ref="AX52">IF(Tableau1[[#This Row],[LEAD_QUAL_VRAI]]=1,SUMIFS(Tableau1[VENTES EQUIPE],Tableau1[RANG_leader],Tableau1[[#This Row],[RANG_leader]]+11,Tableau1[signé_lead],1),0)</f>
        <v>0</v>
      </c>
      <c r="AY52" s="1">
        <f t="array" ref="AY52">IF(Tableau1[[#This Row],[LEAD_QUAL_VRAI]]=1,SUMIFS(Tableau1[VENTES EQUIPE],Tableau1[RANG_leader],Tableau1[[#This Row],[RANG_leader]]+12,Tableau1[signé_lead],1),0)</f>
        <v>0</v>
      </c>
      <c r="AZ52" s="1">
        <f t="array" ref="AZ52">IF(Tableau1[[#This Row],[LEAD_QUAL_VRAI]]=1,SUMIFS(Tableau1[VENTES EQUIPE],Tableau1[RANG_leader],Tableau1[[#This Row],[RANG_leader]]+13,Tableau1[signé_lead],1),0)</f>
        <v>0</v>
      </c>
      <c r="BA52" s="1">
        <f t="array" ref="BA52">IF(Tableau1[[#This Row],[LEAD_QUAL_VRAI]]=1,SUMIFS(Tableau1[VENTES EQUIPE],Tableau1[RANG_leader],Tableau1[[#This Row],[RANG_leader]]+14,Tableau1[signé_lead],1),0)</f>
        <v>0</v>
      </c>
      <c r="BB52" s="1">
        <f t="array" ref="BB52">IF(Tableau1[[#This Row],[LEAD_QUAL_VRAI]]=1,SUMIFS(Tableau1[VENTES EQUIPE],Tableau1[RANG_leader],Tableau1[[#This Row],[RANG_leader]]+15,Tableau1[signé_lead],1),0)</f>
        <v>0</v>
      </c>
      <c r="BC52" s="1">
        <f t="array" ref="BC52">IF(Tableau1[[#This Row],[LEAD_QUAL_VRAI]]=1,COUNTIFS(Tableau1[LEADER DIRECT],Tableau1[[#This Row],[NOM]],Tableau1[LEAD_QUAL_VRAI],1),0)</f>
        <v>0</v>
      </c>
      <c r="BD52" s="1">
        <f t="array" ref="BD52">IF(Tableau1[[#This Row],[LEAD_QUAL_VRAI]]=1,COUNTIFS(Tableau1[RANG_leader],Tableau1[[#This Row],[RANG_leader]]+2),0)</f>
        <v>0</v>
      </c>
      <c r="BE52" s="1">
        <f t="array" ref="BE52">IF(Tableau1[[#This Row],[LEAD_QUAL_VRAI]]=1,COUNTIFS(Tableau1[RANG_leader],Tableau1[[#This Row],[RANG_leader]]+3),0)</f>
        <v>0</v>
      </c>
      <c r="BF52" s="1">
        <f t="array" ref="BF52">IF(AND(Tableau1[[#This Row],[VENTES]]&gt;=250,COUNTIFS(Tableau1[DIRECT],Tableau1[[#This Row],[NOM]],Tableau1[VENTES],"&gt;=250",Tableau1[LEAD_QUAL_VRAI],0)&gt;0),1,0)</f>
        <v>0</v>
      </c>
      <c r="BG52" s="1">
        <f t="array" ref="BG52">IF(AND(Tableau1[[#This Row],[VENTES]]&gt;=250,COUNTIFS(Tableau1[DIRECT],Tableau1[[#This Row],[NOM]],Tableau1[VENTES],"&gt;=250",Tableau1[LEAD_QUAL_VRAI],0)&gt;1),1,0)</f>
        <v>0</v>
      </c>
      <c r="BH52" s="1">
        <f t="array" ref="BH52">IF(AND(Tableau1[[#This Row],[VENTES]]&gt;=750,COUNTIFS(Tableau1[DIRECT],Tableau1[[#This Row],[NOM]],Tableau1[VENTES],"&gt;=250",Tableau1[LEAD_QUAL_VRAI],0)&gt;2,Tableau1[[#This Row],[VENTES EQUIPE]]&gt;=3000),1,0)</f>
        <v>0</v>
      </c>
      <c r="BI52" s="1">
        <f t="array" ref="BI52">IF(Tableau1[[#This Row],[lead niv1]]=1,1,0)</f>
        <v>0</v>
      </c>
      <c r="BJ52" s="1">
        <f t="array" ref="BJ52">IF(Tableau1[[#This Row],[lead niv1]]&gt;1,1,0)</f>
        <v>0</v>
      </c>
      <c r="BK52" s="1">
        <f t="array" ref="BK52">IF(AND(Tableau1[[#This Row],[lead niv1]]&gt;2,Tableau1[[#This Row],[lead niv2]]&gt;0),1,0)</f>
        <v>0</v>
      </c>
      <c r="BL52" s="1">
        <f t="array" ref="BL52">IF(AND(Tableau1[[#This Row],[lead niv1]]&gt;5,Tableau1[[#This Row],[lead niv2]]&gt;2,Tableau1[[#This Row],[lead niv3]]&gt;0),1,0)</f>
        <v>0</v>
      </c>
      <c r="BM52" s="1">
        <f t="array" ref="BM52">IF(AND(Tableau1[[#This Row],[lead niv1]]&gt;11,Tableau1[[#This Row],[lead niv2]]&gt;5,Tableau1[[#This Row],[lead niv3]]&gt;1),1,0)</f>
        <v>0</v>
      </c>
      <c r="BN52" s="10" t="str">
        <f t="array" ref="BN5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NON-QUAL</v>
      </c>
      <c r="BO52" s="13">
        <f t="array" ref="BO5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52.5</v>
      </c>
      <c r="BP52" s="12" t="str">
        <f t="array" ref="BP52">Tableau1[[#This Row],[lead niv1]]&amp;"-"&amp;Tableau1[[#This Row],[lead niv2]]&amp;"-"&amp;Tableau1[[#This Row],[lead niv3]]</f>
        <v>0-0-0</v>
      </c>
      <c r="BQ52" s="12"/>
      <c r="BR52" s="14">
        <v>0</v>
      </c>
      <c r="BS52" s="26" t="str">
        <f t="array" ref="BS52">INDEX(Tableau2[RANK],MATCH(BN52,Tableau2[RANK],0)+1,1)</f>
        <v>CONS</v>
      </c>
      <c r="BT52" s="26">
        <f t="array" ref="BT5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2" s="26" t="str">
        <f t="array" ref="BU52">IF(Tableau1[[#This Row],[PERSO À QUALIFIER]]&gt;0,INDEX(Tableau1[],MATCH(_xlfn.MAXIFS(Tableau1[VENTES],Tableau1[VENTES],"&lt;250",Tableau1[DIRECT],Tableau1[[#This Row],[NOM]]),Tableau1[VENTES],0),COLUMN(Tableau1[NOM])),"")</f>
        <v/>
      </c>
      <c r="BV52" s="26" t="str">
        <f t="array" ref="BV5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2" s="26">
        <f t="array" ref="BW5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2" s="26" t="str">
        <f t="array" ref="BX5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2" s="26" t="str">
        <f t="array" ref="BY5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2" s="26" t="str">
        <f t="array" ref="BZ5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2" s="26" t="str">
        <f t="array" ref="CA5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2" s="26">
        <f t="array" ref="CB5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40</v>
      </c>
      <c r="CC52" s="26">
        <f t="array" ref="CC5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2" s="26">
        <f t="array" ref="CD5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2" s="26" t="str">
        <f t="array" ref="CE5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2" s="26" t="str">
        <f t="array" ref="CF5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2" s="26" t="str">
        <f t="array" ref="CG5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2" s="26" t="str">
        <f t="array" ref="CH5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2" s="26" t="str">
        <f t="array" ref="CI5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>MARIE-PIER FORTIN NADEAU</v>
      </c>
      <c r="CJ52" s="26" t="str">
        <f t="array" ref="CJ5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PIERRETTE LEGEAULT</v>
      </c>
      <c r="CK52" s="26" t="str">
        <f t="array" ref="CK5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2" s="26" t="e">
        <f t="array" ref="CL5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2" s="26" t="e">
        <f t="array" ref="CM5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2" s="26"/>
      <c r="CO52" s="26"/>
      <c r="CP52" s="26">
        <f t="array" ref="CP5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2" s="26" t="str">
        <f t="array" ref="CQ5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2" s="26" t="str">
        <f t="array" ref="CR5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2" s="26"/>
      <c r="CT52" s="26"/>
      <c r="CU52" s="26"/>
      <c r="CV52" s="26"/>
      <c r="CW52" s="26"/>
      <c r="CX52" s="26"/>
      <c r="CY52" s="26"/>
      <c r="CZ52" s="26"/>
      <c r="DA52" s="26"/>
      <c r="DB52" s="26"/>
      <c r="DC52" s="26">
        <f t="array" ref="DC5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2" s="26" t="str">
        <f t="array" ref="DD5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2" s="26" t="str">
        <f t="array" ref="DE5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2" s="26">
        <f t="array" ref="DF5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2" s="26" t="str">
        <f t="array" ref="DG5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2" s="26" t="str">
        <f t="array" ref="DH5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2" s="26">
        <f t="array" ref="DI5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2" s="26">
        <f t="array" ref="DJ5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52.5</v>
      </c>
      <c r="DK52" s="26">
        <f t="array" ref="DK52">IF(Tableau1[[#This Row],[PAYE SI INVESTI]]&lt;&gt;"",Tableau1[[#This Row],[PAYE SI INVESTI]]-Tableau1[[#This Row],[PAYE]],"")</f>
        <v>0</v>
      </c>
      <c r="DO52" s="3"/>
    </row>
    <row r="53" spans="1:119" x14ac:dyDescent="0.25">
      <c r="A53" s="9" t="s">
        <v>165</v>
      </c>
      <c r="B53" s="2" t="s">
        <v>123</v>
      </c>
      <c r="C53" s="1" t="str">
        <f t="array" ref="C53">IF(OR(Tableau1[[#This Row],[DIRECT]]="",Tableau1[[#This Row],[DIRECT]]="val"),"",INDEX(Tableau1[],MATCH(Tableau1[[#This Row],[DIRECT]],Tableau1[NOM],0),2))</f>
        <v>CAROLINE GAULIN</v>
      </c>
      <c r="D53" s="1" t="str">
        <f t="array" ref="D53">IF(OR(Tableau1[[#This Row],[direct2]]="",Tableau1[[#This Row],[direct2]]="val"),"",INDEX(Tableau1[],MATCH(Tableau1[[#This Row],[direct2]],Tableau1[NOM],0),2))</f>
        <v>VAL</v>
      </c>
      <c r="E53" s="1" t="str">
        <f t="array" ref="E53">IF(OR(Tableau1[[#This Row],[direct3]]="",Tableau1[[#This Row],[direct3]]="val"),"",INDEX(Tableau1[],MATCH(Tableau1[[#This Row],[direct3]],Tableau1[NOM],0),2))</f>
        <v/>
      </c>
      <c r="F53" s="1" t="str">
        <f t="array" ref="F53">IF(OR(Tableau1[[#This Row],[direct4]]="",Tableau1[[#This Row],[direct4]]="val"),"",INDEX(Tableau1[],MATCH(Tableau1[[#This Row],[direct4]],Tableau1[NOM],0),2))</f>
        <v/>
      </c>
      <c r="G53" s="1" t="str">
        <f t="array" ref="G53">IF(OR(Tableau1[[#This Row],[direct5]]="",Tableau1[[#This Row],[direct5]]="val"),"",INDEX(Tableau1[],MATCH(Tableau1[[#This Row],[direct5]],Tableau1[NOM],0),2))</f>
        <v/>
      </c>
      <c r="H53" s="1" t="str">
        <f t="array" ref="H53">IF(OR(Tableau1[[#This Row],[direct6]]="",Tableau1[[#This Row],[direct6]]="val"),"",INDEX(Tableau1[],MATCH(Tableau1[[#This Row],[direct6]],Tableau1[NOM],0),2))</f>
        <v/>
      </c>
      <c r="I53" s="1" t="str">
        <f t="array" ref="I53">IF(OR(Tableau1[[#This Row],[direct7]]="",Tableau1[[#This Row],[direct7]]="val"),"",INDEX(Tableau1[],MATCH(Tableau1[[#This Row],[direct7]],Tableau1[NOM],0),2))</f>
        <v/>
      </c>
      <c r="J53" s="1" t="str">
        <f t="array" ref="J53">IF(OR(Tableau1[[#This Row],[direct8]]="",Tableau1[[#This Row],[direct8]]="val"),"",INDEX(Tableau1[],MATCH(Tableau1[[#This Row],[direct8]],Tableau1[NOM],0),2))</f>
        <v/>
      </c>
      <c r="K53" s="1" t="str">
        <f t="array" ref="K53">IF(OR(Tableau1[[#This Row],[direct9]]="",Tableau1[[#This Row],[direct9]]="val"),"",INDEX(Tableau1[],MATCH(Tableau1[[#This Row],[direct9]],Tableau1[NOM],0),2))</f>
        <v/>
      </c>
      <c r="L53" s="1" t="str">
        <f t="array" ref="L53">IF(OR(Tableau1[[#This Row],[direct10]]="",Tableau1[[#This Row],[direct10]]="val"),"",INDEX(Tableau1[],MATCH(Tableau1[[#This Row],[direct10]],Tableau1[NOM],0),2))</f>
        <v/>
      </c>
      <c r="M53" s="1" t="str">
        <f t="array" ref="M53">IF(OR(Tableau1[[#This Row],[direct11]]="",Tableau1[[#This Row],[direct11]]="val"),"",INDEX(Tableau1[],MATCH(Tableau1[[#This Row],[direct11]],Tableau1[NOM],0),2))</f>
        <v/>
      </c>
      <c r="N53" s="1" t="str">
        <f t="array" ref="N53">IF(OR(Tableau1[[#This Row],[direct12]]="",Tableau1[[#This Row],[direct12]]="val"),"",INDEX(Tableau1[],MATCH(Tableau1[[#This Row],[direct12]],Tableau1[NOM],0),2))</f>
        <v/>
      </c>
      <c r="O53" s="1" t="str">
        <f t="array" ref="O53">IF(OR(Tableau1[[#This Row],[direct13]]="",Tableau1[[#This Row],[direct13]]="val"),"",INDEX(Tableau1[],MATCH(Tableau1[[#This Row],[direct13]],Tableau1[NOM],0),2))</f>
        <v/>
      </c>
      <c r="P53" s="1" t="str">
        <f t="array" ref="P53">IF(OR(Tableau1[[#This Row],[direct14]]="",Tableau1[[#This Row],[direct14]]="val"),"",INDEX(Tableau1[],MATCH(Tableau1[[#This Row],[direct14]],Tableau1[NOM],0),2))</f>
        <v/>
      </c>
      <c r="Q53" s="1" t="str">
        <f t="array" ref="Q53">IF(OR(Tableau1[[#This Row],[direct15]]="",Tableau1[[#This Row],[direct15]]="val"),"",INDEX(Tableau1[],MATCH(Tableau1[[#This Row],[direct15]],Tableau1[NOM],0),2))</f>
        <v/>
      </c>
      <c r="R53" s="1" t="str">
        <f t="array" ref="R53">IF(OR(Tableau1[[#This Row],[direct16]]="",Tableau1[[#This Row],[direct16]]="val"),"",INDEX(Tableau1[],MATCH(Tableau1[[#This Row],[direct16]],Tableau1[NOM],0),2))</f>
        <v/>
      </c>
      <c r="S53" s="1" t="str">
        <f t="array" ref="S53">IF(OR(Tableau1[[#This Row],[direct17]]="",Tableau1[[#This Row],[direct17]]="val"),"",INDEX(Tableau1[],MATCH(Tableau1[[#This Row],[direct17]],Tableau1[NOM],0),2))</f>
        <v/>
      </c>
      <c r="T53" s="1" t="str">
        <f t="array" ref="T53">IF(OR(Tableau1[[#This Row],[direct18]]="",Tableau1[[#This Row],[direct18]]="val"),"",INDEX(Tableau1[],MATCH(Tableau1[[#This Row],[direct18]],Tableau1[NOM],0),2))</f>
        <v/>
      </c>
      <c r="U53" s="1" t="str">
        <f t="array" ref="U53">IF(OR(Tableau1[[#This Row],[direct19]]="",Tableau1[[#This Row],[direct19]]="val"),"",INDEX(Tableau1[],MATCH(Tableau1[[#This Row],[direct19]],Tableau1[NOM],0),2))</f>
        <v/>
      </c>
      <c r="V53" s="12" t="str">
        <f t="array" ref="V5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53" s="12">
        <f t="array" ref="W53">IF(Tableau1[[#This Row],[LEADER DIRECT]]="",0,INDEX(Tableau1[],MATCH(Tableau1[[#This Row],[LEADER DIRECT]],Tableau1[NOM],0),COLUMN(Tableau1[[#This Row],[RANG_leader]])))</f>
        <v>1</v>
      </c>
      <c r="X53" s="12">
        <f t="array" ref="X5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3" s="12">
        <f t="array" ref="Y53">IF(Tableau1[[#This Row],[DIRECT]]="",0,VLOOKUP(Tableau1[[#This Row],[DIRECT]],Tableau1[],COLUMN(Tableau1[[#This Row],[RANG]]),FALSE)+1)</f>
        <v>3</v>
      </c>
      <c r="Z53" s="8">
        <v>1800</v>
      </c>
      <c r="AA53" s="1">
        <f t="array" ref="AA53">COUNTIF(Tableau1[DIRECT],Tableau1[[#This Row],[NOM]])</f>
        <v>0</v>
      </c>
      <c r="AB53" s="1">
        <f t="array" ref="AB53">COUNTIFS(Tableau1[DIRECT],Tableau1[[#This Row],[NOM]],Tableau1[VENTES],"&gt;=250")</f>
        <v>0</v>
      </c>
      <c r="AC53" s="1">
        <f t="array" ref="AC5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3" s="1">
        <f t="array" ref="AD5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3" s="12">
        <f t="array" ref="AE53">IF(Tableau1[[#This Row],[LEAD_QUAL_PREMIER]]=1,Tableau1[[#This Row],[niv1 qual]],COUNTIFS(Tableau1[DIRECT],Tableau1[[#This Row],[NOM]],Tableau1[LEAD_QUAL_VRAI],0,Tableau1[VENTES],"&gt;=250"))</f>
        <v>0</v>
      </c>
      <c r="AF53" s="1">
        <f t="array" ref="AF5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3" s="1">
        <f t="array" ref="AG53">IF(AND(Tableau1[[#This Row],[niv1 qual]]&gt;3,(Tableau1[[#This Row],[niv1 qual]]+Tableau1[[#This Row],[niv2+ qual]])&gt;5,Tableau1[[#This Row],[VENTES]]&gt;=1000,Tableau1[[#This Row],[ventes_equipe_temp]]&gt;=6000),1,0)</f>
        <v>0</v>
      </c>
      <c r="AH53" s="1">
        <f t="array" ref="AH53">IF(Tableau1[[#This Row],[LEAD_POSSIBLE]]=1,RANK(Tableau1[[#This Row],[RANG]],Tableau1[RANG],1),0)</f>
        <v>0</v>
      </c>
      <c r="AI53" s="1">
        <f t="array" ref="AI53">IF(COUNTIF(Tableau1[LEAD_POSSIBLE_RANG],"&lt;&gt;0")&gt;0,IF(Tableau1[[#This Row],[LEAD_POSSIBLE_RANG]]=LARGE(Tableau1[LEAD_POSSIBLE_RANG],1),1,0),0)</f>
        <v>0</v>
      </c>
      <c r="AJ53" s="1">
        <f t="array" ref="AJ53">IF(Tableau1[[#This Row],[DIRECT]]="",Tableau1[[#This Row],[LEAD_QUAL_VRAI]],IF(INDEX(Tableau1[],MATCH(Tableau1[[#This Row],[DIRECT]],Tableau1[NOM],0),COLUMN(Tableau1[[#This Row],[LEAD_QUAL_VRAI]]))=1,1,0))</f>
        <v>1</v>
      </c>
      <c r="AK53" s="1">
        <f t="array" ref="AK5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3" s="1">
        <f t="array" ref="AL5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1800</v>
      </c>
      <c r="AM53" s="10">
        <f t="array" ref="AM53">Tableau1[[#This Row],[VENTES]]+SUMIFS(Tableau1[VENTES EQUIPE],Tableau1[DIRECT],Tableau1[[#This Row],[NOM]],Tableau1[signé_lead],0)</f>
        <v>1800</v>
      </c>
      <c r="AN53" s="1">
        <f t="array" ref="AN53">IF(Tableau1[[#This Row],[LEAD_QUAL_VRAI]]=1,SUMIFS(Tableau1[VENTES EQUIPE],Tableau1[LEADER DIRECT],Tableau1[[#This Row],[NOM]],Tableau1[signé_lead],1),0)</f>
        <v>0</v>
      </c>
      <c r="AO53" s="1">
        <f t="array" ref="AO53">IF(Tableau1[[#This Row],[LEAD_QUAL_VRAI]]=1,SUMIFS(Tableau1[VENTES EQUIPE],Tableau1[RANG_leader],Tableau1[[#This Row],[RANG_leader]]+2,Tableau1[signé_lead],1),0)</f>
        <v>0</v>
      </c>
      <c r="AP53" s="1">
        <f t="array" ref="AP53">IF(Tableau1[[#This Row],[LEAD_QUAL_VRAI]]=1,SUMIFS(Tableau1[VENTES EQUIPE],Tableau1[RANG_leader],Tableau1[[#This Row],[RANG_leader]]+3,Tableau1[signé_lead],1),0)</f>
        <v>0</v>
      </c>
      <c r="AQ53" s="1">
        <f t="array" ref="AQ53">IF(Tableau1[[#This Row],[LEAD_QUAL_VRAI]]=1,SUMIFS(Tableau1[VENTES EQUIPE],Tableau1[RANG_leader],Tableau1[[#This Row],[RANG_leader]]+4,Tableau1[signé_lead],1),0)</f>
        <v>0</v>
      </c>
      <c r="AR53" s="1">
        <f t="array" ref="AR53">IF(Tableau1[[#This Row],[LEAD_QUAL_VRAI]]=1,SUMIFS(Tableau1[VENTES EQUIPE],Tableau1[RANG_leader],Tableau1[[#This Row],[RANG_leader]]+5,Tableau1[signé_lead],1),0)</f>
        <v>0</v>
      </c>
      <c r="AS53" s="1">
        <f t="array" ref="AS53">IF(Tableau1[[#This Row],[LEAD_QUAL_VRAI]]=1,SUMIFS(Tableau1[VENTES EQUIPE],Tableau1[RANG_leader],Tableau1[[#This Row],[RANG_leader]]+6,Tableau1[signé_lead],1),0)</f>
        <v>0</v>
      </c>
      <c r="AT53" s="1">
        <f t="array" ref="AT53">IF(Tableau1[[#This Row],[LEAD_QUAL_VRAI]]=1,SUMIFS(Tableau1[VENTES EQUIPE],Tableau1[RANG_leader],Tableau1[[#This Row],[RANG_leader]]+7,Tableau1[signé_lead],1),0)</f>
        <v>0</v>
      </c>
      <c r="AU53" s="1">
        <f t="array" ref="AU53">IF(Tableau1[[#This Row],[LEAD_QUAL_VRAI]]=1,SUMIFS(Tableau1[VENTES EQUIPE],Tableau1[RANG_leader],Tableau1[[#This Row],[RANG_leader]]+8,Tableau1[signé_lead],1),0)</f>
        <v>0</v>
      </c>
      <c r="AV53" s="1">
        <f t="array" ref="AV53">IF(Tableau1[[#This Row],[LEAD_QUAL_VRAI]]=1,SUMIFS(Tableau1[VENTES EQUIPE],Tableau1[RANG_leader],Tableau1[[#This Row],[RANG_leader]]+9,Tableau1[signé_lead],1),0)</f>
        <v>0</v>
      </c>
      <c r="AW53" s="1">
        <f t="array" ref="AW53">IF(Tableau1[[#This Row],[LEAD_QUAL_VRAI]]=1,SUMIFS(Tableau1[VENTES EQUIPE],Tableau1[RANG_leader],Tableau1[[#This Row],[RANG_leader]]+10,Tableau1[signé_lead],1),0)</f>
        <v>0</v>
      </c>
      <c r="AX53" s="1">
        <f t="array" ref="AX53">IF(Tableau1[[#This Row],[LEAD_QUAL_VRAI]]=1,SUMIFS(Tableau1[VENTES EQUIPE],Tableau1[RANG_leader],Tableau1[[#This Row],[RANG_leader]]+11,Tableau1[signé_lead],1),0)</f>
        <v>0</v>
      </c>
      <c r="AY53" s="1">
        <f t="array" ref="AY53">IF(Tableau1[[#This Row],[LEAD_QUAL_VRAI]]=1,SUMIFS(Tableau1[VENTES EQUIPE],Tableau1[RANG_leader],Tableau1[[#This Row],[RANG_leader]]+12,Tableau1[signé_lead],1),0)</f>
        <v>0</v>
      </c>
      <c r="AZ53" s="1">
        <f t="array" ref="AZ53">IF(Tableau1[[#This Row],[LEAD_QUAL_VRAI]]=1,SUMIFS(Tableau1[VENTES EQUIPE],Tableau1[RANG_leader],Tableau1[[#This Row],[RANG_leader]]+13,Tableau1[signé_lead],1),0)</f>
        <v>0</v>
      </c>
      <c r="BA53" s="1">
        <f t="array" ref="BA53">IF(Tableau1[[#This Row],[LEAD_QUAL_VRAI]]=1,SUMIFS(Tableau1[VENTES EQUIPE],Tableau1[RANG_leader],Tableau1[[#This Row],[RANG_leader]]+14,Tableau1[signé_lead],1),0)</f>
        <v>0</v>
      </c>
      <c r="BB53" s="1">
        <f t="array" ref="BB53">IF(Tableau1[[#This Row],[LEAD_QUAL_VRAI]]=1,SUMIFS(Tableau1[VENTES EQUIPE],Tableau1[RANG_leader],Tableau1[[#This Row],[RANG_leader]]+15,Tableau1[signé_lead],1),0)</f>
        <v>0</v>
      </c>
      <c r="BC53" s="1">
        <f t="array" ref="BC53">IF(Tableau1[[#This Row],[LEAD_QUAL_VRAI]]=1,COUNTIFS(Tableau1[LEADER DIRECT],Tableau1[[#This Row],[NOM]],Tableau1[LEAD_QUAL_VRAI],1),0)</f>
        <v>0</v>
      </c>
      <c r="BD53" s="1">
        <f t="array" ref="BD53">IF(Tableau1[[#This Row],[LEAD_QUAL_VRAI]]=1,COUNTIFS(Tableau1[RANG_leader],Tableau1[[#This Row],[RANG_leader]]+2),0)</f>
        <v>0</v>
      </c>
      <c r="BE53" s="1">
        <f t="array" ref="BE53">IF(Tableau1[[#This Row],[LEAD_QUAL_VRAI]]=1,COUNTIFS(Tableau1[RANG_leader],Tableau1[[#This Row],[RANG_leader]]+3),0)</f>
        <v>0</v>
      </c>
      <c r="BF53" s="1">
        <f t="array" ref="BF53">IF(AND(Tableau1[[#This Row],[VENTES]]&gt;=250,COUNTIFS(Tableau1[DIRECT],Tableau1[[#This Row],[NOM]],Tableau1[VENTES],"&gt;=250",Tableau1[LEAD_QUAL_VRAI],0)&gt;0),1,0)</f>
        <v>0</v>
      </c>
      <c r="BG53" s="1">
        <f t="array" ref="BG53">IF(AND(Tableau1[[#This Row],[VENTES]]&gt;=250,COUNTIFS(Tableau1[DIRECT],Tableau1[[#This Row],[NOM]],Tableau1[VENTES],"&gt;=250",Tableau1[LEAD_QUAL_VRAI],0)&gt;1),1,0)</f>
        <v>0</v>
      </c>
      <c r="BH53" s="1">
        <f t="array" ref="BH53">IF(AND(Tableau1[[#This Row],[VENTES]]&gt;=750,COUNTIFS(Tableau1[DIRECT],Tableau1[[#This Row],[NOM]],Tableau1[VENTES],"&gt;=250",Tableau1[LEAD_QUAL_VRAI],0)&gt;2,Tableau1[[#This Row],[VENTES EQUIPE]]&gt;=3000),1,0)</f>
        <v>0</v>
      </c>
      <c r="BI53" s="1">
        <f t="array" ref="BI53">IF(Tableau1[[#This Row],[lead niv1]]=1,1,0)</f>
        <v>0</v>
      </c>
      <c r="BJ53" s="1">
        <f t="array" ref="BJ53">IF(Tableau1[[#This Row],[lead niv1]]&gt;1,1,0)</f>
        <v>0</v>
      </c>
      <c r="BK53" s="1">
        <f t="array" ref="BK53">IF(AND(Tableau1[[#This Row],[lead niv1]]&gt;2,Tableau1[[#This Row],[lead niv2]]&gt;0),1,0)</f>
        <v>0</v>
      </c>
      <c r="BL53" s="1">
        <f t="array" ref="BL53">IF(AND(Tableau1[[#This Row],[lead niv1]]&gt;5,Tableau1[[#This Row],[lead niv2]]&gt;2,Tableau1[[#This Row],[lead niv3]]&gt;0),1,0)</f>
        <v>0</v>
      </c>
      <c r="BM53" s="1">
        <f t="array" ref="BM53">IF(AND(Tableau1[[#This Row],[lead niv1]]&gt;11,Tableau1[[#This Row],[lead niv2]]&gt;5,Tableau1[[#This Row],[lead niv3]]&gt;1),1,0)</f>
        <v>0</v>
      </c>
      <c r="BN53" s="10" t="str">
        <f t="array" ref="BN5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53" s="13">
        <f t="array" ref="BO5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450</v>
      </c>
      <c r="BP53" s="12" t="str">
        <f t="array" ref="BP53">Tableau1[[#This Row],[lead niv1]]&amp;"-"&amp;Tableau1[[#This Row],[lead niv2]]&amp;"-"&amp;Tableau1[[#This Row],[lead niv3]]</f>
        <v>0-0-0</v>
      </c>
      <c r="BQ53" s="12"/>
      <c r="BR53" s="14">
        <v>0</v>
      </c>
      <c r="BS53" s="26" t="str">
        <f t="array" ref="BS53">INDEX(Tableau2[RANK],MATCH(BN53,Tableau2[RANK],0)+1,1)</f>
        <v>CONS SEIGNOR</v>
      </c>
      <c r="BT53" s="26">
        <f t="array" ref="BT5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3" s="26" t="str">
        <f t="array" ref="BU53">IF(Tableau1[[#This Row],[PERSO À QUALIFIER]]&gt;0,INDEX(Tableau1[],MATCH(_xlfn.MAXIFS(Tableau1[VENTES],Tableau1[VENTES],"&lt;250",Tableau1[DIRECT],Tableau1[[#This Row],[NOM]]),Tableau1[VENTES],0),COLUMN(Tableau1[NOM])),"")</f>
        <v/>
      </c>
      <c r="BV53" s="26" t="str">
        <f t="array" ref="BV5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3" s="26">
        <f t="array" ref="BW5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3" s="26" t="str">
        <f t="array" ref="BX5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3" s="26" t="str">
        <f t="array" ref="BY5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3" s="26" t="str">
        <f t="array" ref="BZ5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3" s="26" t="str">
        <f t="array" ref="CA5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3" s="26">
        <f t="array" ref="CB5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3" s="26">
        <f t="array" ref="CC5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3" s="26">
        <f t="array" ref="CD5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3" s="26" t="str">
        <f t="array" ref="CE5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3" s="26" t="str">
        <f t="array" ref="CF5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3" s="26" t="str">
        <f t="array" ref="CG5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3" s="26" t="str">
        <f t="array" ref="CH5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3" s="26" t="str">
        <f t="array" ref="CI5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3" s="26" t="str">
        <f t="array" ref="CJ5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53" s="26" t="str">
        <f t="array" ref="CK5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3" s="26" t="e">
        <f t="array" ref="CL5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3" s="26" t="e">
        <f t="array" ref="CM5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3" s="26"/>
      <c r="CO53" s="26"/>
      <c r="CP53" s="26">
        <f t="array" ref="CP5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3" s="26" t="str">
        <f t="array" ref="CQ5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3" s="26" t="str">
        <f t="array" ref="CR5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3" s="26"/>
      <c r="CT53" s="26"/>
      <c r="CU53" s="26"/>
      <c r="CV53" s="26"/>
      <c r="CW53" s="26"/>
      <c r="CX53" s="26"/>
      <c r="CY53" s="26"/>
      <c r="CZ53" s="26"/>
      <c r="DA53" s="26"/>
      <c r="DB53" s="26"/>
      <c r="DC53" s="26">
        <f t="array" ref="DC5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3" s="26" t="str">
        <f t="array" ref="DD5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3" s="26" t="str">
        <f t="array" ref="DE5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3" s="26">
        <f t="array" ref="DF5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3" s="26" t="str">
        <f t="array" ref="DG5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3" s="26" t="str">
        <f t="array" ref="DH5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3" s="26">
        <f t="array" ref="DI5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3" s="26">
        <f t="array" ref="DJ5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450</v>
      </c>
      <c r="DK53" s="26">
        <f t="array" ref="DK53">IF(Tableau1[[#This Row],[PAYE SI INVESTI]]&lt;&gt;"",Tableau1[[#This Row],[PAYE SI INVESTI]]-Tableau1[[#This Row],[PAYE]],"")</f>
        <v>0</v>
      </c>
      <c r="DO53" s="3"/>
    </row>
    <row r="54" spans="1:119" x14ac:dyDescent="0.25">
      <c r="A54" s="9" t="s">
        <v>166</v>
      </c>
      <c r="B54" s="2" t="s">
        <v>123</v>
      </c>
      <c r="C54" s="1" t="str">
        <f t="array" ref="C54">IF(OR(Tableau1[[#This Row],[DIRECT]]="",Tableau1[[#This Row],[DIRECT]]="val"),"",INDEX(Tableau1[],MATCH(Tableau1[[#This Row],[DIRECT]],Tableau1[NOM],0),2))</f>
        <v>CAROLINE GAULIN</v>
      </c>
      <c r="D54" s="1" t="str">
        <f t="array" ref="D54">IF(OR(Tableau1[[#This Row],[direct2]]="",Tableau1[[#This Row],[direct2]]="val"),"",INDEX(Tableau1[],MATCH(Tableau1[[#This Row],[direct2]],Tableau1[NOM],0),2))</f>
        <v>VAL</v>
      </c>
      <c r="E54" s="1" t="str">
        <f t="array" ref="E54">IF(OR(Tableau1[[#This Row],[direct3]]="",Tableau1[[#This Row],[direct3]]="val"),"",INDEX(Tableau1[],MATCH(Tableau1[[#This Row],[direct3]],Tableau1[NOM],0),2))</f>
        <v/>
      </c>
      <c r="F54" s="1" t="str">
        <f t="array" ref="F54">IF(OR(Tableau1[[#This Row],[direct4]]="",Tableau1[[#This Row],[direct4]]="val"),"",INDEX(Tableau1[],MATCH(Tableau1[[#This Row],[direct4]],Tableau1[NOM],0),2))</f>
        <v/>
      </c>
      <c r="G54" s="1" t="str">
        <f t="array" ref="G54">IF(OR(Tableau1[[#This Row],[direct5]]="",Tableau1[[#This Row],[direct5]]="val"),"",INDEX(Tableau1[],MATCH(Tableau1[[#This Row],[direct5]],Tableau1[NOM],0),2))</f>
        <v/>
      </c>
      <c r="H54" s="1" t="str">
        <f t="array" ref="H54">IF(OR(Tableau1[[#This Row],[direct6]]="",Tableau1[[#This Row],[direct6]]="val"),"",INDEX(Tableau1[],MATCH(Tableau1[[#This Row],[direct6]],Tableau1[NOM],0),2))</f>
        <v/>
      </c>
      <c r="I54" s="1" t="str">
        <f t="array" ref="I54">IF(OR(Tableau1[[#This Row],[direct7]]="",Tableau1[[#This Row],[direct7]]="val"),"",INDEX(Tableau1[],MATCH(Tableau1[[#This Row],[direct7]],Tableau1[NOM],0),2))</f>
        <v/>
      </c>
      <c r="J54" s="1" t="str">
        <f t="array" ref="J54">IF(OR(Tableau1[[#This Row],[direct8]]="",Tableau1[[#This Row],[direct8]]="val"),"",INDEX(Tableau1[],MATCH(Tableau1[[#This Row],[direct8]],Tableau1[NOM],0),2))</f>
        <v/>
      </c>
      <c r="K54" s="1" t="str">
        <f t="array" ref="K54">IF(OR(Tableau1[[#This Row],[direct9]]="",Tableau1[[#This Row],[direct9]]="val"),"",INDEX(Tableau1[],MATCH(Tableau1[[#This Row],[direct9]],Tableau1[NOM],0),2))</f>
        <v/>
      </c>
      <c r="L54" s="1" t="str">
        <f t="array" ref="L54">IF(OR(Tableau1[[#This Row],[direct10]]="",Tableau1[[#This Row],[direct10]]="val"),"",INDEX(Tableau1[],MATCH(Tableau1[[#This Row],[direct10]],Tableau1[NOM],0),2))</f>
        <v/>
      </c>
      <c r="M54" s="1" t="str">
        <f t="array" ref="M54">IF(OR(Tableau1[[#This Row],[direct11]]="",Tableau1[[#This Row],[direct11]]="val"),"",INDEX(Tableau1[],MATCH(Tableau1[[#This Row],[direct11]],Tableau1[NOM],0),2))</f>
        <v/>
      </c>
      <c r="N54" s="1" t="str">
        <f t="array" ref="N54">IF(OR(Tableau1[[#This Row],[direct12]]="",Tableau1[[#This Row],[direct12]]="val"),"",INDEX(Tableau1[],MATCH(Tableau1[[#This Row],[direct12]],Tableau1[NOM],0),2))</f>
        <v/>
      </c>
      <c r="O54" s="1" t="str">
        <f t="array" ref="O54">IF(OR(Tableau1[[#This Row],[direct13]]="",Tableau1[[#This Row],[direct13]]="val"),"",INDEX(Tableau1[],MATCH(Tableau1[[#This Row],[direct13]],Tableau1[NOM],0),2))</f>
        <v/>
      </c>
      <c r="P54" s="1" t="str">
        <f t="array" ref="P54">IF(OR(Tableau1[[#This Row],[direct14]]="",Tableau1[[#This Row],[direct14]]="val"),"",INDEX(Tableau1[],MATCH(Tableau1[[#This Row],[direct14]],Tableau1[NOM],0),2))</f>
        <v/>
      </c>
      <c r="Q54" s="1" t="str">
        <f t="array" ref="Q54">IF(OR(Tableau1[[#This Row],[direct15]]="",Tableau1[[#This Row],[direct15]]="val"),"",INDEX(Tableau1[],MATCH(Tableau1[[#This Row],[direct15]],Tableau1[NOM],0),2))</f>
        <v/>
      </c>
      <c r="R54" s="1" t="str">
        <f t="array" ref="R54">IF(OR(Tableau1[[#This Row],[direct16]]="",Tableau1[[#This Row],[direct16]]="val"),"",INDEX(Tableau1[],MATCH(Tableau1[[#This Row],[direct16]],Tableau1[NOM],0),2))</f>
        <v/>
      </c>
      <c r="S54" s="1" t="str">
        <f t="array" ref="S54">IF(OR(Tableau1[[#This Row],[direct17]]="",Tableau1[[#This Row],[direct17]]="val"),"",INDEX(Tableau1[],MATCH(Tableau1[[#This Row],[direct17]],Tableau1[NOM],0),2))</f>
        <v/>
      </c>
      <c r="T54" s="1" t="str">
        <f t="array" ref="T54">IF(OR(Tableau1[[#This Row],[direct18]]="",Tableau1[[#This Row],[direct18]]="val"),"",INDEX(Tableau1[],MATCH(Tableau1[[#This Row],[direct18]],Tableau1[NOM],0),2))</f>
        <v/>
      </c>
      <c r="U54" s="1" t="str">
        <f t="array" ref="U54">IF(OR(Tableau1[[#This Row],[direct19]]="",Tableau1[[#This Row],[direct19]]="val"),"",INDEX(Tableau1[],MATCH(Tableau1[[#This Row],[direct19]],Tableau1[NOM],0),2))</f>
        <v/>
      </c>
      <c r="V54" s="12" t="str">
        <f t="array" ref="V5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54" s="12">
        <f t="array" ref="W54">IF(Tableau1[[#This Row],[LEADER DIRECT]]="",0,INDEX(Tableau1[],MATCH(Tableau1[[#This Row],[LEADER DIRECT]],Tableau1[NOM],0),COLUMN(Tableau1[[#This Row],[RANG_leader]])))</f>
        <v>1</v>
      </c>
      <c r="X54" s="12">
        <f t="array" ref="X5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4" s="12">
        <f t="array" ref="Y54">IF(Tableau1[[#This Row],[DIRECT]]="",0,VLOOKUP(Tableau1[[#This Row],[DIRECT]],Tableau1[],COLUMN(Tableau1[[#This Row],[RANG]]),FALSE)+1)</f>
        <v>3</v>
      </c>
      <c r="Z54" s="8">
        <v>700</v>
      </c>
      <c r="AA54" s="1">
        <f t="array" ref="AA54">COUNTIF(Tableau1[DIRECT],Tableau1[[#This Row],[NOM]])</f>
        <v>0</v>
      </c>
      <c r="AB54" s="1">
        <f t="array" ref="AB54">COUNTIFS(Tableau1[DIRECT],Tableau1[[#This Row],[NOM]],Tableau1[VENTES],"&gt;=250")</f>
        <v>0</v>
      </c>
      <c r="AC54" s="1">
        <f t="array" ref="AC5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4" s="1">
        <f t="array" ref="AD5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4" s="12">
        <f t="array" ref="AE54">IF(Tableau1[[#This Row],[LEAD_QUAL_PREMIER]]=1,Tableau1[[#This Row],[niv1 qual]],COUNTIFS(Tableau1[DIRECT],Tableau1[[#This Row],[NOM]],Tableau1[LEAD_QUAL_VRAI],0,Tableau1[VENTES],"&gt;=250"))</f>
        <v>0</v>
      </c>
      <c r="AF54" s="1">
        <f t="array" ref="AF5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4" s="1">
        <f t="array" ref="AG54">IF(AND(Tableau1[[#This Row],[niv1 qual]]&gt;3,(Tableau1[[#This Row],[niv1 qual]]+Tableau1[[#This Row],[niv2+ qual]])&gt;5,Tableau1[[#This Row],[VENTES]]&gt;=1000,Tableau1[[#This Row],[ventes_equipe_temp]]&gt;=6000),1,0)</f>
        <v>0</v>
      </c>
      <c r="AH54" s="1">
        <f t="array" ref="AH54">IF(Tableau1[[#This Row],[LEAD_POSSIBLE]]=1,RANK(Tableau1[[#This Row],[RANG]],Tableau1[RANG],1),0)</f>
        <v>0</v>
      </c>
      <c r="AI54" s="1">
        <f t="array" ref="AI54">IF(COUNTIF(Tableau1[LEAD_POSSIBLE_RANG],"&lt;&gt;0")&gt;0,IF(Tableau1[[#This Row],[LEAD_POSSIBLE_RANG]]=LARGE(Tableau1[LEAD_POSSIBLE_RANG],1),1,0),0)</f>
        <v>0</v>
      </c>
      <c r="AJ54" s="1">
        <f t="array" ref="AJ54">IF(Tableau1[[#This Row],[DIRECT]]="",Tableau1[[#This Row],[LEAD_QUAL_VRAI]],IF(INDEX(Tableau1[],MATCH(Tableau1[[#This Row],[DIRECT]],Tableau1[NOM],0),COLUMN(Tableau1[[#This Row],[LEAD_QUAL_VRAI]]))=1,1,0))</f>
        <v>1</v>
      </c>
      <c r="AK54" s="1">
        <f t="array" ref="AK5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4" s="1">
        <f t="array" ref="AL5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700</v>
      </c>
      <c r="AM54" s="10">
        <f t="array" ref="AM54">Tableau1[[#This Row],[VENTES]]+SUMIFS(Tableau1[VENTES EQUIPE],Tableau1[DIRECT],Tableau1[[#This Row],[NOM]],Tableau1[signé_lead],0)</f>
        <v>700</v>
      </c>
      <c r="AN54" s="1">
        <f t="array" ref="AN54">IF(Tableau1[[#This Row],[LEAD_QUAL_VRAI]]=1,SUMIFS(Tableau1[VENTES EQUIPE],Tableau1[LEADER DIRECT],Tableau1[[#This Row],[NOM]],Tableau1[signé_lead],1),0)</f>
        <v>0</v>
      </c>
      <c r="AO54" s="1">
        <f t="array" ref="AO54">IF(Tableau1[[#This Row],[LEAD_QUAL_VRAI]]=1,SUMIFS(Tableau1[VENTES EQUIPE],Tableau1[RANG_leader],Tableau1[[#This Row],[RANG_leader]]+2,Tableau1[signé_lead],1),0)</f>
        <v>0</v>
      </c>
      <c r="AP54" s="1">
        <f t="array" ref="AP54">IF(Tableau1[[#This Row],[LEAD_QUAL_VRAI]]=1,SUMIFS(Tableau1[VENTES EQUIPE],Tableau1[RANG_leader],Tableau1[[#This Row],[RANG_leader]]+3,Tableau1[signé_lead],1),0)</f>
        <v>0</v>
      </c>
      <c r="AQ54" s="1">
        <f t="array" ref="AQ54">IF(Tableau1[[#This Row],[LEAD_QUAL_VRAI]]=1,SUMIFS(Tableau1[VENTES EQUIPE],Tableau1[RANG_leader],Tableau1[[#This Row],[RANG_leader]]+4,Tableau1[signé_lead],1),0)</f>
        <v>0</v>
      </c>
      <c r="AR54" s="1">
        <f t="array" ref="AR54">IF(Tableau1[[#This Row],[LEAD_QUAL_VRAI]]=1,SUMIFS(Tableau1[VENTES EQUIPE],Tableau1[RANG_leader],Tableau1[[#This Row],[RANG_leader]]+5,Tableau1[signé_lead],1),0)</f>
        <v>0</v>
      </c>
      <c r="AS54" s="1">
        <f t="array" ref="AS54">IF(Tableau1[[#This Row],[LEAD_QUAL_VRAI]]=1,SUMIFS(Tableau1[VENTES EQUIPE],Tableau1[RANG_leader],Tableau1[[#This Row],[RANG_leader]]+6,Tableau1[signé_lead],1),0)</f>
        <v>0</v>
      </c>
      <c r="AT54" s="1">
        <f t="array" ref="AT54">IF(Tableau1[[#This Row],[LEAD_QUAL_VRAI]]=1,SUMIFS(Tableau1[VENTES EQUIPE],Tableau1[RANG_leader],Tableau1[[#This Row],[RANG_leader]]+7,Tableau1[signé_lead],1),0)</f>
        <v>0</v>
      </c>
      <c r="AU54" s="1">
        <f t="array" ref="AU54">IF(Tableau1[[#This Row],[LEAD_QUAL_VRAI]]=1,SUMIFS(Tableau1[VENTES EQUIPE],Tableau1[RANG_leader],Tableau1[[#This Row],[RANG_leader]]+8,Tableau1[signé_lead],1),0)</f>
        <v>0</v>
      </c>
      <c r="AV54" s="1">
        <f t="array" ref="AV54">IF(Tableau1[[#This Row],[LEAD_QUAL_VRAI]]=1,SUMIFS(Tableau1[VENTES EQUIPE],Tableau1[RANG_leader],Tableau1[[#This Row],[RANG_leader]]+9,Tableau1[signé_lead],1),0)</f>
        <v>0</v>
      </c>
      <c r="AW54" s="1">
        <f t="array" ref="AW54">IF(Tableau1[[#This Row],[LEAD_QUAL_VRAI]]=1,SUMIFS(Tableau1[VENTES EQUIPE],Tableau1[RANG_leader],Tableau1[[#This Row],[RANG_leader]]+10,Tableau1[signé_lead],1),0)</f>
        <v>0</v>
      </c>
      <c r="AX54" s="1">
        <f t="array" ref="AX54">IF(Tableau1[[#This Row],[LEAD_QUAL_VRAI]]=1,SUMIFS(Tableau1[VENTES EQUIPE],Tableau1[RANG_leader],Tableau1[[#This Row],[RANG_leader]]+11,Tableau1[signé_lead],1),0)</f>
        <v>0</v>
      </c>
      <c r="AY54" s="1">
        <f t="array" ref="AY54">IF(Tableau1[[#This Row],[LEAD_QUAL_VRAI]]=1,SUMIFS(Tableau1[VENTES EQUIPE],Tableau1[RANG_leader],Tableau1[[#This Row],[RANG_leader]]+12,Tableau1[signé_lead],1),0)</f>
        <v>0</v>
      </c>
      <c r="AZ54" s="1">
        <f t="array" ref="AZ54">IF(Tableau1[[#This Row],[LEAD_QUAL_VRAI]]=1,SUMIFS(Tableau1[VENTES EQUIPE],Tableau1[RANG_leader],Tableau1[[#This Row],[RANG_leader]]+13,Tableau1[signé_lead],1),0)</f>
        <v>0</v>
      </c>
      <c r="BA54" s="1">
        <f t="array" ref="BA54">IF(Tableau1[[#This Row],[LEAD_QUAL_VRAI]]=1,SUMIFS(Tableau1[VENTES EQUIPE],Tableau1[RANG_leader],Tableau1[[#This Row],[RANG_leader]]+14,Tableau1[signé_lead],1),0)</f>
        <v>0</v>
      </c>
      <c r="BB54" s="1">
        <f t="array" ref="BB54">IF(Tableau1[[#This Row],[LEAD_QUAL_VRAI]]=1,SUMIFS(Tableau1[VENTES EQUIPE],Tableau1[RANG_leader],Tableau1[[#This Row],[RANG_leader]]+15,Tableau1[signé_lead],1),0)</f>
        <v>0</v>
      </c>
      <c r="BC54" s="1">
        <f t="array" ref="BC54">IF(Tableau1[[#This Row],[LEAD_QUAL_VRAI]]=1,COUNTIFS(Tableau1[LEADER DIRECT],Tableau1[[#This Row],[NOM]],Tableau1[LEAD_QUAL_VRAI],1),0)</f>
        <v>0</v>
      </c>
      <c r="BD54" s="1">
        <f t="array" ref="BD54">IF(Tableau1[[#This Row],[LEAD_QUAL_VRAI]]=1,COUNTIFS(Tableau1[RANG_leader],Tableau1[[#This Row],[RANG_leader]]+2),0)</f>
        <v>0</v>
      </c>
      <c r="BE54" s="1">
        <f t="array" ref="BE54">IF(Tableau1[[#This Row],[LEAD_QUAL_VRAI]]=1,COUNTIFS(Tableau1[RANG_leader],Tableau1[[#This Row],[RANG_leader]]+3),0)</f>
        <v>0</v>
      </c>
      <c r="BF54" s="1">
        <f t="array" ref="BF54">IF(AND(Tableau1[[#This Row],[VENTES]]&gt;=250,COUNTIFS(Tableau1[DIRECT],Tableau1[[#This Row],[NOM]],Tableau1[VENTES],"&gt;=250",Tableau1[LEAD_QUAL_VRAI],0)&gt;0),1,0)</f>
        <v>0</v>
      </c>
      <c r="BG54" s="1">
        <f t="array" ref="BG54">IF(AND(Tableau1[[#This Row],[VENTES]]&gt;=250,COUNTIFS(Tableau1[DIRECT],Tableau1[[#This Row],[NOM]],Tableau1[VENTES],"&gt;=250",Tableau1[LEAD_QUAL_VRAI],0)&gt;1),1,0)</f>
        <v>0</v>
      </c>
      <c r="BH54" s="1">
        <f t="array" ref="BH54">IF(AND(Tableau1[[#This Row],[VENTES]]&gt;=750,COUNTIFS(Tableau1[DIRECT],Tableau1[[#This Row],[NOM]],Tableau1[VENTES],"&gt;=250",Tableau1[LEAD_QUAL_VRAI],0)&gt;2,Tableau1[[#This Row],[VENTES EQUIPE]]&gt;=3000),1,0)</f>
        <v>0</v>
      </c>
      <c r="BI54" s="1">
        <f t="array" ref="BI54">IF(Tableau1[[#This Row],[lead niv1]]=1,1,0)</f>
        <v>0</v>
      </c>
      <c r="BJ54" s="1">
        <f t="array" ref="BJ54">IF(Tableau1[[#This Row],[lead niv1]]&gt;1,1,0)</f>
        <v>0</v>
      </c>
      <c r="BK54" s="1">
        <f t="array" ref="BK54">IF(AND(Tableau1[[#This Row],[lead niv1]]&gt;2,Tableau1[[#This Row],[lead niv2]]&gt;0),1,0)</f>
        <v>0</v>
      </c>
      <c r="BL54" s="1">
        <f t="array" ref="BL54">IF(AND(Tableau1[[#This Row],[lead niv1]]&gt;5,Tableau1[[#This Row],[lead niv2]]&gt;2,Tableau1[[#This Row],[lead niv3]]&gt;0),1,0)</f>
        <v>0</v>
      </c>
      <c r="BM54" s="1">
        <f t="array" ref="BM54">IF(AND(Tableau1[[#This Row],[lead niv1]]&gt;11,Tableau1[[#This Row],[lead niv2]]&gt;5,Tableau1[[#This Row],[lead niv3]]&gt;1),1,0)</f>
        <v>0</v>
      </c>
      <c r="BN54" s="10" t="str">
        <f t="array" ref="BN5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54" s="13">
        <f t="array" ref="BO5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175</v>
      </c>
      <c r="BP54" s="12" t="str">
        <f t="array" ref="BP54">Tableau1[[#This Row],[lead niv1]]&amp;"-"&amp;Tableau1[[#This Row],[lead niv2]]&amp;"-"&amp;Tableau1[[#This Row],[lead niv3]]</f>
        <v>0-0-0</v>
      </c>
      <c r="BQ54" s="12"/>
      <c r="BR54" s="14">
        <v>0</v>
      </c>
      <c r="BS54" s="26" t="str">
        <f t="array" ref="BS54">INDEX(Tableau2[RANK],MATCH(BN54,Tableau2[RANK],0)+1,1)</f>
        <v>CONS SEIGNOR</v>
      </c>
      <c r="BT54" s="26">
        <f t="array" ref="BT5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4" s="26" t="str">
        <f t="array" ref="BU54">IF(Tableau1[[#This Row],[PERSO À QUALIFIER]]&gt;0,INDEX(Tableau1[],MATCH(_xlfn.MAXIFS(Tableau1[VENTES],Tableau1[VENTES],"&lt;250",Tableau1[DIRECT],Tableau1[[#This Row],[NOM]]),Tableau1[VENTES],0),COLUMN(Tableau1[NOM])),"")</f>
        <v/>
      </c>
      <c r="BV54" s="26" t="str">
        <f t="array" ref="BV5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4" s="26">
        <f t="array" ref="BW5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4" s="26" t="str">
        <f t="array" ref="BX5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4" s="26" t="str">
        <f t="array" ref="BY5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4" s="26" t="str">
        <f t="array" ref="BZ5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4" s="26" t="str">
        <f t="array" ref="CA5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4" s="26">
        <f t="array" ref="CB5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4" s="26">
        <f t="array" ref="CC5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4" s="26">
        <f t="array" ref="CD5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4" s="26" t="str">
        <f t="array" ref="CE5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4" s="26" t="str">
        <f t="array" ref="CF5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4" s="26" t="str">
        <f t="array" ref="CG5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4" s="26" t="str">
        <f t="array" ref="CH5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4" s="26" t="str">
        <f t="array" ref="CI5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4" s="26" t="str">
        <f t="array" ref="CJ5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54" s="26" t="str">
        <f t="array" ref="CK5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4" s="26" t="e">
        <f t="array" ref="CL5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4" s="26" t="e">
        <f t="array" ref="CM5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4" s="26"/>
      <c r="CO54" s="26"/>
      <c r="CP54" s="26">
        <f t="array" ref="CP5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4" s="26" t="str">
        <f t="array" ref="CQ5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4" s="26" t="str">
        <f t="array" ref="CR5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4" s="26"/>
      <c r="CT54" s="26"/>
      <c r="CU54" s="26"/>
      <c r="CV54" s="26"/>
      <c r="CW54" s="26"/>
      <c r="CX54" s="26"/>
      <c r="CY54" s="26"/>
      <c r="CZ54" s="26"/>
      <c r="DA54" s="26"/>
      <c r="DB54" s="26"/>
      <c r="DC54" s="26">
        <f t="array" ref="DC5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4" s="26" t="str">
        <f t="array" ref="DD5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4" s="26" t="str">
        <f t="array" ref="DE5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4" s="26">
        <f t="array" ref="DF5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4" s="26" t="str">
        <f t="array" ref="DG5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4" s="26" t="str">
        <f t="array" ref="DH5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4" s="26">
        <f t="array" ref="DI5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4" s="26">
        <f t="array" ref="DJ5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175</v>
      </c>
      <c r="DK54" s="26">
        <f t="array" ref="DK54">IF(Tableau1[[#This Row],[PAYE SI INVESTI]]&lt;&gt;"",Tableau1[[#This Row],[PAYE SI INVESTI]]-Tableau1[[#This Row],[PAYE]],"")</f>
        <v>0</v>
      </c>
      <c r="DO54" s="3"/>
    </row>
    <row r="55" spans="1:119" x14ac:dyDescent="0.25">
      <c r="A55" s="9" t="s">
        <v>167</v>
      </c>
      <c r="B55" s="2" t="s">
        <v>123</v>
      </c>
      <c r="C55" s="1" t="str">
        <f t="array" ref="C55">IF(OR(Tableau1[[#This Row],[DIRECT]]="",Tableau1[[#This Row],[DIRECT]]="val"),"",INDEX(Tableau1[],MATCH(Tableau1[[#This Row],[DIRECT]],Tableau1[NOM],0),2))</f>
        <v>CAROLINE GAULIN</v>
      </c>
      <c r="D55" s="1" t="str">
        <f t="array" ref="D55">IF(OR(Tableau1[[#This Row],[direct2]]="",Tableau1[[#This Row],[direct2]]="val"),"",INDEX(Tableau1[],MATCH(Tableau1[[#This Row],[direct2]],Tableau1[NOM],0),2))</f>
        <v>VAL</v>
      </c>
      <c r="E55" s="1" t="str">
        <f t="array" ref="E55">IF(OR(Tableau1[[#This Row],[direct3]]="",Tableau1[[#This Row],[direct3]]="val"),"",INDEX(Tableau1[],MATCH(Tableau1[[#This Row],[direct3]],Tableau1[NOM],0),2))</f>
        <v/>
      </c>
      <c r="F55" s="1" t="str">
        <f t="array" ref="F55">IF(OR(Tableau1[[#This Row],[direct4]]="",Tableau1[[#This Row],[direct4]]="val"),"",INDEX(Tableau1[],MATCH(Tableau1[[#This Row],[direct4]],Tableau1[NOM],0),2))</f>
        <v/>
      </c>
      <c r="G55" s="1" t="str">
        <f t="array" ref="G55">IF(OR(Tableau1[[#This Row],[direct5]]="",Tableau1[[#This Row],[direct5]]="val"),"",INDEX(Tableau1[],MATCH(Tableau1[[#This Row],[direct5]],Tableau1[NOM],0),2))</f>
        <v/>
      </c>
      <c r="H55" s="1" t="str">
        <f t="array" ref="H55">IF(OR(Tableau1[[#This Row],[direct6]]="",Tableau1[[#This Row],[direct6]]="val"),"",INDEX(Tableau1[],MATCH(Tableau1[[#This Row],[direct6]],Tableau1[NOM],0),2))</f>
        <v/>
      </c>
      <c r="I55" s="1" t="str">
        <f t="array" ref="I55">IF(OR(Tableau1[[#This Row],[direct7]]="",Tableau1[[#This Row],[direct7]]="val"),"",INDEX(Tableau1[],MATCH(Tableau1[[#This Row],[direct7]],Tableau1[NOM],0),2))</f>
        <v/>
      </c>
      <c r="J55" s="1" t="str">
        <f t="array" ref="J55">IF(OR(Tableau1[[#This Row],[direct8]]="",Tableau1[[#This Row],[direct8]]="val"),"",INDEX(Tableau1[],MATCH(Tableau1[[#This Row],[direct8]],Tableau1[NOM],0),2))</f>
        <v/>
      </c>
      <c r="K55" s="1" t="str">
        <f t="array" ref="K55">IF(OR(Tableau1[[#This Row],[direct9]]="",Tableau1[[#This Row],[direct9]]="val"),"",INDEX(Tableau1[],MATCH(Tableau1[[#This Row],[direct9]],Tableau1[NOM],0),2))</f>
        <v/>
      </c>
      <c r="L55" s="1" t="str">
        <f t="array" ref="L55">IF(OR(Tableau1[[#This Row],[direct10]]="",Tableau1[[#This Row],[direct10]]="val"),"",INDEX(Tableau1[],MATCH(Tableau1[[#This Row],[direct10]],Tableau1[NOM],0),2))</f>
        <v/>
      </c>
      <c r="M55" s="1" t="str">
        <f t="array" ref="M55">IF(OR(Tableau1[[#This Row],[direct11]]="",Tableau1[[#This Row],[direct11]]="val"),"",INDEX(Tableau1[],MATCH(Tableau1[[#This Row],[direct11]],Tableau1[NOM],0),2))</f>
        <v/>
      </c>
      <c r="N55" s="1" t="str">
        <f t="array" ref="N55">IF(OR(Tableau1[[#This Row],[direct12]]="",Tableau1[[#This Row],[direct12]]="val"),"",INDEX(Tableau1[],MATCH(Tableau1[[#This Row],[direct12]],Tableau1[NOM],0),2))</f>
        <v/>
      </c>
      <c r="O55" s="1" t="str">
        <f t="array" ref="O55">IF(OR(Tableau1[[#This Row],[direct13]]="",Tableau1[[#This Row],[direct13]]="val"),"",INDEX(Tableau1[],MATCH(Tableau1[[#This Row],[direct13]],Tableau1[NOM],0),2))</f>
        <v/>
      </c>
      <c r="P55" s="1" t="str">
        <f t="array" ref="P55">IF(OR(Tableau1[[#This Row],[direct14]]="",Tableau1[[#This Row],[direct14]]="val"),"",INDEX(Tableau1[],MATCH(Tableau1[[#This Row],[direct14]],Tableau1[NOM],0),2))</f>
        <v/>
      </c>
      <c r="Q55" s="1" t="str">
        <f t="array" ref="Q55">IF(OR(Tableau1[[#This Row],[direct15]]="",Tableau1[[#This Row],[direct15]]="val"),"",INDEX(Tableau1[],MATCH(Tableau1[[#This Row],[direct15]],Tableau1[NOM],0),2))</f>
        <v/>
      </c>
      <c r="R55" s="1" t="str">
        <f t="array" ref="R55">IF(OR(Tableau1[[#This Row],[direct16]]="",Tableau1[[#This Row],[direct16]]="val"),"",INDEX(Tableau1[],MATCH(Tableau1[[#This Row],[direct16]],Tableau1[NOM],0),2))</f>
        <v/>
      </c>
      <c r="S55" s="1" t="str">
        <f t="array" ref="S55">IF(OR(Tableau1[[#This Row],[direct17]]="",Tableau1[[#This Row],[direct17]]="val"),"",INDEX(Tableau1[],MATCH(Tableau1[[#This Row],[direct17]],Tableau1[NOM],0),2))</f>
        <v/>
      </c>
      <c r="T55" s="1" t="str">
        <f t="array" ref="T55">IF(OR(Tableau1[[#This Row],[direct18]]="",Tableau1[[#This Row],[direct18]]="val"),"",INDEX(Tableau1[],MATCH(Tableau1[[#This Row],[direct18]],Tableau1[NOM],0),2))</f>
        <v/>
      </c>
      <c r="U55" s="1" t="str">
        <f t="array" ref="U55">IF(OR(Tableau1[[#This Row],[direct19]]="",Tableau1[[#This Row],[direct19]]="val"),"",INDEX(Tableau1[],MATCH(Tableau1[[#This Row],[direct19]],Tableau1[NOM],0),2))</f>
        <v/>
      </c>
      <c r="V55" s="12" t="str">
        <f t="array" ref="V5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55" s="12">
        <f t="array" ref="W55">IF(Tableau1[[#This Row],[LEADER DIRECT]]="",0,INDEX(Tableau1[],MATCH(Tableau1[[#This Row],[LEADER DIRECT]],Tableau1[NOM],0),COLUMN(Tableau1[[#This Row],[RANG_leader]])))</f>
        <v>1</v>
      </c>
      <c r="X55" s="12">
        <f t="array" ref="X5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5" s="12">
        <f t="array" ref="Y55">IF(Tableau1[[#This Row],[DIRECT]]="",0,VLOOKUP(Tableau1[[#This Row],[DIRECT]],Tableau1[],COLUMN(Tableau1[[#This Row],[RANG]]),FALSE)+1)</f>
        <v>3</v>
      </c>
      <c r="Z55" s="8">
        <v>600</v>
      </c>
      <c r="AA55" s="1">
        <f t="array" ref="AA55">COUNTIF(Tableau1[DIRECT],Tableau1[[#This Row],[NOM]])</f>
        <v>0</v>
      </c>
      <c r="AB55" s="1">
        <f t="array" ref="AB55">COUNTIFS(Tableau1[DIRECT],Tableau1[[#This Row],[NOM]],Tableau1[VENTES],"&gt;=250")</f>
        <v>0</v>
      </c>
      <c r="AC55" s="1">
        <f t="array" ref="AC5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5" s="1">
        <f t="array" ref="AD5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5" s="12">
        <f t="array" ref="AE55">IF(Tableau1[[#This Row],[LEAD_QUAL_PREMIER]]=1,Tableau1[[#This Row],[niv1 qual]],COUNTIFS(Tableau1[DIRECT],Tableau1[[#This Row],[NOM]],Tableau1[LEAD_QUAL_VRAI],0,Tableau1[VENTES],"&gt;=250"))</f>
        <v>0</v>
      </c>
      <c r="AF55" s="1">
        <f t="array" ref="AF5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5" s="1">
        <f t="array" ref="AG55">IF(AND(Tableau1[[#This Row],[niv1 qual]]&gt;3,(Tableau1[[#This Row],[niv1 qual]]+Tableau1[[#This Row],[niv2+ qual]])&gt;5,Tableau1[[#This Row],[VENTES]]&gt;=1000,Tableau1[[#This Row],[ventes_equipe_temp]]&gt;=6000),1,0)</f>
        <v>0</v>
      </c>
      <c r="AH55" s="1">
        <f t="array" ref="AH55">IF(Tableau1[[#This Row],[LEAD_POSSIBLE]]=1,RANK(Tableau1[[#This Row],[RANG]],Tableau1[RANG],1),0)</f>
        <v>0</v>
      </c>
      <c r="AI55" s="1">
        <f t="array" ref="AI55">IF(COUNTIF(Tableau1[LEAD_POSSIBLE_RANG],"&lt;&gt;0")&gt;0,IF(Tableau1[[#This Row],[LEAD_POSSIBLE_RANG]]=LARGE(Tableau1[LEAD_POSSIBLE_RANG],1),1,0),0)</f>
        <v>0</v>
      </c>
      <c r="AJ55" s="1">
        <f t="array" ref="AJ55">IF(Tableau1[[#This Row],[DIRECT]]="",Tableau1[[#This Row],[LEAD_QUAL_VRAI]],IF(INDEX(Tableau1[],MATCH(Tableau1[[#This Row],[DIRECT]],Tableau1[NOM],0),COLUMN(Tableau1[[#This Row],[LEAD_QUAL_VRAI]]))=1,1,0))</f>
        <v>1</v>
      </c>
      <c r="AK55" s="1">
        <f t="array" ref="AK5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5" s="1">
        <f t="array" ref="AL5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600</v>
      </c>
      <c r="AM55" s="10">
        <f t="array" ref="AM55">Tableau1[[#This Row],[VENTES]]+SUMIFS(Tableau1[VENTES EQUIPE],Tableau1[DIRECT],Tableau1[[#This Row],[NOM]],Tableau1[signé_lead],0)</f>
        <v>600</v>
      </c>
      <c r="AN55" s="1">
        <f t="array" ref="AN55">IF(Tableau1[[#This Row],[LEAD_QUAL_VRAI]]=1,SUMIFS(Tableau1[VENTES EQUIPE],Tableau1[LEADER DIRECT],Tableau1[[#This Row],[NOM]],Tableau1[signé_lead],1),0)</f>
        <v>0</v>
      </c>
      <c r="AO55" s="1">
        <f t="array" ref="AO55">IF(Tableau1[[#This Row],[LEAD_QUAL_VRAI]]=1,SUMIFS(Tableau1[VENTES EQUIPE],Tableau1[RANG_leader],Tableau1[[#This Row],[RANG_leader]]+2,Tableau1[signé_lead],1),0)</f>
        <v>0</v>
      </c>
      <c r="AP55" s="1">
        <f t="array" ref="AP55">IF(Tableau1[[#This Row],[LEAD_QUAL_VRAI]]=1,SUMIFS(Tableau1[VENTES EQUIPE],Tableau1[RANG_leader],Tableau1[[#This Row],[RANG_leader]]+3,Tableau1[signé_lead],1),0)</f>
        <v>0</v>
      </c>
      <c r="AQ55" s="1">
        <f t="array" ref="AQ55">IF(Tableau1[[#This Row],[LEAD_QUAL_VRAI]]=1,SUMIFS(Tableau1[VENTES EQUIPE],Tableau1[RANG_leader],Tableau1[[#This Row],[RANG_leader]]+4,Tableau1[signé_lead],1),0)</f>
        <v>0</v>
      </c>
      <c r="AR55" s="1">
        <f t="array" ref="AR55">IF(Tableau1[[#This Row],[LEAD_QUAL_VRAI]]=1,SUMIFS(Tableau1[VENTES EQUIPE],Tableau1[RANG_leader],Tableau1[[#This Row],[RANG_leader]]+5,Tableau1[signé_lead],1),0)</f>
        <v>0</v>
      </c>
      <c r="AS55" s="1">
        <f t="array" ref="AS55">IF(Tableau1[[#This Row],[LEAD_QUAL_VRAI]]=1,SUMIFS(Tableau1[VENTES EQUIPE],Tableau1[RANG_leader],Tableau1[[#This Row],[RANG_leader]]+6,Tableau1[signé_lead],1),0)</f>
        <v>0</v>
      </c>
      <c r="AT55" s="1">
        <f t="array" ref="AT55">IF(Tableau1[[#This Row],[LEAD_QUAL_VRAI]]=1,SUMIFS(Tableau1[VENTES EQUIPE],Tableau1[RANG_leader],Tableau1[[#This Row],[RANG_leader]]+7,Tableau1[signé_lead],1),0)</f>
        <v>0</v>
      </c>
      <c r="AU55" s="1">
        <f t="array" ref="AU55">IF(Tableau1[[#This Row],[LEAD_QUAL_VRAI]]=1,SUMIFS(Tableau1[VENTES EQUIPE],Tableau1[RANG_leader],Tableau1[[#This Row],[RANG_leader]]+8,Tableau1[signé_lead],1),0)</f>
        <v>0</v>
      </c>
      <c r="AV55" s="1">
        <f t="array" ref="AV55">IF(Tableau1[[#This Row],[LEAD_QUAL_VRAI]]=1,SUMIFS(Tableau1[VENTES EQUIPE],Tableau1[RANG_leader],Tableau1[[#This Row],[RANG_leader]]+9,Tableau1[signé_lead],1),0)</f>
        <v>0</v>
      </c>
      <c r="AW55" s="1">
        <f t="array" ref="AW55">IF(Tableau1[[#This Row],[LEAD_QUAL_VRAI]]=1,SUMIFS(Tableau1[VENTES EQUIPE],Tableau1[RANG_leader],Tableau1[[#This Row],[RANG_leader]]+10,Tableau1[signé_lead],1),0)</f>
        <v>0</v>
      </c>
      <c r="AX55" s="1">
        <f t="array" ref="AX55">IF(Tableau1[[#This Row],[LEAD_QUAL_VRAI]]=1,SUMIFS(Tableau1[VENTES EQUIPE],Tableau1[RANG_leader],Tableau1[[#This Row],[RANG_leader]]+11,Tableau1[signé_lead],1),0)</f>
        <v>0</v>
      </c>
      <c r="AY55" s="1">
        <f t="array" ref="AY55">IF(Tableau1[[#This Row],[LEAD_QUAL_VRAI]]=1,SUMIFS(Tableau1[VENTES EQUIPE],Tableau1[RANG_leader],Tableau1[[#This Row],[RANG_leader]]+12,Tableau1[signé_lead],1),0)</f>
        <v>0</v>
      </c>
      <c r="AZ55" s="1">
        <f t="array" ref="AZ55">IF(Tableau1[[#This Row],[LEAD_QUAL_VRAI]]=1,SUMIFS(Tableau1[VENTES EQUIPE],Tableau1[RANG_leader],Tableau1[[#This Row],[RANG_leader]]+13,Tableau1[signé_lead],1),0)</f>
        <v>0</v>
      </c>
      <c r="BA55" s="1">
        <f t="array" ref="BA55">IF(Tableau1[[#This Row],[LEAD_QUAL_VRAI]]=1,SUMIFS(Tableau1[VENTES EQUIPE],Tableau1[RANG_leader],Tableau1[[#This Row],[RANG_leader]]+14,Tableau1[signé_lead],1),0)</f>
        <v>0</v>
      </c>
      <c r="BB55" s="1">
        <f t="array" ref="BB55">IF(Tableau1[[#This Row],[LEAD_QUAL_VRAI]]=1,SUMIFS(Tableau1[VENTES EQUIPE],Tableau1[RANG_leader],Tableau1[[#This Row],[RANG_leader]]+15,Tableau1[signé_lead],1),0)</f>
        <v>0</v>
      </c>
      <c r="BC55" s="1">
        <f t="array" ref="BC55">IF(Tableau1[[#This Row],[LEAD_QUAL_VRAI]]=1,COUNTIFS(Tableau1[LEADER DIRECT],Tableau1[[#This Row],[NOM]],Tableau1[LEAD_QUAL_VRAI],1),0)</f>
        <v>0</v>
      </c>
      <c r="BD55" s="1">
        <f t="array" ref="BD55">IF(Tableau1[[#This Row],[LEAD_QUAL_VRAI]]=1,COUNTIFS(Tableau1[RANG_leader],Tableau1[[#This Row],[RANG_leader]]+2),0)</f>
        <v>0</v>
      </c>
      <c r="BE55" s="1">
        <f t="array" ref="BE55">IF(Tableau1[[#This Row],[LEAD_QUAL_VRAI]]=1,COUNTIFS(Tableau1[RANG_leader],Tableau1[[#This Row],[RANG_leader]]+3),0)</f>
        <v>0</v>
      </c>
      <c r="BF55" s="1">
        <f t="array" ref="BF55">IF(AND(Tableau1[[#This Row],[VENTES]]&gt;=250,COUNTIFS(Tableau1[DIRECT],Tableau1[[#This Row],[NOM]],Tableau1[VENTES],"&gt;=250",Tableau1[LEAD_QUAL_VRAI],0)&gt;0),1,0)</f>
        <v>0</v>
      </c>
      <c r="BG55" s="1">
        <f t="array" ref="BG55">IF(AND(Tableau1[[#This Row],[VENTES]]&gt;=250,COUNTIFS(Tableau1[DIRECT],Tableau1[[#This Row],[NOM]],Tableau1[VENTES],"&gt;=250",Tableau1[LEAD_QUAL_VRAI],0)&gt;1),1,0)</f>
        <v>0</v>
      </c>
      <c r="BH55" s="1">
        <f t="array" ref="BH55">IF(AND(Tableau1[[#This Row],[VENTES]]&gt;=750,COUNTIFS(Tableau1[DIRECT],Tableau1[[#This Row],[NOM]],Tableau1[VENTES],"&gt;=250",Tableau1[LEAD_QUAL_VRAI],0)&gt;2,Tableau1[[#This Row],[VENTES EQUIPE]]&gt;=3000),1,0)</f>
        <v>0</v>
      </c>
      <c r="BI55" s="1">
        <f t="array" ref="BI55">IF(Tableau1[[#This Row],[lead niv1]]=1,1,0)</f>
        <v>0</v>
      </c>
      <c r="BJ55" s="1">
        <f t="array" ref="BJ55">IF(Tableau1[[#This Row],[lead niv1]]&gt;1,1,0)</f>
        <v>0</v>
      </c>
      <c r="BK55" s="1">
        <f t="array" ref="BK55">IF(AND(Tableau1[[#This Row],[lead niv1]]&gt;2,Tableau1[[#This Row],[lead niv2]]&gt;0),1,0)</f>
        <v>0</v>
      </c>
      <c r="BL55" s="1">
        <f t="array" ref="BL55">IF(AND(Tableau1[[#This Row],[lead niv1]]&gt;5,Tableau1[[#This Row],[lead niv2]]&gt;2,Tableau1[[#This Row],[lead niv3]]&gt;0),1,0)</f>
        <v>0</v>
      </c>
      <c r="BM55" s="1">
        <f t="array" ref="BM55">IF(AND(Tableau1[[#This Row],[lead niv1]]&gt;11,Tableau1[[#This Row],[lead niv2]]&gt;5,Tableau1[[#This Row],[lead niv3]]&gt;1),1,0)</f>
        <v>0</v>
      </c>
      <c r="BN55" s="10" t="str">
        <f t="array" ref="BN5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55" s="13">
        <f t="array" ref="BO5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150</v>
      </c>
      <c r="BP55" s="12" t="str">
        <f t="array" ref="BP55">Tableau1[[#This Row],[lead niv1]]&amp;"-"&amp;Tableau1[[#This Row],[lead niv2]]&amp;"-"&amp;Tableau1[[#This Row],[lead niv3]]</f>
        <v>0-0-0</v>
      </c>
      <c r="BQ55" s="12"/>
      <c r="BR55" s="14">
        <v>0</v>
      </c>
      <c r="BS55" s="26" t="str">
        <f t="array" ref="BS55">INDEX(Tableau2[RANK],MATCH(BN55,Tableau2[RANK],0)+1,1)</f>
        <v>CONS SEIGNOR</v>
      </c>
      <c r="BT55" s="26">
        <f t="array" ref="BT5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5" s="26" t="str">
        <f t="array" ref="BU55">IF(Tableau1[[#This Row],[PERSO À QUALIFIER]]&gt;0,INDEX(Tableau1[],MATCH(_xlfn.MAXIFS(Tableau1[VENTES],Tableau1[VENTES],"&lt;250",Tableau1[DIRECT],Tableau1[[#This Row],[NOM]]),Tableau1[VENTES],0),COLUMN(Tableau1[NOM])),"")</f>
        <v/>
      </c>
      <c r="BV55" s="26" t="str">
        <f t="array" ref="BV5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5" s="26">
        <f t="array" ref="BW5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5" s="26" t="str">
        <f t="array" ref="BX5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5" s="26" t="str">
        <f t="array" ref="BY5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5" s="26" t="str">
        <f t="array" ref="BZ5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5" s="26" t="str">
        <f t="array" ref="CA5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5" s="26">
        <f t="array" ref="CB5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5" s="26">
        <f t="array" ref="CC5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5" s="26">
        <f t="array" ref="CD5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5" s="26" t="str">
        <f t="array" ref="CE5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5" s="26" t="str">
        <f t="array" ref="CF5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5" s="26" t="str">
        <f t="array" ref="CG5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5" s="26" t="str">
        <f t="array" ref="CH5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5" s="26" t="str">
        <f t="array" ref="CI5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5" s="26" t="str">
        <f t="array" ref="CJ5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55" s="26" t="str">
        <f t="array" ref="CK5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5" s="26" t="e">
        <f t="array" ref="CL5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5" s="26" t="e">
        <f t="array" ref="CM5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5" s="26"/>
      <c r="CO55" s="26"/>
      <c r="CP55" s="26">
        <f t="array" ref="CP5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5" s="26" t="str">
        <f t="array" ref="CQ5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5" s="26" t="str">
        <f t="array" ref="CR5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5" s="26"/>
      <c r="CT55" s="26"/>
      <c r="CU55" s="26"/>
      <c r="CV55" s="26"/>
      <c r="CW55" s="26"/>
      <c r="CX55" s="26"/>
      <c r="CY55" s="26"/>
      <c r="CZ55" s="26"/>
      <c r="DA55" s="26"/>
      <c r="DB55" s="26"/>
      <c r="DC55" s="26">
        <f t="array" ref="DC5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5" s="26" t="str">
        <f t="array" ref="DD5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5" s="26" t="str">
        <f t="array" ref="DE5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5" s="26">
        <f t="array" ref="DF5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5" s="26" t="str">
        <f t="array" ref="DG5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5" s="26" t="str">
        <f t="array" ref="DH5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5" s="26">
        <f t="array" ref="DI5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5" s="26">
        <f t="array" ref="DJ5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150</v>
      </c>
      <c r="DK55" s="26">
        <f t="array" ref="DK55">IF(Tableau1[[#This Row],[PAYE SI INVESTI]]&lt;&gt;"",Tableau1[[#This Row],[PAYE SI INVESTI]]-Tableau1[[#This Row],[PAYE]],"")</f>
        <v>0</v>
      </c>
      <c r="DO55" s="3"/>
    </row>
    <row r="56" spans="1:119" x14ac:dyDescent="0.25">
      <c r="A56" s="9" t="s">
        <v>168</v>
      </c>
      <c r="B56" s="2" t="s">
        <v>123</v>
      </c>
      <c r="C56" s="1" t="str">
        <f t="array" ref="C56">IF(OR(Tableau1[[#This Row],[DIRECT]]="",Tableau1[[#This Row],[DIRECT]]="val"),"",INDEX(Tableau1[],MATCH(Tableau1[[#This Row],[DIRECT]],Tableau1[NOM],0),2))</f>
        <v>CAROLINE GAULIN</v>
      </c>
      <c r="D56" s="1" t="str">
        <f t="array" ref="D56">IF(OR(Tableau1[[#This Row],[direct2]]="",Tableau1[[#This Row],[direct2]]="val"),"",INDEX(Tableau1[],MATCH(Tableau1[[#This Row],[direct2]],Tableau1[NOM],0),2))</f>
        <v>VAL</v>
      </c>
      <c r="E56" s="1" t="str">
        <f t="array" ref="E56">IF(OR(Tableau1[[#This Row],[direct3]]="",Tableau1[[#This Row],[direct3]]="val"),"",INDEX(Tableau1[],MATCH(Tableau1[[#This Row],[direct3]],Tableau1[NOM],0),2))</f>
        <v/>
      </c>
      <c r="F56" s="1" t="str">
        <f t="array" ref="F56">IF(OR(Tableau1[[#This Row],[direct4]]="",Tableau1[[#This Row],[direct4]]="val"),"",INDEX(Tableau1[],MATCH(Tableau1[[#This Row],[direct4]],Tableau1[NOM],0),2))</f>
        <v/>
      </c>
      <c r="G56" s="1" t="str">
        <f t="array" ref="G56">IF(OR(Tableau1[[#This Row],[direct5]]="",Tableau1[[#This Row],[direct5]]="val"),"",INDEX(Tableau1[],MATCH(Tableau1[[#This Row],[direct5]],Tableau1[NOM],0),2))</f>
        <v/>
      </c>
      <c r="H56" s="1" t="str">
        <f t="array" ref="H56">IF(OR(Tableau1[[#This Row],[direct6]]="",Tableau1[[#This Row],[direct6]]="val"),"",INDEX(Tableau1[],MATCH(Tableau1[[#This Row],[direct6]],Tableau1[NOM],0),2))</f>
        <v/>
      </c>
      <c r="I56" s="1" t="str">
        <f t="array" ref="I56">IF(OR(Tableau1[[#This Row],[direct7]]="",Tableau1[[#This Row],[direct7]]="val"),"",INDEX(Tableau1[],MATCH(Tableau1[[#This Row],[direct7]],Tableau1[NOM],0),2))</f>
        <v/>
      </c>
      <c r="J56" s="1" t="str">
        <f t="array" ref="J56">IF(OR(Tableau1[[#This Row],[direct8]]="",Tableau1[[#This Row],[direct8]]="val"),"",INDEX(Tableau1[],MATCH(Tableau1[[#This Row],[direct8]],Tableau1[NOM],0),2))</f>
        <v/>
      </c>
      <c r="K56" s="1" t="str">
        <f t="array" ref="K56">IF(OR(Tableau1[[#This Row],[direct9]]="",Tableau1[[#This Row],[direct9]]="val"),"",INDEX(Tableau1[],MATCH(Tableau1[[#This Row],[direct9]],Tableau1[NOM],0),2))</f>
        <v/>
      </c>
      <c r="L56" s="1" t="str">
        <f t="array" ref="L56">IF(OR(Tableau1[[#This Row],[direct10]]="",Tableau1[[#This Row],[direct10]]="val"),"",INDEX(Tableau1[],MATCH(Tableau1[[#This Row],[direct10]],Tableau1[NOM],0),2))</f>
        <v/>
      </c>
      <c r="M56" s="1" t="str">
        <f t="array" ref="M56">IF(OR(Tableau1[[#This Row],[direct11]]="",Tableau1[[#This Row],[direct11]]="val"),"",INDEX(Tableau1[],MATCH(Tableau1[[#This Row],[direct11]],Tableau1[NOM],0),2))</f>
        <v/>
      </c>
      <c r="N56" s="1" t="str">
        <f t="array" ref="N56">IF(OR(Tableau1[[#This Row],[direct12]]="",Tableau1[[#This Row],[direct12]]="val"),"",INDEX(Tableau1[],MATCH(Tableau1[[#This Row],[direct12]],Tableau1[NOM],0),2))</f>
        <v/>
      </c>
      <c r="O56" s="1" t="str">
        <f t="array" ref="O56">IF(OR(Tableau1[[#This Row],[direct13]]="",Tableau1[[#This Row],[direct13]]="val"),"",INDEX(Tableau1[],MATCH(Tableau1[[#This Row],[direct13]],Tableau1[NOM],0),2))</f>
        <v/>
      </c>
      <c r="P56" s="1" t="str">
        <f t="array" ref="P56">IF(OR(Tableau1[[#This Row],[direct14]]="",Tableau1[[#This Row],[direct14]]="val"),"",INDEX(Tableau1[],MATCH(Tableau1[[#This Row],[direct14]],Tableau1[NOM],0),2))</f>
        <v/>
      </c>
      <c r="Q56" s="1" t="str">
        <f t="array" ref="Q56">IF(OR(Tableau1[[#This Row],[direct15]]="",Tableau1[[#This Row],[direct15]]="val"),"",INDEX(Tableau1[],MATCH(Tableau1[[#This Row],[direct15]],Tableau1[NOM],0),2))</f>
        <v/>
      </c>
      <c r="R56" s="1" t="str">
        <f t="array" ref="R56">IF(OR(Tableau1[[#This Row],[direct16]]="",Tableau1[[#This Row],[direct16]]="val"),"",INDEX(Tableau1[],MATCH(Tableau1[[#This Row],[direct16]],Tableau1[NOM],0),2))</f>
        <v/>
      </c>
      <c r="S56" s="1" t="str">
        <f t="array" ref="S56">IF(OR(Tableau1[[#This Row],[direct17]]="",Tableau1[[#This Row],[direct17]]="val"),"",INDEX(Tableau1[],MATCH(Tableau1[[#This Row],[direct17]],Tableau1[NOM],0),2))</f>
        <v/>
      </c>
      <c r="T56" s="1" t="str">
        <f t="array" ref="T56">IF(OR(Tableau1[[#This Row],[direct18]]="",Tableau1[[#This Row],[direct18]]="val"),"",INDEX(Tableau1[],MATCH(Tableau1[[#This Row],[direct18]],Tableau1[NOM],0),2))</f>
        <v/>
      </c>
      <c r="U56" s="1" t="str">
        <f t="array" ref="U56">IF(OR(Tableau1[[#This Row],[direct19]]="",Tableau1[[#This Row],[direct19]]="val"),"",INDEX(Tableau1[],MATCH(Tableau1[[#This Row],[direct19]],Tableau1[NOM],0),2))</f>
        <v/>
      </c>
      <c r="V56" s="12" t="str">
        <f t="array" ref="V5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56" s="12">
        <f t="array" ref="W56">IF(Tableau1[[#This Row],[LEADER DIRECT]]="",0,INDEX(Tableau1[],MATCH(Tableau1[[#This Row],[LEADER DIRECT]],Tableau1[NOM],0),COLUMN(Tableau1[[#This Row],[RANG_leader]])))</f>
        <v>1</v>
      </c>
      <c r="X56" s="12">
        <f t="array" ref="X5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6" s="12">
        <f t="array" ref="Y56">IF(Tableau1[[#This Row],[DIRECT]]="",0,VLOOKUP(Tableau1[[#This Row],[DIRECT]],Tableau1[],COLUMN(Tableau1[[#This Row],[RANG]]),FALSE)+1)</f>
        <v>3</v>
      </c>
      <c r="Z56" s="8">
        <v>400</v>
      </c>
      <c r="AA56" s="1">
        <f t="array" ref="AA56">COUNTIF(Tableau1[DIRECT],Tableau1[[#This Row],[NOM]])</f>
        <v>0</v>
      </c>
      <c r="AB56" s="1">
        <f t="array" ref="AB56">COUNTIFS(Tableau1[DIRECT],Tableau1[[#This Row],[NOM]],Tableau1[VENTES],"&gt;=250")</f>
        <v>0</v>
      </c>
      <c r="AC56" s="1">
        <f t="array" ref="AC5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6" s="1">
        <f t="array" ref="AD5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6" s="12">
        <f t="array" ref="AE56">IF(Tableau1[[#This Row],[LEAD_QUAL_PREMIER]]=1,Tableau1[[#This Row],[niv1 qual]],COUNTIFS(Tableau1[DIRECT],Tableau1[[#This Row],[NOM]],Tableau1[LEAD_QUAL_VRAI],0,Tableau1[VENTES],"&gt;=250"))</f>
        <v>0</v>
      </c>
      <c r="AF56" s="1">
        <f t="array" ref="AF5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6" s="1">
        <f t="array" ref="AG56">IF(AND(Tableau1[[#This Row],[niv1 qual]]&gt;3,(Tableau1[[#This Row],[niv1 qual]]+Tableau1[[#This Row],[niv2+ qual]])&gt;5,Tableau1[[#This Row],[VENTES]]&gt;=1000,Tableau1[[#This Row],[ventes_equipe_temp]]&gt;=6000),1,0)</f>
        <v>0</v>
      </c>
      <c r="AH56" s="1">
        <f t="array" ref="AH56">IF(Tableau1[[#This Row],[LEAD_POSSIBLE]]=1,RANK(Tableau1[[#This Row],[RANG]],Tableau1[RANG],1),0)</f>
        <v>0</v>
      </c>
      <c r="AI56" s="1">
        <f t="array" ref="AI56">IF(COUNTIF(Tableau1[LEAD_POSSIBLE_RANG],"&lt;&gt;0")&gt;0,IF(Tableau1[[#This Row],[LEAD_POSSIBLE_RANG]]=LARGE(Tableau1[LEAD_POSSIBLE_RANG],1),1,0),0)</f>
        <v>0</v>
      </c>
      <c r="AJ56" s="1">
        <f t="array" ref="AJ56">IF(Tableau1[[#This Row],[DIRECT]]="",Tableau1[[#This Row],[LEAD_QUAL_VRAI]],IF(INDEX(Tableau1[],MATCH(Tableau1[[#This Row],[DIRECT]],Tableau1[NOM],0),COLUMN(Tableau1[[#This Row],[LEAD_QUAL_VRAI]]))=1,1,0))</f>
        <v>1</v>
      </c>
      <c r="AK56" s="1">
        <f t="array" ref="AK5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6" s="1">
        <f t="array" ref="AL5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400</v>
      </c>
      <c r="AM56" s="10">
        <f t="array" ref="AM56">Tableau1[[#This Row],[VENTES]]+SUMIFS(Tableau1[VENTES EQUIPE],Tableau1[DIRECT],Tableau1[[#This Row],[NOM]],Tableau1[signé_lead],0)</f>
        <v>400</v>
      </c>
      <c r="AN56" s="1">
        <f t="array" ref="AN56">IF(Tableau1[[#This Row],[LEAD_QUAL_VRAI]]=1,SUMIFS(Tableau1[VENTES EQUIPE],Tableau1[LEADER DIRECT],Tableau1[[#This Row],[NOM]],Tableau1[signé_lead],1),0)</f>
        <v>0</v>
      </c>
      <c r="AO56" s="1">
        <f t="array" ref="AO56">IF(Tableau1[[#This Row],[LEAD_QUAL_VRAI]]=1,SUMIFS(Tableau1[VENTES EQUIPE],Tableau1[RANG_leader],Tableau1[[#This Row],[RANG_leader]]+2,Tableau1[signé_lead],1),0)</f>
        <v>0</v>
      </c>
      <c r="AP56" s="1">
        <f t="array" ref="AP56">IF(Tableau1[[#This Row],[LEAD_QUAL_VRAI]]=1,SUMIFS(Tableau1[VENTES EQUIPE],Tableau1[RANG_leader],Tableau1[[#This Row],[RANG_leader]]+3,Tableau1[signé_lead],1),0)</f>
        <v>0</v>
      </c>
      <c r="AQ56" s="1">
        <f t="array" ref="AQ56">IF(Tableau1[[#This Row],[LEAD_QUAL_VRAI]]=1,SUMIFS(Tableau1[VENTES EQUIPE],Tableau1[RANG_leader],Tableau1[[#This Row],[RANG_leader]]+4,Tableau1[signé_lead],1),0)</f>
        <v>0</v>
      </c>
      <c r="AR56" s="1">
        <f t="array" ref="AR56">IF(Tableau1[[#This Row],[LEAD_QUAL_VRAI]]=1,SUMIFS(Tableau1[VENTES EQUIPE],Tableau1[RANG_leader],Tableau1[[#This Row],[RANG_leader]]+5,Tableau1[signé_lead],1),0)</f>
        <v>0</v>
      </c>
      <c r="AS56" s="1">
        <f t="array" ref="AS56">IF(Tableau1[[#This Row],[LEAD_QUAL_VRAI]]=1,SUMIFS(Tableau1[VENTES EQUIPE],Tableau1[RANG_leader],Tableau1[[#This Row],[RANG_leader]]+6,Tableau1[signé_lead],1),0)</f>
        <v>0</v>
      </c>
      <c r="AT56" s="1">
        <f t="array" ref="AT56">IF(Tableau1[[#This Row],[LEAD_QUAL_VRAI]]=1,SUMIFS(Tableau1[VENTES EQUIPE],Tableau1[RANG_leader],Tableau1[[#This Row],[RANG_leader]]+7,Tableau1[signé_lead],1),0)</f>
        <v>0</v>
      </c>
      <c r="AU56" s="1">
        <f t="array" ref="AU56">IF(Tableau1[[#This Row],[LEAD_QUAL_VRAI]]=1,SUMIFS(Tableau1[VENTES EQUIPE],Tableau1[RANG_leader],Tableau1[[#This Row],[RANG_leader]]+8,Tableau1[signé_lead],1),0)</f>
        <v>0</v>
      </c>
      <c r="AV56" s="1">
        <f t="array" ref="AV56">IF(Tableau1[[#This Row],[LEAD_QUAL_VRAI]]=1,SUMIFS(Tableau1[VENTES EQUIPE],Tableau1[RANG_leader],Tableau1[[#This Row],[RANG_leader]]+9,Tableau1[signé_lead],1),0)</f>
        <v>0</v>
      </c>
      <c r="AW56" s="1">
        <f t="array" ref="AW56">IF(Tableau1[[#This Row],[LEAD_QUAL_VRAI]]=1,SUMIFS(Tableau1[VENTES EQUIPE],Tableau1[RANG_leader],Tableau1[[#This Row],[RANG_leader]]+10,Tableau1[signé_lead],1),0)</f>
        <v>0</v>
      </c>
      <c r="AX56" s="1">
        <f t="array" ref="AX56">IF(Tableau1[[#This Row],[LEAD_QUAL_VRAI]]=1,SUMIFS(Tableau1[VENTES EQUIPE],Tableau1[RANG_leader],Tableau1[[#This Row],[RANG_leader]]+11,Tableau1[signé_lead],1),0)</f>
        <v>0</v>
      </c>
      <c r="AY56" s="1">
        <f t="array" ref="AY56">IF(Tableau1[[#This Row],[LEAD_QUAL_VRAI]]=1,SUMIFS(Tableau1[VENTES EQUIPE],Tableau1[RANG_leader],Tableau1[[#This Row],[RANG_leader]]+12,Tableau1[signé_lead],1),0)</f>
        <v>0</v>
      </c>
      <c r="AZ56" s="1">
        <f t="array" ref="AZ56">IF(Tableau1[[#This Row],[LEAD_QUAL_VRAI]]=1,SUMIFS(Tableau1[VENTES EQUIPE],Tableau1[RANG_leader],Tableau1[[#This Row],[RANG_leader]]+13,Tableau1[signé_lead],1),0)</f>
        <v>0</v>
      </c>
      <c r="BA56" s="1">
        <f t="array" ref="BA56">IF(Tableau1[[#This Row],[LEAD_QUAL_VRAI]]=1,SUMIFS(Tableau1[VENTES EQUIPE],Tableau1[RANG_leader],Tableau1[[#This Row],[RANG_leader]]+14,Tableau1[signé_lead],1),0)</f>
        <v>0</v>
      </c>
      <c r="BB56" s="1">
        <f t="array" ref="BB56">IF(Tableau1[[#This Row],[LEAD_QUAL_VRAI]]=1,SUMIFS(Tableau1[VENTES EQUIPE],Tableau1[RANG_leader],Tableau1[[#This Row],[RANG_leader]]+15,Tableau1[signé_lead],1),0)</f>
        <v>0</v>
      </c>
      <c r="BC56" s="1">
        <f t="array" ref="BC56">IF(Tableau1[[#This Row],[LEAD_QUAL_VRAI]]=1,COUNTIFS(Tableau1[LEADER DIRECT],Tableau1[[#This Row],[NOM]],Tableau1[LEAD_QUAL_VRAI],1),0)</f>
        <v>0</v>
      </c>
      <c r="BD56" s="1">
        <f t="array" ref="BD56">IF(Tableau1[[#This Row],[LEAD_QUAL_VRAI]]=1,COUNTIFS(Tableau1[RANG_leader],Tableau1[[#This Row],[RANG_leader]]+2),0)</f>
        <v>0</v>
      </c>
      <c r="BE56" s="1">
        <f t="array" ref="BE56">IF(Tableau1[[#This Row],[LEAD_QUAL_VRAI]]=1,COUNTIFS(Tableau1[RANG_leader],Tableau1[[#This Row],[RANG_leader]]+3),0)</f>
        <v>0</v>
      </c>
      <c r="BF56" s="1">
        <f t="array" ref="BF56">IF(AND(Tableau1[[#This Row],[VENTES]]&gt;=250,COUNTIFS(Tableau1[DIRECT],Tableau1[[#This Row],[NOM]],Tableau1[VENTES],"&gt;=250",Tableau1[LEAD_QUAL_VRAI],0)&gt;0),1,0)</f>
        <v>0</v>
      </c>
      <c r="BG56" s="1">
        <f t="array" ref="BG56">IF(AND(Tableau1[[#This Row],[VENTES]]&gt;=250,COUNTIFS(Tableau1[DIRECT],Tableau1[[#This Row],[NOM]],Tableau1[VENTES],"&gt;=250",Tableau1[LEAD_QUAL_VRAI],0)&gt;1),1,0)</f>
        <v>0</v>
      </c>
      <c r="BH56" s="1">
        <f t="array" ref="BH56">IF(AND(Tableau1[[#This Row],[VENTES]]&gt;=750,COUNTIFS(Tableau1[DIRECT],Tableau1[[#This Row],[NOM]],Tableau1[VENTES],"&gt;=250",Tableau1[LEAD_QUAL_VRAI],0)&gt;2,Tableau1[[#This Row],[VENTES EQUIPE]]&gt;=3000),1,0)</f>
        <v>0</v>
      </c>
      <c r="BI56" s="1">
        <f t="array" ref="BI56">IF(Tableau1[[#This Row],[lead niv1]]=1,1,0)</f>
        <v>0</v>
      </c>
      <c r="BJ56" s="1">
        <f t="array" ref="BJ56">IF(Tableau1[[#This Row],[lead niv1]]&gt;1,1,0)</f>
        <v>0</v>
      </c>
      <c r="BK56" s="1">
        <f t="array" ref="BK56">IF(AND(Tableau1[[#This Row],[lead niv1]]&gt;2,Tableau1[[#This Row],[lead niv2]]&gt;0),1,0)</f>
        <v>0</v>
      </c>
      <c r="BL56" s="1">
        <f t="array" ref="BL56">IF(AND(Tableau1[[#This Row],[lead niv1]]&gt;5,Tableau1[[#This Row],[lead niv2]]&gt;2,Tableau1[[#This Row],[lead niv3]]&gt;0),1,0)</f>
        <v>0</v>
      </c>
      <c r="BM56" s="1">
        <f t="array" ref="BM56">IF(AND(Tableau1[[#This Row],[lead niv1]]&gt;11,Tableau1[[#This Row],[lead niv2]]&gt;5,Tableau1[[#This Row],[lead niv3]]&gt;1),1,0)</f>
        <v>0</v>
      </c>
      <c r="BN56" s="10" t="str">
        <f t="array" ref="BN5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56" s="13">
        <f t="array" ref="BO5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100</v>
      </c>
      <c r="BP56" s="12" t="str">
        <f t="array" ref="BP56">Tableau1[[#This Row],[lead niv1]]&amp;"-"&amp;Tableau1[[#This Row],[lead niv2]]&amp;"-"&amp;Tableau1[[#This Row],[lead niv3]]</f>
        <v>0-0-0</v>
      </c>
      <c r="BQ56" s="12"/>
      <c r="BR56" s="14">
        <v>0</v>
      </c>
      <c r="BS56" s="26" t="str">
        <f t="array" ref="BS56">INDEX(Tableau2[RANK],MATCH(BN56,Tableau2[RANK],0)+1,1)</f>
        <v>CONS SEIGNOR</v>
      </c>
      <c r="BT56" s="26">
        <f t="array" ref="BT5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6" s="26" t="str">
        <f t="array" ref="BU56">IF(Tableau1[[#This Row],[PERSO À QUALIFIER]]&gt;0,INDEX(Tableau1[],MATCH(_xlfn.MAXIFS(Tableau1[VENTES],Tableau1[VENTES],"&lt;250",Tableau1[DIRECT],Tableau1[[#This Row],[NOM]]),Tableau1[VENTES],0),COLUMN(Tableau1[NOM])),"")</f>
        <v/>
      </c>
      <c r="BV56" s="26" t="str">
        <f t="array" ref="BV5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6" s="26">
        <f t="array" ref="BW5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6" s="26" t="str">
        <f t="array" ref="BX5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6" s="26" t="str">
        <f t="array" ref="BY5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6" s="26" t="str">
        <f t="array" ref="BZ5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6" s="26" t="str">
        <f t="array" ref="CA5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6" s="26">
        <f t="array" ref="CB5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6" s="26">
        <f t="array" ref="CC5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6" s="26">
        <f t="array" ref="CD5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56" s="26" t="str">
        <f t="array" ref="CE5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6" s="26" t="str">
        <f t="array" ref="CF5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6" s="26" t="str">
        <f t="array" ref="CG5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6" s="26" t="str">
        <f t="array" ref="CH5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6" s="26" t="str">
        <f t="array" ref="CI5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6" s="26" t="str">
        <f t="array" ref="CJ5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56" s="26" t="str">
        <f t="array" ref="CK5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6" s="26" t="e">
        <f t="array" ref="CL5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6" s="26" t="e">
        <f t="array" ref="CM5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6" s="26"/>
      <c r="CO56" s="26"/>
      <c r="CP56" s="26">
        <f t="array" ref="CP5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6" s="26" t="str">
        <f t="array" ref="CQ5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6" s="26" t="str">
        <f t="array" ref="CR5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6" s="26"/>
      <c r="CT56" s="26"/>
      <c r="CU56" s="26"/>
      <c r="CV56" s="26"/>
      <c r="CW56" s="26"/>
      <c r="CX56" s="26"/>
      <c r="CY56" s="26"/>
      <c r="CZ56" s="26"/>
      <c r="DA56" s="26"/>
      <c r="DB56" s="26"/>
      <c r="DC56" s="26">
        <f t="array" ref="DC5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6" s="26" t="str">
        <f t="array" ref="DD5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6" s="26" t="str">
        <f t="array" ref="DE5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6" s="26">
        <f t="array" ref="DF5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6" s="26" t="str">
        <f t="array" ref="DG5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6" s="26" t="str">
        <f t="array" ref="DH5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6" s="26">
        <f t="array" ref="DI5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6" s="26">
        <f t="array" ref="DJ5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100</v>
      </c>
      <c r="DK56" s="26">
        <f t="array" ref="DK56">IF(Tableau1[[#This Row],[PAYE SI INVESTI]]&lt;&gt;"",Tableau1[[#This Row],[PAYE SI INVESTI]]-Tableau1[[#This Row],[PAYE]],"")</f>
        <v>0</v>
      </c>
      <c r="DO56" s="3"/>
    </row>
    <row r="57" spans="1:119" x14ac:dyDescent="0.25">
      <c r="A57" s="9" t="s">
        <v>169</v>
      </c>
      <c r="B57" s="2" t="s">
        <v>6</v>
      </c>
      <c r="C57" s="1" t="str">
        <f t="array" ref="C57">IF(OR(Tableau1[[#This Row],[DIRECT]]="",Tableau1[[#This Row],[DIRECT]]="val"),"",INDEX(Tableau1[],MATCH(Tableau1[[#This Row],[DIRECT]],Tableau1[NOM],0),2))</f>
        <v/>
      </c>
      <c r="D57" s="1" t="str">
        <f t="array" ref="D57">IF(OR(Tableau1[[#This Row],[direct2]]="",Tableau1[[#This Row],[direct2]]="val"),"",INDEX(Tableau1[],MATCH(Tableau1[[#This Row],[direct2]],Tableau1[NOM],0),2))</f>
        <v/>
      </c>
      <c r="E57" s="1" t="str">
        <f t="array" ref="E57">IF(OR(Tableau1[[#This Row],[direct3]]="",Tableau1[[#This Row],[direct3]]="val"),"",INDEX(Tableau1[],MATCH(Tableau1[[#This Row],[direct3]],Tableau1[NOM],0),2))</f>
        <v/>
      </c>
      <c r="F57" s="1" t="str">
        <f t="array" ref="F57">IF(OR(Tableau1[[#This Row],[direct4]]="",Tableau1[[#This Row],[direct4]]="val"),"",INDEX(Tableau1[],MATCH(Tableau1[[#This Row],[direct4]],Tableau1[NOM],0),2))</f>
        <v/>
      </c>
      <c r="G57" s="1" t="str">
        <f t="array" ref="G57">IF(OR(Tableau1[[#This Row],[direct5]]="",Tableau1[[#This Row],[direct5]]="val"),"",INDEX(Tableau1[],MATCH(Tableau1[[#This Row],[direct5]],Tableau1[NOM],0),2))</f>
        <v/>
      </c>
      <c r="H57" s="1" t="str">
        <f t="array" ref="H57">IF(OR(Tableau1[[#This Row],[direct6]]="",Tableau1[[#This Row],[direct6]]="val"),"",INDEX(Tableau1[],MATCH(Tableau1[[#This Row],[direct6]],Tableau1[NOM],0),2))</f>
        <v/>
      </c>
      <c r="I57" s="1" t="str">
        <f t="array" ref="I57">IF(OR(Tableau1[[#This Row],[direct7]]="",Tableau1[[#This Row],[direct7]]="val"),"",INDEX(Tableau1[],MATCH(Tableau1[[#This Row],[direct7]],Tableau1[NOM],0),2))</f>
        <v/>
      </c>
      <c r="J57" s="1" t="str">
        <f t="array" ref="J57">IF(OR(Tableau1[[#This Row],[direct8]]="",Tableau1[[#This Row],[direct8]]="val"),"",INDEX(Tableau1[],MATCH(Tableau1[[#This Row],[direct8]],Tableau1[NOM],0),2))</f>
        <v/>
      </c>
      <c r="K57" s="1" t="str">
        <f t="array" ref="K57">IF(OR(Tableau1[[#This Row],[direct9]]="",Tableau1[[#This Row],[direct9]]="val"),"",INDEX(Tableau1[],MATCH(Tableau1[[#This Row],[direct9]],Tableau1[NOM],0),2))</f>
        <v/>
      </c>
      <c r="L57" s="1" t="str">
        <f t="array" ref="L57">IF(OR(Tableau1[[#This Row],[direct10]]="",Tableau1[[#This Row],[direct10]]="val"),"",INDEX(Tableau1[],MATCH(Tableau1[[#This Row],[direct10]],Tableau1[NOM],0),2))</f>
        <v/>
      </c>
      <c r="M57" s="1" t="str">
        <f t="array" ref="M57">IF(OR(Tableau1[[#This Row],[direct11]]="",Tableau1[[#This Row],[direct11]]="val"),"",INDEX(Tableau1[],MATCH(Tableau1[[#This Row],[direct11]],Tableau1[NOM],0),2))</f>
        <v/>
      </c>
      <c r="N57" s="1" t="str">
        <f t="array" ref="N57">IF(OR(Tableau1[[#This Row],[direct12]]="",Tableau1[[#This Row],[direct12]]="val"),"",INDEX(Tableau1[],MATCH(Tableau1[[#This Row],[direct12]],Tableau1[NOM],0),2))</f>
        <v/>
      </c>
      <c r="O57" s="1" t="str">
        <f t="array" ref="O57">IF(OR(Tableau1[[#This Row],[direct13]]="",Tableau1[[#This Row],[direct13]]="val"),"",INDEX(Tableau1[],MATCH(Tableau1[[#This Row],[direct13]],Tableau1[NOM],0),2))</f>
        <v/>
      </c>
      <c r="P57" s="1" t="str">
        <f t="array" ref="P57">IF(OR(Tableau1[[#This Row],[direct14]]="",Tableau1[[#This Row],[direct14]]="val"),"",INDEX(Tableau1[],MATCH(Tableau1[[#This Row],[direct14]],Tableau1[NOM],0),2))</f>
        <v/>
      </c>
      <c r="Q57" s="1" t="str">
        <f t="array" ref="Q57">IF(OR(Tableau1[[#This Row],[direct15]]="",Tableau1[[#This Row],[direct15]]="val"),"",INDEX(Tableau1[],MATCH(Tableau1[[#This Row],[direct15]],Tableau1[NOM],0),2))</f>
        <v/>
      </c>
      <c r="R57" s="1" t="str">
        <f t="array" ref="R57">IF(OR(Tableau1[[#This Row],[direct16]]="",Tableau1[[#This Row],[direct16]]="val"),"",INDEX(Tableau1[],MATCH(Tableau1[[#This Row],[direct16]],Tableau1[NOM],0),2))</f>
        <v/>
      </c>
      <c r="S57" s="1" t="str">
        <f t="array" ref="S57">IF(OR(Tableau1[[#This Row],[direct17]]="",Tableau1[[#This Row],[direct17]]="val"),"",INDEX(Tableau1[],MATCH(Tableau1[[#This Row],[direct17]],Tableau1[NOM],0),2))</f>
        <v/>
      </c>
      <c r="T57" s="1" t="str">
        <f t="array" ref="T57">IF(OR(Tableau1[[#This Row],[direct18]]="",Tableau1[[#This Row],[direct18]]="val"),"",INDEX(Tableau1[],MATCH(Tableau1[[#This Row],[direct18]],Tableau1[NOM],0),2))</f>
        <v/>
      </c>
      <c r="U57" s="1" t="str">
        <f t="array" ref="U57">IF(OR(Tableau1[[#This Row],[direct19]]="",Tableau1[[#This Row],[direct19]]="val"),"",INDEX(Tableau1[],MATCH(Tableau1[[#This Row],[direct19]],Tableau1[NOM],0),2))</f>
        <v/>
      </c>
      <c r="V57" s="12" t="str">
        <f t="array" ref="V5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57" s="12">
        <f t="array" ref="W57">IF(Tableau1[[#This Row],[LEADER DIRECT]]="",0,INDEX(Tableau1[],MATCH(Tableau1[[#This Row],[LEADER DIRECT]],Tableau1[NOM],0),COLUMN(Tableau1[[#This Row],[RANG_leader]])))</f>
        <v>0</v>
      </c>
      <c r="X57" s="12">
        <f t="array" ref="X5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7" s="12">
        <f t="array" ref="Y57">IF(Tableau1[[#This Row],[DIRECT]]="",0,VLOOKUP(Tableau1[[#This Row],[DIRECT]],Tableau1[],COLUMN(Tableau1[[#This Row],[RANG]]),FALSE)+1)</f>
        <v>1</v>
      </c>
      <c r="Z57" s="8">
        <v>1000</v>
      </c>
      <c r="AA57" s="1">
        <f t="array" ref="AA57">COUNTIF(Tableau1[DIRECT],Tableau1[[#This Row],[NOM]])</f>
        <v>6</v>
      </c>
      <c r="AB57" s="1">
        <f t="array" ref="AB57">COUNTIFS(Tableau1[DIRECT],Tableau1[[#This Row],[NOM]],Tableau1[VENTES],"&gt;=250")</f>
        <v>6</v>
      </c>
      <c r="AC57" s="1">
        <f t="array" ref="AC5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7</v>
      </c>
      <c r="AD57" s="1">
        <f t="array" ref="AD5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7</v>
      </c>
      <c r="AE57" s="12">
        <f t="array" ref="AE57">IF(Tableau1[[#This Row],[LEAD_QUAL_PREMIER]]=1,Tableau1[[#This Row],[niv1 qual]],COUNTIFS(Tableau1[DIRECT],Tableau1[[#This Row],[NOM]],Tableau1[LEAD_QUAL_VRAI],0,Tableau1[VENTES],"&gt;=250"))</f>
        <v>6</v>
      </c>
      <c r="AF57" s="1">
        <f t="array" ref="AF5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7</v>
      </c>
      <c r="AG57" s="1">
        <f t="array" ref="AG57">IF(AND(Tableau1[[#This Row],[niv1 qual]]&gt;3,(Tableau1[[#This Row],[niv1 qual]]+Tableau1[[#This Row],[niv2+ qual]])&gt;5,Tableau1[[#This Row],[VENTES]]&gt;=1000,Tableau1[[#This Row],[ventes_equipe_temp]]&gt;=6000),1,0)</f>
        <v>1</v>
      </c>
      <c r="AH57" s="1">
        <f t="array" ref="AH57">IF(Tableau1[[#This Row],[LEAD_POSSIBLE]]=1,RANK(Tableau1[[#This Row],[RANG]],Tableau1[RANG],1),0)</f>
        <v>2</v>
      </c>
      <c r="AI57" s="1">
        <f t="array" ref="AI57">IF(COUNTIF(Tableau1[LEAD_POSSIBLE_RANG],"&lt;&gt;0")&gt;0,IF(Tableau1[[#This Row],[LEAD_POSSIBLE_RANG]]=LARGE(Tableau1[LEAD_POSSIBLE_RANG],1),1,0),0)</f>
        <v>0</v>
      </c>
      <c r="AJ57" s="1">
        <f t="array" ref="AJ57">IF(Tableau1[[#This Row],[DIRECT]]="",Tableau1[[#This Row],[LEAD_QUAL_VRAI]],IF(INDEX(Tableau1[],MATCH(Tableau1[[#This Row],[DIRECT]],Tableau1[NOM],0),COLUMN(Tableau1[[#This Row],[LEAD_QUAL_VRAI]]))=1,1,0))</f>
        <v>0</v>
      </c>
      <c r="AK57" s="1">
        <f t="array" ref="AK5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1</v>
      </c>
      <c r="AL57" s="1">
        <f t="array" ref="AL5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13293</v>
      </c>
      <c r="AM57" s="10">
        <f t="array" ref="AM57">Tableau1[[#This Row],[VENTES]]+SUMIFS(Tableau1[VENTES EQUIPE],Tableau1[DIRECT],Tableau1[[#This Row],[NOM]],Tableau1[signé_lead],0)</f>
        <v>13293</v>
      </c>
      <c r="AN57" s="1">
        <f t="array" ref="AN57">IF(Tableau1[[#This Row],[LEAD_QUAL_VRAI]]=1,SUMIFS(Tableau1[VENTES EQUIPE],Tableau1[LEADER DIRECT],Tableau1[[#This Row],[NOM]],Tableau1[signé_lead],1),0)</f>
        <v>0</v>
      </c>
      <c r="AO57" s="1">
        <f t="array" ref="AO57">IF(Tableau1[[#This Row],[LEAD_QUAL_VRAI]]=1,SUMIFS(Tableau1[VENTES EQUIPE],Tableau1[RANG_leader],Tableau1[[#This Row],[RANG_leader]]+2,Tableau1[signé_lead],1),0)</f>
        <v>0</v>
      </c>
      <c r="AP57" s="1">
        <f t="array" ref="AP57">IF(Tableau1[[#This Row],[LEAD_QUAL_VRAI]]=1,SUMIFS(Tableau1[VENTES EQUIPE],Tableau1[RANG_leader],Tableau1[[#This Row],[RANG_leader]]+3,Tableau1[signé_lead],1),0)</f>
        <v>0</v>
      </c>
      <c r="AQ57" s="1">
        <f t="array" ref="AQ57">IF(Tableau1[[#This Row],[LEAD_QUAL_VRAI]]=1,SUMIFS(Tableau1[VENTES EQUIPE],Tableau1[RANG_leader],Tableau1[[#This Row],[RANG_leader]]+4,Tableau1[signé_lead],1),0)</f>
        <v>0</v>
      </c>
      <c r="AR57" s="1">
        <f t="array" ref="AR57">IF(Tableau1[[#This Row],[LEAD_QUAL_VRAI]]=1,SUMIFS(Tableau1[VENTES EQUIPE],Tableau1[RANG_leader],Tableau1[[#This Row],[RANG_leader]]+5,Tableau1[signé_lead],1),0)</f>
        <v>0</v>
      </c>
      <c r="AS57" s="1">
        <f t="array" ref="AS57">IF(Tableau1[[#This Row],[LEAD_QUAL_VRAI]]=1,SUMIFS(Tableau1[VENTES EQUIPE],Tableau1[RANG_leader],Tableau1[[#This Row],[RANG_leader]]+6,Tableau1[signé_lead],1),0)</f>
        <v>0</v>
      </c>
      <c r="AT57" s="1">
        <f t="array" ref="AT57">IF(Tableau1[[#This Row],[LEAD_QUAL_VRAI]]=1,SUMIFS(Tableau1[VENTES EQUIPE],Tableau1[RANG_leader],Tableau1[[#This Row],[RANG_leader]]+7,Tableau1[signé_lead],1),0)</f>
        <v>0</v>
      </c>
      <c r="AU57" s="1">
        <f t="array" ref="AU57">IF(Tableau1[[#This Row],[LEAD_QUAL_VRAI]]=1,SUMIFS(Tableau1[VENTES EQUIPE],Tableau1[RANG_leader],Tableau1[[#This Row],[RANG_leader]]+8,Tableau1[signé_lead],1),0)</f>
        <v>0</v>
      </c>
      <c r="AV57" s="1">
        <f t="array" ref="AV57">IF(Tableau1[[#This Row],[LEAD_QUAL_VRAI]]=1,SUMIFS(Tableau1[VENTES EQUIPE],Tableau1[RANG_leader],Tableau1[[#This Row],[RANG_leader]]+9,Tableau1[signé_lead],1),0)</f>
        <v>0</v>
      </c>
      <c r="AW57" s="1">
        <f t="array" ref="AW57">IF(Tableau1[[#This Row],[LEAD_QUAL_VRAI]]=1,SUMIFS(Tableau1[VENTES EQUIPE],Tableau1[RANG_leader],Tableau1[[#This Row],[RANG_leader]]+10,Tableau1[signé_lead],1),0)</f>
        <v>0</v>
      </c>
      <c r="AX57" s="1">
        <f t="array" ref="AX57">IF(Tableau1[[#This Row],[LEAD_QUAL_VRAI]]=1,SUMIFS(Tableau1[VENTES EQUIPE],Tableau1[RANG_leader],Tableau1[[#This Row],[RANG_leader]]+11,Tableau1[signé_lead],1),0)</f>
        <v>0</v>
      </c>
      <c r="AY57" s="1">
        <f t="array" ref="AY57">IF(Tableau1[[#This Row],[LEAD_QUAL_VRAI]]=1,SUMIFS(Tableau1[VENTES EQUIPE],Tableau1[RANG_leader],Tableau1[[#This Row],[RANG_leader]]+12,Tableau1[signé_lead],1),0)</f>
        <v>0</v>
      </c>
      <c r="AZ57" s="1">
        <f t="array" ref="AZ57">IF(Tableau1[[#This Row],[LEAD_QUAL_VRAI]]=1,SUMIFS(Tableau1[VENTES EQUIPE],Tableau1[RANG_leader],Tableau1[[#This Row],[RANG_leader]]+13,Tableau1[signé_lead],1),0)</f>
        <v>0</v>
      </c>
      <c r="BA57" s="1">
        <f t="array" ref="BA57">IF(Tableau1[[#This Row],[LEAD_QUAL_VRAI]]=1,SUMIFS(Tableau1[VENTES EQUIPE],Tableau1[RANG_leader],Tableau1[[#This Row],[RANG_leader]]+14,Tableau1[signé_lead],1),0)</f>
        <v>0</v>
      </c>
      <c r="BB57" s="1">
        <f t="array" ref="BB57">IF(Tableau1[[#This Row],[LEAD_QUAL_VRAI]]=1,SUMIFS(Tableau1[VENTES EQUIPE],Tableau1[RANG_leader],Tableau1[[#This Row],[RANG_leader]]+15,Tableau1[signé_lead],1),0)</f>
        <v>0</v>
      </c>
      <c r="BC57" s="1">
        <f t="array" ref="BC57">IF(Tableau1[[#This Row],[LEAD_QUAL_VRAI]]=1,COUNTIFS(Tableau1[LEADER DIRECT],Tableau1[[#This Row],[NOM]],Tableau1[LEAD_QUAL_VRAI],1),0)</f>
        <v>0</v>
      </c>
      <c r="BD57" s="1">
        <f t="array" ref="BD57">IF(Tableau1[[#This Row],[LEAD_QUAL_VRAI]]=1,COUNTIFS(Tableau1[RANG_leader],Tableau1[[#This Row],[RANG_leader]]+2),0)</f>
        <v>0</v>
      </c>
      <c r="BE57" s="1">
        <f t="array" ref="BE57">IF(Tableau1[[#This Row],[LEAD_QUAL_VRAI]]=1,COUNTIFS(Tableau1[RANG_leader],Tableau1[[#This Row],[RANG_leader]]+3),0)</f>
        <v>0</v>
      </c>
      <c r="BF57" s="1">
        <f t="array" ref="BF57">IF(AND(Tableau1[[#This Row],[VENTES]]&gt;=250,COUNTIFS(Tableau1[DIRECT],Tableau1[[#This Row],[NOM]],Tableau1[VENTES],"&gt;=250",Tableau1[LEAD_QUAL_VRAI],0)&gt;0),1,0)</f>
        <v>1</v>
      </c>
      <c r="BG57" s="1">
        <f t="array" ref="BG57">IF(AND(Tableau1[[#This Row],[VENTES]]&gt;=250,COUNTIFS(Tableau1[DIRECT],Tableau1[[#This Row],[NOM]],Tableau1[VENTES],"&gt;=250",Tableau1[LEAD_QUAL_VRAI],0)&gt;1),1,0)</f>
        <v>1</v>
      </c>
      <c r="BH57" s="1">
        <f t="array" ref="BH57">IF(AND(Tableau1[[#This Row],[VENTES]]&gt;=750,COUNTIFS(Tableau1[DIRECT],Tableau1[[#This Row],[NOM]],Tableau1[VENTES],"&gt;=250",Tableau1[LEAD_QUAL_VRAI],0)&gt;2,Tableau1[[#This Row],[VENTES EQUIPE]]&gt;=3000),1,0)</f>
        <v>1</v>
      </c>
      <c r="BI57" s="1">
        <f t="array" ref="BI57">IF(Tableau1[[#This Row],[lead niv1]]=1,1,0)</f>
        <v>0</v>
      </c>
      <c r="BJ57" s="1">
        <f t="array" ref="BJ57">IF(Tableau1[[#This Row],[lead niv1]]&gt;1,1,0)</f>
        <v>0</v>
      </c>
      <c r="BK57" s="1">
        <f t="array" ref="BK57">IF(AND(Tableau1[[#This Row],[lead niv1]]&gt;2,Tableau1[[#This Row],[lead niv2]]&gt;0),1,0)</f>
        <v>0</v>
      </c>
      <c r="BL57" s="1">
        <f t="array" ref="BL57">IF(AND(Tableau1[[#This Row],[lead niv1]]&gt;5,Tableau1[[#This Row],[lead niv2]]&gt;2,Tableau1[[#This Row],[lead niv3]]&gt;0),1,0)</f>
        <v>0</v>
      </c>
      <c r="BM57" s="1">
        <f t="array" ref="BM57">IF(AND(Tableau1[[#This Row],[lead niv1]]&gt;11,Tableau1[[#This Row],[lead niv2]]&gt;5,Tableau1[[#This Row],[lead niv3]]&gt;1),1,0)</f>
        <v>0</v>
      </c>
      <c r="BN57" s="10" t="str">
        <f t="array" ref="BN5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LEADER</v>
      </c>
      <c r="BO57" s="13">
        <f t="array" ref="BO5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914.65</v>
      </c>
      <c r="BP57" s="12" t="str">
        <f t="array" ref="BP57">Tableau1[[#This Row],[lead niv1]]&amp;"-"&amp;Tableau1[[#This Row],[lead niv2]]&amp;"-"&amp;Tableau1[[#This Row],[lead niv3]]</f>
        <v>0-0-0</v>
      </c>
      <c r="BQ57" s="12"/>
      <c r="BR57" s="14">
        <v>1</v>
      </c>
      <c r="BS57" s="26" t="str">
        <f t="array" ref="BS57">INDEX(Tableau2[RANK],MATCH(BN57,Tableau2[RANK],0)+1,1)</f>
        <v>LEADER SEIG</v>
      </c>
      <c r="BT57" s="26">
        <f t="array" ref="BT5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7" s="26" t="str">
        <f t="array" ref="BU57">IF(Tableau1[[#This Row],[PERSO À QUALIFIER]]&gt;0,INDEX(Tableau1[],MATCH(_xlfn.MAXIFS(Tableau1[VENTES],Tableau1[VENTES],"&lt;250",Tableau1[DIRECT],Tableau1[[#This Row],[NOM]]),Tableau1[VENTES],0),COLUMN(Tableau1[NOM])),"")</f>
        <v/>
      </c>
      <c r="BV57" s="26" t="str">
        <f t="array" ref="BV5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7" s="26">
        <f t="array" ref="BW5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7" s="26" t="str">
        <f t="array" ref="BX5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7" s="26" t="str">
        <f t="array" ref="BY5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7" s="26" t="str">
        <f t="array" ref="BZ5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7" s="26" t="str">
        <f t="array" ref="CA5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7" s="26">
        <f t="array" ref="CB5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7" s="26">
        <f t="array" ref="CC5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7" s="26">
        <f t="array" ref="CD5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</v>
      </c>
      <c r="CE57" s="26" t="str">
        <f t="array" ref="CE5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7" s="26" t="str">
        <f t="array" ref="CF5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7" s="26" t="str">
        <f t="array" ref="CG5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7" s="26" t="str">
        <f t="array" ref="CH5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7" s="26" t="str">
        <f t="array" ref="CI5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7" s="26" t="str">
        <f t="array" ref="CJ5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/>
      </c>
      <c r="CK57" s="26">
        <f t="array" ref="CK5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0</v>
      </c>
      <c r="CL57" s="26" t="e">
        <f t="array" ref="CL5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7" s="26" t="e">
        <f t="array" ref="CM5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7" s="26"/>
      <c r="CO57" s="26"/>
      <c r="CP57" s="26">
        <f t="array" ref="CP5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1</v>
      </c>
      <c r="CQ57" s="26" t="str">
        <f t="array" ref="CQ5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>test7</v>
      </c>
      <c r="CR57" s="26">
        <f t="array" ref="CR5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>-143</v>
      </c>
      <c r="CS57" s="26"/>
      <c r="CT57" s="26"/>
      <c r="CU57" s="26"/>
      <c r="CV57" s="26"/>
      <c r="CW57" s="26"/>
      <c r="CX57" s="26"/>
      <c r="CY57" s="26"/>
      <c r="CZ57" s="26"/>
      <c r="DA57" s="26"/>
      <c r="DB57" s="26"/>
      <c r="DC57" s="26">
        <f t="array" ref="DC5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7" s="26" t="str">
        <f t="array" ref="DD5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7" s="26" t="str">
        <f t="array" ref="DE5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7" s="26">
        <f t="array" ref="DF5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7" s="26" t="str">
        <f t="array" ref="DG5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7" s="26" t="str">
        <f t="array" ref="DH5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7" s="26">
        <f t="array" ref="DI5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7" s="26">
        <f t="array" ref="DJ5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250</v>
      </c>
      <c r="DK57" s="26">
        <f t="array" ref="DK57">IF(Tableau1[[#This Row],[PAYE SI INVESTI]]&lt;&gt;"",Tableau1[[#This Row],[PAYE SI INVESTI]]-Tableau1[[#This Row],[PAYE]],"")</f>
        <v>-664.65</v>
      </c>
      <c r="DO57" s="3"/>
    </row>
    <row r="58" spans="1:119" x14ac:dyDescent="0.25">
      <c r="A58" s="9" t="s">
        <v>170</v>
      </c>
      <c r="B58" s="2" t="s">
        <v>6</v>
      </c>
      <c r="C58" s="1" t="str">
        <f t="array" ref="C58">IF(OR(Tableau1[[#This Row],[DIRECT]]="",Tableau1[[#This Row],[DIRECT]]="val"),"",INDEX(Tableau1[],MATCH(Tableau1[[#This Row],[DIRECT]],Tableau1[NOM],0),2))</f>
        <v/>
      </c>
      <c r="D58" s="1" t="str">
        <f t="array" ref="D58">IF(OR(Tableau1[[#This Row],[direct2]]="",Tableau1[[#This Row],[direct2]]="val"),"",INDEX(Tableau1[],MATCH(Tableau1[[#This Row],[direct2]],Tableau1[NOM],0),2))</f>
        <v/>
      </c>
      <c r="E58" s="1" t="str">
        <f t="array" ref="E58">IF(OR(Tableau1[[#This Row],[direct3]]="",Tableau1[[#This Row],[direct3]]="val"),"",INDEX(Tableau1[],MATCH(Tableau1[[#This Row],[direct3]],Tableau1[NOM],0),2))</f>
        <v/>
      </c>
      <c r="F58" s="1" t="str">
        <f t="array" ref="F58">IF(OR(Tableau1[[#This Row],[direct4]]="",Tableau1[[#This Row],[direct4]]="val"),"",INDEX(Tableau1[],MATCH(Tableau1[[#This Row],[direct4]],Tableau1[NOM],0),2))</f>
        <v/>
      </c>
      <c r="G58" s="1" t="str">
        <f t="array" ref="G58">IF(OR(Tableau1[[#This Row],[direct5]]="",Tableau1[[#This Row],[direct5]]="val"),"",INDEX(Tableau1[],MATCH(Tableau1[[#This Row],[direct5]],Tableau1[NOM],0),2))</f>
        <v/>
      </c>
      <c r="H58" s="1" t="str">
        <f t="array" ref="H58">IF(OR(Tableau1[[#This Row],[direct6]]="",Tableau1[[#This Row],[direct6]]="val"),"",INDEX(Tableau1[],MATCH(Tableau1[[#This Row],[direct6]],Tableau1[NOM],0),2))</f>
        <v/>
      </c>
      <c r="I58" s="1" t="str">
        <f t="array" ref="I58">IF(OR(Tableau1[[#This Row],[direct7]]="",Tableau1[[#This Row],[direct7]]="val"),"",INDEX(Tableau1[],MATCH(Tableau1[[#This Row],[direct7]],Tableau1[NOM],0),2))</f>
        <v/>
      </c>
      <c r="J58" s="1" t="str">
        <f t="array" ref="J58">IF(OR(Tableau1[[#This Row],[direct8]]="",Tableau1[[#This Row],[direct8]]="val"),"",INDEX(Tableau1[],MATCH(Tableau1[[#This Row],[direct8]],Tableau1[NOM],0),2))</f>
        <v/>
      </c>
      <c r="K58" s="1" t="str">
        <f t="array" ref="K58">IF(OR(Tableau1[[#This Row],[direct9]]="",Tableau1[[#This Row],[direct9]]="val"),"",INDEX(Tableau1[],MATCH(Tableau1[[#This Row],[direct9]],Tableau1[NOM],0),2))</f>
        <v/>
      </c>
      <c r="L58" s="1" t="str">
        <f t="array" ref="L58">IF(OR(Tableau1[[#This Row],[direct10]]="",Tableau1[[#This Row],[direct10]]="val"),"",INDEX(Tableau1[],MATCH(Tableau1[[#This Row],[direct10]],Tableau1[NOM],0),2))</f>
        <v/>
      </c>
      <c r="M58" s="1" t="str">
        <f t="array" ref="M58">IF(OR(Tableau1[[#This Row],[direct11]]="",Tableau1[[#This Row],[direct11]]="val"),"",INDEX(Tableau1[],MATCH(Tableau1[[#This Row],[direct11]],Tableau1[NOM],0),2))</f>
        <v/>
      </c>
      <c r="N58" s="1" t="str">
        <f t="array" ref="N58">IF(OR(Tableau1[[#This Row],[direct12]]="",Tableau1[[#This Row],[direct12]]="val"),"",INDEX(Tableau1[],MATCH(Tableau1[[#This Row],[direct12]],Tableau1[NOM],0),2))</f>
        <v/>
      </c>
      <c r="O58" s="1" t="str">
        <f t="array" ref="O58">IF(OR(Tableau1[[#This Row],[direct13]]="",Tableau1[[#This Row],[direct13]]="val"),"",INDEX(Tableau1[],MATCH(Tableau1[[#This Row],[direct13]],Tableau1[NOM],0),2))</f>
        <v/>
      </c>
      <c r="P58" s="1" t="str">
        <f t="array" ref="P58">IF(OR(Tableau1[[#This Row],[direct14]]="",Tableau1[[#This Row],[direct14]]="val"),"",INDEX(Tableau1[],MATCH(Tableau1[[#This Row],[direct14]],Tableau1[NOM],0),2))</f>
        <v/>
      </c>
      <c r="Q58" s="1" t="str">
        <f t="array" ref="Q58">IF(OR(Tableau1[[#This Row],[direct15]]="",Tableau1[[#This Row],[direct15]]="val"),"",INDEX(Tableau1[],MATCH(Tableau1[[#This Row],[direct15]],Tableau1[NOM],0),2))</f>
        <v/>
      </c>
      <c r="R58" s="1" t="str">
        <f t="array" ref="R58">IF(OR(Tableau1[[#This Row],[direct16]]="",Tableau1[[#This Row],[direct16]]="val"),"",INDEX(Tableau1[],MATCH(Tableau1[[#This Row],[direct16]],Tableau1[NOM],0),2))</f>
        <v/>
      </c>
      <c r="S58" s="1" t="str">
        <f t="array" ref="S58">IF(OR(Tableau1[[#This Row],[direct17]]="",Tableau1[[#This Row],[direct17]]="val"),"",INDEX(Tableau1[],MATCH(Tableau1[[#This Row],[direct17]],Tableau1[NOM],0),2))</f>
        <v/>
      </c>
      <c r="T58" s="1" t="str">
        <f t="array" ref="T58">IF(OR(Tableau1[[#This Row],[direct18]]="",Tableau1[[#This Row],[direct18]]="val"),"",INDEX(Tableau1[],MATCH(Tableau1[[#This Row],[direct18]],Tableau1[NOM],0),2))</f>
        <v/>
      </c>
      <c r="U58" s="1" t="str">
        <f t="array" ref="U58">IF(OR(Tableau1[[#This Row],[direct19]]="",Tableau1[[#This Row],[direct19]]="val"),"",INDEX(Tableau1[],MATCH(Tableau1[[#This Row],[direct19]],Tableau1[NOM],0),2))</f>
        <v/>
      </c>
      <c r="V58" s="12" t="str">
        <f t="array" ref="V5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/>
      </c>
      <c r="W58" s="12">
        <f t="array" ref="W58">IF(Tableau1[[#This Row],[LEADER DIRECT]]="",0,INDEX(Tableau1[],MATCH(Tableau1[[#This Row],[LEADER DIRECT]],Tableau1[NOM],0),COLUMN(Tableau1[[#This Row],[RANG_leader]])))</f>
        <v>0</v>
      </c>
      <c r="X58" s="12">
        <f t="array" ref="X5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8" s="12">
        <f t="array" ref="Y58">IF(Tableau1[[#This Row],[DIRECT]]="",0,VLOOKUP(Tableau1[[#This Row],[DIRECT]],Tableau1[],COLUMN(Tableau1[[#This Row],[RANG]]),FALSE)+1)</f>
        <v>1</v>
      </c>
      <c r="Z58" s="8">
        <v>1200</v>
      </c>
      <c r="AA58" s="1">
        <f t="array" ref="AA58">COUNTIF(Tableau1[DIRECT],Tableau1[[#This Row],[NOM]])</f>
        <v>7</v>
      </c>
      <c r="AB58" s="1">
        <f t="array" ref="AB58">COUNTIFS(Tableau1[DIRECT],Tableau1[[#This Row],[NOM]],Tableau1[VENTES],"&gt;=250")</f>
        <v>7</v>
      </c>
      <c r="AC58" s="1">
        <f t="array" ref="AC5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8" s="1">
        <f t="array" ref="AD5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8" s="12">
        <f t="array" ref="AE58">IF(Tableau1[[#This Row],[LEAD_QUAL_PREMIER]]=1,Tableau1[[#This Row],[niv1 qual]],COUNTIFS(Tableau1[DIRECT],Tableau1[[#This Row],[NOM]],Tableau1[LEAD_QUAL_VRAI],0,Tableau1[VENTES],"&gt;=250"))</f>
        <v>7</v>
      </c>
      <c r="AF58" s="1">
        <f t="array" ref="AF5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8" s="1">
        <f t="array" ref="AG58">IF(AND(Tableau1[[#This Row],[niv1 qual]]&gt;3,(Tableau1[[#This Row],[niv1 qual]]+Tableau1[[#This Row],[niv2+ qual]])&gt;5,Tableau1[[#This Row],[VENTES]]&gt;=1000,Tableau1[[#This Row],[ventes_equipe_temp]]&gt;=6000),1,0)</f>
        <v>1</v>
      </c>
      <c r="AH58" s="1">
        <f t="array" ref="AH58">IF(Tableau1[[#This Row],[LEAD_POSSIBLE]]=1,RANK(Tableau1[[#This Row],[RANG]],Tableau1[RANG],1),0)</f>
        <v>2</v>
      </c>
      <c r="AI58" s="1">
        <f t="array" ref="AI58">IF(COUNTIF(Tableau1[LEAD_POSSIBLE_RANG],"&lt;&gt;0")&gt;0,IF(Tableau1[[#This Row],[LEAD_POSSIBLE_RANG]]=LARGE(Tableau1[LEAD_POSSIBLE_RANG],1),1,0),0)</f>
        <v>0</v>
      </c>
      <c r="AJ58" s="1">
        <f t="array" ref="AJ58">IF(Tableau1[[#This Row],[DIRECT]]="",Tableau1[[#This Row],[LEAD_QUAL_VRAI]],IF(INDEX(Tableau1[],MATCH(Tableau1[[#This Row],[DIRECT]],Tableau1[NOM],0),COLUMN(Tableau1[[#This Row],[LEAD_QUAL_VRAI]]))=1,1,0))</f>
        <v>0</v>
      </c>
      <c r="AK58" s="1">
        <f t="array" ref="AK5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1</v>
      </c>
      <c r="AL58" s="1">
        <f t="array" ref="AL5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7632</v>
      </c>
      <c r="AM58" s="10">
        <f t="array" ref="AM58">Tableau1[[#This Row],[VENTES]]+SUMIFS(Tableau1[VENTES EQUIPE],Tableau1[DIRECT],Tableau1[[#This Row],[NOM]],Tableau1[signé_lead],0)</f>
        <v>7632</v>
      </c>
      <c r="AN58" s="1">
        <f t="array" ref="AN58">IF(Tableau1[[#This Row],[LEAD_QUAL_VRAI]]=1,SUMIFS(Tableau1[VENTES EQUIPE],Tableau1[LEADER DIRECT],Tableau1[[#This Row],[NOM]],Tableau1[signé_lead],1),0)</f>
        <v>0</v>
      </c>
      <c r="AO58" s="1">
        <f t="array" ref="AO58">IF(Tableau1[[#This Row],[LEAD_QUAL_VRAI]]=1,SUMIFS(Tableau1[VENTES EQUIPE],Tableau1[RANG_leader],Tableau1[[#This Row],[RANG_leader]]+2,Tableau1[signé_lead],1),0)</f>
        <v>0</v>
      </c>
      <c r="AP58" s="1">
        <f t="array" ref="AP58">IF(Tableau1[[#This Row],[LEAD_QUAL_VRAI]]=1,SUMIFS(Tableau1[VENTES EQUIPE],Tableau1[RANG_leader],Tableau1[[#This Row],[RANG_leader]]+3,Tableau1[signé_lead],1),0)</f>
        <v>0</v>
      </c>
      <c r="AQ58" s="1">
        <f t="array" ref="AQ58">IF(Tableau1[[#This Row],[LEAD_QUAL_VRAI]]=1,SUMIFS(Tableau1[VENTES EQUIPE],Tableau1[RANG_leader],Tableau1[[#This Row],[RANG_leader]]+4,Tableau1[signé_lead],1),0)</f>
        <v>0</v>
      </c>
      <c r="AR58" s="1">
        <f t="array" ref="AR58">IF(Tableau1[[#This Row],[LEAD_QUAL_VRAI]]=1,SUMIFS(Tableau1[VENTES EQUIPE],Tableau1[RANG_leader],Tableau1[[#This Row],[RANG_leader]]+5,Tableau1[signé_lead],1),0)</f>
        <v>0</v>
      </c>
      <c r="AS58" s="1">
        <f t="array" ref="AS58">IF(Tableau1[[#This Row],[LEAD_QUAL_VRAI]]=1,SUMIFS(Tableau1[VENTES EQUIPE],Tableau1[RANG_leader],Tableau1[[#This Row],[RANG_leader]]+6,Tableau1[signé_lead],1),0)</f>
        <v>0</v>
      </c>
      <c r="AT58" s="1">
        <f t="array" ref="AT58">IF(Tableau1[[#This Row],[LEAD_QUAL_VRAI]]=1,SUMIFS(Tableau1[VENTES EQUIPE],Tableau1[RANG_leader],Tableau1[[#This Row],[RANG_leader]]+7,Tableau1[signé_lead],1),0)</f>
        <v>0</v>
      </c>
      <c r="AU58" s="1">
        <f t="array" ref="AU58">IF(Tableau1[[#This Row],[LEAD_QUAL_VRAI]]=1,SUMIFS(Tableau1[VENTES EQUIPE],Tableau1[RANG_leader],Tableau1[[#This Row],[RANG_leader]]+8,Tableau1[signé_lead],1),0)</f>
        <v>0</v>
      </c>
      <c r="AV58" s="1">
        <f t="array" ref="AV58">IF(Tableau1[[#This Row],[LEAD_QUAL_VRAI]]=1,SUMIFS(Tableau1[VENTES EQUIPE],Tableau1[RANG_leader],Tableau1[[#This Row],[RANG_leader]]+9,Tableau1[signé_lead],1),0)</f>
        <v>0</v>
      </c>
      <c r="AW58" s="1">
        <f t="array" ref="AW58">IF(Tableau1[[#This Row],[LEAD_QUAL_VRAI]]=1,SUMIFS(Tableau1[VENTES EQUIPE],Tableau1[RANG_leader],Tableau1[[#This Row],[RANG_leader]]+10,Tableau1[signé_lead],1),0)</f>
        <v>0</v>
      </c>
      <c r="AX58" s="1">
        <f t="array" ref="AX58">IF(Tableau1[[#This Row],[LEAD_QUAL_VRAI]]=1,SUMIFS(Tableau1[VENTES EQUIPE],Tableau1[RANG_leader],Tableau1[[#This Row],[RANG_leader]]+11,Tableau1[signé_lead],1),0)</f>
        <v>0</v>
      </c>
      <c r="AY58" s="1">
        <f t="array" ref="AY58">IF(Tableau1[[#This Row],[LEAD_QUAL_VRAI]]=1,SUMIFS(Tableau1[VENTES EQUIPE],Tableau1[RANG_leader],Tableau1[[#This Row],[RANG_leader]]+12,Tableau1[signé_lead],1),0)</f>
        <v>0</v>
      </c>
      <c r="AZ58" s="1">
        <f t="array" ref="AZ58">IF(Tableau1[[#This Row],[LEAD_QUAL_VRAI]]=1,SUMIFS(Tableau1[VENTES EQUIPE],Tableau1[RANG_leader],Tableau1[[#This Row],[RANG_leader]]+13,Tableau1[signé_lead],1),0)</f>
        <v>0</v>
      </c>
      <c r="BA58" s="1">
        <f t="array" ref="BA58">IF(Tableau1[[#This Row],[LEAD_QUAL_VRAI]]=1,SUMIFS(Tableau1[VENTES EQUIPE],Tableau1[RANG_leader],Tableau1[[#This Row],[RANG_leader]]+14,Tableau1[signé_lead],1),0)</f>
        <v>0</v>
      </c>
      <c r="BB58" s="1">
        <f t="array" ref="BB58">IF(Tableau1[[#This Row],[LEAD_QUAL_VRAI]]=1,SUMIFS(Tableau1[VENTES EQUIPE],Tableau1[RANG_leader],Tableau1[[#This Row],[RANG_leader]]+15,Tableau1[signé_lead],1),0)</f>
        <v>0</v>
      </c>
      <c r="BC58" s="1">
        <f t="array" ref="BC58">IF(Tableau1[[#This Row],[LEAD_QUAL_VRAI]]=1,COUNTIFS(Tableau1[LEADER DIRECT],Tableau1[[#This Row],[NOM]],Tableau1[LEAD_QUAL_VRAI],1),0)</f>
        <v>0</v>
      </c>
      <c r="BD58" s="1">
        <f t="array" ref="BD58">IF(Tableau1[[#This Row],[LEAD_QUAL_VRAI]]=1,COUNTIFS(Tableau1[RANG_leader],Tableau1[[#This Row],[RANG_leader]]+2),0)</f>
        <v>0</v>
      </c>
      <c r="BE58" s="1">
        <f t="array" ref="BE58">IF(Tableau1[[#This Row],[LEAD_QUAL_VRAI]]=1,COUNTIFS(Tableau1[RANG_leader],Tableau1[[#This Row],[RANG_leader]]+3),0)</f>
        <v>0</v>
      </c>
      <c r="BF58" s="1">
        <f t="array" ref="BF58">IF(AND(Tableau1[[#This Row],[VENTES]]&gt;=250,COUNTIFS(Tableau1[DIRECT],Tableau1[[#This Row],[NOM]],Tableau1[VENTES],"&gt;=250",Tableau1[LEAD_QUAL_VRAI],0)&gt;0),1,0)</f>
        <v>1</v>
      </c>
      <c r="BG58" s="1">
        <f t="array" ref="BG58">IF(AND(Tableau1[[#This Row],[VENTES]]&gt;=250,COUNTIFS(Tableau1[DIRECT],Tableau1[[#This Row],[NOM]],Tableau1[VENTES],"&gt;=250",Tableau1[LEAD_QUAL_VRAI],0)&gt;1),1,0)</f>
        <v>1</v>
      </c>
      <c r="BH58" s="1">
        <f t="array" ref="BH58">IF(AND(Tableau1[[#This Row],[VENTES]]&gt;=750,COUNTIFS(Tableau1[DIRECT],Tableau1[[#This Row],[NOM]],Tableau1[VENTES],"&gt;=250",Tableau1[LEAD_QUAL_VRAI],0)&gt;2,Tableau1[[#This Row],[VENTES EQUIPE]]&gt;=3000),1,0)</f>
        <v>1</v>
      </c>
      <c r="BI58" s="1">
        <f t="array" ref="BI58">IF(Tableau1[[#This Row],[lead niv1]]=1,1,0)</f>
        <v>0</v>
      </c>
      <c r="BJ58" s="1">
        <f t="array" ref="BJ58">IF(Tableau1[[#This Row],[lead niv1]]&gt;1,1,0)</f>
        <v>0</v>
      </c>
      <c r="BK58" s="1">
        <f t="array" ref="BK58">IF(AND(Tableau1[[#This Row],[lead niv1]]&gt;2,Tableau1[[#This Row],[lead niv2]]&gt;0),1,0)</f>
        <v>0</v>
      </c>
      <c r="BL58" s="1">
        <f t="array" ref="BL58">IF(AND(Tableau1[[#This Row],[lead niv1]]&gt;5,Tableau1[[#This Row],[lead niv2]]&gt;2,Tableau1[[#This Row],[lead niv3]]&gt;0),1,0)</f>
        <v>0</v>
      </c>
      <c r="BM58" s="1">
        <f t="array" ref="BM58">IF(AND(Tableau1[[#This Row],[lead niv1]]&gt;11,Tableau1[[#This Row],[lead niv2]]&gt;5,Tableau1[[#This Row],[lead niv3]]&gt;1),1,0)</f>
        <v>0</v>
      </c>
      <c r="BN58" s="10" t="str">
        <f t="array" ref="BN5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LEADER</v>
      </c>
      <c r="BO58" s="13">
        <f t="array" ref="BO5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681.6</v>
      </c>
      <c r="BP58" s="12" t="str">
        <f t="array" ref="BP58">Tableau1[[#This Row],[lead niv1]]&amp;"-"&amp;Tableau1[[#This Row],[lead niv2]]&amp;"-"&amp;Tableau1[[#This Row],[lead niv3]]</f>
        <v>0-0-0</v>
      </c>
      <c r="BQ58" s="12"/>
      <c r="BR58" s="14">
        <v>1</v>
      </c>
      <c r="BS58" s="26" t="str">
        <f t="array" ref="BS58">INDEX(Tableau2[RANK],MATCH(BN58,Tableau2[RANK],0)+1,1)</f>
        <v>LEADER SEIG</v>
      </c>
      <c r="BT58" s="26">
        <f t="array" ref="BT5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8" s="26" t="str">
        <f t="array" ref="BU58">IF(Tableau1[[#This Row],[PERSO À QUALIFIER]]&gt;0,INDEX(Tableau1[],MATCH(_xlfn.MAXIFS(Tableau1[VENTES],Tableau1[VENTES],"&lt;250",Tableau1[DIRECT],Tableau1[[#This Row],[NOM]]),Tableau1[VENTES],0),COLUMN(Tableau1[NOM])),"")</f>
        <v/>
      </c>
      <c r="BV58" s="26" t="str">
        <f t="array" ref="BV5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8" s="26">
        <f t="array" ref="BW5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8" s="26" t="str">
        <f t="array" ref="BX5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8" s="26" t="str">
        <f t="array" ref="BY5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8" s="26" t="str">
        <f t="array" ref="BZ5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8" s="26" t="str">
        <f t="array" ref="CA5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8" s="26">
        <f t="array" ref="CB5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58" s="26">
        <f t="array" ref="CC5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8" s="26">
        <f t="array" ref="CD5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11</v>
      </c>
      <c r="CE58" s="26" t="str">
        <f t="array" ref="CE5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8" s="26" t="str">
        <f t="array" ref="CF5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8" s="26" t="str">
        <f t="array" ref="CG5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8" s="26" t="str">
        <f t="array" ref="CH5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8" s="26" t="str">
        <f t="array" ref="CI5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8" s="26" t="str">
        <f t="array" ref="CJ5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/>
      </c>
      <c r="CK58" s="26">
        <f t="array" ref="CK5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0</v>
      </c>
      <c r="CL58" s="26" t="e">
        <f t="array" ref="CL5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8" s="26" t="e">
        <f t="array" ref="CM5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8" s="26"/>
      <c r="CO58" s="26"/>
      <c r="CP58" s="26">
        <f t="array" ref="CP5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1</v>
      </c>
      <c r="CQ58" s="26" t="str">
        <f t="array" ref="CQ5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8" s="26" t="str">
        <f t="array" ref="CR5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8" s="26"/>
      <c r="CT58" s="26"/>
      <c r="CU58" s="26"/>
      <c r="CV58" s="26"/>
      <c r="CW58" s="26"/>
      <c r="CX58" s="26"/>
      <c r="CY58" s="26"/>
      <c r="CZ58" s="26"/>
      <c r="DA58" s="26"/>
      <c r="DB58" s="26"/>
      <c r="DC58" s="26">
        <f t="array" ref="DC5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8" s="26" t="str">
        <f t="array" ref="DD5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8" s="26" t="str">
        <f t="array" ref="DE5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8" s="26">
        <f t="array" ref="DF5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8" s="26" t="str">
        <f t="array" ref="DG5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8" s="26" t="str">
        <f t="array" ref="DH5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8" s="26">
        <f t="array" ref="DI5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8" s="26">
        <f t="array" ref="DJ5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300</v>
      </c>
      <c r="DK58" s="26">
        <f t="array" ref="DK58">IF(Tableau1[[#This Row],[PAYE SI INVESTI]]&lt;&gt;"",Tableau1[[#This Row],[PAYE SI INVESTI]]-Tableau1[[#This Row],[PAYE]],"")</f>
        <v>-381.6</v>
      </c>
      <c r="DO58" s="3"/>
    </row>
    <row r="59" spans="1:119" x14ac:dyDescent="0.25">
      <c r="A59" s="9" t="s">
        <v>171</v>
      </c>
      <c r="B59" s="2" t="s">
        <v>169</v>
      </c>
      <c r="C59" s="1" t="str">
        <f t="array" ref="C59">IF(OR(Tableau1[[#This Row],[DIRECT]]="",Tableau1[[#This Row],[DIRECT]]="val"),"",INDEX(Tableau1[],MATCH(Tableau1[[#This Row],[DIRECT]],Tableau1[NOM],0),2))</f>
        <v>VAL</v>
      </c>
      <c r="D59" s="1" t="str">
        <f t="array" ref="D59">IF(OR(Tableau1[[#This Row],[direct2]]="",Tableau1[[#This Row],[direct2]]="val"),"",INDEX(Tableau1[],MATCH(Tableau1[[#This Row],[direct2]],Tableau1[NOM],0),2))</f>
        <v/>
      </c>
      <c r="E59" s="1" t="str">
        <f t="array" ref="E59">IF(OR(Tableau1[[#This Row],[direct3]]="",Tableau1[[#This Row],[direct3]]="val"),"",INDEX(Tableau1[],MATCH(Tableau1[[#This Row],[direct3]],Tableau1[NOM],0),2))</f>
        <v/>
      </c>
      <c r="F59" s="1" t="str">
        <f t="array" ref="F59">IF(OR(Tableau1[[#This Row],[direct4]]="",Tableau1[[#This Row],[direct4]]="val"),"",INDEX(Tableau1[],MATCH(Tableau1[[#This Row],[direct4]],Tableau1[NOM],0),2))</f>
        <v/>
      </c>
      <c r="G59" s="1" t="str">
        <f t="array" ref="G59">IF(OR(Tableau1[[#This Row],[direct5]]="",Tableau1[[#This Row],[direct5]]="val"),"",INDEX(Tableau1[],MATCH(Tableau1[[#This Row],[direct5]],Tableau1[NOM],0),2))</f>
        <v/>
      </c>
      <c r="H59" s="1" t="str">
        <f t="array" ref="H59">IF(OR(Tableau1[[#This Row],[direct6]]="",Tableau1[[#This Row],[direct6]]="val"),"",INDEX(Tableau1[],MATCH(Tableau1[[#This Row],[direct6]],Tableau1[NOM],0),2))</f>
        <v/>
      </c>
      <c r="I59" s="1" t="str">
        <f t="array" ref="I59">IF(OR(Tableau1[[#This Row],[direct7]]="",Tableau1[[#This Row],[direct7]]="val"),"",INDEX(Tableau1[],MATCH(Tableau1[[#This Row],[direct7]],Tableau1[NOM],0),2))</f>
        <v/>
      </c>
      <c r="J59" s="1" t="str">
        <f t="array" ref="J59">IF(OR(Tableau1[[#This Row],[direct8]]="",Tableau1[[#This Row],[direct8]]="val"),"",INDEX(Tableau1[],MATCH(Tableau1[[#This Row],[direct8]],Tableau1[NOM],0),2))</f>
        <v/>
      </c>
      <c r="K59" s="1" t="str">
        <f t="array" ref="K59">IF(OR(Tableau1[[#This Row],[direct9]]="",Tableau1[[#This Row],[direct9]]="val"),"",INDEX(Tableau1[],MATCH(Tableau1[[#This Row],[direct9]],Tableau1[NOM],0),2))</f>
        <v/>
      </c>
      <c r="L59" s="1" t="str">
        <f t="array" ref="L59">IF(OR(Tableau1[[#This Row],[direct10]]="",Tableau1[[#This Row],[direct10]]="val"),"",INDEX(Tableau1[],MATCH(Tableau1[[#This Row],[direct10]],Tableau1[NOM],0),2))</f>
        <v/>
      </c>
      <c r="M59" s="1" t="str">
        <f t="array" ref="M59">IF(OR(Tableau1[[#This Row],[direct11]]="",Tableau1[[#This Row],[direct11]]="val"),"",INDEX(Tableau1[],MATCH(Tableau1[[#This Row],[direct11]],Tableau1[NOM],0),2))</f>
        <v/>
      </c>
      <c r="N59" s="1" t="str">
        <f t="array" ref="N59">IF(OR(Tableau1[[#This Row],[direct12]]="",Tableau1[[#This Row],[direct12]]="val"),"",INDEX(Tableau1[],MATCH(Tableau1[[#This Row],[direct12]],Tableau1[NOM],0),2))</f>
        <v/>
      </c>
      <c r="O59" s="1" t="str">
        <f t="array" ref="O59">IF(OR(Tableau1[[#This Row],[direct13]]="",Tableau1[[#This Row],[direct13]]="val"),"",INDEX(Tableau1[],MATCH(Tableau1[[#This Row],[direct13]],Tableau1[NOM],0),2))</f>
        <v/>
      </c>
      <c r="P59" s="1" t="str">
        <f t="array" ref="P59">IF(OR(Tableau1[[#This Row],[direct14]]="",Tableau1[[#This Row],[direct14]]="val"),"",INDEX(Tableau1[],MATCH(Tableau1[[#This Row],[direct14]],Tableau1[NOM],0),2))</f>
        <v/>
      </c>
      <c r="Q59" s="1" t="str">
        <f t="array" ref="Q59">IF(OR(Tableau1[[#This Row],[direct15]]="",Tableau1[[#This Row],[direct15]]="val"),"",INDEX(Tableau1[],MATCH(Tableau1[[#This Row],[direct15]],Tableau1[NOM],0),2))</f>
        <v/>
      </c>
      <c r="R59" s="1" t="str">
        <f t="array" ref="R59">IF(OR(Tableau1[[#This Row],[direct16]]="",Tableau1[[#This Row],[direct16]]="val"),"",INDEX(Tableau1[],MATCH(Tableau1[[#This Row],[direct16]],Tableau1[NOM],0),2))</f>
        <v/>
      </c>
      <c r="S59" s="1" t="str">
        <f t="array" ref="S59">IF(OR(Tableau1[[#This Row],[direct17]]="",Tableau1[[#This Row],[direct17]]="val"),"",INDEX(Tableau1[],MATCH(Tableau1[[#This Row],[direct17]],Tableau1[NOM],0),2))</f>
        <v/>
      </c>
      <c r="T59" s="1" t="str">
        <f t="array" ref="T59">IF(OR(Tableau1[[#This Row],[direct18]]="",Tableau1[[#This Row],[direct18]]="val"),"",INDEX(Tableau1[],MATCH(Tableau1[[#This Row],[direct18]],Tableau1[NOM],0),2))</f>
        <v/>
      </c>
      <c r="U59" s="1" t="str">
        <f t="array" ref="U59">IF(OR(Tableau1[[#This Row],[direct19]]="",Tableau1[[#This Row],[direct19]]="val"),"",INDEX(Tableau1[],MATCH(Tableau1[[#This Row],[direct19]],Tableau1[NOM],0),2))</f>
        <v/>
      </c>
      <c r="V59" s="12" t="str">
        <f t="array" ref="V5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59" s="12">
        <f t="array" ref="W59">IF(Tableau1[[#This Row],[LEADER DIRECT]]="",0,INDEX(Tableau1[],MATCH(Tableau1[[#This Row],[LEADER DIRECT]],Tableau1[NOM],0),COLUMN(Tableau1[[#This Row],[RANG_leader]])))</f>
        <v>0</v>
      </c>
      <c r="X59" s="12">
        <f t="array" ref="X5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59" s="12">
        <f t="array" ref="Y59">IF(Tableau1[[#This Row],[DIRECT]]="",0,VLOOKUP(Tableau1[[#This Row],[DIRECT]],Tableau1[],COLUMN(Tableau1[[#This Row],[RANG]]),FALSE)+1)</f>
        <v>2</v>
      </c>
      <c r="Z59" s="8">
        <v>900</v>
      </c>
      <c r="AA59" s="1">
        <f t="array" ref="AA59">COUNTIF(Tableau1[DIRECT],Tableau1[[#This Row],[NOM]])</f>
        <v>7</v>
      </c>
      <c r="AB59" s="1">
        <f t="array" ref="AB59">COUNTIFS(Tableau1[DIRECT],Tableau1[[#This Row],[NOM]],Tableau1[VENTES],"&gt;=250")</f>
        <v>7</v>
      </c>
      <c r="AC59" s="1">
        <f t="array" ref="AC5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59" s="1">
        <f t="array" ref="AD5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59" s="12">
        <f t="array" ref="AE59">IF(Tableau1[[#This Row],[LEAD_QUAL_PREMIER]]=1,Tableau1[[#This Row],[niv1 qual]],COUNTIFS(Tableau1[DIRECT],Tableau1[[#This Row],[NOM]],Tableau1[LEAD_QUAL_VRAI],0,Tableau1[VENTES],"&gt;=250"))</f>
        <v>7</v>
      </c>
      <c r="AF59" s="1">
        <f t="array" ref="AF5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59" s="1">
        <f t="array" ref="AG59">IF(AND(Tableau1[[#This Row],[niv1 qual]]&gt;3,(Tableau1[[#This Row],[niv1 qual]]+Tableau1[[#This Row],[niv2+ qual]])&gt;5,Tableau1[[#This Row],[VENTES]]&gt;=1000,Tableau1[[#This Row],[ventes_equipe_temp]]&gt;=6000),1,0)</f>
        <v>0</v>
      </c>
      <c r="AH59" s="1">
        <f t="array" ref="AH59">IF(Tableau1[[#This Row],[LEAD_POSSIBLE]]=1,RANK(Tableau1[[#This Row],[RANG]],Tableau1[RANG],1),0)</f>
        <v>0</v>
      </c>
      <c r="AI59" s="1">
        <f t="array" ref="AI59">IF(COUNTIF(Tableau1[LEAD_POSSIBLE_RANG],"&lt;&gt;0")&gt;0,IF(Tableau1[[#This Row],[LEAD_POSSIBLE_RANG]]=LARGE(Tableau1[LEAD_POSSIBLE_RANG],1),1,0),0)</f>
        <v>0</v>
      </c>
      <c r="AJ59" s="1">
        <f t="array" ref="AJ59">IF(Tableau1[[#This Row],[DIRECT]]="",Tableau1[[#This Row],[LEAD_QUAL_VRAI]],IF(INDEX(Tableau1[],MATCH(Tableau1[[#This Row],[DIRECT]],Tableau1[NOM],0),COLUMN(Tableau1[[#This Row],[LEAD_QUAL_VRAI]]))=1,1,0))</f>
        <v>1</v>
      </c>
      <c r="AK59" s="1">
        <f t="array" ref="AK5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59" s="1">
        <f t="array" ref="AL5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6143</v>
      </c>
      <c r="AM59" s="10">
        <f t="array" ref="AM59">Tableau1[[#This Row],[VENTES]]+SUMIFS(Tableau1[VENTES EQUIPE],Tableau1[DIRECT],Tableau1[[#This Row],[NOM]],Tableau1[signé_lead],0)</f>
        <v>6143</v>
      </c>
      <c r="AN59" s="1">
        <f t="array" ref="AN59">IF(Tableau1[[#This Row],[LEAD_QUAL_VRAI]]=1,SUMIFS(Tableau1[VENTES EQUIPE],Tableau1[LEADER DIRECT],Tableau1[[#This Row],[NOM]],Tableau1[signé_lead],1),0)</f>
        <v>0</v>
      </c>
      <c r="AO59" s="1">
        <f t="array" ref="AO59">IF(Tableau1[[#This Row],[LEAD_QUAL_VRAI]]=1,SUMIFS(Tableau1[VENTES EQUIPE],Tableau1[RANG_leader],Tableau1[[#This Row],[RANG_leader]]+2,Tableau1[signé_lead],1),0)</f>
        <v>0</v>
      </c>
      <c r="AP59" s="1">
        <f t="array" ref="AP59">IF(Tableau1[[#This Row],[LEAD_QUAL_VRAI]]=1,SUMIFS(Tableau1[VENTES EQUIPE],Tableau1[RANG_leader],Tableau1[[#This Row],[RANG_leader]]+3,Tableau1[signé_lead],1),0)</f>
        <v>0</v>
      </c>
      <c r="AQ59" s="1">
        <f t="array" ref="AQ59">IF(Tableau1[[#This Row],[LEAD_QUAL_VRAI]]=1,SUMIFS(Tableau1[VENTES EQUIPE],Tableau1[RANG_leader],Tableau1[[#This Row],[RANG_leader]]+4,Tableau1[signé_lead],1),0)</f>
        <v>0</v>
      </c>
      <c r="AR59" s="1">
        <f t="array" ref="AR59">IF(Tableau1[[#This Row],[LEAD_QUAL_VRAI]]=1,SUMIFS(Tableau1[VENTES EQUIPE],Tableau1[RANG_leader],Tableau1[[#This Row],[RANG_leader]]+5,Tableau1[signé_lead],1),0)</f>
        <v>0</v>
      </c>
      <c r="AS59" s="1">
        <f t="array" ref="AS59">IF(Tableau1[[#This Row],[LEAD_QUAL_VRAI]]=1,SUMIFS(Tableau1[VENTES EQUIPE],Tableau1[RANG_leader],Tableau1[[#This Row],[RANG_leader]]+6,Tableau1[signé_lead],1),0)</f>
        <v>0</v>
      </c>
      <c r="AT59" s="1">
        <f t="array" ref="AT59">IF(Tableau1[[#This Row],[LEAD_QUAL_VRAI]]=1,SUMIFS(Tableau1[VENTES EQUIPE],Tableau1[RANG_leader],Tableau1[[#This Row],[RANG_leader]]+7,Tableau1[signé_lead],1),0)</f>
        <v>0</v>
      </c>
      <c r="AU59" s="1">
        <f t="array" ref="AU59">IF(Tableau1[[#This Row],[LEAD_QUAL_VRAI]]=1,SUMIFS(Tableau1[VENTES EQUIPE],Tableau1[RANG_leader],Tableau1[[#This Row],[RANG_leader]]+8,Tableau1[signé_lead],1),0)</f>
        <v>0</v>
      </c>
      <c r="AV59" s="1">
        <f t="array" ref="AV59">IF(Tableau1[[#This Row],[LEAD_QUAL_VRAI]]=1,SUMIFS(Tableau1[VENTES EQUIPE],Tableau1[RANG_leader],Tableau1[[#This Row],[RANG_leader]]+9,Tableau1[signé_lead],1),0)</f>
        <v>0</v>
      </c>
      <c r="AW59" s="1">
        <f t="array" ref="AW59">IF(Tableau1[[#This Row],[LEAD_QUAL_VRAI]]=1,SUMIFS(Tableau1[VENTES EQUIPE],Tableau1[RANG_leader],Tableau1[[#This Row],[RANG_leader]]+10,Tableau1[signé_lead],1),0)</f>
        <v>0</v>
      </c>
      <c r="AX59" s="1">
        <f t="array" ref="AX59">IF(Tableau1[[#This Row],[LEAD_QUAL_VRAI]]=1,SUMIFS(Tableau1[VENTES EQUIPE],Tableau1[RANG_leader],Tableau1[[#This Row],[RANG_leader]]+11,Tableau1[signé_lead],1),0)</f>
        <v>0</v>
      </c>
      <c r="AY59" s="1">
        <f t="array" ref="AY59">IF(Tableau1[[#This Row],[LEAD_QUAL_VRAI]]=1,SUMIFS(Tableau1[VENTES EQUIPE],Tableau1[RANG_leader],Tableau1[[#This Row],[RANG_leader]]+12,Tableau1[signé_lead],1),0)</f>
        <v>0</v>
      </c>
      <c r="AZ59" s="1">
        <f t="array" ref="AZ59">IF(Tableau1[[#This Row],[LEAD_QUAL_VRAI]]=1,SUMIFS(Tableau1[VENTES EQUIPE],Tableau1[RANG_leader],Tableau1[[#This Row],[RANG_leader]]+13,Tableau1[signé_lead],1),0)</f>
        <v>0</v>
      </c>
      <c r="BA59" s="1">
        <f t="array" ref="BA59">IF(Tableau1[[#This Row],[LEAD_QUAL_VRAI]]=1,SUMIFS(Tableau1[VENTES EQUIPE],Tableau1[RANG_leader],Tableau1[[#This Row],[RANG_leader]]+14,Tableau1[signé_lead],1),0)</f>
        <v>0</v>
      </c>
      <c r="BB59" s="1">
        <f t="array" ref="BB59">IF(Tableau1[[#This Row],[LEAD_QUAL_VRAI]]=1,SUMIFS(Tableau1[VENTES EQUIPE],Tableau1[RANG_leader],Tableau1[[#This Row],[RANG_leader]]+15,Tableau1[signé_lead],1),0)</f>
        <v>0</v>
      </c>
      <c r="BC59" s="1">
        <f t="array" ref="BC59">IF(Tableau1[[#This Row],[LEAD_QUAL_VRAI]]=1,COUNTIFS(Tableau1[LEADER DIRECT],Tableau1[[#This Row],[NOM]],Tableau1[LEAD_QUAL_VRAI],1),0)</f>
        <v>0</v>
      </c>
      <c r="BD59" s="1">
        <f t="array" ref="BD59">IF(Tableau1[[#This Row],[LEAD_QUAL_VRAI]]=1,COUNTIFS(Tableau1[RANG_leader],Tableau1[[#This Row],[RANG_leader]]+2),0)</f>
        <v>0</v>
      </c>
      <c r="BE59" s="1">
        <f t="array" ref="BE59">IF(Tableau1[[#This Row],[LEAD_QUAL_VRAI]]=1,COUNTIFS(Tableau1[RANG_leader],Tableau1[[#This Row],[RANG_leader]]+3),0)</f>
        <v>0</v>
      </c>
      <c r="BF59" s="1">
        <f t="array" ref="BF59">IF(AND(Tableau1[[#This Row],[VENTES]]&gt;=250,COUNTIFS(Tableau1[DIRECT],Tableau1[[#This Row],[NOM]],Tableau1[VENTES],"&gt;=250",Tableau1[LEAD_QUAL_VRAI],0)&gt;0),1,0)</f>
        <v>1</v>
      </c>
      <c r="BG59" s="1">
        <f t="array" ref="BG59">IF(AND(Tableau1[[#This Row],[VENTES]]&gt;=250,COUNTIFS(Tableau1[DIRECT],Tableau1[[#This Row],[NOM]],Tableau1[VENTES],"&gt;=250",Tableau1[LEAD_QUAL_VRAI],0)&gt;1),1,0)</f>
        <v>1</v>
      </c>
      <c r="BH59" s="1">
        <f t="array" ref="BH59">IF(AND(Tableau1[[#This Row],[VENTES]]&gt;=750,COUNTIFS(Tableau1[DIRECT],Tableau1[[#This Row],[NOM]],Tableau1[VENTES],"&gt;=250",Tableau1[LEAD_QUAL_VRAI],0)&gt;2,Tableau1[[#This Row],[VENTES EQUIPE]]&gt;=3000),1,0)</f>
        <v>1</v>
      </c>
      <c r="BI59" s="1">
        <f t="array" ref="BI59">IF(Tableau1[[#This Row],[lead niv1]]=1,1,0)</f>
        <v>0</v>
      </c>
      <c r="BJ59" s="1">
        <f t="array" ref="BJ59">IF(Tableau1[[#This Row],[lead niv1]]&gt;1,1,0)</f>
        <v>0</v>
      </c>
      <c r="BK59" s="1">
        <f t="array" ref="BK59">IF(AND(Tableau1[[#This Row],[lead niv1]]&gt;2,Tableau1[[#This Row],[lead niv2]]&gt;0),1,0)</f>
        <v>0</v>
      </c>
      <c r="BL59" s="1">
        <f t="array" ref="BL59">IF(AND(Tableau1[[#This Row],[lead niv1]]&gt;5,Tableau1[[#This Row],[lead niv2]]&gt;2,Tableau1[[#This Row],[lead niv3]]&gt;0),1,0)</f>
        <v>0</v>
      </c>
      <c r="BM59" s="1">
        <f t="array" ref="BM59">IF(AND(Tableau1[[#This Row],[lead niv1]]&gt;11,Tableau1[[#This Row],[lead niv2]]&gt;5,Tableau1[[#This Row],[lead niv3]]&gt;1),1,0)</f>
        <v>0</v>
      </c>
      <c r="BN59" s="10" t="str">
        <f t="array" ref="BN5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FUT LEADER</v>
      </c>
      <c r="BO59" s="13">
        <f t="array" ref="BO5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382.28999999999996</v>
      </c>
      <c r="BP59" s="12" t="str">
        <f t="array" ref="BP59">Tableau1[[#This Row],[lead niv1]]&amp;"-"&amp;Tableau1[[#This Row],[lead niv2]]&amp;"-"&amp;Tableau1[[#This Row],[lead niv3]]</f>
        <v>0-0-0</v>
      </c>
      <c r="BQ59" s="12"/>
      <c r="BR59" s="14">
        <v>0</v>
      </c>
      <c r="BS59" s="26" t="str">
        <f t="array" ref="BS59">INDEX(Tableau2[RANK],MATCH(BN59,Tableau2[RANK],0)+1,1)</f>
        <v>LEADER</v>
      </c>
      <c r="BT59" s="26">
        <f t="array" ref="BT5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59" s="26" t="str">
        <f t="array" ref="BU59">IF(Tableau1[[#This Row],[PERSO À QUALIFIER]]&gt;0,INDEX(Tableau1[],MATCH(_xlfn.MAXIFS(Tableau1[VENTES],Tableau1[VENTES],"&lt;250",Tableau1[DIRECT],Tableau1[[#This Row],[NOM]]),Tableau1[VENTES],0),COLUMN(Tableau1[NOM])),"")</f>
        <v/>
      </c>
      <c r="BV59" s="26" t="str">
        <f t="array" ref="BV5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59" s="26">
        <f t="array" ref="BW5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59" s="26" t="str">
        <f t="array" ref="BX5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59" s="26" t="str">
        <f t="array" ref="BY5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59" s="26" t="str">
        <f t="array" ref="BZ5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59" s="26" t="str">
        <f t="array" ref="CA5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59" s="26">
        <f t="array" ref="CB5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100</v>
      </c>
      <c r="CC59" s="26">
        <f t="array" ref="CC5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59" s="26">
        <f t="array" ref="CD5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11</v>
      </c>
      <c r="CE59" s="26" t="str">
        <f t="array" ref="CE5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59" s="26" t="str">
        <f t="array" ref="CF5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59" s="26" t="str">
        <f t="array" ref="CG5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59" s="26" t="str">
        <f t="array" ref="CH5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59" s="26" t="str">
        <f t="array" ref="CI5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59" s="26" t="str">
        <f t="array" ref="CJ5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59" s="26" t="str">
        <f t="array" ref="CK5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59" s="26" t="e">
        <f t="array" ref="CL5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59" s="26" t="e">
        <f t="array" ref="CM5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59" s="26"/>
      <c r="CO59" s="26"/>
      <c r="CP59" s="26">
        <f t="array" ref="CP5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59" s="26" t="str">
        <f t="array" ref="CQ5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59" s="26" t="str">
        <f t="array" ref="CR5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59" s="26"/>
      <c r="CT59" s="26"/>
      <c r="CU59" s="26"/>
      <c r="CV59" s="26"/>
      <c r="CW59" s="26"/>
      <c r="CX59" s="26"/>
      <c r="CY59" s="26"/>
      <c r="CZ59" s="26"/>
      <c r="DA59" s="26"/>
      <c r="DB59" s="26"/>
      <c r="DC59" s="26">
        <f t="array" ref="DC5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59" s="26" t="str">
        <f t="array" ref="DD5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59" s="26" t="str">
        <f t="array" ref="DE5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59" s="26">
        <f t="array" ref="DF5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59" s="26" t="str">
        <f t="array" ref="DG5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59" s="26" t="str">
        <f t="array" ref="DH5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59" s="26">
        <f t="array" ref="DI5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59" s="26">
        <f t="array" ref="DJ5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225</v>
      </c>
      <c r="DK59" s="26">
        <f t="array" ref="DK59">IF(Tableau1[[#This Row],[PAYE SI INVESTI]]&lt;&gt;"",Tableau1[[#This Row],[PAYE SI INVESTI]]-Tableau1[[#This Row],[PAYE]],"")</f>
        <v>-157.28999999999996</v>
      </c>
      <c r="DO59" s="3"/>
    </row>
    <row r="60" spans="1:119" x14ac:dyDescent="0.25">
      <c r="A60" s="9" t="s">
        <v>172</v>
      </c>
      <c r="B60" s="2" t="s">
        <v>169</v>
      </c>
      <c r="C60" s="1" t="str">
        <f t="array" ref="C60">IF(OR(Tableau1[[#This Row],[DIRECT]]="",Tableau1[[#This Row],[DIRECT]]="val"),"",INDEX(Tableau1[],MATCH(Tableau1[[#This Row],[DIRECT]],Tableau1[NOM],0),2))</f>
        <v>VAL</v>
      </c>
      <c r="D60" s="1" t="str">
        <f t="array" ref="D60">IF(OR(Tableau1[[#This Row],[direct2]]="",Tableau1[[#This Row],[direct2]]="val"),"",INDEX(Tableau1[],MATCH(Tableau1[[#This Row],[direct2]],Tableau1[NOM],0),2))</f>
        <v/>
      </c>
      <c r="E60" s="1" t="str">
        <f t="array" ref="E60">IF(OR(Tableau1[[#This Row],[direct3]]="",Tableau1[[#This Row],[direct3]]="val"),"",INDEX(Tableau1[],MATCH(Tableau1[[#This Row],[direct3]],Tableau1[NOM],0),2))</f>
        <v/>
      </c>
      <c r="F60" s="1" t="str">
        <f t="array" ref="F60">IF(OR(Tableau1[[#This Row],[direct4]]="",Tableau1[[#This Row],[direct4]]="val"),"",INDEX(Tableau1[],MATCH(Tableau1[[#This Row],[direct4]],Tableau1[NOM],0),2))</f>
        <v/>
      </c>
      <c r="G60" s="1" t="str">
        <f t="array" ref="G60">IF(OR(Tableau1[[#This Row],[direct5]]="",Tableau1[[#This Row],[direct5]]="val"),"",INDEX(Tableau1[],MATCH(Tableau1[[#This Row],[direct5]],Tableau1[NOM],0),2))</f>
        <v/>
      </c>
      <c r="H60" s="1" t="str">
        <f t="array" ref="H60">IF(OR(Tableau1[[#This Row],[direct6]]="",Tableau1[[#This Row],[direct6]]="val"),"",INDEX(Tableau1[],MATCH(Tableau1[[#This Row],[direct6]],Tableau1[NOM],0),2))</f>
        <v/>
      </c>
      <c r="I60" s="1" t="str">
        <f t="array" ref="I60">IF(OR(Tableau1[[#This Row],[direct7]]="",Tableau1[[#This Row],[direct7]]="val"),"",INDEX(Tableau1[],MATCH(Tableau1[[#This Row],[direct7]],Tableau1[NOM],0),2))</f>
        <v/>
      </c>
      <c r="J60" s="1" t="str">
        <f t="array" ref="J60">IF(OR(Tableau1[[#This Row],[direct8]]="",Tableau1[[#This Row],[direct8]]="val"),"",INDEX(Tableau1[],MATCH(Tableau1[[#This Row],[direct8]],Tableau1[NOM],0),2))</f>
        <v/>
      </c>
      <c r="K60" s="1" t="str">
        <f t="array" ref="K60">IF(OR(Tableau1[[#This Row],[direct9]]="",Tableau1[[#This Row],[direct9]]="val"),"",INDEX(Tableau1[],MATCH(Tableau1[[#This Row],[direct9]],Tableau1[NOM],0),2))</f>
        <v/>
      </c>
      <c r="L60" s="1" t="str">
        <f t="array" ref="L60">IF(OR(Tableau1[[#This Row],[direct10]]="",Tableau1[[#This Row],[direct10]]="val"),"",INDEX(Tableau1[],MATCH(Tableau1[[#This Row],[direct10]],Tableau1[NOM],0),2))</f>
        <v/>
      </c>
      <c r="M60" s="1" t="str">
        <f t="array" ref="M60">IF(OR(Tableau1[[#This Row],[direct11]]="",Tableau1[[#This Row],[direct11]]="val"),"",INDEX(Tableau1[],MATCH(Tableau1[[#This Row],[direct11]],Tableau1[NOM],0),2))</f>
        <v/>
      </c>
      <c r="N60" s="1" t="str">
        <f t="array" ref="N60">IF(OR(Tableau1[[#This Row],[direct12]]="",Tableau1[[#This Row],[direct12]]="val"),"",INDEX(Tableau1[],MATCH(Tableau1[[#This Row],[direct12]],Tableau1[NOM],0),2))</f>
        <v/>
      </c>
      <c r="O60" s="1" t="str">
        <f t="array" ref="O60">IF(OR(Tableau1[[#This Row],[direct13]]="",Tableau1[[#This Row],[direct13]]="val"),"",INDEX(Tableau1[],MATCH(Tableau1[[#This Row],[direct13]],Tableau1[NOM],0),2))</f>
        <v/>
      </c>
      <c r="P60" s="1" t="str">
        <f t="array" ref="P60">IF(OR(Tableau1[[#This Row],[direct14]]="",Tableau1[[#This Row],[direct14]]="val"),"",INDEX(Tableau1[],MATCH(Tableau1[[#This Row],[direct14]],Tableau1[NOM],0),2))</f>
        <v/>
      </c>
      <c r="Q60" s="1" t="str">
        <f t="array" ref="Q60">IF(OR(Tableau1[[#This Row],[direct15]]="",Tableau1[[#This Row],[direct15]]="val"),"",INDEX(Tableau1[],MATCH(Tableau1[[#This Row],[direct15]],Tableau1[NOM],0),2))</f>
        <v/>
      </c>
      <c r="R60" s="1" t="str">
        <f t="array" ref="R60">IF(OR(Tableau1[[#This Row],[direct16]]="",Tableau1[[#This Row],[direct16]]="val"),"",INDEX(Tableau1[],MATCH(Tableau1[[#This Row],[direct16]],Tableau1[NOM],0),2))</f>
        <v/>
      </c>
      <c r="S60" s="1" t="str">
        <f t="array" ref="S60">IF(OR(Tableau1[[#This Row],[direct17]]="",Tableau1[[#This Row],[direct17]]="val"),"",INDEX(Tableau1[],MATCH(Tableau1[[#This Row],[direct17]],Tableau1[NOM],0),2))</f>
        <v/>
      </c>
      <c r="T60" s="1" t="str">
        <f t="array" ref="T60">IF(OR(Tableau1[[#This Row],[direct18]]="",Tableau1[[#This Row],[direct18]]="val"),"",INDEX(Tableau1[],MATCH(Tableau1[[#This Row],[direct18]],Tableau1[NOM],0),2))</f>
        <v/>
      </c>
      <c r="U60" s="1" t="str">
        <f t="array" ref="U60">IF(OR(Tableau1[[#This Row],[direct19]]="",Tableau1[[#This Row],[direct19]]="val"),"",INDEX(Tableau1[],MATCH(Tableau1[[#This Row],[direct19]],Tableau1[NOM],0),2))</f>
        <v/>
      </c>
      <c r="V60" s="12" t="str">
        <f t="array" ref="V6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60" s="12">
        <f t="array" ref="W60">IF(Tableau1[[#This Row],[LEADER DIRECT]]="",0,INDEX(Tableau1[],MATCH(Tableau1[[#This Row],[LEADER DIRECT]],Tableau1[NOM],0),COLUMN(Tableau1[[#This Row],[RANG_leader]])))</f>
        <v>0</v>
      </c>
      <c r="X60" s="12">
        <f t="array" ref="X6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0" s="12">
        <f t="array" ref="Y60">IF(Tableau1[[#This Row],[DIRECT]]="",0,VLOOKUP(Tableau1[[#This Row],[DIRECT]],Tableau1[],COLUMN(Tableau1[[#This Row],[RANG]]),FALSE)+1)</f>
        <v>2</v>
      </c>
      <c r="Z60" s="8">
        <v>800</v>
      </c>
      <c r="AA60" s="1">
        <f t="array" ref="AA60">COUNTIF(Tableau1[DIRECT],Tableau1[[#This Row],[NOM]])</f>
        <v>0</v>
      </c>
      <c r="AB60" s="1">
        <f t="array" ref="AB60">COUNTIFS(Tableau1[DIRECT],Tableau1[[#This Row],[NOM]],Tableau1[VENTES],"&gt;=250")</f>
        <v>0</v>
      </c>
      <c r="AC60" s="1">
        <f t="array" ref="AC6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0" s="1">
        <f t="array" ref="AD6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0" s="12">
        <f t="array" ref="AE60">IF(Tableau1[[#This Row],[LEAD_QUAL_PREMIER]]=1,Tableau1[[#This Row],[niv1 qual]],COUNTIFS(Tableau1[DIRECT],Tableau1[[#This Row],[NOM]],Tableau1[LEAD_QUAL_VRAI],0,Tableau1[VENTES],"&gt;=250"))</f>
        <v>0</v>
      </c>
      <c r="AF60" s="1">
        <f t="array" ref="AF6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0" s="1">
        <f t="array" ref="AG60">IF(AND(Tableau1[[#This Row],[niv1 qual]]&gt;3,(Tableau1[[#This Row],[niv1 qual]]+Tableau1[[#This Row],[niv2+ qual]])&gt;5,Tableau1[[#This Row],[VENTES]]&gt;=1000,Tableau1[[#This Row],[ventes_equipe_temp]]&gt;=6000),1,0)</f>
        <v>0</v>
      </c>
      <c r="AH60" s="1">
        <f t="array" ref="AH60">IF(Tableau1[[#This Row],[LEAD_POSSIBLE]]=1,RANK(Tableau1[[#This Row],[RANG]],Tableau1[RANG],1),0)</f>
        <v>0</v>
      </c>
      <c r="AI60" s="1">
        <f t="array" ref="AI60">IF(COUNTIF(Tableau1[LEAD_POSSIBLE_RANG],"&lt;&gt;0")&gt;0,IF(Tableau1[[#This Row],[LEAD_POSSIBLE_RANG]]=LARGE(Tableau1[LEAD_POSSIBLE_RANG],1),1,0),0)</f>
        <v>0</v>
      </c>
      <c r="AJ60" s="1">
        <f t="array" ref="AJ60">IF(Tableau1[[#This Row],[DIRECT]]="",Tableau1[[#This Row],[LEAD_QUAL_VRAI]],IF(INDEX(Tableau1[],MATCH(Tableau1[[#This Row],[DIRECT]],Tableau1[NOM],0),COLUMN(Tableau1[[#This Row],[LEAD_QUAL_VRAI]]))=1,1,0))</f>
        <v>1</v>
      </c>
      <c r="AK60" s="1">
        <f t="array" ref="AK6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0" s="1">
        <f t="array" ref="AL6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800</v>
      </c>
      <c r="AM60" s="10">
        <f t="array" ref="AM60">Tableau1[[#This Row],[VENTES]]+SUMIFS(Tableau1[VENTES EQUIPE],Tableau1[DIRECT],Tableau1[[#This Row],[NOM]],Tableau1[signé_lead],0)</f>
        <v>800</v>
      </c>
      <c r="AN60" s="1">
        <f t="array" ref="AN60">IF(Tableau1[[#This Row],[LEAD_QUAL_VRAI]]=1,SUMIFS(Tableau1[VENTES EQUIPE],Tableau1[LEADER DIRECT],Tableau1[[#This Row],[NOM]],Tableau1[signé_lead],1),0)</f>
        <v>0</v>
      </c>
      <c r="AO60" s="1">
        <f t="array" ref="AO60">IF(Tableau1[[#This Row],[LEAD_QUAL_VRAI]]=1,SUMIFS(Tableau1[VENTES EQUIPE],Tableau1[RANG_leader],Tableau1[[#This Row],[RANG_leader]]+2,Tableau1[signé_lead],1),0)</f>
        <v>0</v>
      </c>
      <c r="AP60" s="1">
        <f t="array" ref="AP60">IF(Tableau1[[#This Row],[LEAD_QUAL_VRAI]]=1,SUMIFS(Tableau1[VENTES EQUIPE],Tableau1[RANG_leader],Tableau1[[#This Row],[RANG_leader]]+3,Tableau1[signé_lead],1),0)</f>
        <v>0</v>
      </c>
      <c r="AQ60" s="1">
        <f t="array" ref="AQ60">IF(Tableau1[[#This Row],[LEAD_QUAL_VRAI]]=1,SUMIFS(Tableau1[VENTES EQUIPE],Tableau1[RANG_leader],Tableau1[[#This Row],[RANG_leader]]+4,Tableau1[signé_lead],1),0)</f>
        <v>0</v>
      </c>
      <c r="AR60" s="1">
        <f t="array" ref="AR60">IF(Tableau1[[#This Row],[LEAD_QUAL_VRAI]]=1,SUMIFS(Tableau1[VENTES EQUIPE],Tableau1[RANG_leader],Tableau1[[#This Row],[RANG_leader]]+5,Tableau1[signé_lead],1),0)</f>
        <v>0</v>
      </c>
      <c r="AS60" s="1">
        <f t="array" ref="AS60">IF(Tableau1[[#This Row],[LEAD_QUAL_VRAI]]=1,SUMIFS(Tableau1[VENTES EQUIPE],Tableau1[RANG_leader],Tableau1[[#This Row],[RANG_leader]]+6,Tableau1[signé_lead],1),0)</f>
        <v>0</v>
      </c>
      <c r="AT60" s="1">
        <f t="array" ref="AT60">IF(Tableau1[[#This Row],[LEAD_QUAL_VRAI]]=1,SUMIFS(Tableau1[VENTES EQUIPE],Tableau1[RANG_leader],Tableau1[[#This Row],[RANG_leader]]+7,Tableau1[signé_lead],1),0)</f>
        <v>0</v>
      </c>
      <c r="AU60" s="1">
        <f t="array" ref="AU60">IF(Tableau1[[#This Row],[LEAD_QUAL_VRAI]]=1,SUMIFS(Tableau1[VENTES EQUIPE],Tableau1[RANG_leader],Tableau1[[#This Row],[RANG_leader]]+8,Tableau1[signé_lead],1),0)</f>
        <v>0</v>
      </c>
      <c r="AV60" s="1">
        <f t="array" ref="AV60">IF(Tableau1[[#This Row],[LEAD_QUAL_VRAI]]=1,SUMIFS(Tableau1[VENTES EQUIPE],Tableau1[RANG_leader],Tableau1[[#This Row],[RANG_leader]]+9,Tableau1[signé_lead],1),0)</f>
        <v>0</v>
      </c>
      <c r="AW60" s="1">
        <f t="array" ref="AW60">IF(Tableau1[[#This Row],[LEAD_QUAL_VRAI]]=1,SUMIFS(Tableau1[VENTES EQUIPE],Tableau1[RANG_leader],Tableau1[[#This Row],[RANG_leader]]+10,Tableau1[signé_lead],1),0)</f>
        <v>0</v>
      </c>
      <c r="AX60" s="1">
        <f t="array" ref="AX60">IF(Tableau1[[#This Row],[LEAD_QUAL_VRAI]]=1,SUMIFS(Tableau1[VENTES EQUIPE],Tableau1[RANG_leader],Tableau1[[#This Row],[RANG_leader]]+11,Tableau1[signé_lead],1),0)</f>
        <v>0</v>
      </c>
      <c r="AY60" s="1">
        <f t="array" ref="AY60">IF(Tableau1[[#This Row],[LEAD_QUAL_VRAI]]=1,SUMIFS(Tableau1[VENTES EQUIPE],Tableau1[RANG_leader],Tableau1[[#This Row],[RANG_leader]]+12,Tableau1[signé_lead],1),0)</f>
        <v>0</v>
      </c>
      <c r="AZ60" s="1">
        <f t="array" ref="AZ60">IF(Tableau1[[#This Row],[LEAD_QUAL_VRAI]]=1,SUMIFS(Tableau1[VENTES EQUIPE],Tableau1[RANG_leader],Tableau1[[#This Row],[RANG_leader]]+13,Tableau1[signé_lead],1),0)</f>
        <v>0</v>
      </c>
      <c r="BA60" s="1">
        <f t="array" ref="BA60">IF(Tableau1[[#This Row],[LEAD_QUAL_VRAI]]=1,SUMIFS(Tableau1[VENTES EQUIPE],Tableau1[RANG_leader],Tableau1[[#This Row],[RANG_leader]]+14,Tableau1[signé_lead],1),0)</f>
        <v>0</v>
      </c>
      <c r="BB60" s="1">
        <f t="array" ref="BB60">IF(Tableau1[[#This Row],[LEAD_QUAL_VRAI]]=1,SUMIFS(Tableau1[VENTES EQUIPE],Tableau1[RANG_leader],Tableau1[[#This Row],[RANG_leader]]+15,Tableau1[signé_lead],1),0)</f>
        <v>0</v>
      </c>
      <c r="BC60" s="1">
        <f t="array" ref="BC60">IF(Tableau1[[#This Row],[LEAD_QUAL_VRAI]]=1,COUNTIFS(Tableau1[LEADER DIRECT],Tableau1[[#This Row],[NOM]],Tableau1[LEAD_QUAL_VRAI],1),0)</f>
        <v>0</v>
      </c>
      <c r="BD60" s="1">
        <f t="array" ref="BD60">IF(Tableau1[[#This Row],[LEAD_QUAL_VRAI]]=1,COUNTIFS(Tableau1[RANG_leader],Tableau1[[#This Row],[RANG_leader]]+2),0)</f>
        <v>0</v>
      </c>
      <c r="BE60" s="1">
        <f t="array" ref="BE60">IF(Tableau1[[#This Row],[LEAD_QUAL_VRAI]]=1,COUNTIFS(Tableau1[RANG_leader],Tableau1[[#This Row],[RANG_leader]]+3),0)</f>
        <v>0</v>
      </c>
      <c r="BF60" s="1">
        <f t="array" ref="BF60">IF(AND(Tableau1[[#This Row],[VENTES]]&gt;=250,COUNTIFS(Tableau1[DIRECT],Tableau1[[#This Row],[NOM]],Tableau1[VENTES],"&gt;=250",Tableau1[LEAD_QUAL_VRAI],0)&gt;0),1,0)</f>
        <v>0</v>
      </c>
      <c r="BG60" s="1">
        <f t="array" ref="BG60">IF(AND(Tableau1[[#This Row],[VENTES]]&gt;=250,COUNTIFS(Tableau1[DIRECT],Tableau1[[#This Row],[NOM]],Tableau1[VENTES],"&gt;=250",Tableau1[LEAD_QUAL_VRAI],0)&gt;1),1,0)</f>
        <v>0</v>
      </c>
      <c r="BH60" s="1">
        <f t="array" ref="BH60">IF(AND(Tableau1[[#This Row],[VENTES]]&gt;=750,COUNTIFS(Tableau1[DIRECT],Tableau1[[#This Row],[NOM]],Tableau1[VENTES],"&gt;=250",Tableau1[LEAD_QUAL_VRAI],0)&gt;2,Tableau1[[#This Row],[VENTES EQUIPE]]&gt;=3000),1,0)</f>
        <v>0</v>
      </c>
      <c r="BI60" s="1">
        <f t="array" ref="BI60">IF(Tableau1[[#This Row],[lead niv1]]=1,1,0)</f>
        <v>0</v>
      </c>
      <c r="BJ60" s="1">
        <f t="array" ref="BJ60">IF(Tableau1[[#This Row],[lead niv1]]&gt;1,1,0)</f>
        <v>0</v>
      </c>
      <c r="BK60" s="1">
        <f t="array" ref="BK60">IF(AND(Tableau1[[#This Row],[lead niv1]]&gt;2,Tableau1[[#This Row],[lead niv2]]&gt;0),1,0)</f>
        <v>0</v>
      </c>
      <c r="BL60" s="1">
        <f t="array" ref="BL60">IF(AND(Tableau1[[#This Row],[lead niv1]]&gt;5,Tableau1[[#This Row],[lead niv2]]&gt;2,Tableau1[[#This Row],[lead niv3]]&gt;0),1,0)</f>
        <v>0</v>
      </c>
      <c r="BM60" s="1">
        <f t="array" ref="BM60">IF(AND(Tableau1[[#This Row],[lead niv1]]&gt;11,Tableau1[[#This Row],[lead niv2]]&gt;5,Tableau1[[#This Row],[lead niv3]]&gt;1),1,0)</f>
        <v>0</v>
      </c>
      <c r="BN60" s="10" t="str">
        <f t="array" ref="BN6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0" s="13">
        <f t="array" ref="BO6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200</v>
      </c>
      <c r="BP60" s="12" t="str">
        <f t="array" ref="BP60">Tableau1[[#This Row],[lead niv1]]&amp;"-"&amp;Tableau1[[#This Row],[lead niv2]]&amp;"-"&amp;Tableau1[[#This Row],[lead niv3]]</f>
        <v>0-0-0</v>
      </c>
      <c r="BQ60" s="12"/>
      <c r="BR60" s="14">
        <v>0</v>
      </c>
      <c r="BS60" s="26" t="str">
        <f t="array" ref="BS60">INDEX(Tableau2[RANK],MATCH(BN60,Tableau2[RANK],0)+1,1)</f>
        <v>CONS SEIGNOR</v>
      </c>
      <c r="BT60" s="26">
        <f t="array" ref="BT6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0" s="26" t="str">
        <f t="array" ref="BU60">IF(Tableau1[[#This Row],[PERSO À QUALIFIER]]&gt;0,INDEX(Tableau1[],MATCH(_xlfn.MAXIFS(Tableau1[VENTES],Tableau1[VENTES],"&lt;250",Tableau1[DIRECT],Tableau1[[#This Row],[NOM]]),Tableau1[VENTES],0),COLUMN(Tableau1[NOM])),"")</f>
        <v/>
      </c>
      <c r="BV60" s="26" t="str">
        <f t="array" ref="BV6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0" s="26">
        <f t="array" ref="BW6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0" s="26" t="str">
        <f t="array" ref="BX6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0" s="26" t="str">
        <f t="array" ref="BY6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0" s="26" t="str">
        <f t="array" ref="BZ6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0" s="26" t="str">
        <f t="array" ref="CA6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0" s="26">
        <f t="array" ref="CB6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0" s="26">
        <f t="array" ref="CC6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0" s="26">
        <f t="array" ref="CD6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0" s="26" t="str">
        <f t="array" ref="CE6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0" s="26" t="str">
        <f t="array" ref="CF6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0" s="26" t="str">
        <f t="array" ref="CG6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0" s="26" t="str">
        <f t="array" ref="CH6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0" s="26" t="str">
        <f t="array" ref="CI6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0" s="26" t="str">
        <f t="array" ref="CJ6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0" s="26" t="str">
        <f t="array" ref="CK6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0" s="26" t="e">
        <f t="array" ref="CL6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0" s="26" t="e">
        <f t="array" ref="CM6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0" s="26"/>
      <c r="CO60" s="26"/>
      <c r="CP60" s="26">
        <f t="array" ref="CP6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0" s="26" t="str">
        <f t="array" ref="CQ6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0" s="26" t="str">
        <f t="array" ref="CR6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0" s="26"/>
      <c r="CT60" s="26"/>
      <c r="CU60" s="26"/>
      <c r="CV60" s="26"/>
      <c r="CW60" s="26"/>
      <c r="CX60" s="26"/>
      <c r="CY60" s="26"/>
      <c r="CZ60" s="26"/>
      <c r="DA60" s="26"/>
      <c r="DB60" s="26"/>
      <c r="DC60" s="26">
        <f t="array" ref="DC6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0" s="26" t="str">
        <f t="array" ref="DD6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0" s="26" t="str">
        <f t="array" ref="DE6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0" s="26">
        <f t="array" ref="DF6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0" s="26" t="str">
        <f t="array" ref="DG6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0" s="26" t="str">
        <f t="array" ref="DH6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0" s="26">
        <f t="array" ref="DI6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0" s="26">
        <f t="array" ref="DJ6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200</v>
      </c>
      <c r="DK60" s="26">
        <f t="array" ref="DK60">IF(Tableau1[[#This Row],[PAYE SI INVESTI]]&lt;&gt;"",Tableau1[[#This Row],[PAYE SI INVESTI]]-Tableau1[[#This Row],[PAYE]],"")</f>
        <v>0</v>
      </c>
      <c r="DO60" s="3"/>
    </row>
    <row r="61" spans="1:119" x14ac:dyDescent="0.25">
      <c r="A61" s="9" t="s">
        <v>173</v>
      </c>
      <c r="B61" s="2" t="s">
        <v>169</v>
      </c>
      <c r="C61" s="1" t="str">
        <f t="array" ref="C61">IF(OR(Tableau1[[#This Row],[DIRECT]]="",Tableau1[[#This Row],[DIRECT]]="val"),"",INDEX(Tableau1[],MATCH(Tableau1[[#This Row],[DIRECT]],Tableau1[NOM],0),2))</f>
        <v>VAL</v>
      </c>
      <c r="D61" s="1" t="str">
        <f t="array" ref="D61">IF(OR(Tableau1[[#This Row],[direct2]]="",Tableau1[[#This Row],[direct2]]="val"),"",INDEX(Tableau1[],MATCH(Tableau1[[#This Row],[direct2]],Tableau1[NOM],0),2))</f>
        <v/>
      </c>
      <c r="E61" s="1" t="str">
        <f t="array" ref="E61">IF(OR(Tableau1[[#This Row],[direct3]]="",Tableau1[[#This Row],[direct3]]="val"),"",INDEX(Tableau1[],MATCH(Tableau1[[#This Row],[direct3]],Tableau1[NOM],0),2))</f>
        <v/>
      </c>
      <c r="F61" s="1" t="str">
        <f t="array" ref="F61">IF(OR(Tableau1[[#This Row],[direct4]]="",Tableau1[[#This Row],[direct4]]="val"),"",INDEX(Tableau1[],MATCH(Tableau1[[#This Row],[direct4]],Tableau1[NOM],0),2))</f>
        <v/>
      </c>
      <c r="G61" s="1" t="str">
        <f t="array" ref="G61">IF(OR(Tableau1[[#This Row],[direct5]]="",Tableau1[[#This Row],[direct5]]="val"),"",INDEX(Tableau1[],MATCH(Tableau1[[#This Row],[direct5]],Tableau1[NOM],0),2))</f>
        <v/>
      </c>
      <c r="H61" s="1" t="str">
        <f t="array" ref="H61">IF(OR(Tableau1[[#This Row],[direct6]]="",Tableau1[[#This Row],[direct6]]="val"),"",INDEX(Tableau1[],MATCH(Tableau1[[#This Row],[direct6]],Tableau1[NOM],0),2))</f>
        <v/>
      </c>
      <c r="I61" s="1" t="str">
        <f t="array" ref="I61">IF(OR(Tableau1[[#This Row],[direct7]]="",Tableau1[[#This Row],[direct7]]="val"),"",INDEX(Tableau1[],MATCH(Tableau1[[#This Row],[direct7]],Tableau1[NOM],0),2))</f>
        <v/>
      </c>
      <c r="J61" s="1" t="str">
        <f t="array" ref="J61">IF(OR(Tableau1[[#This Row],[direct8]]="",Tableau1[[#This Row],[direct8]]="val"),"",INDEX(Tableau1[],MATCH(Tableau1[[#This Row],[direct8]],Tableau1[NOM],0),2))</f>
        <v/>
      </c>
      <c r="K61" s="1" t="str">
        <f t="array" ref="K61">IF(OR(Tableau1[[#This Row],[direct9]]="",Tableau1[[#This Row],[direct9]]="val"),"",INDEX(Tableau1[],MATCH(Tableau1[[#This Row],[direct9]],Tableau1[NOM],0),2))</f>
        <v/>
      </c>
      <c r="L61" s="1" t="str">
        <f t="array" ref="L61">IF(OR(Tableau1[[#This Row],[direct10]]="",Tableau1[[#This Row],[direct10]]="val"),"",INDEX(Tableau1[],MATCH(Tableau1[[#This Row],[direct10]],Tableau1[NOM],0),2))</f>
        <v/>
      </c>
      <c r="M61" s="1" t="str">
        <f t="array" ref="M61">IF(OR(Tableau1[[#This Row],[direct11]]="",Tableau1[[#This Row],[direct11]]="val"),"",INDEX(Tableau1[],MATCH(Tableau1[[#This Row],[direct11]],Tableau1[NOM],0),2))</f>
        <v/>
      </c>
      <c r="N61" s="1" t="str">
        <f t="array" ref="N61">IF(OR(Tableau1[[#This Row],[direct12]]="",Tableau1[[#This Row],[direct12]]="val"),"",INDEX(Tableau1[],MATCH(Tableau1[[#This Row],[direct12]],Tableau1[NOM],0),2))</f>
        <v/>
      </c>
      <c r="O61" s="1" t="str">
        <f t="array" ref="O61">IF(OR(Tableau1[[#This Row],[direct13]]="",Tableau1[[#This Row],[direct13]]="val"),"",INDEX(Tableau1[],MATCH(Tableau1[[#This Row],[direct13]],Tableau1[NOM],0),2))</f>
        <v/>
      </c>
      <c r="P61" s="1" t="str">
        <f t="array" ref="P61">IF(OR(Tableau1[[#This Row],[direct14]]="",Tableau1[[#This Row],[direct14]]="val"),"",INDEX(Tableau1[],MATCH(Tableau1[[#This Row],[direct14]],Tableau1[NOM],0),2))</f>
        <v/>
      </c>
      <c r="Q61" s="1" t="str">
        <f t="array" ref="Q61">IF(OR(Tableau1[[#This Row],[direct15]]="",Tableau1[[#This Row],[direct15]]="val"),"",INDEX(Tableau1[],MATCH(Tableau1[[#This Row],[direct15]],Tableau1[NOM],0),2))</f>
        <v/>
      </c>
      <c r="R61" s="1" t="str">
        <f t="array" ref="R61">IF(OR(Tableau1[[#This Row],[direct16]]="",Tableau1[[#This Row],[direct16]]="val"),"",INDEX(Tableau1[],MATCH(Tableau1[[#This Row],[direct16]],Tableau1[NOM],0),2))</f>
        <v/>
      </c>
      <c r="S61" s="1" t="str">
        <f t="array" ref="S61">IF(OR(Tableau1[[#This Row],[direct17]]="",Tableau1[[#This Row],[direct17]]="val"),"",INDEX(Tableau1[],MATCH(Tableau1[[#This Row],[direct17]],Tableau1[NOM],0),2))</f>
        <v/>
      </c>
      <c r="T61" s="1" t="str">
        <f t="array" ref="T61">IF(OR(Tableau1[[#This Row],[direct18]]="",Tableau1[[#This Row],[direct18]]="val"),"",INDEX(Tableau1[],MATCH(Tableau1[[#This Row],[direct18]],Tableau1[NOM],0),2))</f>
        <v/>
      </c>
      <c r="U61" s="1" t="str">
        <f t="array" ref="U61">IF(OR(Tableau1[[#This Row],[direct19]]="",Tableau1[[#This Row],[direct19]]="val"),"",INDEX(Tableau1[],MATCH(Tableau1[[#This Row],[direct19]],Tableau1[NOM],0),2))</f>
        <v/>
      </c>
      <c r="V61" s="12" t="str">
        <f t="array" ref="V6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61" s="12">
        <f t="array" ref="W61">IF(Tableau1[[#This Row],[LEADER DIRECT]]="",0,INDEX(Tableau1[],MATCH(Tableau1[[#This Row],[LEADER DIRECT]],Tableau1[NOM],0),COLUMN(Tableau1[[#This Row],[RANG_leader]])))</f>
        <v>0</v>
      </c>
      <c r="X61" s="12">
        <f t="array" ref="X6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1" s="12">
        <f t="array" ref="Y61">IF(Tableau1[[#This Row],[DIRECT]]="",0,VLOOKUP(Tableau1[[#This Row],[DIRECT]],Tableau1[],COLUMN(Tableau1[[#This Row],[RANG]]),FALSE)+1)</f>
        <v>2</v>
      </c>
      <c r="Z61" s="8">
        <v>1800</v>
      </c>
      <c r="AA61" s="1">
        <f t="array" ref="AA61">COUNTIF(Tableau1[DIRECT],Tableau1[[#This Row],[NOM]])</f>
        <v>0</v>
      </c>
      <c r="AB61" s="1">
        <f t="array" ref="AB61">COUNTIFS(Tableau1[DIRECT],Tableau1[[#This Row],[NOM]],Tableau1[VENTES],"&gt;=250")</f>
        <v>0</v>
      </c>
      <c r="AC61" s="1">
        <f t="array" ref="AC6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1" s="1">
        <f t="array" ref="AD6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1" s="12">
        <f t="array" ref="AE61">IF(Tableau1[[#This Row],[LEAD_QUAL_PREMIER]]=1,Tableau1[[#This Row],[niv1 qual]],COUNTIFS(Tableau1[DIRECT],Tableau1[[#This Row],[NOM]],Tableau1[LEAD_QUAL_VRAI],0,Tableau1[VENTES],"&gt;=250"))</f>
        <v>0</v>
      </c>
      <c r="AF61" s="1">
        <f t="array" ref="AF6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1" s="1">
        <f t="array" ref="AG61">IF(AND(Tableau1[[#This Row],[niv1 qual]]&gt;3,(Tableau1[[#This Row],[niv1 qual]]+Tableau1[[#This Row],[niv2+ qual]])&gt;5,Tableau1[[#This Row],[VENTES]]&gt;=1000,Tableau1[[#This Row],[ventes_equipe_temp]]&gt;=6000),1,0)</f>
        <v>0</v>
      </c>
      <c r="AH61" s="1">
        <f t="array" ref="AH61">IF(Tableau1[[#This Row],[LEAD_POSSIBLE]]=1,RANK(Tableau1[[#This Row],[RANG]],Tableau1[RANG],1),0)</f>
        <v>0</v>
      </c>
      <c r="AI61" s="1">
        <f t="array" ref="AI61">IF(COUNTIF(Tableau1[LEAD_POSSIBLE_RANG],"&lt;&gt;0")&gt;0,IF(Tableau1[[#This Row],[LEAD_POSSIBLE_RANG]]=LARGE(Tableau1[LEAD_POSSIBLE_RANG],1),1,0),0)</f>
        <v>0</v>
      </c>
      <c r="AJ61" s="1">
        <f t="array" ref="AJ61">IF(Tableau1[[#This Row],[DIRECT]]="",Tableau1[[#This Row],[LEAD_QUAL_VRAI]],IF(INDEX(Tableau1[],MATCH(Tableau1[[#This Row],[DIRECT]],Tableau1[NOM],0),COLUMN(Tableau1[[#This Row],[LEAD_QUAL_VRAI]]))=1,1,0))</f>
        <v>1</v>
      </c>
      <c r="AK61" s="1">
        <f t="array" ref="AK6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1" s="1">
        <f t="array" ref="AL6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1800</v>
      </c>
      <c r="AM61" s="10">
        <f t="array" ref="AM61">Tableau1[[#This Row],[VENTES]]+SUMIFS(Tableau1[VENTES EQUIPE],Tableau1[DIRECT],Tableau1[[#This Row],[NOM]],Tableau1[signé_lead],0)</f>
        <v>1800</v>
      </c>
      <c r="AN61" s="1">
        <f t="array" ref="AN61">IF(Tableau1[[#This Row],[LEAD_QUAL_VRAI]]=1,SUMIFS(Tableau1[VENTES EQUIPE],Tableau1[LEADER DIRECT],Tableau1[[#This Row],[NOM]],Tableau1[signé_lead],1),0)</f>
        <v>0</v>
      </c>
      <c r="AO61" s="1">
        <f t="array" ref="AO61">IF(Tableau1[[#This Row],[LEAD_QUAL_VRAI]]=1,SUMIFS(Tableau1[VENTES EQUIPE],Tableau1[RANG_leader],Tableau1[[#This Row],[RANG_leader]]+2,Tableau1[signé_lead],1),0)</f>
        <v>0</v>
      </c>
      <c r="AP61" s="1">
        <f t="array" ref="AP61">IF(Tableau1[[#This Row],[LEAD_QUAL_VRAI]]=1,SUMIFS(Tableau1[VENTES EQUIPE],Tableau1[RANG_leader],Tableau1[[#This Row],[RANG_leader]]+3,Tableau1[signé_lead],1),0)</f>
        <v>0</v>
      </c>
      <c r="AQ61" s="1">
        <f t="array" ref="AQ61">IF(Tableau1[[#This Row],[LEAD_QUAL_VRAI]]=1,SUMIFS(Tableau1[VENTES EQUIPE],Tableau1[RANG_leader],Tableau1[[#This Row],[RANG_leader]]+4,Tableau1[signé_lead],1),0)</f>
        <v>0</v>
      </c>
      <c r="AR61" s="1">
        <f t="array" ref="AR61">IF(Tableau1[[#This Row],[LEAD_QUAL_VRAI]]=1,SUMIFS(Tableau1[VENTES EQUIPE],Tableau1[RANG_leader],Tableau1[[#This Row],[RANG_leader]]+5,Tableau1[signé_lead],1),0)</f>
        <v>0</v>
      </c>
      <c r="AS61" s="1">
        <f t="array" ref="AS61">IF(Tableau1[[#This Row],[LEAD_QUAL_VRAI]]=1,SUMIFS(Tableau1[VENTES EQUIPE],Tableau1[RANG_leader],Tableau1[[#This Row],[RANG_leader]]+6,Tableau1[signé_lead],1),0)</f>
        <v>0</v>
      </c>
      <c r="AT61" s="1">
        <f t="array" ref="AT61">IF(Tableau1[[#This Row],[LEAD_QUAL_VRAI]]=1,SUMIFS(Tableau1[VENTES EQUIPE],Tableau1[RANG_leader],Tableau1[[#This Row],[RANG_leader]]+7,Tableau1[signé_lead],1),0)</f>
        <v>0</v>
      </c>
      <c r="AU61" s="1">
        <f t="array" ref="AU61">IF(Tableau1[[#This Row],[LEAD_QUAL_VRAI]]=1,SUMIFS(Tableau1[VENTES EQUIPE],Tableau1[RANG_leader],Tableau1[[#This Row],[RANG_leader]]+8,Tableau1[signé_lead],1),0)</f>
        <v>0</v>
      </c>
      <c r="AV61" s="1">
        <f t="array" ref="AV61">IF(Tableau1[[#This Row],[LEAD_QUAL_VRAI]]=1,SUMIFS(Tableau1[VENTES EQUIPE],Tableau1[RANG_leader],Tableau1[[#This Row],[RANG_leader]]+9,Tableau1[signé_lead],1),0)</f>
        <v>0</v>
      </c>
      <c r="AW61" s="1">
        <f t="array" ref="AW61">IF(Tableau1[[#This Row],[LEAD_QUAL_VRAI]]=1,SUMIFS(Tableau1[VENTES EQUIPE],Tableau1[RANG_leader],Tableau1[[#This Row],[RANG_leader]]+10,Tableau1[signé_lead],1),0)</f>
        <v>0</v>
      </c>
      <c r="AX61" s="1">
        <f t="array" ref="AX61">IF(Tableau1[[#This Row],[LEAD_QUAL_VRAI]]=1,SUMIFS(Tableau1[VENTES EQUIPE],Tableau1[RANG_leader],Tableau1[[#This Row],[RANG_leader]]+11,Tableau1[signé_lead],1),0)</f>
        <v>0</v>
      </c>
      <c r="AY61" s="1">
        <f t="array" ref="AY61">IF(Tableau1[[#This Row],[LEAD_QUAL_VRAI]]=1,SUMIFS(Tableau1[VENTES EQUIPE],Tableau1[RANG_leader],Tableau1[[#This Row],[RANG_leader]]+12,Tableau1[signé_lead],1),0)</f>
        <v>0</v>
      </c>
      <c r="AZ61" s="1">
        <f t="array" ref="AZ61">IF(Tableau1[[#This Row],[LEAD_QUAL_VRAI]]=1,SUMIFS(Tableau1[VENTES EQUIPE],Tableau1[RANG_leader],Tableau1[[#This Row],[RANG_leader]]+13,Tableau1[signé_lead],1),0)</f>
        <v>0</v>
      </c>
      <c r="BA61" s="1">
        <f t="array" ref="BA61">IF(Tableau1[[#This Row],[LEAD_QUAL_VRAI]]=1,SUMIFS(Tableau1[VENTES EQUIPE],Tableau1[RANG_leader],Tableau1[[#This Row],[RANG_leader]]+14,Tableau1[signé_lead],1),0)</f>
        <v>0</v>
      </c>
      <c r="BB61" s="1">
        <f t="array" ref="BB61">IF(Tableau1[[#This Row],[LEAD_QUAL_VRAI]]=1,SUMIFS(Tableau1[VENTES EQUIPE],Tableau1[RANG_leader],Tableau1[[#This Row],[RANG_leader]]+15,Tableau1[signé_lead],1),0)</f>
        <v>0</v>
      </c>
      <c r="BC61" s="1">
        <f t="array" ref="BC61">IF(Tableau1[[#This Row],[LEAD_QUAL_VRAI]]=1,COUNTIFS(Tableau1[LEADER DIRECT],Tableau1[[#This Row],[NOM]],Tableau1[LEAD_QUAL_VRAI],1),0)</f>
        <v>0</v>
      </c>
      <c r="BD61" s="1">
        <f t="array" ref="BD61">IF(Tableau1[[#This Row],[LEAD_QUAL_VRAI]]=1,COUNTIFS(Tableau1[RANG_leader],Tableau1[[#This Row],[RANG_leader]]+2),0)</f>
        <v>0</v>
      </c>
      <c r="BE61" s="1">
        <f t="array" ref="BE61">IF(Tableau1[[#This Row],[LEAD_QUAL_VRAI]]=1,COUNTIFS(Tableau1[RANG_leader],Tableau1[[#This Row],[RANG_leader]]+3),0)</f>
        <v>0</v>
      </c>
      <c r="BF61" s="1">
        <f t="array" ref="BF61">IF(AND(Tableau1[[#This Row],[VENTES]]&gt;=250,COUNTIFS(Tableau1[DIRECT],Tableau1[[#This Row],[NOM]],Tableau1[VENTES],"&gt;=250",Tableau1[LEAD_QUAL_VRAI],0)&gt;0),1,0)</f>
        <v>0</v>
      </c>
      <c r="BG61" s="1">
        <f t="array" ref="BG61">IF(AND(Tableau1[[#This Row],[VENTES]]&gt;=250,COUNTIFS(Tableau1[DIRECT],Tableau1[[#This Row],[NOM]],Tableau1[VENTES],"&gt;=250",Tableau1[LEAD_QUAL_VRAI],0)&gt;1),1,0)</f>
        <v>0</v>
      </c>
      <c r="BH61" s="1">
        <f t="array" ref="BH61">IF(AND(Tableau1[[#This Row],[VENTES]]&gt;=750,COUNTIFS(Tableau1[DIRECT],Tableau1[[#This Row],[NOM]],Tableau1[VENTES],"&gt;=250",Tableau1[LEAD_QUAL_VRAI],0)&gt;2,Tableau1[[#This Row],[VENTES EQUIPE]]&gt;=3000),1,0)</f>
        <v>0</v>
      </c>
      <c r="BI61" s="1">
        <f t="array" ref="BI61">IF(Tableau1[[#This Row],[lead niv1]]=1,1,0)</f>
        <v>0</v>
      </c>
      <c r="BJ61" s="1">
        <f t="array" ref="BJ61">IF(Tableau1[[#This Row],[lead niv1]]&gt;1,1,0)</f>
        <v>0</v>
      </c>
      <c r="BK61" s="1">
        <f t="array" ref="BK61">IF(AND(Tableau1[[#This Row],[lead niv1]]&gt;2,Tableau1[[#This Row],[lead niv2]]&gt;0),1,0)</f>
        <v>0</v>
      </c>
      <c r="BL61" s="1">
        <f t="array" ref="BL61">IF(AND(Tableau1[[#This Row],[lead niv1]]&gt;5,Tableau1[[#This Row],[lead niv2]]&gt;2,Tableau1[[#This Row],[lead niv3]]&gt;0),1,0)</f>
        <v>0</v>
      </c>
      <c r="BM61" s="1">
        <f t="array" ref="BM61">IF(AND(Tableau1[[#This Row],[lead niv1]]&gt;11,Tableau1[[#This Row],[lead niv2]]&gt;5,Tableau1[[#This Row],[lead niv3]]&gt;1),1,0)</f>
        <v>0</v>
      </c>
      <c r="BN61" s="10" t="str">
        <f t="array" ref="BN6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1" s="13">
        <f t="array" ref="BO6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450</v>
      </c>
      <c r="BP61" s="12" t="str">
        <f t="array" ref="BP61">Tableau1[[#This Row],[lead niv1]]&amp;"-"&amp;Tableau1[[#This Row],[lead niv2]]&amp;"-"&amp;Tableau1[[#This Row],[lead niv3]]</f>
        <v>0-0-0</v>
      </c>
      <c r="BQ61" s="12"/>
      <c r="BR61" s="14">
        <v>0</v>
      </c>
      <c r="BS61" s="26" t="str">
        <f t="array" ref="BS61">INDEX(Tableau2[RANK],MATCH(BN61,Tableau2[RANK],0)+1,1)</f>
        <v>CONS SEIGNOR</v>
      </c>
      <c r="BT61" s="26">
        <f t="array" ref="BT6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1" s="26" t="str">
        <f t="array" ref="BU61">IF(Tableau1[[#This Row],[PERSO À QUALIFIER]]&gt;0,INDEX(Tableau1[],MATCH(_xlfn.MAXIFS(Tableau1[VENTES],Tableau1[VENTES],"&lt;250",Tableau1[DIRECT],Tableau1[[#This Row],[NOM]]),Tableau1[VENTES],0),COLUMN(Tableau1[NOM])),"")</f>
        <v/>
      </c>
      <c r="BV61" s="26" t="str">
        <f t="array" ref="BV6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1" s="26">
        <f t="array" ref="BW6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1" s="26" t="str">
        <f t="array" ref="BX6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1" s="26" t="str">
        <f t="array" ref="BY6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1" s="26" t="str">
        <f t="array" ref="BZ6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1" s="26" t="str">
        <f t="array" ref="CA6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1" s="26">
        <f t="array" ref="CB6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1" s="26">
        <f t="array" ref="CC6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1" s="26">
        <f t="array" ref="CD6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1" s="26" t="str">
        <f t="array" ref="CE6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1" s="26" t="str">
        <f t="array" ref="CF6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1" s="26" t="str">
        <f t="array" ref="CG6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1" s="26" t="str">
        <f t="array" ref="CH6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1" s="26" t="str">
        <f t="array" ref="CI6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1" s="26" t="str">
        <f t="array" ref="CJ6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1" s="26" t="str">
        <f t="array" ref="CK6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1" s="26" t="e">
        <f t="array" ref="CL6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1" s="26" t="e">
        <f t="array" ref="CM6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1" s="26"/>
      <c r="CO61" s="26"/>
      <c r="CP61" s="26">
        <f t="array" ref="CP6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1" s="26" t="str">
        <f t="array" ref="CQ6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1" s="26" t="str">
        <f t="array" ref="CR6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1" s="26"/>
      <c r="CT61" s="26"/>
      <c r="CU61" s="26"/>
      <c r="CV61" s="26"/>
      <c r="CW61" s="26"/>
      <c r="CX61" s="26"/>
      <c r="CY61" s="26"/>
      <c r="CZ61" s="26"/>
      <c r="DA61" s="26"/>
      <c r="DB61" s="26"/>
      <c r="DC61" s="26">
        <f t="array" ref="DC6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1" s="26" t="str">
        <f t="array" ref="DD6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1" s="26" t="str">
        <f t="array" ref="DE6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1" s="26">
        <f t="array" ref="DF6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1" s="26" t="str">
        <f t="array" ref="DG6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1" s="26" t="str">
        <f t="array" ref="DH6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1" s="26">
        <f t="array" ref="DI6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1" s="26">
        <f t="array" ref="DJ6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450</v>
      </c>
      <c r="DK61" s="26">
        <f t="array" ref="DK61">IF(Tableau1[[#This Row],[PAYE SI INVESTI]]&lt;&gt;"",Tableau1[[#This Row],[PAYE SI INVESTI]]-Tableau1[[#This Row],[PAYE]],"")</f>
        <v>0</v>
      </c>
      <c r="DO61" s="3"/>
    </row>
    <row r="62" spans="1:119" x14ac:dyDescent="0.25">
      <c r="A62" s="9" t="s">
        <v>174</v>
      </c>
      <c r="B62" s="2" t="s">
        <v>169</v>
      </c>
      <c r="C62" s="1" t="str">
        <f t="array" ref="C62">IF(OR(Tableau1[[#This Row],[DIRECT]]="",Tableau1[[#This Row],[DIRECT]]="val"),"",INDEX(Tableau1[],MATCH(Tableau1[[#This Row],[DIRECT]],Tableau1[NOM],0),2))</f>
        <v>VAL</v>
      </c>
      <c r="D62" s="1" t="str">
        <f t="array" ref="D62">IF(OR(Tableau1[[#This Row],[direct2]]="",Tableau1[[#This Row],[direct2]]="val"),"",INDEX(Tableau1[],MATCH(Tableau1[[#This Row],[direct2]],Tableau1[NOM],0),2))</f>
        <v/>
      </c>
      <c r="E62" s="1" t="str">
        <f t="array" ref="E62">IF(OR(Tableau1[[#This Row],[direct3]]="",Tableau1[[#This Row],[direct3]]="val"),"",INDEX(Tableau1[],MATCH(Tableau1[[#This Row],[direct3]],Tableau1[NOM],0),2))</f>
        <v/>
      </c>
      <c r="F62" s="1" t="str">
        <f t="array" ref="F62">IF(OR(Tableau1[[#This Row],[direct4]]="",Tableau1[[#This Row],[direct4]]="val"),"",INDEX(Tableau1[],MATCH(Tableau1[[#This Row],[direct4]],Tableau1[NOM],0),2))</f>
        <v/>
      </c>
      <c r="G62" s="1" t="str">
        <f t="array" ref="G62">IF(OR(Tableau1[[#This Row],[direct5]]="",Tableau1[[#This Row],[direct5]]="val"),"",INDEX(Tableau1[],MATCH(Tableau1[[#This Row],[direct5]],Tableau1[NOM],0),2))</f>
        <v/>
      </c>
      <c r="H62" s="1" t="str">
        <f t="array" ref="H62">IF(OR(Tableau1[[#This Row],[direct6]]="",Tableau1[[#This Row],[direct6]]="val"),"",INDEX(Tableau1[],MATCH(Tableau1[[#This Row],[direct6]],Tableau1[NOM],0),2))</f>
        <v/>
      </c>
      <c r="I62" s="1" t="str">
        <f t="array" ref="I62">IF(OR(Tableau1[[#This Row],[direct7]]="",Tableau1[[#This Row],[direct7]]="val"),"",INDEX(Tableau1[],MATCH(Tableau1[[#This Row],[direct7]],Tableau1[NOM],0),2))</f>
        <v/>
      </c>
      <c r="J62" s="1" t="str">
        <f t="array" ref="J62">IF(OR(Tableau1[[#This Row],[direct8]]="",Tableau1[[#This Row],[direct8]]="val"),"",INDEX(Tableau1[],MATCH(Tableau1[[#This Row],[direct8]],Tableau1[NOM],0),2))</f>
        <v/>
      </c>
      <c r="K62" s="1" t="str">
        <f t="array" ref="K62">IF(OR(Tableau1[[#This Row],[direct9]]="",Tableau1[[#This Row],[direct9]]="val"),"",INDEX(Tableau1[],MATCH(Tableau1[[#This Row],[direct9]],Tableau1[NOM],0),2))</f>
        <v/>
      </c>
      <c r="L62" s="1" t="str">
        <f t="array" ref="L62">IF(OR(Tableau1[[#This Row],[direct10]]="",Tableau1[[#This Row],[direct10]]="val"),"",INDEX(Tableau1[],MATCH(Tableau1[[#This Row],[direct10]],Tableau1[NOM],0),2))</f>
        <v/>
      </c>
      <c r="M62" s="1" t="str">
        <f t="array" ref="M62">IF(OR(Tableau1[[#This Row],[direct11]]="",Tableau1[[#This Row],[direct11]]="val"),"",INDEX(Tableau1[],MATCH(Tableau1[[#This Row],[direct11]],Tableau1[NOM],0),2))</f>
        <v/>
      </c>
      <c r="N62" s="1" t="str">
        <f t="array" ref="N62">IF(OR(Tableau1[[#This Row],[direct12]]="",Tableau1[[#This Row],[direct12]]="val"),"",INDEX(Tableau1[],MATCH(Tableau1[[#This Row],[direct12]],Tableau1[NOM],0),2))</f>
        <v/>
      </c>
      <c r="O62" s="1" t="str">
        <f t="array" ref="O62">IF(OR(Tableau1[[#This Row],[direct13]]="",Tableau1[[#This Row],[direct13]]="val"),"",INDEX(Tableau1[],MATCH(Tableau1[[#This Row],[direct13]],Tableau1[NOM],0),2))</f>
        <v/>
      </c>
      <c r="P62" s="1" t="str">
        <f t="array" ref="P62">IF(OR(Tableau1[[#This Row],[direct14]]="",Tableau1[[#This Row],[direct14]]="val"),"",INDEX(Tableau1[],MATCH(Tableau1[[#This Row],[direct14]],Tableau1[NOM],0),2))</f>
        <v/>
      </c>
      <c r="Q62" s="1" t="str">
        <f t="array" ref="Q62">IF(OR(Tableau1[[#This Row],[direct15]]="",Tableau1[[#This Row],[direct15]]="val"),"",INDEX(Tableau1[],MATCH(Tableau1[[#This Row],[direct15]],Tableau1[NOM],0),2))</f>
        <v/>
      </c>
      <c r="R62" s="1" t="str">
        <f t="array" ref="R62">IF(OR(Tableau1[[#This Row],[direct16]]="",Tableau1[[#This Row],[direct16]]="val"),"",INDEX(Tableau1[],MATCH(Tableau1[[#This Row],[direct16]],Tableau1[NOM],0),2))</f>
        <v/>
      </c>
      <c r="S62" s="1" t="str">
        <f t="array" ref="S62">IF(OR(Tableau1[[#This Row],[direct17]]="",Tableau1[[#This Row],[direct17]]="val"),"",INDEX(Tableau1[],MATCH(Tableau1[[#This Row],[direct17]],Tableau1[NOM],0),2))</f>
        <v/>
      </c>
      <c r="T62" s="1" t="str">
        <f t="array" ref="T62">IF(OR(Tableau1[[#This Row],[direct18]]="",Tableau1[[#This Row],[direct18]]="val"),"",INDEX(Tableau1[],MATCH(Tableau1[[#This Row],[direct18]],Tableau1[NOM],0),2))</f>
        <v/>
      </c>
      <c r="U62" s="1" t="str">
        <f t="array" ref="U62">IF(OR(Tableau1[[#This Row],[direct19]]="",Tableau1[[#This Row],[direct19]]="val"),"",INDEX(Tableau1[],MATCH(Tableau1[[#This Row],[direct19]],Tableau1[NOM],0),2))</f>
        <v/>
      </c>
      <c r="V62" s="12" t="str">
        <f t="array" ref="V6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62" s="12">
        <f t="array" ref="W62">IF(Tableau1[[#This Row],[LEADER DIRECT]]="",0,INDEX(Tableau1[],MATCH(Tableau1[[#This Row],[LEADER DIRECT]],Tableau1[NOM],0),COLUMN(Tableau1[[#This Row],[RANG_leader]])))</f>
        <v>0</v>
      </c>
      <c r="X62" s="12">
        <f t="array" ref="X6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2" s="12">
        <f t="array" ref="Y62">IF(Tableau1[[#This Row],[DIRECT]]="",0,VLOOKUP(Tableau1[[#This Row],[DIRECT]],Tableau1[],COLUMN(Tableau1[[#This Row],[RANG]]),FALSE)+1)</f>
        <v>2</v>
      </c>
      <c r="Z62" s="8">
        <v>1900</v>
      </c>
      <c r="AA62" s="1">
        <f t="array" ref="AA62">COUNTIF(Tableau1[DIRECT],Tableau1[[#This Row],[NOM]])</f>
        <v>0</v>
      </c>
      <c r="AB62" s="1">
        <f t="array" ref="AB62">COUNTIFS(Tableau1[DIRECT],Tableau1[[#This Row],[NOM]],Tableau1[VENTES],"&gt;=250")</f>
        <v>0</v>
      </c>
      <c r="AC62" s="1">
        <f t="array" ref="AC6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2" s="1">
        <f t="array" ref="AD6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2" s="12">
        <f t="array" ref="AE62">IF(Tableau1[[#This Row],[LEAD_QUAL_PREMIER]]=1,Tableau1[[#This Row],[niv1 qual]],COUNTIFS(Tableau1[DIRECT],Tableau1[[#This Row],[NOM]],Tableau1[LEAD_QUAL_VRAI],0,Tableau1[VENTES],"&gt;=250"))</f>
        <v>0</v>
      </c>
      <c r="AF62" s="1">
        <f t="array" ref="AF6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2" s="1">
        <f t="array" ref="AG62">IF(AND(Tableau1[[#This Row],[niv1 qual]]&gt;3,(Tableau1[[#This Row],[niv1 qual]]+Tableau1[[#This Row],[niv2+ qual]])&gt;5,Tableau1[[#This Row],[VENTES]]&gt;=1000,Tableau1[[#This Row],[ventes_equipe_temp]]&gt;=6000),1,0)</f>
        <v>0</v>
      </c>
      <c r="AH62" s="1">
        <f t="array" ref="AH62">IF(Tableau1[[#This Row],[LEAD_POSSIBLE]]=1,RANK(Tableau1[[#This Row],[RANG]],Tableau1[RANG],1),0)</f>
        <v>0</v>
      </c>
      <c r="AI62" s="1">
        <f t="array" ref="AI62">IF(COUNTIF(Tableau1[LEAD_POSSIBLE_RANG],"&lt;&gt;0")&gt;0,IF(Tableau1[[#This Row],[LEAD_POSSIBLE_RANG]]=LARGE(Tableau1[LEAD_POSSIBLE_RANG],1),1,0),0)</f>
        <v>0</v>
      </c>
      <c r="AJ62" s="1">
        <f t="array" ref="AJ62">IF(Tableau1[[#This Row],[DIRECT]]="",Tableau1[[#This Row],[LEAD_QUAL_VRAI]],IF(INDEX(Tableau1[],MATCH(Tableau1[[#This Row],[DIRECT]],Tableau1[NOM],0),COLUMN(Tableau1[[#This Row],[LEAD_QUAL_VRAI]]))=1,1,0))</f>
        <v>1</v>
      </c>
      <c r="AK62" s="1">
        <f t="array" ref="AK6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2" s="1">
        <f t="array" ref="AL6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1900</v>
      </c>
      <c r="AM62" s="10">
        <f t="array" ref="AM62">Tableau1[[#This Row],[VENTES]]+SUMIFS(Tableau1[VENTES EQUIPE],Tableau1[DIRECT],Tableau1[[#This Row],[NOM]],Tableau1[signé_lead],0)</f>
        <v>1900</v>
      </c>
      <c r="AN62" s="1">
        <f t="array" ref="AN62">IF(Tableau1[[#This Row],[LEAD_QUAL_VRAI]]=1,SUMIFS(Tableau1[VENTES EQUIPE],Tableau1[LEADER DIRECT],Tableau1[[#This Row],[NOM]],Tableau1[signé_lead],1),0)</f>
        <v>0</v>
      </c>
      <c r="AO62" s="1">
        <f t="array" ref="AO62">IF(Tableau1[[#This Row],[LEAD_QUAL_VRAI]]=1,SUMIFS(Tableau1[VENTES EQUIPE],Tableau1[RANG_leader],Tableau1[[#This Row],[RANG_leader]]+2,Tableau1[signé_lead],1),0)</f>
        <v>0</v>
      </c>
      <c r="AP62" s="1">
        <f t="array" ref="AP62">IF(Tableau1[[#This Row],[LEAD_QUAL_VRAI]]=1,SUMIFS(Tableau1[VENTES EQUIPE],Tableau1[RANG_leader],Tableau1[[#This Row],[RANG_leader]]+3,Tableau1[signé_lead],1),0)</f>
        <v>0</v>
      </c>
      <c r="AQ62" s="1">
        <f t="array" ref="AQ62">IF(Tableau1[[#This Row],[LEAD_QUAL_VRAI]]=1,SUMIFS(Tableau1[VENTES EQUIPE],Tableau1[RANG_leader],Tableau1[[#This Row],[RANG_leader]]+4,Tableau1[signé_lead],1),0)</f>
        <v>0</v>
      </c>
      <c r="AR62" s="1">
        <f t="array" ref="AR62">IF(Tableau1[[#This Row],[LEAD_QUAL_VRAI]]=1,SUMIFS(Tableau1[VENTES EQUIPE],Tableau1[RANG_leader],Tableau1[[#This Row],[RANG_leader]]+5,Tableau1[signé_lead],1),0)</f>
        <v>0</v>
      </c>
      <c r="AS62" s="1">
        <f t="array" ref="AS62">IF(Tableau1[[#This Row],[LEAD_QUAL_VRAI]]=1,SUMIFS(Tableau1[VENTES EQUIPE],Tableau1[RANG_leader],Tableau1[[#This Row],[RANG_leader]]+6,Tableau1[signé_lead],1),0)</f>
        <v>0</v>
      </c>
      <c r="AT62" s="1">
        <f t="array" ref="AT62">IF(Tableau1[[#This Row],[LEAD_QUAL_VRAI]]=1,SUMIFS(Tableau1[VENTES EQUIPE],Tableau1[RANG_leader],Tableau1[[#This Row],[RANG_leader]]+7,Tableau1[signé_lead],1),0)</f>
        <v>0</v>
      </c>
      <c r="AU62" s="1">
        <f t="array" ref="AU62">IF(Tableau1[[#This Row],[LEAD_QUAL_VRAI]]=1,SUMIFS(Tableau1[VENTES EQUIPE],Tableau1[RANG_leader],Tableau1[[#This Row],[RANG_leader]]+8,Tableau1[signé_lead],1),0)</f>
        <v>0</v>
      </c>
      <c r="AV62" s="1">
        <f t="array" ref="AV62">IF(Tableau1[[#This Row],[LEAD_QUAL_VRAI]]=1,SUMIFS(Tableau1[VENTES EQUIPE],Tableau1[RANG_leader],Tableau1[[#This Row],[RANG_leader]]+9,Tableau1[signé_lead],1),0)</f>
        <v>0</v>
      </c>
      <c r="AW62" s="1">
        <f t="array" ref="AW62">IF(Tableau1[[#This Row],[LEAD_QUAL_VRAI]]=1,SUMIFS(Tableau1[VENTES EQUIPE],Tableau1[RANG_leader],Tableau1[[#This Row],[RANG_leader]]+10,Tableau1[signé_lead],1),0)</f>
        <v>0</v>
      </c>
      <c r="AX62" s="1">
        <f t="array" ref="AX62">IF(Tableau1[[#This Row],[LEAD_QUAL_VRAI]]=1,SUMIFS(Tableau1[VENTES EQUIPE],Tableau1[RANG_leader],Tableau1[[#This Row],[RANG_leader]]+11,Tableau1[signé_lead],1),0)</f>
        <v>0</v>
      </c>
      <c r="AY62" s="1">
        <f t="array" ref="AY62">IF(Tableau1[[#This Row],[LEAD_QUAL_VRAI]]=1,SUMIFS(Tableau1[VENTES EQUIPE],Tableau1[RANG_leader],Tableau1[[#This Row],[RANG_leader]]+12,Tableau1[signé_lead],1),0)</f>
        <v>0</v>
      </c>
      <c r="AZ62" s="1">
        <f t="array" ref="AZ62">IF(Tableau1[[#This Row],[LEAD_QUAL_VRAI]]=1,SUMIFS(Tableau1[VENTES EQUIPE],Tableau1[RANG_leader],Tableau1[[#This Row],[RANG_leader]]+13,Tableau1[signé_lead],1),0)</f>
        <v>0</v>
      </c>
      <c r="BA62" s="1">
        <f t="array" ref="BA62">IF(Tableau1[[#This Row],[LEAD_QUAL_VRAI]]=1,SUMIFS(Tableau1[VENTES EQUIPE],Tableau1[RANG_leader],Tableau1[[#This Row],[RANG_leader]]+14,Tableau1[signé_lead],1),0)</f>
        <v>0</v>
      </c>
      <c r="BB62" s="1">
        <f t="array" ref="BB62">IF(Tableau1[[#This Row],[LEAD_QUAL_VRAI]]=1,SUMIFS(Tableau1[VENTES EQUIPE],Tableau1[RANG_leader],Tableau1[[#This Row],[RANG_leader]]+15,Tableau1[signé_lead],1),0)</f>
        <v>0</v>
      </c>
      <c r="BC62" s="1">
        <f t="array" ref="BC62">IF(Tableau1[[#This Row],[LEAD_QUAL_VRAI]]=1,COUNTIFS(Tableau1[LEADER DIRECT],Tableau1[[#This Row],[NOM]],Tableau1[LEAD_QUAL_VRAI],1),0)</f>
        <v>0</v>
      </c>
      <c r="BD62" s="1">
        <f t="array" ref="BD62">IF(Tableau1[[#This Row],[LEAD_QUAL_VRAI]]=1,COUNTIFS(Tableau1[RANG_leader],Tableau1[[#This Row],[RANG_leader]]+2),0)</f>
        <v>0</v>
      </c>
      <c r="BE62" s="1">
        <f t="array" ref="BE62">IF(Tableau1[[#This Row],[LEAD_QUAL_VRAI]]=1,COUNTIFS(Tableau1[RANG_leader],Tableau1[[#This Row],[RANG_leader]]+3),0)</f>
        <v>0</v>
      </c>
      <c r="BF62" s="1">
        <f t="array" ref="BF62">IF(AND(Tableau1[[#This Row],[VENTES]]&gt;=250,COUNTIFS(Tableau1[DIRECT],Tableau1[[#This Row],[NOM]],Tableau1[VENTES],"&gt;=250",Tableau1[LEAD_QUAL_VRAI],0)&gt;0),1,0)</f>
        <v>0</v>
      </c>
      <c r="BG62" s="1">
        <f t="array" ref="BG62">IF(AND(Tableau1[[#This Row],[VENTES]]&gt;=250,COUNTIFS(Tableau1[DIRECT],Tableau1[[#This Row],[NOM]],Tableau1[VENTES],"&gt;=250",Tableau1[LEAD_QUAL_VRAI],0)&gt;1),1,0)</f>
        <v>0</v>
      </c>
      <c r="BH62" s="1">
        <f t="array" ref="BH62">IF(AND(Tableau1[[#This Row],[VENTES]]&gt;=750,COUNTIFS(Tableau1[DIRECT],Tableau1[[#This Row],[NOM]],Tableau1[VENTES],"&gt;=250",Tableau1[LEAD_QUAL_VRAI],0)&gt;2,Tableau1[[#This Row],[VENTES EQUIPE]]&gt;=3000),1,0)</f>
        <v>0</v>
      </c>
      <c r="BI62" s="1">
        <f t="array" ref="BI62">IF(Tableau1[[#This Row],[lead niv1]]=1,1,0)</f>
        <v>0</v>
      </c>
      <c r="BJ62" s="1">
        <f t="array" ref="BJ62">IF(Tableau1[[#This Row],[lead niv1]]&gt;1,1,0)</f>
        <v>0</v>
      </c>
      <c r="BK62" s="1">
        <f t="array" ref="BK62">IF(AND(Tableau1[[#This Row],[lead niv1]]&gt;2,Tableau1[[#This Row],[lead niv2]]&gt;0),1,0)</f>
        <v>0</v>
      </c>
      <c r="BL62" s="1">
        <f t="array" ref="BL62">IF(AND(Tableau1[[#This Row],[lead niv1]]&gt;5,Tableau1[[#This Row],[lead niv2]]&gt;2,Tableau1[[#This Row],[lead niv3]]&gt;0),1,0)</f>
        <v>0</v>
      </c>
      <c r="BM62" s="1">
        <f t="array" ref="BM62">IF(AND(Tableau1[[#This Row],[lead niv1]]&gt;11,Tableau1[[#This Row],[lead niv2]]&gt;5,Tableau1[[#This Row],[lead niv3]]&gt;1),1,0)</f>
        <v>0</v>
      </c>
      <c r="BN62" s="10" t="str">
        <f t="array" ref="BN6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2" s="13">
        <f t="array" ref="BO6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475</v>
      </c>
      <c r="BP62" s="12" t="str">
        <f t="array" ref="BP62">Tableau1[[#This Row],[lead niv1]]&amp;"-"&amp;Tableau1[[#This Row],[lead niv2]]&amp;"-"&amp;Tableau1[[#This Row],[lead niv3]]</f>
        <v>0-0-0</v>
      </c>
      <c r="BQ62" s="12"/>
      <c r="BR62" s="14">
        <v>0</v>
      </c>
      <c r="BS62" s="26" t="str">
        <f t="array" ref="BS62">INDEX(Tableau2[RANK],MATCH(BN62,Tableau2[RANK],0)+1,1)</f>
        <v>CONS SEIGNOR</v>
      </c>
      <c r="BT62" s="26">
        <f t="array" ref="BT6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2" s="26" t="str">
        <f t="array" ref="BU62">IF(Tableau1[[#This Row],[PERSO À QUALIFIER]]&gt;0,INDEX(Tableau1[],MATCH(_xlfn.MAXIFS(Tableau1[VENTES],Tableau1[VENTES],"&lt;250",Tableau1[DIRECT],Tableau1[[#This Row],[NOM]]),Tableau1[VENTES],0),COLUMN(Tableau1[NOM])),"")</f>
        <v/>
      </c>
      <c r="BV62" s="26" t="str">
        <f t="array" ref="BV6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2" s="26">
        <f t="array" ref="BW6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2" s="26" t="str">
        <f t="array" ref="BX6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2" s="26" t="str">
        <f t="array" ref="BY6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2" s="26" t="str">
        <f t="array" ref="BZ6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2" s="26" t="str">
        <f t="array" ref="CA6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2" s="26">
        <f t="array" ref="CB6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2" s="26">
        <f t="array" ref="CC6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2" s="26">
        <f t="array" ref="CD6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2" s="26" t="str">
        <f t="array" ref="CE6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2" s="26" t="str">
        <f t="array" ref="CF6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2" s="26" t="str">
        <f t="array" ref="CG6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2" s="26" t="str">
        <f t="array" ref="CH6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2" s="26" t="str">
        <f t="array" ref="CI6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2" s="26" t="str">
        <f t="array" ref="CJ6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2" s="26" t="str">
        <f t="array" ref="CK6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2" s="26" t="e">
        <f t="array" ref="CL6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2" s="26" t="e">
        <f t="array" ref="CM6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2" s="26"/>
      <c r="CO62" s="26"/>
      <c r="CP62" s="26">
        <f t="array" ref="CP6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2" s="26" t="str">
        <f t="array" ref="CQ6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2" s="26" t="str">
        <f t="array" ref="CR6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2" s="26"/>
      <c r="CT62" s="26"/>
      <c r="CU62" s="26"/>
      <c r="CV62" s="26"/>
      <c r="CW62" s="26"/>
      <c r="CX62" s="26"/>
      <c r="CY62" s="26"/>
      <c r="CZ62" s="26"/>
      <c r="DA62" s="26"/>
      <c r="DB62" s="26"/>
      <c r="DC62" s="26">
        <f t="array" ref="DC6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2" s="26" t="str">
        <f t="array" ref="DD6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2" s="26" t="str">
        <f t="array" ref="DE6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2" s="26">
        <f t="array" ref="DF6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2" s="26" t="str">
        <f t="array" ref="DG6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2" s="26" t="str">
        <f t="array" ref="DH6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2" s="26">
        <f t="array" ref="DI6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2" s="26">
        <f t="array" ref="DJ6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475</v>
      </c>
      <c r="DK62" s="26">
        <f t="array" ref="DK62">IF(Tableau1[[#This Row],[PAYE SI INVESTI]]&lt;&gt;"",Tableau1[[#This Row],[PAYE SI INVESTI]]-Tableau1[[#This Row],[PAYE]],"")</f>
        <v>0</v>
      </c>
      <c r="DO62" s="3"/>
    </row>
    <row r="63" spans="1:119" x14ac:dyDescent="0.25">
      <c r="A63" s="9" t="s">
        <v>175</v>
      </c>
      <c r="B63" s="2" t="s">
        <v>170</v>
      </c>
      <c r="C63" s="1" t="str">
        <f t="array" ref="C63">IF(OR(Tableau1[[#This Row],[DIRECT]]="",Tableau1[[#This Row],[DIRECT]]="val"),"",INDEX(Tableau1[],MATCH(Tableau1[[#This Row],[DIRECT]],Tableau1[NOM],0),2))</f>
        <v>VAL</v>
      </c>
      <c r="D63" s="1" t="str">
        <f t="array" ref="D63">IF(OR(Tableau1[[#This Row],[direct2]]="",Tableau1[[#This Row],[direct2]]="val"),"",INDEX(Tableau1[],MATCH(Tableau1[[#This Row],[direct2]],Tableau1[NOM],0),2))</f>
        <v/>
      </c>
      <c r="E63" s="1" t="str">
        <f t="array" ref="E63">IF(OR(Tableau1[[#This Row],[direct3]]="",Tableau1[[#This Row],[direct3]]="val"),"",INDEX(Tableau1[],MATCH(Tableau1[[#This Row],[direct3]],Tableau1[NOM],0),2))</f>
        <v/>
      </c>
      <c r="F63" s="1" t="str">
        <f t="array" ref="F63">IF(OR(Tableau1[[#This Row],[direct4]]="",Tableau1[[#This Row],[direct4]]="val"),"",INDEX(Tableau1[],MATCH(Tableau1[[#This Row],[direct4]],Tableau1[NOM],0),2))</f>
        <v/>
      </c>
      <c r="G63" s="1" t="str">
        <f t="array" ref="G63">IF(OR(Tableau1[[#This Row],[direct5]]="",Tableau1[[#This Row],[direct5]]="val"),"",INDEX(Tableau1[],MATCH(Tableau1[[#This Row],[direct5]],Tableau1[NOM],0),2))</f>
        <v/>
      </c>
      <c r="H63" s="1" t="str">
        <f t="array" ref="H63">IF(OR(Tableau1[[#This Row],[direct6]]="",Tableau1[[#This Row],[direct6]]="val"),"",INDEX(Tableau1[],MATCH(Tableau1[[#This Row],[direct6]],Tableau1[NOM],0),2))</f>
        <v/>
      </c>
      <c r="I63" s="1" t="str">
        <f t="array" ref="I63">IF(OR(Tableau1[[#This Row],[direct7]]="",Tableau1[[#This Row],[direct7]]="val"),"",INDEX(Tableau1[],MATCH(Tableau1[[#This Row],[direct7]],Tableau1[NOM],0),2))</f>
        <v/>
      </c>
      <c r="J63" s="1" t="str">
        <f t="array" ref="J63">IF(OR(Tableau1[[#This Row],[direct8]]="",Tableau1[[#This Row],[direct8]]="val"),"",INDEX(Tableau1[],MATCH(Tableau1[[#This Row],[direct8]],Tableau1[NOM],0),2))</f>
        <v/>
      </c>
      <c r="K63" s="1" t="str">
        <f t="array" ref="K63">IF(OR(Tableau1[[#This Row],[direct9]]="",Tableau1[[#This Row],[direct9]]="val"),"",INDEX(Tableau1[],MATCH(Tableau1[[#This Row],[direct9]],Tableau1[NOM],0),2))</f>
        <v/>
      </c>
      <c r="L63" s="1" t="str">
        <f t="array" ref="L63">IF(OR(Tableau1[[#This Row],[direct10]]="",Tableau1[[#This Row],[direct10]]="val"),"",INDEX(Tableau1[],MATCH(Tableau1[[#This Row],[direct10]],Tableau1[NOM],0),2))</f>
        <v/>
      </c>
      <c r="M63" s="1" t="str">
        <f t="array" ref="M63">IF(OR(Tableau1[[#This Row],[direct11]]="",Tableau1[[#This Row],[direct11]]="val"),"",INDEX(Tableau1[],MATCH(Tableau1[[#This Row],[direct11]],Tableau1[NOM],0),2))</f>
        <v/>
      </c>
      <c r="N63" s="1" t="str">
        <f t="array" ref="N63">IF(OR(Tableau1[[#This Row],[direct12]]="",Tableau1[[#This Row],[direct12]]="val"),"",INDEX(Tableau1[],MATCH(Tableau1[[#This Row],[direct12]],Tableau1[NOM],0),2))</f>
        <v/>
      </c>
      <c r="O63" s="1" t="str">
        <f t="array" ref="O63">IF(OR(Tableau1[[#This Row],[direct13]]="",Tableau1[[#This Row],[direct13]]="val"),"",INDEX(Tableau1[],MATCH(Tableau1[[#This Row],[direct13]],Tableau1[NOM],0),2))</f>
        <v/>
      </c>
      <c r="P63" s="1" t="str">
        <f t="array" ref="P63">IF(OR(Tableau1[[#This Row],[direct14]]="",Tableau1[[#This Row],[direct14]]="val"),"",INDEX(Tableau1[],MATCH(Tableau1[[#This Row],[direct14]],Tableau1[NOM],0),2))</f>
        <v/>
      </c>
      <c r="Q63" s="1" t="str">
        <f t="array" ref="Q63">IF(OR(Tableau1[[#This Row],[direct15]]="",Tableau1[[#This Row],[direct15]]="val"),"",INDEX(Tableau1[],MATCH(Tableau1[[#This Row],[direct15]],Tableau1[NOM],0),2))</f>
        <v/>
      </c>
      <c r="R63" s="1" t="str">
        <f t="array" ref="R63">IF(OR(Tableau1[[#This Row],[direct16]]="",Tableau1[[#This Row],[direct16]]="val"),"",INDEX(Tableau1[],MATCH(Tableau1[[#This Row],[direct16]],Tableau1[NOM],0),2))</f>
        <v/>
      </c>
      <c r="S63" s="1" t="str">
        <f t="array" ref="S63">IF(OR(Tableau1[[#This Row],[direct17]]="",Tableau1[[#This Row],[direct17]]="val"),"",INDEX(Tableau1[],MATCH(Tableau1[[#This Row],[direct17]],Tableau1[NOM],0),2))</f>
        <v/>
      </c>
      <c r="T63" s="1" t="str">
        <f t="array" ref="T63">IF(OR(Tableau1[[#This Row],[direct18]]="",Tableau1[[#This Row],[direct18]]="val"),"",INDEX(Tableau1[],MATCH(Tableau1[[#This Row],[direct18]],Tableau1[NOM],0),2))</f>
        <v/>
      </c>
      <c r="U63" s="1" t="str">
        <f t="array" ref="U63">IF(OR(Tableau1[[#This Row],[direct19]]="",Tableau1[[#This Row],[direct19]]="val"),"",INDEX(Tableau1[],MATCH(Tableau1[[#This Row],[direct19]],Tableau1[NOM],0),2))</f>
        <v/>
      </c>
      <c r="V63" s="12" t="str">
        <f t="array" ref="V6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63" s="12">
        <f t="array" ref="W63">IF(Tableau1[[#This Row],[LEADER DIRECT]]="",0,INDEX(Tableau1[],MATCH(Tableau1[[#This Row],[LEADER DIRECT]],Tableau1[NOM],0),COLUMN(Tableau1[[#This Row],[RANG_leader]])))</f>
        <v>0</v>
      </c>
      <c r="X63" s="12">
        <f t="array" ref="X6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3" s="12">
        <f t="array" ref="Y63">IF(Tableau1[[#This Row],[DIRECT]]="",0,VLOOKUP(Tableau1[[#This Row],[DIRECT]],Tableau1[],COLUMN(Tableau1[[#This Row],[RANG]]),FALSE)+1)</f>
        <v>2</v>
      </c>
      <c r="Z63" s="8">
        <v>2000</v>
      </c>
      <c r="AA63" s="1">
        <f t="array" ref="AA63">COUNTIF(Tableau1[DIRECT],Tableau1[[#This Row],[NOM]])</f>
        <v>0</v>
      </c>
      <c r="AB63" s="1">
        <f t="array" ref="AB63">COUNTIFS(Tableau1[DIRECT],Tableau1[[#This Row],[NOM]],Tableau1[VENTES],"&gt;=250")</f>
        <v>0</v>
      </c>
      <c r="AC63" s="1">
        <f t="array" ref="AC6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3" s="1">
        <f t="array" ref="AD6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3" s="12">
        <f t="array" ref="AE63">IF(Tableau1[[#This Row],[LEAD_QUAL_PREMIER]]=1,Tableau1[[#This Row],[niv1 qual]],COUNTIFS(Tableau1[DIRECT],Tableau1[[#This Row],[NOM]],Tableau1[LEAD_QUAL_VRAI],0,Tableau1[VENTES],"&gt;=250"))</f>
        <v>0</v>
      </c>
      <c r="AF63" s="1">
        <f t="array" ref="AF6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3" s="1">
        <f t="array" ref="AG63">IF(AND(Tableau1[[#This Row],[niv1 qual]]&gt;3,(Tableau1[[#This Row],[niv1 qual]]+Tableau1[[#This Row],[niv2+ qual]])&gt;5,Tableau1[[#This Row],[VENTES]]&gt;=1000,Tableau1[[#This Row],[ventes_equipe_temp]]&gt;=6000),1,0)</f>
        <v>0</v>
      </c>
      <c r="AH63" s="1">
        <f t="array" ref="AH63">IF(Tableau1[[#This Row],[LEAD_POSSIBLE]]=1,RANK(Tableau1[[#This Row],[RANG]],Tableau1[RANG],1),0)</f>
        <v>0</v>
      </c>
      <c r="AI63" s="1">
        <f t="array" ref="AI63">IF(COUNTIF(Tableau1[LEAD_POSSIBLE_RANG],"&lt;&gt;0")&gt;0,IF(Tableau1[[#This Row],[LEAD_POSSIBLE_RANG]]=LARGE(Tableau1[LEAD_POSSIBLE_RANG],1),1,0),0)</f>
        <v>0</v>
      </c>
      <c r="AJ63" s="1">
        <f t="array" ref="AJ63">IF(Tableau1[[#This Row],[DIRECT]]="",Tableau1[[#This Row],[LEAD_QUAL_VRAI]],IF(INDEX(Tableau1[],MATCH(Tableau1[[#This Row],[DIRECT]],Tableau1[NOM],0),COLUMN(Tableau1[[#This Row],[LEAD_QUAL_VRAI]]))=1,1,0))</f>
        <v>1</v>
      </c>
      <c r="AK63" s="1">
        <f t="array" ref="AK6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3" s="1">
        <f t="array" ref="AL6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2000</v>
      </c>
      <c r="AM63" s="10">
        <f t="array" ref="AM63">Tableau1[[#This Row],[VENTES]]+SUMIFS(Tableau1[VENTES EQUIPE],Tableau1[DIRECT],Tableau1[[#This Row],[NOM]],Tableau1[signé_lead],0)</f>
        <v>2000</v>
      </c>
      <c r="AN63" s="1">
        <f t="array" ref="AN63">IF(Tableau1[[#This Row],[LEAD_QUAL_VRAI]]=1,SUMIFS(Tableau1[VENTES EQUIPE],Tableau1[LEADER DIRECT],Tableau1[[#This Row],[NOM]],Tableau1[signé_lead],1),0)</f>
        <v>0</v>
      </c>
      <c r="AO63" s="1">
        <f t="array" ref="AO63">IF(Tableau1[[#This Row],[LEAD_QUAL_VRAI]]=1,SUMIFS(Tableau1[VENTES EQUIPE],Tableau1[RANG_leader],Tableau1[[#This Row],[RANG_leader]]+2,Tableau1[signé_lead],1),0)</f>
        <v>0</v>
      </c>
      <c r="AP63" s="1">
        <f t="array" ref="AP63">IF(Tableau1[[#This Row],[LEAD_QUAL_VRAI]]=1,SUMIFS(Tableau1[VENTES EQUIPE],Tableau1[RANG_leader],Tableau1[[#This Row],[RANG_leader]]+3,Tableau1[signé_lead],1),0)</f>
        <v>0</v>
      </c>
      <c r="AQ63" s="1">
        <f t="array" ref="AQ63">IF(Tableau1[[#This Row],[LEAD_QUAL_VRAI]]=1,SUMIFS(Tableau1[VENTES EQUIPE],Tableau1[RANG_leader],Tableau1[[#This Row],[RANG_leader]]+4,Tableau1[signé_lead],1),0)</f>
        <v>0</v>
      </c>
      <c r="AR63" s="1">
        <f t="array" ref="AR63">IF(Tableau1[[#This Row],[LEAD_QUAL_VRAI]]=1,SUMIFS(Tableau1[VENTES EQUIPE],Tableau1[RANG_leader],Tableau1[[#This Row],[RANG_leader]]+5,Tableau1[signé_lead],1),0)</f>
        <v>0</v>
      </c>
      <c r="AS63" s="1">
        <f t="array" ref="AS63">IF(Tableau1[[#This Row],[LEAD_QUAL_VRAI]]=1,SUMIFS(Tableau1[VENTES EQUIPE],Tableau1[RANG_leader],Tableau1[[#This Row],[RANG_leader]]+6,Tableau1[signé_lead],1),0)</f>
        <v>0</v>
      </c>
      <c r="AT63" s="1">
        <f t="array" ref="AT63">IF(Tableau1[[#This Row],[LEAD_QUAL_VRAI]]=1,SUMIFS(Tableau1[VENTES EQUIPE],Tableau1[RANG_leader],Tableau1[[#This Row],[RANG_leader]]+7,Tableau1[signé_lead],1),0)</f>
        <v>0</v>
      </c>
      <c r="AU63" s="1">
        <f t="array" ref="AU63">IF(Tableau1[[#This Row],[LEAD_QUAL_VRAI]]=1,SUMIFS(Tableau1[VENTES EQUIPE],Tableau1[RANG_leader],Tableau1[[#This Row],[RANG_leader]]+8,Tableau1[signé_lead],1),0)</f>
        <v>0</v>
      </c>
      <c r="AV63" s="1">
        <f t="array" ref="AV63">IF(Tableau1[[#This Row],[LEAD_QUAL_VRAI]]=1,SUMIFS(Tableau1[VENTES EQUIPE],Tableau1[RANG_leader],Tableau1[[#This Row],[RANG_leader]]+9,Tableau1[signé_lead],1),0)</f>
        <v>0</v>
      </c>
      <c r="AW63" s="1">
        <f t="array" ref="AW63">IF(Tableau1[[#This Row],[LEAD_QUAL_VRAI]]=1,SUMIFS(Tableau1[VENTES EQUIPE],Tableau1[RANG_leader],Tableau1[[#This Row],[RANG_leader]]+10,Tableau1[signé_lead],1),0)</f>
        <v>0</v>
      </c>
      <c r="AX63" s="1">
        <f t="array" ref="AX63">IF(Tableau1[[#This Row],[LEAD_QUAL_VRAI]]=1,SUMIFS(Tableau1[VENTES EQUIPE],Tableau1[RANG_leader],Tableau1[[#This Row],[RANG_leader]]+11,Tableau1[signé_lead],1),0)</f>
        <v>0</v>
      </c>
      <c r="AY63" s="1">
        <f t="array" ref="AY63">IF(Tableau1[[#This Row],[LEAD_QUAL_VRAI]]=1,SUMIFS(Tableau1[VENTES EQUIPE],Tableau1[RANG_leader],Tableau1[[#This Row],[RANG_leader]]+12,Tableau1[signé_lead],1),0)</f>
        <v>0</v>
      </c>
      <c r="AZ63" s="1">
        <f t="array" ref="AZ63">IF(Tableau1[[#This Row],[LEAD_QUAL_VRAI]]=1,SUMIFS(Tableau1[VENTES EQUIPE],Tableau1[RANG_leader],Tableau1[[#This Row],[RANG_leader]]+13,Tableau1[signé_lead],1),0)</f>
        <v>0</v>
      </c>
      <c r="BA63" s="1">
        <f t="array" ref="BA63">IF(Tableau1[[#This Row],[LEAD_QUAL_VRAI]]=1,SUMIFS(Tableau1[VENTES EQUIPE],Tableau1[RANG_leader],Tableau1[[#This Row],[RANG_leader]]+14,Tableau1[signé_lead],1),0)</f>
        <v>0</v>
      </c>
      <c r="BB63" s="1">
        <f t="array" ref="BB63">IF(Tableau1[[#This Row],[LEAD_QUAL_VRAI]]=1,SUMIFS(Tableau1[VENTES EQUIPE],Tableau1[RANG_leader],Tableau1[[#This Row],[RANG_leader]]+15,Tableau1[signé_lead],1),0)</f>
        <v>0</v>
      </c>
      <c r="BC63" s="1">
        <f t="array" ref="BC63">IF(Tableau1[[#This Row],[LEAD_QUAL_VRAI]]=1,COUNTIFS(Tableau1[LEADER DIRECT],Tableau1[[#This Row],[NOM]],Tableau1[LEAD_QUAL_VRAI],1),0)</f>
        <v>0</v>
      </c>
      <c r="BD63" s="1">
        <f t="array" ref="BD63">IF(Tableau1[[#This Row],[LEAD_QUAL_VRAI]]=1,COUNTIFS(Tableau1[RANG_leader],Tableau1[[#This Row],[RANG_leader]]+2),0)</f>
        <v>0</v>
      </c>
      <c r="BE63" s="1">
        <f t="array" ref="BE63">IF(Tableau1[[#This Row],[LEAD_QUAL_VRAI]]=1,COUNTIFS(Tableau1[RANG_leader],Tableau1[[#This Row],[RANG_leader]]+3),0)</f>
        <v>0</v>
      </c>
      <c r="BF63" s="1">
        <f t="array" ref="BF63">IF(AND(Tableau1[[#This Row],[VENTES]]&gt;=250,COUNTIFS(Tableau1[DIRECT],Tableau1[[#This Row],[NOM]],Tableau1[VENTES],"&gt;=250",Tableau1[LEAD_QUAL_VRAI],0)&gt;0),1,0)</f>
        <v>0</v>
      </c>
      <c r="BG63" s="1">
        <f t="array" ref="BG63">IF(AND(Tableau1[[#This Row],[VENTES]]&gt;=250,COUNTIFS(Tableau1[DIRECT],Tableau1[[#This Row],[NOM]],Tableau1[VENTES],"&gt;=250",Tableau1[LEAD_QUAL_VRAI],0)&gt;1),1,0)</f>
        <v>0</v>
      </c>
      <c r="BH63" s="1">
        <f t="array" ref="BH63">IF(AND(Tableau1[[#This Row],[VENTES]]&gt;=750,COUNTIFS(Tableau1[DIRECT],Tableau1[[#This Row],[NOM]],Tableau1[VENTES],"&gt;=250",Tableau1[LEAD_QUAL_VRAI],0)&gt;2,Tableau1[[#This Row],[VENTES EQUIPE]]&gt;=3000),1,0)</f>
        <v>0</v>
      </c>
      <c r="BI63" s="1">
        <f t="array" ref="BI63">IF(Tableau1[[#This Row],[lead niv1]]=1,1,0)</f>
        <v>0</v>
      </c>
      <c r="BJ63" s="1">
        <f t="array" ref="BJ63">IF(Tableau1[[#This Row],[lead niv1]]&gt;1,1,0)</f>
        <v>0</v>
      </c>
      <c r="BK63" s="1">
        <f t="array" ref="BK63">IF(AND(Tableau1[[#This Row],[lead niv1]]&gt;2,Tableau1[[#This Row],[lead niv2]]&gt;0),1,0)</f>
        <v>0</v>
      </c>
      <c r="BL63" s="1">
        <f t="array" ref="BL63">IF(AND(Tableau1[[#This Row],[lead niv1]]&gt;5,Tableau1[[#This Row],[lead niv2]]&gt;2,Tableau1[[#This Row],[lead niv3]]&gt;0),1,0)</f>
        <v>0</v>
      </c>
      <c r="BM63" s="1">
        <f t="array" ref="BM63">IF(AND(Tableau1[[#This Row],[lead niv1]]&gt;11,Tableau1[[#This Row],[lead niv2]]&gt;5,Tableau1[[#This Row],[lead niv3]]&gt;1),1,0)</f>
        <v>0</v>
      </c>
      <c r="BN63" s="10" t="str">
        <f t="array" ref="BN6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3" s="13">
        <f t="array" ref="BO6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560</v>
      </c>
      <c r="BP63" s="12" t="str">
        <f t="array" ref="BP63">Tableau1[[#This Row],[lead niv1]]&amp;"-"&amp;Tableau1[[#This Row],[lead niv2]]&amp;"-"&amp;Tableau1[[#This Row],[lead niv3]]</f>
        <v>0-0-0</v>
      </c>
      <c r="BQ63" s="12"/>
      <c r="BR63" s="14">
        <v>0</v>
      </c>
      <c r="BS63" s="26" t="str">
        <f t="array" ref="BS63">INDEX(Tableau2[RANK],MATCH(BN63,Tableau2[RANK],0)+1,1)</f>
        <v>CONS SEIGNOR</v>
      </c>
      <c r="BT63" s="26">
        <f t="array" ref="BT6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3" s="26" t="str">
        <f t="array" ref="BU63">IF(Tableau1[[#This Row],[PERSO À QUALIFIER]]&gt;0,INDEX(Tableau1[],MATCH(_xlfn.MAXIFS(Tableau1[VENTES],Tableau1[VENTES],"&lt;250",Tableau1[DIRECT],Tableau1[[#This Row],[NOM]]),Tableau1[VENTES],0),COLUMN(Tableau1[NOM])),"")</f>
        <v/>
      </c>
      <c r="BV63" s="26" t="str">
        <f t="array" ref="BV6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3" s="26">
        <f t="array" ref="BW6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3" s="26" t="str">
        <f t="array" ref="BX6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3" s="26" t="str">
        <f t="array" ref="BY6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3" s="26" t="str">
        <f t="array" ref="BZ6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3" s="26" t="str">
        <f t="array" ref="CA6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3" s="26">
        <f t="array" ref="CB6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3" s="26">
        <f t="array" ref="CC6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3" s="26">
        <f t="array" ref="CD6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3" s="26" t="str">
        <f t="array" ref="CE6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3" s="26" t="str">
        <f t="array" ref="CF6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3" s="26" t="str">
        <f t="array" ref="CG6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3" s="26" t="str">
        <f t="array" ref="CH6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3" s="26" t="str">
        <f t="array" ref="CI6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3" s="26" t="str">
        <f t="array" ref="CJ6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3" s="26" t="str">
        <f t="array" ref="CK6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3" s="26" t="e">
        <f t="array" ref="CL6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3" s="26" t="e">
        <f t="array" ref="CM6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3" s="26"/>
      <c r="CO63" s="26"/>
      <c r="CP63" s="26">
        <f t="array" ref="CP6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3" s="26" t="str">
        <f t="array" ref="CQ6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3" s="26" t="str">
        <f t="array" ref="CR6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3" s="26"/>
      <c r="CT63" s="26"/>
      <c r="CU63" s="26"/>
      <c r="CV63" s="26"/>
      <c r="CW63" s="26"/>
      <c r="CX63" s="26"/>
      <c r="CY63" s="26"/>
      <c r="CZ63" s="26"/>
      <c r="DA63" s="26"/>
      <c r="DB63" s="26"/>
      <c r="DC63" s="26">
        <f t="array" ref="DC6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3" s="26" t="str">
        <f t="array" ref="DD6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3" s="26" t="str">
        <f t="array" ref="DE6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3" s="26">
        <f t="array" ref="DF6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3" s="26" t="str">
        <f t="array" ref="DG6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3" s="26" t="str">
        <f t="array" ref="DH6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3" s="26">
        <f t="array" ref="DI6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3" s="26">
        <f t="array" ref="DJ6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560</v>
      </c>
      <c r="DK63" s="26">
        <f t="array" ref="DK63">IF(Tableau1[[#This Row],[PAYE SI INVESTI]]&lt;&gt;"",Tableau1[[#This Row],[PAYE SI INVESTI]]-Tableau1[[#This Row],[PAYE]],"")</f>
        <v>0</v>
      </c>
      <c r="DO63" s="3"/>
    </row>
    <row r="64" spans="1:119" x14ac:dyDescent="0.25">
      <c r="A64" s="9" t="s">
        <v>176</v>
      </c>
      <c r="B64" s="2" t="s">
        <v>170</v>
      </c>
      <c r="C64" s="1" t="str">
        <f t="array" ref="C64">IF(OR(Tableau1[[#This Row],[DIRECT]]="",Tableau1[[#This Row],[DIRECT]]="val"),"",INDEX(Tableau1[],MATCH(Tableau1[[#This Row],[DIRECT]],Tableau1[NOM],0),2))</f>
        <v>VAL</v>
      </c>
      <c r="D64" s="1" t="str">
        <f t="array" ref="D64">IF(OR(Tableau1[[#This Row],[direct2]]="",Tableau1[[#This Row],[direct2]]="val"),"",INDEX(Tableau1[],MATCH(Tableau1[[#This Row],[direct2]],Tableau1[NOM],0),2))</f>
        <v/>
      </c>
      <c r="E64" s="1" t="str">
        <f t="array" ref="E64">IF(OR(Tableau1[[#This Row],[direct3]]="",Tableau1[[#This Row],[direct3]]="val"),"",INDEX(Tableau1[],MATCH(Tableau1[[#This Row],[direct3]],Tableau1[NOM],0),2))</f>
        <v/>
      </c>
      <c r="F64" s="1" t="str">
        <f t="array" ref="F64">IF(OR(Tableau1[[#This Row],[direct4]]="",Tableau1[[#This Row],[direct4]]="val"),"",INDEX(Tableau1[],MATCH(Tableau1[[#This Row],[direct4]],Tableau1[NOM],0),2))</f>
        <v/>
      </c>
      <c r="G64" s="1" t="str">
        <f t="array" ref="G64">IF(OR(Tableau1[[#This Row],[direct5]]="",Tableau1[[#This Row],[direct5]]="val"),"",INDEX(Tableau1[],MATCH(Tableau1[[#This Row],[direct5]],Tableau1[NOM],0),2))</f>
        <v/>
      </c>
      <c r="H64" s="1" t="str">
        <f t="array" ref="H64">IF(OR(Tableau1[[#This Row],[direct6]]="",Tableau1[[#This Row],[direct6]]="val"),"",INDEX(Tableau1[],MATCH(Tableau1[[#This Row],[direct6]],Tableau1[NOM],0),2))</f>
        <v/>
      </c>
      <c r="I64" s="1" t="str">
        <f t="array" ref="I64">IF(OR(Tableau1[[#This Row],[direct7]]="",Tableau1[[#This Row],[direct7]]="val"),"",INDEX(Tableau1[],MATCH(Tableau1[[#This Row],[direct7]],Tableau1[NOM],0),2))</f>
        <v/>
      </c>
      <c r="J64" s="1" t="str">
        <f t="array" ref="J64">IF(OR(Tableau1[[#This Row],[direct8]]="",Tableau1[[#This Row],[direct8]]="val"),"",INDEX(Tableau1[],MATCH(Tableau1[[#This Row],[direct8]],Tableau1[NOM],0),2))</f>
        <v/>
      </c>
      <c r="K64" s="1" t="str">
        <f t="array" ref="K64">IF(OR(Tableau1[[#This Row],[direct9]]="",Tableau1[[#This Row],[direct9]]="val"),"",INDEX(Tableau1[],MATCH(Tableau1[[#This Row],[direct9]],Tableau1[NOM],0),2))</f>
        <v/>
      </c>
      <c r="L64" s="1" t="str">
        <f t="array" ref="L64">IF(OR(Tableau1[[#This Row],[direct10]]="",Tableau1[[#This Row],[direct10]]="val"),"",INDEX(Tableau1[],MATCH(Tableau1[[#This Row],[direct10]],Tableau1[NOM],0),2))</f>
        <v/>
      </c>
      <c r="M64" s="1" t="str">
        <f t="array" ref="M64">IF(OR(Tableau1[[#This Row],[direct11]]="",Tableau1[[#This Row],[direct11]]="val"),"",INDEX(Tableau1[],MATCH(Tableau1[[#This Row],[direct11]],Tableau1[NOM],0),2))</f>
        <v/>
      </c>
      <c r="N64" s="1" t="str">
        <f t="array" ref="N64">IF(OR(Tableau1[[#This Row],[direct12]]="",Tableau1[[#This Row],[direct12]]="val"),"",INDEX(Tableau1[],MATCH(Tableau1[[#This Row],[direct12]],Tableau1[NOM],0),2))</f>
        <v/>
      </c>
      <c r="O64" s="1" t="str">
        <f t="array" ref="O64">IF(OR(Tableau1[[#This Row],[direct13]]="",Tableau1[[#This Row],[direct13]]="val"),"",INDEX(Tableau1[],MATCH(Tableau1[[#This Row],[direct13]],Tableau1[NOM],0),2))</f>
        <v/>
      </c>
      <c r="P64" s="1" t="str">
        <f t="array" ref="P64">IF(OR(Tableau1[[#This Row],[direct14]]="",Tableau1[[#This Row],[direct14]]="val"),"",INDEX(Tableau1[],MATCH(Tableau1[[#This Row],[direct14]],Tableau1[NOM],0),2))</f>
        <v/>
      </c>
      <c r="Q64" s="1" t="str">
        <f t="array" ref="Q64">IF(OR(Tableau1[[#This Row],[direct15]]="",Tableau1[[#This Row],[direct15]]="val"),"",INDEX(Tableau1[],MATCH(Tableau1[[#This Row],[direct15]],Tableau1[NOM],0),2))</f>
        <v/>
      </c>
      <c r="R64" s="1" t="str">
        <f t="array" ref="R64">IF(OR(Tableau1[[#This Row],[direct16]]="",Tableau1[[#This Row],[direct16]]="val"),"",INDEX(Tableau1[],MATCH(Tableau1[[#This Row],[direct16]],Tableau1[NOM],0),2))</f>
        <v/>
      </c>
      <c r="S64" s="1" t="str">
        <f t="array" ref="S64">IF(OR(Tableau1[[#This Row],[direct17]]="",Tableau1[[#This Row],[direct17]]="val"),"",INDEX(Tableau1[],MATCH(Tableau1[[#This Row],[direct17]],Tableau1[NOM],0),2))</f>
        <v/>
      </c>
      <c r="T64" s="1" t="str">
        <f t="array" ref="T64">IF(OR(Tableau1[[#This Row],[direct18]]="",Tableau1[[#This Row],[direct18]]="val"),"",INDEX(Tableau1[],MATCH(Tableau1[[#This Row],[direct18]],Tableau1[NOM],0),2))</f>
        <v/>
      </c>
      <c r="U64" s="1" t="str">
        <f t="array" ref="U64">IF(OR(Tableau1[[#This Row],[direct19]]="",Tableau1[[#This Row],[direct19]]="val"),"",INDEX(Tableau1[],MATCH(Tableau1[[#This Row],[direct19]],Tableau1[NOM],0),2))</f>
        <v/>
      </c>
      <c r="V64" s="12" t="str">
        <f t="array" ref="V6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64" s="12">
        <f t="array" ref="W64">IF(Tableau1[[#This Row],[LEADER DIRECT]]="",0,INDEX(Tableau1[],MATCH(Tableau1[[#This Row],[LEADER DIRECT]],Tableau1[NOM],0),COLUMN(Tableau1[[#This Row],[RANG_leader]])))</f>
        <v>0</v>
      </c>
      <c r="X64" s="12">
        <f t="array" ref="X6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4" s="12">
        <f t="array" ref="Y64">IF(Tableau1[[#This Row],[DIRECT]]="",0,VLOOKUP(Tableau1[[#This Row],[DIRECT]],Tableau1[],COLUMN(Tableau1[[#This Row],[RANG]]),FALSE)+1)</f>
        <v>2</v>
      </c>
      <c r="Z64" s="8">
        <v>522</v>
      </c>
      <c r="AA64" s="1">
        <f t="array" ref="AA64">COUNTIF(Tableau1[DIRECT],Tableau1[[#This Row],[NOM]])</f>
        <v>0</v>
      </c>
      <c r="AB64" s="1">
        <f t="array" ref="AB64">COUNTIFS(Tableau1[DIRECT],Tableau1[[#This Row],[NOM]],Tableau1[VENTES],"&gt;=250")</f>
        <v>0</v>
      </c>
      <c r="AC64" s="1">
        <f t="array" ref="AC6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4" s="1">
        <f t="array" ref="AD6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4" s="12">
        <f t="array" ref="AE64">IF(Tableau1[[#This Row],[LEAD_QUAL_PREMIER]]=1,Tableau1[[#This Row],[niv1 qual]],COUNTIFS(Tableau1[DIRECT],Tableau1[[#This Row],[NOM]],Tableau1[LEAD_QUAL_VRAI],0,Tableau1[VENTES],"&gt;=250"))</f>
        <v>0</v>
      </c>
      <c r="AF64" s="1">
        <f t="array" ref="AF6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4" s="1">
        <f t="array" ref="AG64">IF(AND(Tableau1[[#This Row],[niv1 qual]]&gt;3,(Tableau1[[#This Row],[niv1 qual]]+Tableau1[[#This Row],[niv2+ qual]])&gt;5,Tableau1[[#This Row],[VENTES]]&gt;=1000,Tableau1[[#This Row],[ventes_equipe_temp]]&gt;=6000),1,0)</f>
        <v>0</v>
      </c>
      <c r="AH64" s="1">
        <f t="array" ref="AH64">IF(Tableau1[[#This Row],[LEAD_POSSIBLE]]=1,RANK(Tableau1[[#This Row],[RANG]],Tableau1[RANG],1),0)</f>
        <v>0</v>
      </c>
      <c r="AI64" s="1">
        <f t="array" ref="AI64">IF(COUNTIF(Tableau1[LEAD_POSSIBLE_RANG],"&lt;&gt;0")&gt;0,IF(Tableau1[[#This Row],[LEAD_POSSIBLE_RANG]]=LARGE(Tableau1[LEAD_POSSIBLE_RANG],1),1,0),0)</f>
        <v>0</v>
      </c>
      <c r="AJ64" s="1">
        <f t="array" ref="AJ64">IF(Tableau1[[#This Row],[DIRECT]]="",Tableau1[[#This Row],[LEAD_QUAL_VRAI]],IF(INDEX(Tableau1[],MATCH(Tableau1[[#This Row],[DIRECT]],Tableau1[NOM],0),COLUMN(Tableau1[[#This Row],[LEAD_QUAL_VRAI]]))=1,1,0))</f>
        <v>1</v>
      </c>
      <c r="AK64" s="1">
        <f t="array" ref="AK6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4" s="1">
        <f t="array" ref="AL6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522</v>
      </c>
      <c r="AM64" s="10">
        <f t="array" ref="AM64">Tableau1[[#This Row],[VENTES]]+SUMIFS(Tableau1[VENTES EQUIPE],Tableau1[DIRECT],Tableau1[[#This Row],[NOM]],Tableau1[signé_lead],0)</f>
        <v>522</v>
      </c>
      <c r="AN64" s="1">
        <f t="array" ref="AN64">IF(Tableau1[[#This Row],[LEAD_QUAL_VRAI]]=1,SUMIFS(Tableau1[VENTES EQUIPE],Tableau1[LEADER DIRECT],Tableau1[[#This Row],[NOM]],Tableau1[signé_lead],1),0)</f>
        <v>0</v>
      </c>
      <c r="AO64" s="1">
        <f t="array" ref="AO64">IF(Tableau1[[#This Row],[LEAD_QUAL_VRAI]]=1,SUMIFS(Tableau1[VENTES EQUIPE],Tableau1[RANG_leader],Tableau1[[#This Row],[RANG_leader]]+2,Tableau1[signé_lead],1),0)</f>
        <v>0</v>
      </c>
      <c r="AP64" s="1">
        <f t="array" ref="AP64">IF(Tableau1[[#This Row],[LEAD_QUAL_VRAI]]=1,SUMIFS(Tableau1[VENTES EQUIPE],Tableau1[RANG_leader],Tableau1[[#This Row],[RANG_leader]]+3,Tableau1[signé_lead],1),0)</f>
        <v>0</v>
      </c>
      <c r="AQ64" s="1">
        <f t="array" ref="AQ64">IF(Tableau1[[#This Row],[LEAD_QUAL_VRAI]]=1,SUMIFS(Tableau1[VENTES EQUIPE],Tableau1[RANG_leader],Tableau1[[#This Row],[RANG_leader]]+4,Tableau1[signé_lead],1),0)</f>
        <v>0</v>
      </c>
      <c r="AR64" s="1">
        <f t="array" ref="AR64">IF(Tableau1[[#This Row],[LEAD_QUAL_VRAI]]=1,SUMIFS(Tableau1[VENTES EQUIPE],Tableau1[RANG_leader],Tableau1[[#This Row],[RANG_leader]]+5,Tableau1[signé_lead],1),0)</f>
        <v>0</v>
      </c>
      <c r="AS64" s="1">
        <f t="array" ref="AS64">IF(Tableau1[[#This Row],[LEAD_QUAL_VRAI]]=1,SUMIFS(Tableau1[VENTES EQUIPE],Tableau1[RANG_leader],Tableau1[[#This Row],[RANG_leader]]+6,Tableau1[signé_lead],1),0)</f>
        <v>0</v>
      </c>
      <c r="AT64" s="1">
        <f t="array" ref="AT64">IF(Tableau1[[#This Row],[LEAD_QUAL_VRAI]]=1,SUMIFS(Tableau1[VENTES EQUIPE],Tableau1[RANG_leader],Tableau1[[#This Row],[RANG_leader]]+7,Tableau1[signé_lead],1),0)</f>
        <v>0</v>
      </c>
      <c r="AU64" s="1">
        <f t="array" ref="AU64">IF(Tableau1[[#This Row],[LEAD_QUAL_VRAI]]=1,SUMIFS(Tableau1[VENTES EQUIPE],Tableau1[RANG_leader],Tableau1[[#This Row],[RANG_leader]]+8,Tableau1[signé_lead],1),0)</f>
        <v>0</v>
      </c>
      <c r="AV64" s="1">
        <f t="array" ref="AV64">IF(Tableau1[[#This Row],[LEAD_QUAL_VRAI]]=1,SUMIFS(Tableau1[VENTES EQUIPE],Tableau1[RANG_leader],Tableau1[[#This Row],[RANG_leader]]+9,Tableau1[signé_lead],1),0)</f>
        <v>0</v>
      </c>
      <c r="AW64" s="1">
        <f t="array" ref="AW64">IF(Tableau1[[#This Row],[LEAD_QUAL_VRAI]]=1,SUMIFS(Tableau1[VENTES EQUIPE],Tableau1[RANG_leader],Tableau1[[#This Row],[RANG_leader]]+10,Tableau1[signé_lead],1),0)</f>
        <v>0</v>
      </c>
      <c r="AX64" s="1">
        <f t="array" ref="AX64">IF(Tableau1[[#This Row],[LEAD_QUAL_VRAI]]=1,SUMIFS(Tableau1[VENTES EQUIPE],Tableau1[RANG_leader],Tableau1[[#This Row],[RANG_leader]]+11,Tableau1[signé_lead],1),0)</f>
        <v>0</v>
      </c>
      <c r="AY64" s="1">
        <f t="array" ref="AY64">IF(Tableau1[[#This Row],[LEAD_QUAL_VRAI]]=1,SUMIFS(Tableau1[VENTES EQUIPE],Tableau1[RANG_leader],Tableau1[[#This Row],[RANG_leader]]+12,Tableau1[signé_lead],1),0)</f>
        <v>0</v>
      </c>
      <c r="AZ64" s="1">
        <f t="array" ref="AZ64">IF(Tableau1[[#This Row],[LEAD_QUAL_VRAI]]=1,SUMIFS(Tableau1[VENTES EQUIPE],Tableau1[RANG_leader],Tableau1[[#This Row],[RANG_leader]]+13,Tableau1[signé_lead],1),0)</f>
        <v>0</v>
      </c>
      <c r="BA64" s="1">
        <f t="array" ref="BA64">IF(Tableau1[[#This Row],[LEAD_QUAL_VRAI]]=1,SUMIFS(Tableau1[VENTES EQUIPE],Tableau1[RANG_leader],Tableau1[[#This Row],[RANG_leader]]+14,Tableau1[signé_lead],1),0)</f>
        <v>0</v>
      </c>
      <c r="BB64" s="1">
        <f t="array" ref="BB64">IF(Tableau1[[#This Row],[LEAD_QUAL_VRAI]]=1,SUMIFS(Tableau1[VENTES EQUIPE],Tableau1[RANG_leader],Tableau1[[#This Row],[RANG_leader]]+15,Tableau1[signé_lead],1),0)</f>
        <v>0</v>
      </c>
      <c r="BC64" s="1">
        <f t="array" ref="BC64">IF(Tableau1[[#This Row],[LEAD_QUAL_VRAI]]=1,COUNTIFS(Tableau1[LEADER DIRECT],Tableau1[[#This Row],[NOM]],Tableau1[LEAD_QUAL_VRAI],1),0)</f>
        <v>0</v>
      </c>
      <c r="BD64" s="1">
        <f t="array" ref="BD64">IF(Tableau1[[#This Row],[LEAD_QUAL_VRAI]]=1,COUNTIFS(Tableau1[RANG_leader],Tableau1[[#This Row],[RANG_leader]]+2),0)</f>
        <v>0</v>
      </c>
      <c r="BE64" s="1">
        <f t="array" ref="BE64">IF(Tableau1[[#This Row],[LEAD_QUAL_VRAI]]=1,COUNTIFS(Tableau1[RANG_leader],Tableau1[[#This Row],[RANG_leader]]+3),0)</f>
        <v>0</v>
      </c>
      <c r="BF64" s="1">
        <f t="array" ref="BF64">IF(AND(Tableau1[[#This Row],[VENTES]]&gt;=250,COUNTIFS(Tableau1[DIRECT],Tableau1[[#This Row],[NOM]],Tableau1[VENTES],"&gt;=250",Tableau1[LEAD_QUAL_VRAI],0)&gt;0),1,0)</f>
        <v>0</v>
      </c>
      <c r="BG64" s="1">
        <f t="array" ref="BG64">IF(AND(Tableau1[[#This Row],[VENTES]]&gt;=250,COUNTIFS(Tableau1[DIRECT],Tableau1[[#This Row],[NOM]],Tableau1[VENTES],"&gt;=250",Tableau1[LEAD_QUAL_VRAI],0)&gt;1),1,0)</f>
        <v>0</v>
      </c>
      <c r="BH64" s="1">
        <f t="array" ref="BH64">IF(AND(Tableau1[[#This Row],[VENTES]]&gt;=750,COUNTIFS(Tableau1[DIRECT],Tableau1[[#This Row],[NOM]],Tableau1[VENTES],"&gt;=250",Tableau1[LEAD_QUAL_VRAI],0)&gt;2,Tableau1[[#This Row],[VENTES EQUIPE]]&gt;=3000),1,0)</f>
        <v>0</v>
      </c>
      <c r="BI64" s="1">
        <f t="array" ref="BI64">IF(Tableau1[[#This Row],[lead niv1]]=1,1,0)</f>
        <v>0</v>
      </c>
      <c r="BJ64" s="1">
        <f t="array" ref="BJ64">IF(Tableau1[[#This Row],[lead niv1]]&gt;1,1,0)</f>
        <v>0</v>
      </c>
      <c r="BK64" s="1">
        <f t="array" ref="BK64">IF(AND(Tableau1[[#This Row],[lead niv1]]&gt;2,Tableau1[[#This Row],[lead niv2]]&gt;0),1,0)</f>
        <v>0</v>
      </c>
      <c r="BL64" s="1">
        <f t="array" ref="BL64">IF(AND(Tableau1[[#This Row],[lead niv1]]&gt;5,Tableau1[[#This Row],[lead niv2]]&gt;2,Tableau1[[#This Row],[lead niv3]]&gt;0),1,0)</f>
        <v>0</v>
      </c>
      <c r="BM64" s="1">
        <f t="array" ref="BM64">IF(AND(Tableau1[[#This Row],[lead niv1]]&gt;11,Tableau1[[#This Row],[lead niv2]]&gt;5,Tableau1[[#This Row],[lead niv3]]&gt;1),1,0)</f>
        <v>0</v>
      </c>
      <c r="BN64" s="10" t="str">
        <f t="array" ref="BN6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4" s="13">
        <f t="array" ref="BO6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130.5</v>
      </c>
      <c r="BP64" s="12" t="str">
        <f t="array" ref="BP64">Tableau1[[#This Row],[lead niv1]]&amp;"-"&amp;Tableau1[[#This Row],[lead niv2]]&amp;"-"&amp;Tableau1[[#This Row],[lead niv3]]</f>
        <v>0-0-0</v>
      </c>
      <c r="BQ64" s="12"/>
      <c r="BR64" s="14">
        <v>0</v>
      </c>
      <c r="BS64" s="26" t="str">
        <f t="array" ref="BS64">INDEX(Tableau2[RANK],MATCH(BN64,Tableau2[RANK],0)+1,1)</f>
        <v>CONS SEIGNOR</v>
      </c>
      <c r="BT64" s="26">
        <f t="array" ref="BT6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4" s="26" t="str">
        <f t="array" ref="BU64">IF(Tableau1[[#This Row],[PERSO À QUALIFIER]]&gt;0,INDEX(Tableau1[],MATCH(_xlfn.MAXIFS(Tableau1[VENTES],Tableau1[VENTES],"&lt;250",Tableau1[DIRECT],Tableau1[[#This Row],[NOM]]),Tableau1[VENTES],0),COLUMN(Tableau1[NOM])),"")</f>
        <v/>
      </c>
      <c r="BV64" s="26" t="str">
        <f t="array" ref="BV6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4" s="26">
        <f t="array" ref="BW6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4" s="26" t="str">
        <f t="array" ref="BX6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4" s="26" t="str">
        <f t="array" ref="BY6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4" s="26" t="str">
        <f t="array" ref="BZ6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4" s="26" t="str">
        <f t="array" ref="CA6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4" s="26">
        <f t="array" ref="CB6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4" s="26">
        <f t="array" ref="CC6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4" s="26">
        <f t="array" ref="CD6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4" s="26" t="str">
        <f t="array" ref="CE6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4" s="26" t="str">
        <f t="array" ref="CF6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4" s="26" t="str">
        <f t="array" ref="CG6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4" s="26" t="str">
        <f t="array" ref="CH6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4" s="26" t="str">
        <f t="array" ref="CI6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4" s="26" t="str">
        <f t="array" ref="CJ6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4" s="26" t="str">
        <f t="array" ref="CK6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4" s="26" t="e">
        <f t="array" ref="CL6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4" s="26" t="e">
        <f t="array" ref="CM6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4" s="26"/>
      <c r="CO64" s="26"/>
      <c r="CP64" s="26">
        <f t="array" ref="CP6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4" s="26" t="str">
        <f t="array" ref="CQ6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4" s="26" t="str">
        <f t="array" ref="CR6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4" s="26"/>
      <c r="CT64" s="26"/>
      <c r="CU64" s="26"/>
      <c r="CV64" s="26"/>
      <c r="CW64" s="26"/>
      <c r="CX64" s="26"/>
      <c r="CY64" s="26"/>
      <c r="CZ64" s="26"/>
      <c r="DA64" s="26"/>
      <c r="DB64" s="26"/>
      <c r="DC64" s="26">
        <f t="array" ref="DC6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4" s="26" t="str">
        <f t="array" ref="DD6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4" s="26" t="str">
        <f t="array" ref="DE6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4" s="26">
        <f t="array" ref="DF6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4" s="26" t="str">
        <f t="array" ref="DG6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4" s="26" t="str">
        <f t="array" ref="DH6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4" s="26">
        <f t="array" ref="DI6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4" s="26">
        <f t="array" ref="DJ6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130.5</v>
      </c>
      <c r="DK64" s="26">
        <f t="array" ref="DK64">IF(Tableau1[[#This Row],[PAYE SI INVESTI]]&lt;&gt;"",Tableau1[[#This Row],[PAYE SI INVESTI]]-Tableau1[[#This Row],[PAYE]],"")</f>
        <v>0</v>
      </c>
      <c r="DO64" s="3"/>
    </row>
    <row r="65" spans="1:119" x14ac:dyDescent="0.25">
      <c r="A65" s="9" t="s">
        <v>177</v>
      </c>
      <c r="B65" s="2" t="s">
        <v>170</v>
      </c>
      <c r="C65" s="1" t="str">
        <f t="array" ref="C65">IF(OR(Tableau1[[#This Row],[DIRECT]]="",Tableau1[[#This Row],[DIRECT]]="val"),"",INDEX(Tableau1[],MATCH(Tableau1[[#This Row],[DIRECT]],Tableau1[NOM],0),2))</f>
        <v>VAL</v>
      </c>
      <c r="D65" s="1" t="str">
        <f t="array" ref="D65">IF(OR(Tableau1[[#This Row],[direct2]]="",Tableau1[[#This Row],[direct2]]="val"),"",INDEX(Tableau1[],MATCH(Tableau1[[#This Row],[direct2]],Tableau1[NOM],0),2))</f>
        <v/>
      </c>
      <c r="E65" s="1" t="str">
        <f t="array" ref="E65">IF(OR(Tableau1[[#This Row],[direct3]]="",Tableau1[[#This Row],[direct3]]="val"),"",INDEX(Tableau1[],MATCH(Tableau1[[#This Row],[direct3]],Tableau1[NOM],0),2))</f>
        <v/>
      </c>
      <c r="F65" s="1" t="str">
        <f t="array" ref="F65">IF(OR(Tableau1[[#This Row],[direct4]]="",Tableau1[[#This Row],[direct4]]="val"),"",INDEX(Tableau1[],MATCH(Tableau1[[#This Row],[direct4]],Tableau1[NOM],0),2))</f>
        <v/>
      </c>
      <c r="G65" s="1" t="str">
        <f t="array" ref="G65">IF(OR(Tableau1[[#This Row],[direct5]]="",Tableau1[[#This Row],[direct5]]="val"),"",INDEX(Tableau1[],MATCH(Tableau1[[#This Row],[direct5]],Tableau1[NOM],0),2))</f>
        <v/>
      </c>
      <c r="H65" s="1" t="str">
        <f t="array" ref="H65">IF(OR(Tableau1[[#This Row],[direct6]]="",Tableau1[[#This Row],[direct6]]="val"),"",INDEX(Tableau1[],MATCH(Tableau1[[#This Row],[direct6]],Tableau1[NOM],0),2))</f>
        <v/>
      </c>
      <c r="I65" s="1" t="str">
        <f t="array" ref="I65">IF(OR(Tableau1[[#This Row],[direct7]]="",Tableau1[[#This Row],[direct7]]="val"),"",INDEX(Tableau1[],MATCH(Tableau1[[#This Row],[direct7]],Tableau1[NOM],0),2))</f>
        <v/>
      </c>
      <c r="J65" s="1" t="str">
        <f t="array" ref="J65">IF(OR(Tableau1[[#This Row],[direct8]]="",Tableau1[[#This Row],[direct8]]="val"),"",INDEX(Tableau1[],MATCH(Tableau1[[#This Row],[direct8]],Tableau1[NOM],0),2))</f>
        <v/>
      </c>
      <c r="K65" s="1" t="str">
        <f t="array" ref="K65">IF(OR(Tableau1[[#This Row],[direct9]]="",Tableau1[[#This Row],[direct9]]="val"),"",INDEX(Tableau1[],MATCH(Tableau1[[#This Row],[direct9]],Tableau1[NOM],0),2))</f>
        <v/>
      </c>
      <c r="L65" s="1" t="str">
        <f t="array" ref="L65">IF(OR(Tableau1[[#This Row],[direct10]]="",Tableau1[[#This Row],[direct10]]="val"),"",INDEX(Tableau1[],MATCH(Tableau1[[#This Row],[direct10]],Tableau1[NOM],0),2))</f>
        <v/>
      </c>
      <c r="M65" s="1" t="str">
        <f t="array" ref="M65">IF(OR(Tableau1[[#This Row],[direct11]]="",Tableau1[[#This Row],[direct11]]="val"),"",INDEX(Tableau1[],MATCH(Tableau1[[#This Row],[direct11]],Tableau1[NOM],0),2))</f>
        <v/>
      </c>
      <c r="N65" s="1" t="str">
        <f t="array" ref="N65">IF(OR(Tableau1[[#This Row],[direct12]]="",Tableau1[[#This Row],[direct12]]="val"),"",INDEX(Tableau1[],MATCH(Tableau1[[#This Row],[direct12]],Tableau1[NOM],0),2))</f>
        <v/>
      </c>
      <c r="O65" s="1" t="str">
        <f t="array" ref="O65">IF(OR(Tableau1[[#This Row],[direct13]]="",Tableau1[[#This Row],[direct13]]="val"),"",INDEX(Tableau1[],MATCH(Tableau1[[#This Row],[direct13]],Tableau1[NOM],0),2))</f>
        <v/>
      </c>
      <c r="P65" s="1" t="str">
        <f t="array" ref="P65">IF(OR(Tableau1[[#This Row],[direct14]]="",Tableau1[[#This Row],[direct14]]="val"),"",INDEX(Tableau1[],MATCH(Tableau1[[#This Row],[direct14]],Tableau1[NOM],0),2))</f>
        <v/>
      </c>
      <c r="Q65" s="1" t="str">
        <f t="array" ref="Q65">IF(OR(Tableau1[[#This Row],[direct15]]="",Tableau1[[#This Row],[direct15]]="val"),"",INDEX(Tableau1[],MATCH(Tableau1[[#This Row],[direct15]],Tableau1[NOM],0),2))</f>
        <v/>
      </c>
      <c r="R65" s="1" t="str">
        <f t="array" ref="R65">IF(OR(Tableau1[[#This Row],[direct16]]="",Tableau1[[#This Row],[direct16]]="val"),"",INDEX(Tableau1[],MATCH(Tableau1[[#This Row],[direct16]],Tableau1[NOM],0),2))</f>
        <v/>
      </c>
      <c r="S65" s="1" t="str">
        <f t="array" ref="S65">IF(OR(Tableau1[[#This Row],[direct17]]="",Tableau1[[#This Row],[direct17]]="val"),"",INDEX(Tableau1[],MATCH(Tableau1[[#This Row],[direct17]],Tableau1[NOM],0),2))</f>
        <v/>
      </c>
      <c r="T65" s="1" t="str">
        <f t="array" ref="T65">IF(OR(Tableau1[[#This Row],[direct18]]="",Tableau1[[#This Row],[direct18]]="val"),"",INDEX(Tableau1[],MATCH(Tableau1[[#This Row],[direct18]],Tableau1[NOM],0),2))</f>
        <v/>
      </c>
      <c r="U65" s="1" t="str">
        <f t="array" ref="U65">IF(OR(Tableau1[[#This Row],[direct19]]="",Tableau1[[#This Row],[direct19]]="val"),"",INDEX(Tableau1[],MATCH(Tableau1[[#This Row],[direct19]],Tableau1[NOM],0),2))</f>
        <v/>
      </c>
      <c r="V65" s="12" t="str">
        <f t="array" ref="V6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65" s="12">
        <f t="array" ref="W65">IF(Tableau1[[#This Row],[LEADER DIRECT]]="",0,INDEX(Tableau1[],MATCH(Tableau1[[#This Row],[LEADER DIRECT]],Tableau1[NOM],0),COLUMN(Tableau1[[#This Row],[RANG_leader]])))</f>
        <v>0</v>
      </c>
      <c r="X65" s="12">
        <f t="array" ref="X6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5" s="12">
        <f t="array" ref="Y65">IF(Tableau1[[#This Row],[DIRECT]]="",0,VLOOKUP(Tableau1[[#This Row],[DIRECT]],Tableau1[],COLUMN(Tableau1[[#This Row],[RANG]]),FALSE)+1)</f>
        <v>2</v>
      </c>
      <c r="Z65" s="8">
        <v>685</v>
      </c>
      <c r="AA65" s="1">
        <f t="array" ref="AA65">COUNTIF(Tableau1[DIRECT],Tableau1[[#This Row],[NOM]])</f>
        <v>0</v>
      </c>
      <c r="AB65" s="1">
        <f t="array" ref="AB65">COUNTIFS(Tableau1[DIRECT],Tableau1[[#This Row],[NOM]],Tableau1[VENTES],"&gt;=250")</f>
        <v>0</v>
      </c>
      <c r="AC65" s="1">
        <f t="array" ref="AC6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5" s="1">
        <f t="array" ref="AD6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5" s="12">
        <f t="array" ref="AE65">IF(Tableau1[[#This Row],[LEAD_QUAL_PREMIER]]=1,Tableau1[[#This Row],[niv1 qual]],COUNTIFS(Tableau1[DIRECT],Tableau1[[#This Row],[NOM]],Tableau1[LEAD_QUAL_VRAI],0,Tableau1[VENTES],"&gt;=250"))</f>
        <v>0</v>
      </c>
      <c r="AF65" s="1">
        <f t="array" ref="AF6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5" s="1">
        <f t="array" ref="AG65">IF(AND(Tableau1[[#This Row],[niv1 qual]]&gt;3,(Tableau1[[#This Row],[niv1 qual]]+Tableau1[[#This Row],[niv2+ qual]])&gt;5,Tableau1[[#This Row],[VENTES]]&gt;=1000,Tableau1[[#This Row],[ventes_equipe_temp]]&gt;=6000),1,0)</f>
        <v>0</v>
      </c>
      <c r="AH65" s="1">
        <f t="array" ref="AH65">IF(Tableau1[[#This Row],[LEAD_POSSIBLE]]=1,RANK(Tableau1[[#This Row],[RANG]],Tableau1[RANG],1),0)</f>
        <v>0</v>
      </c>
      <c r="AI65" s="1">
        <f t="array" ref="AI65">IF(COUNTIF(Tableau1[LEAD_POSSIBLE_RANG],"&lt;&gt;0")&gt;0,IF(Tableau1[[#This Row],[LEAD_POSSIBLE_RANG]]=LARGE(Tableau1[LEAD_POSSIBLE_RANG],1),1,0),0)</f>
        <v>0</v>
      </c>
      <c r="AJ65" s="1">
        <f t="array" ref="AJ65">IF(Tableau1[[#This Row],[DIRECT]]="",Tableau1[[#This Row],[LEAD_QUAL_VRAI]],IF(INDEX(Tableau1[],MATCH(Tableau1[[#This Row],[DIRECT]],Tableau1[NOM],0),COLUMN(Tableau1[[#This Row],[LEAD_QUAL_VRAI]]))=1,1,0))</f>
        <v>1</v>
      </c>
      <c r="AK65" s="1">
        <f t="array" ref="AK6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5" s="1">
        <f t="array" ref="AL6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685</v>
      </c>
      <c r="AM65" s="10">
        <f t="array" ref="AM65">Tableau1[[#This Row],[VENTES]]+SUMIFS(Tableau1[VENTES EQUIPE],Tableau1[DIRECT],Tableau1[[#This Row],[NOM]],Tableau1[signé_lead],0)</f>
        <v>685</v>
      </c>
      <c r="AN65" s="1">
        <f t="array" ref="AN65">IF(Tableau1[[#This Row],[LEAD_QUAL_VRAI]]=1,SUMIFS(Tableau1[VENTES EQUIPE],Tableau1[LEADER DIRECT],Tableau1[[#This Row],[NOM]],Tableau1[signé_lead],1),0)</f>
        <v>0</v>
      </c>
      <c r="AO65" s="1">
        <f t="array" ref="AO65">IF(Tableau1[[#This Row],[LEAD_QUAL_VRAI]]=1,SUMIFS(Tableau1[VENTES EQUIPE],Tableau1[RANG_leader],Tableau1[[#This Row],[RANG_leader]]+2,Tableau1[signé_lead],1),0)</f>
        <v>0</v>
      </c>
      <c r="AP65" s="1">
        <f t="array" ref="AP65">IF(Tableau1[[#This Row],[LEAD_QUAL_VRAI]]=1,SUMIFS(Tableau1[VENTES EQUIPE],Tableau1[RANG_leader],Tableau1[[#This Row],[RANG_leader]]+3,Tableau1[signé_lead],1),0)</f>
        <v>0</v>
      </c>
      <c r="AQ65" s="1">
        <f t="array" ref="AQ65">IF(Tableau1[[#This Row],[LEAD_QUAL_VRAI]]=1,SUMIFS(Tableau1[VENTES EQUIPE],Tableau1[RANG_leader],Tableau1[[#This Row],[RANG_leader]]+4,Tableau1[signé_lead],1),0)</f>
        <v>0</v>
      </c>
      <c r="AR65" s="1">
        <f t="array" ref="AR65">IF(Tableau1[[#This Row],[LEAD_QUAL_VRAI]]=1,SUMIFS(Tableau1[VENTES EQUIPE],Tableau1[RANG_leader],Tableau1[[#This Row],[RANG_leader]]+5,Tableau1[signé_lead],1),0)</f>
        <v>0</v>
      </c>
      <c r="AS65" s="1">
        <f t="array" ref="AS65">IF(Tableau1[[#This Row],[LEAD_QUAL_VRAI]]=1,SUMIFS(Tableau1[VENTES EQUIPE],Tableau1[RANG_leader],Tableau1[[#This Row],[RANG_leader]]+6,Tableau1[signé_lead],1),0)</f>
        <v>0</v>
      </c>
      <c r="AT65" s="1">
        <f t="array" ref="AT65">IF(Tableau1[[#This Row],[LEAD_QUAL_VRAI]]=1,SUMIFS(Tableau1[VENTES EQUIPE],Tableau1[RANG_leader],Tableau1[[#This Row],[RANG_leader]]+7,Tableau1[signé_lead],1),0)</f>
        <v>0</v>
      </c>
      <c r="AU65" s="1">
        <f t="array" ref="AU65">IF(Tableau1[[#This Row],[LEAD_QUAL_VRAI]]=1,SUMIFS(Tableau1[VENTES EQUIPE],Tableau1[RANG_leader],Tableau1[[#This Row],[RANG_leader]]+8,Tableau1[signé_lead],1),0)</f>
        <v>0</v>
      </c>
      <c r="AV65" s="1">
        <f t="array" ref="AV65">IF(Tableau1[[#This Row],[LEAD_QUAL_VRAI]]=1,SUMIFS(Tableau1[VENTES EQUIPE],Tableau1[RANG_leader],Tableau1[[#This Row],[RANG_leader]]+9,Tableau1[signé_lead],1),0)</f>
        <v>0</v>
      </c>
      <c r="AW65" s="1">
        <f t="array" ref="AW65">IF(Tableau1[[#This Row],[LEAD_QUAL_VRAI]]=1,SUMIFS(Tableau1[VENTES EQUIPE],Tableau1[RANG_leader],Tableau1[[#This Row],[RANG_leader]]+10,Tableau1[signé_lead],1),0)</f>
        <v>0</v>
      </c>
      <c r="AX65" s="1">
        <f t="array" ref="AX65">IF(Tableau1[[#This Row],[LEAD_QUAL_VRAI]]=1,SUMIFS(Tableau1[VENTES EQUIPE],Tableau1[RANG_leader],Tableau1[[#This Row],[RANG_leader]]+11,Tableau1[signé_lead],1),0)</f>
        <v>0</v>
      </c>
      <c r="AY65" s="1">
        <f t="array" ref="AY65">IF(Tableau1[[#This Row],[LEAD_QUAL_VRAI]]=1,SUMIFS(Tableau1[VENTES EQUIPE],Tableau1[RANG_leader],Tableau1[[#This Row],[RANG_leader]]+12,Tableau1[signé_lead],1),0)</f>
        <v>0</v>
      </c>
      <c r="AZ65" s="1">
        <f t="array" ref="AZ65">IF(Tableau1[[#This Row],[LEAD_QUAL_VRAI]]=1,SUMIFS(Tableau1[VENTES EQUIPE],Tableau1[RANG_leader],Tableau1[[#This Row],[RANG_leader]]+13,Tableau1[signé_lead],1),0)</f>
        <v>0</v>
      </c>
      <c r="BA65" s="1">
        <f t="array" ref="BA65">IF(Tableau1[[#This Row],[LEAD_QUAL_VRAI]]=1,SUMIFS(Tableau1[VENTES EQUIPE],Tableau1[RANG_leader],Tableau1[[#This Row],[RANG_leader]]+14,Tableau1[signé_lead],1),0)</f>
        <v>0</v>
      </c>
      <c r="BB65" s="1">
        <f t="array" ref="BB65">IF(Tableau1[[#This Row],[LEAD_QUAL_VRAI]]=1,SUMIFS(Tableau1[VENTES EQUIPE],Tableau1[RANG_leader],Tableau1[[#This Row],[RANG_leader]]+15,Tableau1[signé_lead],1),0)</f>
        <v>0</v>
      </c>
      <c r="BC65" s="1">
        <f t="array" ref="BC65">IF(Tableau1[[#This Row],[LEAD_QUAL_VRAI]]=1,COUNTIFS(Tableau1[LEADER DIRECT],Tableau1[[#This Row],[NOM]],Tableau1[LEAD_QUAL_VRAI],1),0)</f>
        <v>0</v>
      </c>
      <c r="BD65" s="1">
        <f t="array" ref="BD65">IF(Tableau1[[#This Row],[LEAD_QUAL_VRAI]]=1,COUNTIFS(Tableau1[RANG_leader],Tableau1[[#This Row],[RANG_leader]]+2),0)</f>
        <v>0</v>
      </c>
      <c r="BE65" s="1">
        <f t="array" ref="BE65">IF(Tableau1[[#This Row],[LEAD_QUAL_VRAI]]=1,COUNTIFS(Tableau1[RANG_leader],Tableau1[[#This Row],[RANG_leader]]+3),0)</f>
        <v>0</v>
      </c>
      <c r="BF65" s="1">
        <f t="array" ref="BF65">IF(AND(Tableau1[[#This Row],[VENTES]]&gt;=250,COUNTIFS(Tableau1[DIRECT],Tableau1[[#This Row],[NOM]],Tableau1[VENTES],"&gt;=250",Tableau1[LEAD_QUAL_VRAI],0)&gt;0),1,0)</f>
        <v>0</v>
      </c>
      <c r="BG65" s="1">
        <f t="array" ref="BG65">IF(AND(Tableau1[[#This Row],[VENTES]]&gt;=250,COUNTIFS(Tableau1[DIRECT],Tableau1[[#This Row],[NOM]],Tableau1[VENTES],"&gt;=250",Tableau1[LEAD_QUAL_VRAI],0)&gt;1),1,0)</f>
        <v>0</v>
      </c>
      <c r="BH65" s="1">
        <f t="array" ref="BH65">IF(AND(Tableau1[[#This Row],[VENTES]]&gt;=750,COUNTIFS(Tableau1[DIRECT],Tableau1[[#This Row],[NOM]],Tableau1[VENTES],"&gt;=250",Tableau1[LEAD_QUAL_VRAI],0)&gt;2,Tableau1[[#This Row],[VENTES EQUIPE]]&gt;=3000),1,0)</f>
        <v>0</v>
      </c>
      <c r="BI65" s="1">
        <f t="array" ref="BI65">IF(Tableau1[[#This Row],[lead niv1]]=1,1,0)</f>
        <v>0</v>
      </c>
      <c r="BJ65" s="1">
        <f t="array" ref="BJ65">IF(Tableau1[[#This Row],[lead niv1]]&gt;1,1,0)</f>
        <v>0</v>
      </c>
      <c r="BK65" s="1">
        <f t="array" ref="BK65">IF(AND(Tableau1[[#This Row],[lead niv1]]&gt;2,Tableau1[[#This Row],[lead niv2]]&gt;0),1,0)</f>
        <v>0</v>
      </c>
      <c r="BL65" s="1">
        <f t="array" ref="BL65">IF(AND(Tableau1[[#This Row],[lead niv1]]&gt;5,Tableau1[[#This Row],[lead niv2]]&gt;2,Tableau1[[#This Row],[lead niv3]]&gt;0),1,0)</f>
        <v>0</v>
      </c>
      <c r="BM65" s="1">
        <f t="array" ref="BM65">IF(AND(Tableau1[[#This Row],[lead niv1]]&gt;11,Tableau1[[#This Row],[lead niv2]]&gt;5,Tableau1[[#This Row],[lead niv3]]&gt;1),1,0)</f>
        <v>0</v>
      </c>
      <c r="BN65" s="10" t="str">
        <f t="array" ref="BN6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5" s="13">
        <f t="array" ref="BO6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171.25</v>
      </c>
      <c r="BP65" s="12" t="str">
        <f t="array" ref="BP65">Tableau1[[#This Row],[lead niv1]]&amp;"-"&amp;Tableau1[[#This Row],[lead niv2]]&amp;"-"&amp;Tableau1[[#This Row],[lead niv3]]</f>
        <v>0-0-0</v>
      </c>
      <c r="BQ65" s="12"/>
      <c r="BR65" s="14">
        <v>0</v>
      </c>
      <c r="BS65" s="26" t="str">
        <f t="array" ref="BS65">INDEX(Tableau2[RANK],MATCH(BN65,Tableau2[RANK],0)+1,1)</f>
        <v>CONS SEIGNOR</v>
      </c>
      <c r="BT65" s="26">
        <f t="array" ref="BT6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5" s="26" t="str">
        <f t="array" ref="BU65">IF(Tableau1[[#This Row],[PERSO À QUALIFIER]]&gt;0,INDEX(Tableau1[],MATCH(_xlfn.MAXIFS(Tableau1[VENTES],Tableau1[VENTES],"&lt;250",Tableau1[DIRECT],Tableau1[[#This Row],[NOM]]),Tableau1[VENTES],0),COLUMN(Tableau1[NOM])),"")</f>
        <v/>
      </c>
      <c r="BV65" s="26" t="str">
        <f t="array" ref="BV6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5" s="26">
        <f t="array" ref="BW6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5" s="26" t="str">
        <f t="array" ref="BX6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5" s="26" t="str">
        <f t="array" ref="BY6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5" s="26" t="str">
        <f t="array" ref="BZ6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5" s="26" t="str">
        <f t="array" ref="CA6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5" s="26">
        <f t="array" ref="CB6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5" s="26">
        <f t="array" ref="CC6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5" s="26">
        <f t="array" ref="CD6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5" s="26" t="str">
        <f t="array" ref="CE6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5" s="26" t="str">
        <f t="array" ref="CF6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5" s="26" t="str">
        <f t="array" ref="CG6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5" s="26" t="str">
        <f t="array" ref="CH6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5" s="26" t="str">
        <f t="array" ref="CI6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5" s="26" t="str">
        <f t="array" ref="CJ6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5" s="26" t="str">
        <f t="array" ref="CK6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5" s="26" t="e">
        <f t="array" ref="CL6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5" s="26" t="e">
        <f t="array" ref="CM6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5" s="26"/>
      <c r="CO65" s="26"/>
      <c r="CP65" s="26">
        <f t="array" ref="CP6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5" s="26" t="str">
        <f t="array" ref="CQ6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5" s="26" t="str">
        <f t="array" ref="CR6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5" s="26"/>
      <c r="CT65" s="26"/>
      <c r="CU65" s="26"/>
      <c r="CV65" s="26"/>
      <c r="CW65" s="26"/>
      <c r="CX65" s="26"/>
      <c r="CY65" s="26"/>
      <c r="CZ65" s="26"/>
      <c r="DA65" s="26"/>
      <c r="DB65" s="26"/>
      <c r="DC65" s="26">
        <f t="array" ref="DC6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5" s="26" t="str">
        <f t="array" ref="DD6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5" s="26" t="str">
        <f t="array" ref="DE6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5" s="26">
        <f t="array" ref="DF6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5" s="26" t="str">
        <f t="array" ref="DG6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5" s="26" t="str">
        <f t="array" ref="DH6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5" s="26">
        <f t="array" ref="DI6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5" s="26">
        <f t="array" ref="DJ6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171.25</v>
      </c>
      <c r="DK65" s="26">
        <f t="array" ref="DK65">IF(Tableau1[[#This Row],[PAYE SI INVESTI]]&lt;&gt;"",Tableau1[[#This Row],[PAYE SI INVESTI]]-Tableau1[[#This Row],[PAYE]],"")</f>
        <v>0</v>
      </c>
      <c r="DO65" s="3"/>
    </row>
    <row r="66" spans="1:119" x14ac:dyDescent="0.25">
      <c r="A66" s="9" t="s">
        <v>178</v>
      </c>
      <c r="B66" s="2" t="s">
        <v>170</v>
      </c>
      <c r="C66" s="1" t="str">
        <f t="array" ref="C66">IF(OR(Tableau1[[#This Row],[DIRECT]]="",Tableau1[[#This Row],[DIRECT]]="val"),"",INDEX(Tableau1[],MATCH(Tableau1[[#This Row],[DIRECT]],Tableau1[NOM],0),2))</f>
        <v>VAL</v>
      </c>
      <c r="D66" s="1" t="str">
        <f t="array" ref="D66">IF(OR(Tableau1[[#This Row],[direct2]]="",Tableau1[[#This Row],[direct2]]="val"),"",INDEX(Tableau1[],MATCH(Tableau1[[#This Row],[direct2]],Tableau1[NOM],0),2))</f>
        <v/>
      </c>
      <c r="E66" s="1" t="str">
        <f t="array" ref="E66">IF(OR(Tableau1[[#This Row],[direct3]]="",Tableau1[[#This Row],[direct3]]="val"),"",INDEX(Tableau1[],MATCH(Tableau1[[#This Row],[direct3]],Tableau1[NOM],0),2))</f>
        <v/>
      </c>
      <c r="F66" s="1" t="str">
        <f t="array" ref="F66">IF(OR(Tableau1[[#This Row],[direct4]]="",Tableau1[[#This Row],[direct4]]="val"),"",INDEX(Tableau1[],MATCH(Tableau1[[#This Row],[direct4]],Tableau1[NOM],0),2))</f>
        <v/>
      </c>
      <c r="G66" s="1" t="str">
        <f t="array" ref="G66">IF(OR(Tableau1[[#This Row],[direct5]]="",Tableau1[[#This Row],[direct5]]="val"),"",INDEX(Tableau1[],MATCH(Tableau1[[#This Row],[direct5]],Tableau1[NOM],0),2))</f>
        <v/>
      </c>
      <c r="H66" s="1" t="str">
        <f t="array" ref="H66">IF(OR(Tableau1[[#This Row],[direct6]]="",Tableau1[[#This Row],[direct6]]="val"),"",INDEX(Tableau1[],MATCH(Tableau1[[#This Row],[direct6]],Tableau1[NOM],0),2))</f>
        <v/>
      </c>
      <c r="I66" s="1" t="str">
        <f t="array" ref="I66">IF(OR(Tableau1[[#This Row],[direct7]]="",Tableau1[[#This Row],[direct7]]="val"),"",INDEX(Tableau1[],MATCH(Tableau1[[#This Row],[direct7]],Tableau1[NOM],0),2))</f>
        <v/>
      </c>
      <c r="J66" s="1" t="str">
        <f t="array" ref="J66">IF(OR(Tableau1[[#This Row],[direct8]]="",Tableau1[[#This Row],[direct8]]="val"),"",INDEX(Tableau1[],MATCH(Tableau1[[#This Row],[direct8]],Tableau1[NOM],0),2))</f>
        <v/>
      </c>
      <c r="K66" s="1" t="str">
        <f t="array" ref="K66">IF(OR(Tableau1[[#This Row],[direct9]]="",Tableau1[[#This Row],[direct9]]="val"),"",INDEX(Tableau1[],MATCH(Tableau1[[#This Row],[direct9]],Tableau1[NOM],0),2))</f>
        <v/>
      </c>
      <c r="L66" s="1" t="str">
        <f t="array" ref="L66">IF(OR(Tableau1[[#This Row],[direct10]]="",Tableau1[[#This Row],[direct10]]="val"),"",INDEX(Tableau1[],MATCH(Tableau1[[#This Row],[direct10]],Tableau1[NOM],0),2))</f>
        <v/>
      </c>
      <c r="M66" s="1" t="str">
        <f t="array" ref="M66">IF(OR(Tableau1[[#This Row],[direct11]]="",Tableau1[[#This Row],[direct11]]="val"),"",INDEX(Tableau1[],MATCH(Tableau1[[#This Row],[direct11]],Tableau1[NOM],0),2))</f>
        <v/>
      </c>
      <c r="N66" s="1" t="str">
        <f t="array" ref="N66">IF(OR(Tableau1[[#This Row],[direct12]]="",Tableau1[[#This Row],[direct12]]="val"),"",INDEX(Tableau1[],MATCH(Tableau1[[#This Row],[direct12]],Tableau1[NOM],0),2))</f>
        <v/>
      </c>
      <c r="O66" s="1" t="str">
        <f t="array" ref="O66">IF(OR(Tableau1[[#This Row],[direct13]]="",Tableau1[[#This Row],[direct13]]="val"),"",INDEX(Tableau1[],MATCH(Tableau1[[#This Row],[direct13]],Tableau1[NOM],0),2))</f>
        <v/>
      </c>
      <c r="P66" s="1" t="str">
        <f t="array" ref="P66">IF(OR(Tableau1[[#This Row],[direct14]]="",Tableau1[[#This Row],[direct14]]="val"),"",INDEX(Tableau1[],MATCH(Tableau1[[#This Row],[direct14]],Tableau1[NOM],0),2))</f>
        <v/>
      </c>
      <c r="Q66" s="1" t="str">
        <f t="array" ref="Q66">IF(OR(Tableau1[[#This Row],[direct15]]="",Tableau1[[#This Row],[direct15]]="val"),"",INDEX(Tableau1[],MATCH(Tableau1[[#This Row],[direct15]],Tableau1[NOM],0),2))</f>
        <v/>
      </c>
      <c r="R66" s="1" t="str">
        <f t="array" ref="R66">IF(OR(Tableau1[[#This Row],[direct16]]="",Tableau1[[#This Row],[direct16]]="val"),"",INDEX(Tableau1[],MATCH(Tableau1[[#This Row],[direct16]],Tableau1[NOM],0),2))</f>
        <v/>
      </c>
      <c r="S66" s="1" t="str">
        <f t="array" ref="S66">IF(OR(Tableau1[[#This Row],[direct17]]="",Tableau1[[#This Row],[direct17]]="val"),"",INDEX(Tableau1[],MATCH(Tableau1[[#This Row],[direct17]],Tableau1[NOM],0),2))</f>
        <v/>
      </c>
      <c r="T66" s="1" t="str">
        <f t="array" ref="T66">IF(OR(Tableau1[[#This Row],[direct18]]="",Tableau1[[#This Row],[direct18]]="val"),"",INDEX(Tableau1[],MATCH(Tableau1[[#This Row],[direct18]],Tableau1[NOM],0),2))</f>
        <v/>
      </c>
      <c r="U66" s="1" t="str">
        <f t="array" ref="U66">IF(OR(Tableau1[[#This Row],[direct19]]="",Tableau1[[#This Row],[direct19]]="val"),"",INDEX(Tableau1[],MATCH(Tableau1[[#This Row],[direct19]],Tableau1[NOM],0),2))</f>
        <v/>
      </c>
      <c r="V66" s="12" t="str">
        <f t="array" ref="V6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66" s="12">
        <f t="array" ref="W66">IF(Tableau1[[#This Row],[LEADER DIRECT]]="",0,INDEX(Tableau1[],MATCH(Tableau1[[#This Row],[LEADER DIRECT]],Tableau1[NOM],0),COLUMN(Tableau1[[#This Row],[RANG_leader]])))</f>
        <v>0</v>
      </c>
      <c r="X66" s="12">
        <f t="array" ref="X6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6" s="12">
        <f t="array" ref="Y66">IF(Tableau1[[#This Row],[DIRECT]]="",0,VLOOKUP(Tableau1[[#This Row],[DIRECT]],Tableau1[],COLUMN(Tableau1[[#This Row],[RANG]]),FALSE)+1)</f>
        <v>2</v>
      </c>
      <c r="Z66" s="8">
        <v>925</v>
      </c>
      <c r="AA66" s="1">
        <f t="array" ref="AA66">COUNTIF(Tableau1[DIRECT],Tableau1[[#This Row],[NOM]])</f>
        <v>0</v>
      </c>
      <c r="AB66" s="1">
        <f t="array" ref="AB66">COUNTIFS(Tableau1[DIRECT],Tableau1[[#This Row],[NOM]],Tableau1[VENTES],"&gt;=250")</f>
        <v>0</v>
      </c>
      <c r="AC66" s="1">
        <f t="array" ref="AC6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6" s="1">
        <f t="array" ref="AD6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6" s="12">
        <f t="array" ref="AE66">IF(Tableau1[[#This Row],[LEAD_QUAL_PREMIER]]=1,Tableau1[[#This Row],[niv1 qual]],COUNTIFS(Tableau1[DIRECT],Tableau1[[#This Row],[NOM]],Tableau1[LEAD_QUAL_VRAI],0,Tableau1[VENTES],"&gt;=250"))</f>
        <v>0</v>
      </c>
      <c r="AF66" s="1">
        <f t="array" ref="AF6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6" s="1">
        <f t="array" ref="AG66">IF(AND(Tableau1[[#This Row],[niv1 qual]]&gt;3,(Tableau1[[#This Row],[niv1 qual]]+Tableau1[[#This Row],[niv2+ qual]])&gt;5,Tableau1[[#This Row],[VENTES]]&gt;=1000,Tableau1[[#This Row],[ventes_equipe_temp]]&gt;=6000),1,0)</f>
        <v>0</v>
      </c>
      <c r="AH66" s="1">
        <f t="array" ref="AH66">IF(Tableau1[[#This Row],[LEAD_POSSIBLE]]=1,RANK(Tableau1[[#This Row],[RANG]],Tableau1[RANG],1),0)</f>
        <v>0</v>
      </c>
      <c r="AI66" s="1">
        <f t="array" ref="AI66">IF(COUNTIF(Tableau1[LEAD_POSSIBLE_RANG],"&lt;&gt;0")&gt;0,IF(Tableau1[[#This Row],[LEAD_POSSIBLE_RANG]]=LARGE(Tableau1[LEAD_POSSIBLE_RANG],1),1,0),0)</f>
        <v>0</v>
      </c>
      <c r="AJ66" s="1">
        <f t="array" ref="AJ66">IF(Tableau1[[#This Row],[DIRECT]]="",Tableau1[[#This Row],[LEAD_QUAL_VRAI]],IF(INDEX(Tableau1[],MATCH(Tableau1[[#This Row],[DIRECT]],Tableau1[NOM],0),COLUMN(Tableau1[[#This Row],[LEAD_QUAL_VRAI]]))=1,1,0))</f>
        <v>1</v>
      </c>
      <c r="AK66" s="1">
        <f t="array" ref="AK6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6" s="1">
        <f t="array" ref="AL6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925</v>
      </c>
      <c r="AM66" s="10">
        <f t="array" ref="AM66">Tableau1[[#This Row],[VENTES]]+SUMIFS(Tableau1[VENTES EQUIPE],Tableau1[DIRECT],Tableau1[[#This Row],[NOM]],Tableau1[signé_lead],0)</f>
        <v>925</v>
      </c>
      <c r="AN66" s="1">
        <f t="array" ref="AN66">IF(Tableau1[[#This Row],[LEAD_QUAL_VRAI]]=1,SUMIFS(Tableau1[VENTES EQUIPE],Tableau1[LEADER DIRECT],Tableau1[[#This Row],[NOM]],Tableau1[signé_lead],1),0)</f>
        <v>0</v>
      </c>
      <c r="AO66" s="1">
        <f t="array" ref="AO66">IF(Tableau1[[#This Row],[LEAD_QUAL_VRAI]]=1,SUMIFS(Tableau1[VENTES EQUIPE],Tableau1[RANG_leader],Tableau1[[#This Row],[RANG_leader]]+2,Tableau1[signé_lead],1),0)</f>
        <v>0</v>
      </c>
      <c r="AP66" s="1">
        <f t="array" ref="AP66">IF(Tableau1[[#This Row],[LEAD_QUAL_VRAI]]=1,SUMIFS(Tableau1[VENTES EQUIPE],Tableau1[RANG_leader],Tableau1[[#This Row],[RANG_leader]]+3,Tableau1[signé_lead],1),0)</f>
        <v>0</v>
      </c>
      <c r="AQ66" s="1">
        <f t="array" ref="AQ66">IF(Tableau1[[#This Row],[LEAD_QUAL_VRAI]]=1,SUMIFS(Tableau1[VENTES EQUIPE],Tableau1[RANG_leader],Tableau1[[#This Row],[RANG_leader]]+4,Tableau1[signé_lead],1),0)</f>
        <v>0</v>
      </c>
      <c r="AR66" s="1">
        <f t="array" ref="AR66">IF(Tableau1[[#This Row],[LEAD_QUAL_VRAI]]=1,SUMIFS(Tableau1[VENTES EQUIPE],Tableau1[RANG_leader],Tableau1[[#This Row],[RANG_leader]]+5,Tableau1[signé_lead],1),0)</f>
        <v>0</v>
      </c>
      <c r="AS66" s="1">
        <f t="array" ref="AS66">IF(Tableau1[[#This Row],[LEAD_QUAL_VRAI]]=1,SUMIFS(Tableau1[VENTES EQUIPE],Tableau1[RANG_leader],Tableau1[[#This Row],[RANG_leader]]+6,Tableau1[signé_lead],1),0)</f>
        <v>0</v>
      </c>
      <c r="AT66" s="1">
        <f t="array" ref="AT66">IF(Tableau1[[#This Row],[LEAD_QUAL_VRAI]]=1,SUMIFS(Tableau1[VENTES EQUIPE],Tableau1[RANG_leader],Tableau1[[#This Row],[RANG_leader]]+7,Tableau1[signé_lead],1),0)</f>
        <v>0</v>
      </c>
      <c r="AU66" s="1">
        <f t="array" ref="AU66">IF(Tableau1[[#This Row],[LEAD_QUAL_VRAI]]=1,SUMIFS(Tableau1[VENTES EQUIPE],Tableau1[RANG_leader],Tableau1[[#This Row],[RANG_leader]]+8,Tableau1[signé_lead],1),0)</f>
        <v>0</v>
      </c>
      <c r="AV66" s="1">
        <f t="array" ref="AV66">IF(Tableau1[[#This Row],[LEAD_QUAL_VRAI]]=1,SUMIFS(Tableau1[VENTES EQUIPE],Tableau1[RANG_leader],Tableau1[[#This Row],[RANG_leader]]+9,Tableau1[signé_lead],1),0)</f>
        <v>0</v>
      </c>
      <c r="AW66" s="1">
        <f t="array" ref="AW66">IF(Tableau1[[#This Row],[LEAD_QUAL_VRAI]]=1,SUMIFS(Tableau1[VENTES EQUIPE],Tableau1[RANG_leader],Tableau1[[#This Row],[RANG_leader]]+10,Tableau1[signé_lead],1),0)</f>
        <v>0</v>
      </c>
      <c r="AX66" s="1">
        <f t="array" ref="AX66">IF(Tableau1[[#This Row],[LEAD_QUAL_VRAI]]=1,SUMIFS(Tableau1[VENTES EQUIPE],Tableau1[RANG_leader],Tableau1[[#This Row],[RANG_leader]]+11,Tableau1[signé_lead],1),0)</f>
        <v>0</v>
      </c>
      <c r="AY66" s="1">
        <f t="array" ref="AY66">IF(Tableau1[[#This Row],[LEAD_QUAL_VRAI]]=1,SUMIFS(Tableau1[VENTES EQUIPE],Tableau1[RANG_leader],Tableau1[[#This Row],[RANG_leader]]+12,Tableau1[signé_lead],1),0)</f>
        <v>0</v>
      </c>
      <c r="AZ66" s="1">
        <f t="array" ref="AZ66">IF(Tableau1[[#This Row],[LEAD_QUAL_VRAI]]=1,SUMIFS(Tableau1[VENTES EQUIPE],Tableau1[RANG_leader],Tableau1[[#This Row],[RANG_leader]]+13,Tableau1[signé_lead],1),0)</f>
        <v>0</v>
      </c>
      <c r="BA66" s="1">
        <f t="array" ref="BA66">IF(Tableau1[[#This Row],[LEAD_QUAL_VRAI]]=1,SUMIFS(Tableau1[VENTES EQUIPE],Tableau1[RANG_leader],Tableau1[[#This Row],[RANG_leader]]+14,Tableau1[signé_lead],1),0)</f>
        <v>0</v>
      </c>
      <c r="BB66" s="1">
        <f t="array" ref="BB66">IF(Tableau1[[#This Row],[LEAD_QUAL_VRAI]]=1,SUMIFS(Tableau1[VENTES EQUIPE],Tableau1[RANG_leader],Tableau1[[#This Row],[RANG_leader]]+15,Tableau1[signé_lead],1),0)</f>
        <v>0</v>
      </c>
      <c r="BC66" s="1">
        <f t="array" ref="BC66">IF(Tableau1[[#This Row],[LEAD_QUAL_VRAI]]=1,COUNTIFS(Tableau1[LEADER DIRECT],Tableau1[[#This Row],[NOM]],Tableau1[LEAD_QUAL_VRAI],1),0)</f>
        <v>0</v>
      </c>
      <c r="BD66" s="1">
        <f t="array" ref="BD66">IF(Tableau1[[#This Row],[LEAD_QUAL_VRAI]]=1,COUNTIFS(Tableau1[RANG_leader],Tableau1[[#This Row],[RANG_leader]]+2),0)</f>
        <v>0</v>
      </c>
      <c r="BE66" s="1">
        <f t="array" ref="BE66">IF(Tableau1[[#This Row],[LEAD_QUAL_VRAI]]=1,COUNTIFS(Tableau1[RANG_leader],Tableau1[[#This Row],[RANG_leader]]+3),0)</f>
        <v>0</v>
      </c>
      <c r="BF66" s="1">
        <f t="array" ref="BF66">IF(AND(Tableau1[[#This Row],[VENTES]]&gt;=250,COUNTIFS(Tableau1[DIRECT],Tableau1[[#This Row],[NOM]],Tableau1[VENTES],"&gt;=250",Tableau1[LEAD_QUAL_VRAI],0)&gt;0),1,0)</f>
        <v>0</v>
      </c>
      <c r="BG66" s="1">
        <f t="array" ref="BG66">IF(AND(Tableau1[[#This Row],[VENTES]]&gt;=250,COUNTIFS(Tableau1[DIRECT],Tableau1[[#This Row],[NOM]],Tableau1[VENTES],"&gt;=250",Tableau1[LEAD_QUAL_VRAI],0)&gt;1),1,0)</f>
        <v>0</v>
      </c>
      <c r="BH66" s="1">
        <f t="array" ref="BH66">IF(AND(Tableau1[[#This Row],[VENTES]]&gt;=750,COUNTIFS(Tableau1[DIRECT],Tableau1[[#This Row],[NOM]],Tableau1[VENTES],"&gt;=250",Tableau1[LEAD_QUAL_VRAI],0)&gt;2,Tableau1[[#This Row],[VENTES EQUIPE]]&gt;=3000),1,0)</f>
        <v>0</v>
      </c>
      <c r="BI66" s="1">
        <f t="array" ref="BI66">IF(Tableau1[[#This Row],[lead niv1]]=1,1,0)</f>
        <v>0</v>
      </c>
      <c r="BJ66" s="1">
        <f t="array" ref="BJ66">IF(Tableau1[[#This Row],[lead niv1]]&gt;1,1,0)</f>
        <v>0</v>
      </c>
      <c r="BK66" s="1">
        <f t="array" ref="BK66">IF(AND(Tableau1[[#This Row],[lead niv1]]&gt;2,Tableau1[[#This Row],[lead niv2]]&gt;0),1,0)</f>
        <v>0</v>
      </c>
      <c r="BL66" s="1">
        <f t="array" ref="BL66">IF(AND(Tableau1[[#This Row],[lead niv1]]&gt;5,Tableau1[[#This Row],[lead niv2]]&gt;2,Tableau1[[#This Row],[lead niv3]]&gt;0),1,0)</f>
        <v>0</v>
      </c>
      <c r="BM66" s="1">
        <f t="array" ref="BM66">IF(AND(Tableau1[[#This Row],[lead niv1]]&gt;11,Tableau1[[#This Row],[lead niv2]]&gt;5,Tableau1[[#This Row],[lead niv3]]&gt;1),1,0)</f>
        <v>0</v>
      </c>
      <c r="BN66" s="10" t="str">
        <f t="array" ref="BN6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6" s="13">
        <f t="array" ref="BO6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231.25</v>
      </c>
      <c r="BP66" s="12" t="str">
        <f t="array" ref="BP66">Tableau1[[#This Row],[lead niv1]]&amp;"-"&amp;Tableau1[[#This Row],[lead niv2]]&amp;"-"&amp;Tableau1[[#This Row],[lead niv3]]</f>
        <v>0-0-0</v>
      </c>
      <c r="BQ66" s="12"/>
      <c r="BR66" s="14">
        <v>0</v>
      </c>
      <c r="BS66" s="26" t="str">
        <f t="array" ref="BS66">INDEX(Tableau2[RANK],MATCH(BN66,Tableau2[RANK],0)+1,1)</f>
        <v>CONS SEIGNOR</v>
      </c>
      <c r="BT66" s="26">
        <f t="array" ref="BT6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6" s="26" t="str">
        <f t="array" ref="BU66">IF(Tableau1[[#This Row],[PERSO À QUALIFIER]]&gt;0,INDEX(Tableau1[],MATCH(_xlfn.MAXIFS(Tableau1[VENTES],Tableau1[VENTES],"&lt;250",Tableau1[DIRECT],Tableau1[[#This Row],[NOM]]),Tableau1[VENTES],0),COLUMN(Tableau1[NOM])),"")</f>
        <v/>
      </c>
      <c r="BV66" s="26" t="str">
        <f t="array" ref="BV6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6" s="26">
        <f t="array" ref="BW6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6" s="26" t="str">
        <f t="array" ref="BX6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6" s="26" t="str">
        <f t="array" ref="BY6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6" s="26" t="str">
        <f t="array" ref="BZ6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6" s="26" t="str">
        <f t="array" ref="CA6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6" s="26">
        <f t="array" ref="CB6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6" s="26">
        <f t="array" ref="CC6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6" s="26">
        <f t="array" ref="CD6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6" s="26" t="str">
        <f t="array" ref="CE6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6" s="26" t="str">
        <f t="array" ref="CF6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6" s="26" t="str">
        <f t="array" ref="CG6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6" s="26" t="str">
        <f t="array" ref="CH6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6" s="26" t="str">
        <f t="array" ref="CI6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6" s="26" t="str">
        <f t="array" ref="CJ6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6" s="26" t="str">
        <f t="array" ref="CK6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6" s="26" t="e">
        <f t="array" ref="CL6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6" s="26" t="e">
        <f t="array" ref="CM6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6" s="26"/>
      <c r="CO66" s="26"/>
      <c r="CP66" s="26">
        <f t="array" ref="CP6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6" s="26" t="str">
        <f t="array" ref="CQ6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6" s="26" t="str">
        <f t="array" ref="CR6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6" s="26"/>
      <c r="CT66" s="26"/>
      <c r="CU66" s="26"/>
      <c r="CV66" s="26"/>
      <c r="CW66" s="26"/>
      <c r="CX66" s="26"/>
      <c r="CY66" s="26"/>
      <c r="CZ66" s="26"/>
      <c r="DA66" s="26"/>
      <c r="DB66" s="26"/>
      <c r="DC66" s="26">
        <f t="array" ref="DC6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6" s="26" t="str">
        <f t="array" ref="DD6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6" s="26" t="str">
        <f t="array" ref="DE6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6" s="26">
        <f t="array" ref="DF6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6" s="26" t="str">
        <f t="array" ref="DG6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6" s="26" t="str">
        <f t="array" ref="DH6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6" s="26">
        <f t="array" ref="DI6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6" s="26">
        <f t="array" ref="DJ6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231.25</v>
      </c>
      <c r="DK66" s="26">
        <f t="array" ref="DK66">IF(Tableau1[[#This Row],[PAYE SI INVESTI]]&lt;&gt;"",Tableau1[[#This Row],[PAYE SI INVESTI]]-Tableau1[[#This Row],[PAYE]],"")</f>
        <v>0</v>
      </c>
      <c r="DO66" s="3"/>
    </row>
    <row r="67" spans="1:119" x14ac:dyDescent="0.25">
      <c r="A67" s="9" t="s">
        <v>179</v>
      </c>
      <c r="B67" s="2" t="s">
        <v>170</v>
      </c>
      <c r="C67" s="1" t="str">
        <f t="array" ref="C67">IF(OR(Tableau1[[#This Row],[DIRECT]]="",Tableau1[[#This Row],[DIRECT]]="val"),"",INDEX(Tableau1[],MATCH(Tableau1[[#This Row],[DIRECT]],Tableau1[NOM],0),2))</f>
        <v>VAL</v>
      </c>
      <c r="D67" s="1" t="str">
        <f t="array" ref="D67">IF(OR(Tableau1[[#This Row],[direct2]]="",Tableau1[[#This Row],[direct2]]="val"),"",INDEX(Tableau1[],MATCH(Tableau1[[#This Row],[direct2]],Tableau1[NOM],0),2))</f>
        <v/>
      </c>
      <c r="E67" s="1" t="str">
        <f t="array" ref="E67">IF(OR(Tableau1[[#This Row],[direct3]]="",Tableau1[[#This Row],[direct3]]="val"),"",INDEX(Tableau1[],MATCH(Tableau1[[#This Row],[direct3]],Tableau1[NOM],0),2))</f>
        <v/>
      </c>
      <c r="F67" s="1" t="str">
        <f t="array" ref="F67">IF(OR(Tableau1[[#This Row],[direct4]]="",Tableau1[[#This Row],[direct4]]="val"),"",INDEX(Tableau1[],MATCH(Tableau1[[#This Row],[direct4]],Tableau1[NOM],0),2))</f>
        <v/>
      </c>
      <c r="G67" s="1" t="str">
        <f t="array" ref="G67">IF(OR(Tableau1[[#This Row],[direct5]]="",Tableau1[[#This Row],[direct5]]="val"),"",INDEX(Tableau1[],MATCH(Tableau1[[#This Row],[direct5]],Tableau1[NOM],0),2))</f>
        <v/>
      </c>
      <c r="H67" s="1" t="str">
        <f t="array" ref="H67">IF(OR(Tableau1[[#This Row],[direct6]]="",Tableau1[[#This Row],[direct6]]="val"),"",INDEX(Tableau1[],MATCH(Tableau1[[#This Row],[direct6]],Tableau1[NOM],0),2))</f>
        <v/>
      </c>
      <c r="I67" s="1" t="str">
        <f t="array" ref="I67">IF(OR(Tableau1[[#This Row],[direct7]]="",Tableau1[[#This Row],[direct7]]="val"),"",INDEX(Tableau1[],MATCH(Tableau1[[#This Row],[direct7]],Tableau1[NOM],0),2))</f>
        <v/>
      </c>
      <c r="J67" s="1" t="str">
        <f t="array" ref="J67">IF(OR(Tableau1[[#This Row],[direct8]]="",Tableau1[[#This Row],[direct8]]="val"),"",INDEX(Tableau1[],MATCH(Tableau1[[#This Row],[direct8]],Tableau1[NOM],0),2))</f>
        <v/>
      </c>
      <c r="K67" s="1" t="str">
        <f t="array" ref="K67">IF(OR(Tableau1[[#This Row],[direct9]]="",Tableau1[[#This Row],[direct9]]="val"),"",INDEX(Tableau1[],MATCH(Tableau1[[#This Row],[direct9]],Tableau1[NOM],0),2))</f>
        <v/>
      </c>
      <c r="L67" s="1" t="str">
        <f t="array" ref="L67">IF(OR(Tableau1[[#This Row],[direct10]]="",Tableau1[[#This Row],[direct10]]="val"),"",INDEX(Tableau1[],MATCH(Tableau1[[#This Row],[direct10]],Tableau1[NOM],0),2))</f>
        <v/>
      </c>
      <c r="M67" s="1" t="str">
        <f t="array" ref="M67">IF(OR(Tableau1[[#This Row],[direct11]]="",Tableau1[[#This Row],[direct11]]="val"),"",INDEX(Tableau1[],MATCH(Tableau1[[#This Row],[direct11]],Tableau1[NOM],0),2))</f>
        <v/>
      </c>
      <c r="N67" s="1" t="str">
        <f t="array" ref="N67">IF(OR(Tableau1[[#This Row],[direct12]]="",Tableau1[[#This Row],[direct12]]="val"),"",INDEX(Tableau1[],MATCH(Tableau1[[#This Row],[direct12]],Tableau1[NOM],0),2))</f>
        <v/>
      </c>
      <c r="O67" s="1" t="str">
        <f t="array" ref="O67">IF(OR(Tableau1[[#This Row],[direct13]]="",Tableau1[[#This Row],[direct13]]="val"),"",INDEX(Tableau1[],MATCH(Tableau1[[#This Row],[direct13]],Tableau1[NOM],0),2))</f>
        <v/>
      </c>
      <c r="P67" s="1" t="str">
        <f t="array" ref="P67">IF(OR(Tableau1[[#This Row],[direct14]]="",Tableau1[[#This Row],[direct14]]="val"),"",INDEX(Tableau1[],MATCH(Tableau1[[#This Row],[direct14]],Tableau1[NOM],0),2))</f>
        <v/>
      </c>
      <c r="Q67" s="1" t="str">
        <f t="array" ref="Q67">IF(OR(Tableau1[[#This Row],[direct15]]="",Tableau1[[#This Row],[direct15]]="val"),"",INDEX(Tableau1[],MATCH(Tableau1[[#This Row],[direct15]],Tableau1[NOM],0),2))</f>
        <v/>
      </c>
      <c r="R67" s="1" t="str">
        <f t="array" ref="R67">IF(OR(Tableau1[[#This Row],[direct16]]="",Tableau1[[#This Row],[direct16]]="val"),"",INDEX(Tableau1[],MATCH(Tableau1[[#This Row],[direct16]],Tableau1[NOM],0),2))</f>
        <v/>
      </c>
      <c r="S67" s="1" t="str">
        <f t="array" ref="S67">IF(OR(Tableau1[[#This Row],[direct17]]="",Tableau1[[#This Row],[direct17]]="val"),"",INDEX(Tableau1[],MATCH(Tableau1[[#This Row],[direct17]],Tableau1[NOM],0),2))</f>
        <v/>
      </c>
      <c r="T67" s="1" t="str">
        <f t="array" ref="T67">IF(OR(Tableau1[[#This Row],[direct18]]="",Tableau1[[#This Row],[direct18]]="val"),"",INDEX(Tableau1[],MATCH(Tableau1[[#This Row],[direct18]],Tableau1[NOM],0),2))</f>
        <v/>
      </c>
      <c r="U67" s="1" t="str">
        <f t="array" ref="U67">IF(OR(Tableau1[[#This Row],[direct19]]="",Tableau1[[#This Row],[direct19]]="val"),"",INDEX(Tableau1[],MATCH(Tableau1[[#This Row],[direct19]],Tableau1[NOM],0),2))</f>
        <v/>
      </c>
      <c r="V67" s="12" t="str">
        <f t="array" ref="V6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67" s="12">
        <f t="array" ref="W67">IF(Tableau1[[#This Row],[LEADER DIRECT]]="",0,INDEX(Tableau1[],MATCH(Tableau1[[#This Row],[LEADER DIRECT]],Tableau1[NOM],0),COLUMN(Tableau1[[#This Row],[RANG_leader]])))</f>
        <v>0</v>
      </c>
      <c r="X67" s="12">
        <f t="array" ref="X6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7" s="12">
        <f t="array" ref="Y67">IF(Tableau1[[#This Row],[DIRECT]]="",0,VLOOKUP(Tableau1[[#This Row],[DIRECT]],Tableau1[],COLUMN(Tableau1[[#This Row],[RANG]]),FALSE)+1)</f>
        <v>2</v>
      </c>
      <c r="Z67" s="8">
        <v>750</v>
      </c>
      <c r="AA67" s="1">
        <f t="array" ref="AA67">COUNTIF(Tableau1[DIRECT],Tableau1[[#This Row],[NOM]])</f>
        <v>0</v>
      </c>
      <c r="AB67" s="1">
        <f t="array" ref="AB67">COUNTIFS(Tableau1[DIRECT],Tableau1[[#This Row],[NOM]],Tableau1[VENTES],"&gt;=250")</f>
        <v>0</v>
      </c>
      <c r="AC67" s="1">
        <f t="array" ref="AC6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7" s="1">
        <f t="array" ref="AD6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7" s="12">
        <f t="array" ref="AE67">IF(Tableau1[[#This Row],[LEAD_QUAL_PREMIER]]=1,Tableau1[[#This Row],[niv1 qual]],COUNTIFS(Tableau1[DIRECT],Tableau1[[#This Row],[NOM]],Tableau1[LEAD_QUAL_VRAI],0,Tableau1[VENTES],"&gt;=250"))</f>
        <v>0</v>
      </c>
      <c r="AF67" s="1">
        <f t="array" ref="AF6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7" s="1">
        <f t="array" ref="AG67">IF(AND(Tableau1[[#This Row],[niv1 qual]]&gt;3,(Tableau1[[#This Row],[niv1 qual]]+Tableau1[[#This Row],[niv2+ qual]])&gt;5,Tableau1[[#This Row],[VENTES]]&gt;=1000,Tableau1[[#This Row],[ventes_equipe_temp]]&gt;=6000),1,0)</f>
        <v>0</v>
      </c>
      <c r="AH67" s="1">
        <f t="array" ref="AH67">IF(Tableau1[[#This Row],[LEAD_POSSIBLE]]=1,RANK(Tableau1[[#This Row],[RANG]],Tableau1[RANG],1),0)</f>
        <v>0</v>
      </c>
      <c r="AI67" s="1">
        <f t="array" ref="AI67">IF(COUNTIF(Tableau1[LEAD_POSSIBLE_RANG],"&lt;&gt;0")&gt;0,IF(Tableau1[[#This Row],[LEAD_POSSIBLE_RANG]]=LARGE(Tableau1[LEAD_POSSIBLE_RANG],1),1,0),0)</f>
        <v>0</v>
      </c>
      <c r="AJ67" s="1">
        <f t="array" ref="AJ67">IF(Tableau1[[#This Row],[DIRECT]]="",Tableau1[[#This Row],[LEAD_QUAL_VRAI]],IF(INDEX(Tableau1[],MATCH(Tableau1[[#This Row],[DIRECT]],Tableau1[NOM],0),COLUMN(Tableau1[[#This Row],[LEAD_QUAL_VRAI]]))=1,1,0))</f>
        <v>1</v>
      </c>
      <c r="AK67" s="1">
        <f t="array" ref="AK6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7" s="1">
        <f t="array" ref="AL6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750</v>
      </c>
      <c r="AM67" s="10">
        <f t="array" ref="AM67">Tableau1[[#This Row],[VENTES]]+SUMIFS(Tableau1[VENTES EQUIPE],Tableau1[DIRECT],Tableau1[[#This Row],[NOM]],Tableau1[signé_lead],0)</f>
        <v>750</v>
      </c>
      <c r="AN67" s="1">
        <f t="array" ref="AN67">IF(Tableau1[[#This Row],[LEAD_QUAL_VRAI]]=1,SUMIFS(Tableau1[VENTES EQUIPE],Tableau1[LEADER DIRECT],Tableau1[[#This Row],[NOM]],Tableau1[signé_lead],1),0)</f>
        <v>0</v>
      </c>
      <c r="AO67" s="1">
        <f t="array" ref="AO67">IF(Tableau1[[#This Row],[LEAD_QUAL_VRAI]]=1,SUMIFS(Tableau1[VENTES EQUIPE],Tableau1[RANG_leader],Tableau1[[#This Row],[RANG_leader]]+2,Tableau1[signé_lead],1),0)</f>
        <v>0</v>
      </c>
      <c r="AP67" s="1">
        <f t="array" ref="AP67">IF(Tableau1[[#This Row],[LEAD_QUAL_VRAI]]=1,SUMIFS(Tableau1[VENTES EQUIPE],Tableau1[RANG_leader],Tableau1[[#This Row],[RANG_leader]]+3,Tableau1[signé_lead],1),0)</f>
        <v>0</v>
      </c>
      <c r="AQ67" s="1">
        <f t="array" ref="AQ67">IF(Tableau1[[#This Row],[LEAD_QUAL_VRAI]]=1,SUMIFS(Tableau1[VENTES EQUIPE],Tableau1[RANG_leader],Tableau1[[#This Row],[RANG_leader]]+4,Tableau1[signé_lead],1),0)</f>
        <v>0</v>
      </c>
      <c r="AR67" s="1">
        <f t="array" ref="AR67">IF(Tableau1[[#This Row],[LEAD_QUAL_VRAI]]=1,SUMIFS(Tableau1[VENTES EQUIPE],Tableau1[RANG_leader],Tableau1[[#This Row],[RANG_leader]]+5,Tableau1[signé_lead],1),0)</f>
        <v>0</v>
      </c>
      <c r="AS67" s="1">
        <f t="array" ref="AS67">IF(Tableau1[[#This Row],[LEAD_QUAL_VRAI]]=1,SUMIFS(Tableau1[VENTES EQUIPE],Tableau1[RANG_leader],Tableau1[[#This Row],[RANG_leader]]+6,Tableau1[signé_lead],1),0)</f>
        <v>0</v>
      </c>
      <c r="AT67" s="1">
        <f t="array" ref="AT67">IF(Tableau1[[#This Row],[LEAD_QUAL_VRAI]]=1,SUMIFS(Tableau1[VENTES EQUIPE],Tableau1[RANG_leader],Tableau1[[#This Row],[RANG_leader]]+7,Tableau1[signé_lead],1),0)</f>
        <v>0</v>
      </c>
      <c r="AU67" s="1">
        <f t="array" ref="AU67">IF(Tableau1[[#This Row],[LEAD_QUAL_VRAI]]=1,SUMIFS(Tableau1[VENTES EQUIPE],Tableau1[RANG_leader],Tableau1[[#This Row],[RANG_leader]]+8,Tableau1[signé_lead],1),0)</f>
        <v>0</v>
      </c>
      <c r="AV67" s="1">
        <f t="array" ref="AV67">IF(Tableau1[[#This Row],[LEAD_QUAL_VRAI]]=1,SUMIFS(Tableau1[VENTES EQUIPE],Tableau1[RANG_leader],Tableau1[[#This Row],[RANG_leader]]+9,Tableau1[signé_lead],1),0)</f>
        <v>0</v>
      </c>
      <c r="AW67" s="1">
        <f t="array" ref="AW67">IF(Tableau1[[#This Row],[LEAD_QUAL_VRAI]]=1,SUMIFS(Tableau1[VENTES EQUIPE],Tableau1[RANG_leader],Tableau1[[#This Row],[RANG_leader]]+10,Tableau1[signé_lead],1),0)</f>
        <v>0</v>
      </c>
      <c r="AX67" s="1">
        <f t="array" ref="AX67">IF(Tableau1[[#This Row],[LEAD_QUAL_VRAI]]=1,SUMIFS(Tableau1[VENTES EQUIPE],Tableau1[RANG_leader],Tableau1[[#This Row],[RANG_leader]]+11,Tableau1[signé_lead],1),0)</f>
        <v>0</v>
      </c>
      <c r="AY67" s="1">
        <f t="array" ref="AY67">IF(Tableau1[[#This Row],[LEAD_QUAL_VRAI]]=1,SUMIFS(Tableau1[VENTES EQUIPE],Tableau1[RANG_leader],Tableau1[[#This Row],[RANG_leader]]+12,Tableau1[signé_lead],1),0)</f>
        <v>0</v>
      </c>
      <c r="AZ67" s="1">
        <f t="array" ref="AZ67">IF(Tableau1[[#This Row],[LEAD_QUAL_VRAI]]=1,SUMIFS(Tableau1[VENTES EQUIPE],Tableau1[RANG_leader],Tableau1[[#This Row],[RANG_leader]]+13,Tableau1[signé_lead],1),0)</f>
        <v>0</v>
      </c>
      <c r="BA67" s="1">
        <f t="array" ref="BA67">IF(Tableau1[[#This Row],[LEAD_QUAL_VRAI]]=1,SUMIFS(Tableau1[VENTES EQUIPE],Tableau1[RANG_leader],Tableau1[[#This Row],[RANG_leader]]+14,Tableau1[signé_lead],1),0)</f>
        <v>0</v>
      </c>
      <c r="BB67" s="1">
        <f t="array" ref="BB67">IF(Tableau1[[#This Row],[LEAD_QUAL_VRAI]]=1,SUMIFS(Tableau1[VENTES EQUIPE],Tableau1[RANG_leader],Tableau1[[#This Row],[RANG_leader]]+15,Tableau1[signé_lead],1),0)</f>
        <v>0</v>
      </c>
      <c r="BC67" s="1">
        <f t="array" ref="BC67">IF(Tableau1[[#This Row],[LEAD_QUAL_VRAI]]=1,COUNTIFS(Tableau1[LEADER DIRECT],Tableau1[[#This Row],[NOM]],Tableau1[LEAD_QUAL_VRAI],1),0)</f>
        <v>0</v>
      </c>
      <c r="BD67" s="1">
        <f t="array" ref="BD67">IF(Tableau1[[#This Row],[LEAD_QUAL_VRAI]]=1,COUNTIFS(Tableau1[RANG_leader],Tableau1[[#This Row],[RANG_leader]]+2),0)</f>
        <v>0</v>
      </c>
      <c r="BE67" s="1">
        <f t="array" ref="BE67">IF(Tableau1[[#This Row],[LEAD_QUAL_VRAI]]=1,COUNTIFS(Tableau1[RANG_leader],Tableau1[[#This Row],[RANG_leader]]+3),0)</f>
        <v>0</v>
      </c>
      <c r="BF67" s="1">
        <f t="array" ref="BF67">IF(AND(Tableau1[[#This Row],[VENTES]]&gt;=250,COUNTIFS(Tableau1[DIRECT],Tableau1[[#This Row],[NOM]],Tableau1[VENTES],"&gt;=250",Tableau1[LEAD_QUAL_VRAI],0)&gt;0),1,0)</f>
        <v>0</v>
      </c>
      <c r="BG67" s="1">
        <f t="array" ref="BG67">IF(AND(Tableau1[[#This Row],[VENTES]]&gt;=250,COUNTIFS(Tableau1[DIRECT],Tableau1[[#This Row],[NOM]],Tableau1[VENTES],"&gt;=250",Tableau1[LEAD_QUAL_VRAI],0)&gt;1),1,0)</f>
        <v>0</v>
      </c>
      <c r="BH67" s="1">
        <f t="array" ref="BH67">IF(AND(Tableau1[[#This Row],[VENTES]]&gt;=750,COUNTIFS(Tableau1[DIRECT],Tableau1[[#This Row],[NOM]],Tableau1[VENTES],"&gt;=250",Tableau1[LEAD_QUAL_VRAI],0)&gt;2,Tableau1[[#This Row],[VENTES EQUIPE]]&gt;=3000),1,0)</f>
        <v>0</v>
      </c>
      <c r="BI67" s="1">
        <f t="array" ref="BI67">IF(Tableau1[[#This Row],[lead niv1]]=1,1,0)</f>
        <v>0</v>
      </c>
      <c r="BJ67" s="1">
        <f t="array" ref="BJ67">IF(Tableau1[[#This Row],[lead niv1]]&gt;1,1,0)</f>
        <v>0</v>
      </c>
      <c r="BK67" s="1">
        <f t="array" ref="BK67">IF(AND(Tableau1[[#This Row],[lead niv1]]&gt;2,Tableau1[[#This Row],[lead niv2]]&gt;0),1,0)</f>
        <v>0</v>
      </c>
      <c r="BL67" s="1">
        <f t="array" ref="BL67">IF(AND(Tableau1[[#This Row],[lead niv1]]&gt;5,Tableau1[[#This Row],[lead niv2]]&gt;2,Tableau1[[#This Row],[lead niv3]]&gt;0),1,0)</f>
        <v>0</v>
      </c>
      <c r="BM67" s="1">
        <f t="array" ref="BM67">IF(AND(Tableau1[[#This Row],[lead niv1]]&gt;11,Tableau1[[#This Row],[lead niv2]]&gt;5,Tableau1[[#This Row],[lead niv3]]&gt;1),1,0)</f>
        <v>0</v>
      </c>
      <c r="BN67" s="10" t="str">
        <f t="array" ref="BN6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7" s="13">
        <f t="array" ref="BO6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187.5</v>
      </c>
      <c r="BP67" s="12" t="str">
        <f t="array" ref="BP67">Tableau1[[#This Row],[lead niv1]]&amp;"-"&amp;Tableau1[[#This Row],[lead niv2]]&amp;"-"&amp;Tableau1[[#This Row],[lead niv3]]</f>
        <v>0-0-0</v>
      </c>
      <c r="BQ67" s="12"/>
      <c r="BR67" s="14">
        <v>0</v>
      </c>
      <c r="BS67" s="26" t="str">
        <f t="array" ref="BS67">INDEX(Tableau2[RANK],MATCH(BN67,Tableau2[RANK],0)+1,1)</f>
        <v>CONS SEIGNOR</v>
      </c>
      <c r="BT67" s="26">
        <f t="array" ref="BT6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7" s="26" t="str">
        <f t="array" ref="BU67">IF(Tableau1[[#This Row],[PERSO À QUALIFIER]]&gt;0,INDEX(Tableau1[],MATCH(_xlfn.MAXIFS(Tableau1[VENTES],Tableau1[VENTES],"&lt;250",Tableau1[DIRECT],Tableau1[[#This Row],[NOM]]),Tableau1[VENTES],0),COLUMN(Tableau1[NOM])),"")</f>
        <v/>
      </c>
      <c r="BV67" s="26" t="str">
        <f t="array" ref="BV6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7" s="26">
        <f t="array" ref="BW6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7" s="26" t="str">
        <f t="array" ref="BX6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7" s="26" t="str">
        <f t="array" ref="BY6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7" s="26" t="str">
        <f t="array" ref="BZ6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7" s="26" t="str">
        <f t="array" ref="CA6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7" s="26">
        <f t="array" ref="CB6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7" s="26">
        <f t="array" ref="CC6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7" s="26">
        <f t="array" ref="CD6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7" s="26" t="str">
        <f t="array" ref="CE6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7" s="26" t="str">
        <f t="array" ref="CF6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7" s="26" t="str">
        <f t="array" ref="CG6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7" s="26" t="str">
        <f t="array" ref="CH6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7" s="26" t="str">
        <f t="array" ref="CI6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7" s="26" t="str">
        <f t="array" ref="CJ6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7" s="26" t="str">
        <f t="array" ref="CK6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7" s="26" t="e">
        <f t="array" ref="CL6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7" s="26" t="e">
        <f t="array" ref="CM6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7" s="26"/>
      <c r="CO67" s="26"/>
      <c r="CP67" s="26">
        <f t="array" ref="CP6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7" s="26" t="str">
        <f t="array" ref="CQ6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7" s="26" t="str">
        <f t="array" ref="CR6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7" s="26"/>
      <c r="CT67" s="26"/>
      <c r="CU67" s="26"/>
      <c r="CV67" s="26"/>
      <c r="CW67" s="26"/>
      <c r="CX67" s="26"/>
      <c r="CY67" s="26"/>
      <c r="CZ67" s="26"/>
      <c r="DA67" s="26"/>
      <c r="DB67" s="26"/>
      <c r="DC67" s="26">
        <f t="array" ref="DC6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7" s="26" t="str">
        <f t="array" ref="DD6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7" s="26" t="str">
        <f t="array" ref="DE6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7" s="26">
        <f t="array" ref="DF6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7" s="26" t="str">
        <f t="array" ref="DG6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7" s="26" t="str">
        <f t="array" ref="DH6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7" s="26">
        <f t="array" ref="DI6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7" s="26">
        <f t="array" ref="DJ6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187.5</v>
      </c>
      <c r="DK67" s="26">
        <f t="array" ref="DK67">IF(Tableau1[[#This Row],[PAYE SI INVESTI]]&lt;&gt;"",Tableau1[[#This Row],[PAYE SI INVESTI]]-Tableau1[[#This Row],[PAYE]],"")</f>
        <v>0</v>
      </c>
      <c r="DO67" s="3"/>
    </row>
    <row r="68" spans="1:119" x14ac:dyDescent="0.25">
      <c r="A68" s="9" t="s">
        <v>180</v>
      </c>
      <c r="B68" s="2" t="s">
        <v>169</v>
      </c>
      <c r="C68" s="1" t="str">
        <f t="array" ref="C68">IF(OR(Tableau1[[#This Row],[DIRECT]]="",Tableau1[[#This Row],[DIRECT]]="val"),"",INDEX(Tableau1[],MATCH(Tableau1[[#This Row],[DIRECT]],Tableau1[NOM],0),2))</f>
        <v>VAL</v>
      </c>
      <c r="D68" s="1" t="str">
        <f t="array" ref="D68">IF(OR(Tableau1[[#This Row],[direct2]]="",Tableau1[[#This Row],[direct2]]="val"),"",INDEX(Tableau1[],MATCH(Tableau1[[#This Row],[direct2]],Tableau1[NOM],0),2))</f>
        <v/>
      </c>
      <c r="E68" s="1" t="str">
        <f t="array" ref="E68">IF(OR(Tableau1[[#This Row],[direct3]]="",Tableau1[[#This Row],[direct3]]="val"),"",INDEX(Tableau1[],MATCH(Tableau1[[#This Row],[direct3]],Tableau1[NOM],0),2))</f>
        <v/>
      </c>
      <c r="F68" s="1" t="str">
        <f t="array" ref="F68">IF(OR(Tableau1[[#This Row],[direct4]]="",Tableau1[[#This Row],[direct4]]="val"),"",INDEX(Tableau1[],MATCH(Tableau1[[#This Row],[direct4]],Tableau1[NOM],0),2))</f>
        <v/>
      </c>
      <c r="G68" s="1" t="str">
        <f t="array" ref="G68">IF(OR(Tableau1[[#This Row],[direct5]]="",Tableau1[[#This Row],[direct5]]="val"),"",INDEX(Tableau1[],MATCH(Tableau1[[#This Row],[direct5]],Tableau1[NOM],0),2))</f>
        <v/>
      </c>
      <c r="H68" s="1" t="str">
        <f t="array" ref="H68">IF(OR(Tableau1[[#This Row],[direct6]]="",Tableau1[[#This Row],[direct6]]="val"),"",INDEX(Tableau1[],MATCH(Tableau1[[#This Row],[direct6]],Tableau1[NOM],0),2))</f>
        <v/>
      </c>
      <c r="I68" s="1" t="str">
        <f t="array" ref="I68">IF(OR(Tableau1[[#This Row],[direct7]]="",Tableau1[[#This Row],[direct7]]="val"),"",INDEX(Tableau1[],MATCH(Tableau1[[#This Row],[direct7]],Tableau1[NOM],0),2))</f>
        <v/>
      </c>
      <c r="J68" s="1" t="str">
        <f t="array" ref="J68">IF(OR(Tableau1[[#This Row],[direct8]]="",Tableau1[[#This Row],[direct8]]="val"),"",INDEX(Tableau1[],MATCH(Tableau1[[#This Row],[direct8]],Tableau1[NOM],0),2))</f>
        <v/>
      </c>
      <c r="K68" s="1" t="str">
        <f t="array" ref="K68">IF(OR(Tableau1[[#This Row],[direct9]]="",Tableau1[[#This Row],[direct9]]="val"),"",INDEX(Tableau1[],MATCH(Tableau1[[#This Row],[direct9]],Tableau1[NOM],0),2))</f>
        <v/>
      </c>
      <c r="L68" s="1" t="str">
        <f t="array" ref="L68">IF(OR(Tableau1[[#This Row],[direct10]]="",Tableau1[[#This Row],[direct10]]="val"),"",INDEX(Tableau1[],MATCH(Tableau1[[#This Row],[direct10]],Tableau1[NOM],0),2))</f>
        <v/>
      </c>
      <c r="M68" s="1" t="str">
        <f t="array" ref="M68">IF(OR(Tableau1[[#This Row],[direct11]]="",Tableau1[[#This Row],[direct11]]="val"),"",INDEX(Tableau1[],MATCH(Tableau1[[#This Row],[direct11]],Tableau1[NOM],0),2))</f>
        <v/>
      </c>
      <c r="N68" s="1" t="str">
        <f t="array" ref="N68">IF(OR(Tableau1[[#This Row],[direct12]]="",Tableau1[[#This Row],[direct12]]="val"),"",INDEX(Tableau1[],MATCH(Tableau1[[#This Row],[direct12]],Tableau1[NOM],0),2))</f>
        <v/>
      </c>
      <c r="O68" s="1" t="str">
        <f t="array" ref="O68">IF(OR(Tableau1[[#This Row],[direct13]]="",Tableau1[[#This Row],[direct13]]="val"),"",INDEX(Tableau1[],MATCH(Tableau1[[#This Row],[direct13]],Tableau1[NOM],0),2))</f>
        <v/>
      </c>
      <c r="P68" s="1" t="str">
        <f t="array" ref="P68">IF(OR(Tableau1[[#This Row],[direct14]]="",Tableau1[[#This Row],[direct14]]="val"),"",INDEX(Tableau1[],MATCH(Tableau1[[#This Row],[direct14]],Tableau1[NOM],0),2))</f>
        <v/>
      </c>
      <c r="Q68" s="1" t="str">
        <f t="array" ref="Q68">IF(OR(Tableau1[[#This Row],[direct15]]="",Tableau1[[#This Row],[direct15]]="val"),"",INDEX(Tableau1[],MATCH(Tableau1[[#This Row],[direct15]],Tableau1[NOM],0),2))</f>
        <v/>
      </c>
      <c r="R68" s="1" t="str">
        <f t="array" ref="R68">IF(OR(Tableau1[[#This Row],[direct16]]="",Tableau1[[#This Row],[direct16]]="val"),"",INDEX(Tableau1[],MATCH(Tableau1[[#This Row],[direct16]],Tableau1[NOM],0),2))</f>
        <v/>
      </c>
      <c r="S68" s="1" t="str">
        <f t="array" ref="S68">IF(OR(Tableau1[[#This Row],[direct17]]="",Tableau1[[#This Row],[direct17]]="val"),"",INDEX(Tableau1[],MATCH(Tableau1[[#This Row],[direct17]],Tableau1[NOM],0),2))</f>
        <v/>
      </c>
      <c r="T68" s="1" t="str">
        <f t="array" ref="T68">IF(OR(Tableau1[[#This Row],[direct18]]="",Tableau1[[#This Row],[direct18]]="val"),"",INDEX(Tableau1[],MATCH(Tableau1[[#This Row],[direct18]],Tableau1[NOM],0),2))</f>
        <v/>
      </c>
      <c r="U68" s="1" t="str">
        <f t="array" ref="U68">IF(OR(Tableau1[[#This Row],[direct19]]="",Tableau1[[#This Row],[direct19]]="val"),"",INDEX(Tableau1[],MATCH(Tableau1[[#This Row],[direct19]],Tableau1[NOM],0),2))</f>
        <v/>
      </c>
      <c r="V68" s="12" t="str">
        <f t="array" ref="V6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68" s="12">
        <f t="array" ref="W68">IF(Tableau1[[#This Row],[LEADER DIRECT]]="",0,INDEX(Tableau1[],MATCH(Tableau1[[#This Row],[LEADER DIRECT]],Tableau1[NOM],0),COLUMN(Tableau1[[#This Row],[RANG_leader]])))</f>
        <v>0</v>
      </c>
      <c r="X68" s="12">
        <f t="array" ref="X6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8" s="12">
        <f t="array" ref="Y68">IF(Tableau1[[#This Row],[DIRECT]]="",0,VLOOKUP(Tableau1[[#This Row],[DIRECT]],Tableau1[],COLUMN(Tableau1[[#This Row],[RANG]]),FALSE)+1)</f>
        <v>2</v>
      </c>
      <c r="Z68" s="8">
        <v>800</v>
      </c>
      <c r="AA68" s="1">
        <f t="array" ref="AA68">COUNTIF(Tableau1[DIRECT],Tableau1[[#This Row],[NOM]])</f>
        <v>0</v>
      </c>
      <c r="AB68" s="1">
        <f t="array" ref="AB68">COUNTIFS(Tableau1[DIRECT],Tableau1[[#This Row],[NOM]],Tableau1[VENTES],"&gt;=250")</f>
        <v>0</v>
      </c>
      <c r="AC68" s="1">
        <f t="array" ref="AC6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8" s="1">
        <f t="array" ref="AD6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8" s="12">
        <f t="array" ref="AE68">IF(Tableau1[[#This Row],[LEAD_QUAL_PREMIER]]=1,Tableau1[[#This Row],[niv1 qual]],COUNTIFS(Tableau1[DIRECT],Tableau1[[#This Row],[NOM]],Tableau1[LEAD_QUAL_VRAI],0,Tableau1[VENTES],"&gt;=250"))</f>
        <v>0</v>
      </c>
      <c r="AF68" s="1">
        <f t="array" ref="AF6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8" s="1">
        <f t="array" ref="AG68">IF(AND(Tableau1[[#This Row],[niv1 qual]]&gt;3,(Tableau1[[#This Row],[niv1 qual]]+Tableau1[[#This Row],[niv2+ qual]])&gt;5,Tableau1[[#This Row],[VENTES]]&gt;=1000,Tableau1[[#This Row],[ventes_equipe_temp]]&gt;=6000),1,0)</f>
        <v>0</v>
      </c>
      <c r="AH68" s="1">
        <f t="array" ref="AH68">IF(Tableau1[[#This Row],[LEAD_POSSIBLE]]=1,RANK(Tableau1[[#This Row],[RANG]],Tableau1[RANG],1),0)</f>
        <v>0</v>
      </c>
      <c r="AI68" s="1">
        <f t="array" ref="AI68">IF(COUNTIF(Tableau1[LEAD_POSSIBLE_RANG],"&lt;&gt;0")&gt;0,IF(Tableau1[[#This Row],[LEAD_POSSIBLE_RANG]]=LARGE(Tableau1[LEAD_POSSIBLE_RANG],1),1,0),0)</f>
        <v>0</v>
      </c>
      <c r="AJ68" s="1">
        <f t="array" ref="AJ68">IF(Tableau1[[#This Row],[DIRECT]]="",Tableau1[[#This Row],[LEAD_QUAL_VRAI]],IF(INDEX(Tableau1[],MATCH(Tableau1[[#This Row],[DIRECT]],Tableau1[NOM],0),COLUMN(Tableau1[[#This Row],[LEAD_QUAL_VRAI]]))=1,1,0))</f>
        <v>1</v>
      </c>
      <c r="AK68" s="1">
        <f t="array" ref="AK6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8" s="1">
        <f t="array" ref="AL6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800</v>
      </c>
      <c r="AM68" s="10">
        <f t="array" ref="AM68">Tableau1[[#This Row],[VENTES]]+SUMIFS(Tableau1[VENTES EQUIPE],Tableau1[DIRECT],Tableau1[[#This Row],[NOM]],Tableau1[signé_lead],0)</f>
        <v>800</v>
      </c>
      <c r="AN68" s="1">
        <f t="array" ref="AN68">IF(Tableau1[[#This Row],[LEAD_QUAL_VRAI]]=1,SUMIFS(Tableau1[VENTES EQUIPE],Tableau1[LEADER DIRECT],Tableau1[[#This Row],[NOM]],Tableau1[signé_lead],1),0)</f>
        <v>0</v>
      </c>
      <c r="AO68" s="1">
        <f t="array" ref="AO68">IF(Tableau1[[#This Row],[LEAD_QUAL_VRAI]]=1,SUMIFS(Tableau1[VENTES EQUIPE],Tableau1[RANG_leader],Tableau1[[#This Row],[RANG_leader]]+2,Tableau1[signé_lead],1),0)</f>
        <v>0</v>
      </c>
      <c r="AP68" s="1">
        <f t="array" ref="AP68">IF(Tableau1[[#This Row],[LEAD_QUAL_VRAI]]=1,SUMIFS(Tableau1[VENTES EQUIPE],Tableau1[RANG_leader],Tableau1[[#This Row],[RANG_leader]]+3,Tableau1[signé_lead],1),0)</f>
        <v>0</v>
      </c>
      <c r="AQ68" s="1">
        <f t="array" ref="AQ68">IF(Tableau1[[#This Row],[LEAD_QUAL_VRAI]]=1,SUMIFS(Tableau1[VENTES EQUIPE],Tableau1[RANG_leader],Tableau1[[#This Row],[RANG_leader]]+4,Tableau1[signé_lead],1),0)</f>
        <v>0</v>
      </c>
      <c r="AR68" s="1">
        <f t="array" ref="AR68">IF(Tableau1[[#This Row],[LEAD_QUAL_VRAI]]=1,SUMIFS(Tableau1[VENTES EQUIPE],Tableau1[RANG_leader],Tableau1[[#This Row],[RANG_leader]]+5,Tableau1[signé_lead],1),0)</f>
        <v>0</v>
      </c>
      <c r="AS68" s="1">
        <f t="array" ref="AS68">IF(Tableau1[[#This Row],[LEAD_QUAL_VRAI]]=1,SUMIFS(Tableau1[VENTES EQUIPE],Tableau1[RANG_leader],Tableau1[[#This Row],[RANG_leader]]+6,Tableau1[signé_lead],1),0)</f>
        <v>0</v>
      </c>
      <c r="AT68" s="1">
        <f t="array" ref="AT68">IF(Tableau1[[#This Row],[LEAD_QUAL_VRAI]]=1,SUMIFS(Tableau1[VENTES EQUIPE],Tableau1[RANG_leader],Tableau1[[#This Row],[RANG_leader]]+7,Tableau1[signé_lead],1),0)</f>
        <v>0</v>
      </c>
      <c r="AU68" s="1">
        <f t="array" ref="AU68">IF(Tableau1[[#This Row],[LEAD_QUAL_VRAI]]=1,SUMIFS(Tableau1[VENTES EQUIPE],Tableau1[RANG_leader],Tableau1[[#This Row],[RANG_leader]]+8,Tableau1[signé_lead],1),0)</f>
        <v>0</v>
      </c>
      <c r="AV68" s="1">
        <f t="array" ref="AV68">IF(Tableau1[[#This Row],[LEAD_QUAL_VRAI]]=1,SUMIFS(Tableau1[VENTES EQUIPE],Tableau1[RANG_leader],Tableau1[[#This Row],[RANG_leader]]+9,Tableau1[signé_lead],1),0)</f>
        <v>0</v>
      </c>
      <c r="AW68" s="1">
        <f t="array" ref="AW68">IF(Tableau1[[#This Row],[LEAD_QUAL_VRAI]]=1,SUMIFS(Tableau1[VENTES EQUIPE],Tableau1[RANG_leader],Tableau1[[#This Row],[RANG_leader]]+10,Tableau1[signé_lead],1),0)</f>
        <v>0</v>
      </c>
      <c r="AX68" s="1">
        <f t="array" ref="AX68">IF(Tableau1[[#This Row],[LEAD_QUAL_VRAI]]=1,SUMIFS(Tableau1[VENTES EQUIPE],Tableau1[RANG_leader],Tableau1[[#This Row],[RANG_leader]]+11,Tableau1[signé_lead],1),0)</f>
        <v>0</v>
      </c>
      <c r="AY68" s="1">
        <f t="array" ref="AY68">IF(Tableau1[[#This Row],[LEAD_QUAL_VRAI]]=1,SUMIFS(Tableau1[VENTES EQUIPE],Tableau1[RANG_leader],Tableau1[[#This Row],[RANG_leader]]+12,Tableau1[signé_lead],1),0)</f>
        <v>0</v>
      </c>
      <c r="AZ68" s="1">
        <f t="array" ref="AZ68">IF(Tableau1[[#This Row],[LEAD_QUAL_VRAI]]=1,SUMIFS(Tableau1[VENTES EQUIPE],Tableau1[RANG_leader],Tableau1[[#This Row],[RANG_leader]]+13,Tableau1[signé_lead],1),0)</f>
        <v>0</v>
      </c>
      <c r="BA68" s="1">
        <f t="array" ref="BA68">IF(Tableau1[[#This Row],[LEAD_QUAL_VRAI]]=1,SUMIFS(Tableau1[VENTES EQUIPE],Tableau1[RANG_leader],Tableau1[[#This Row],[RANG_leader]]+14,Tableau1[signé_lead],1),0)</f>
        <v>0</v>
      </c>
      <c r="BB68" s="1">
        <f t="array" ref="BB68">IF(Tableau1[[#This Row],[LEAD_QUAL_VRAI]]=1,SUMIFS(Tableau1[VENTES EQUIPE],Tableau1[RANG_leader],Tableau1[[#This Row],[RANG_leader]]+15,Tableau1[signé_lead],1),0)</f>
        <v>0</v>
      </c>
      <c r="BC68" s="1">
        <f t="array" ref="BC68">IF(Tableau1[[#This Row],[LEAD_QUAL_VRAI]]=1,COUNTIFS(Tableau1[LEADER DIRECT],Tableau1[[#This Row],[NOM]],Tableau1[LEAD_QUAL_VRAI],1),0)</f>
        <v>0</v>
      </c>
      <c r="BD68" s="1">
        <f t="array" ref="BD68">IF(Tableau1[[#This Row],[LEAD_QUAL_VRAI]]=1,COUNTIFS(Tableau1[RANG_leader],Tableau1[[#This Row],[RANG_leader]]+2),0)</f>
        <v>0</v>
      </c>
      <c r="BE68" s="1">
        <f t="array" ref="BE68">IF(Tableau1[[#This Row],[LEAD_QUAL_VRAI]]=1,COUNTIFS(Tableau1[RANG_leader],Tableau1[[#This Row],[RANG_leader]]+3),0)</f>
        <v>0</v>
      </c>
      <c r="BF68" s="1">
        <f t="array" ref="BF68">IF(AND(Tableau1[[#This Row],[VENTES]]&gt;=250,COUNTIFS(Tableau1[DIRECT],Tableau1[[#This Row],[NOM]],Tableau1[VENTES],"&gt;=250",Tableau1[LEAD_QUAL_VRAI],0)&gt;0),1,0)</f>
        <v>0</v>
      </c>
      <c r="BG68" s="1">
        <f t="array" ref="BG68">IF(AND(Tableau1[[#This Row],[VENTES]]&gt;=250,COUNTIFS(Tableau1[DIRECT],Tableau1[[#This Row],[NOM]],Tableau1[VENTES],"&gt;=250",Tableau1[LEAD_QUAL_VRAI],0)&gt;1),1,0)</f>
        <v>0</v>
      </c>
      <c r="BH68" s="1">
        <f t="array" ref="BH68">IF(AND(Tableau1[[#This Row],[VENTES]]&gt;=750,COUNTIFS(Tableau1[DIRECT],Tableau1[[#This Row],[NOM]],Tableau1[VENTES],"&gt;=250",Tableau1[LEAD_QUAL_VRAI],0)&gt;2,Tableau1[[#This Row],[VENTES EQUIPE]]&gt;=3000),1,0)</f>
        <v>0</v>
      </c>
      <c r="BI68" s="1">
        <f t="array" ref="BI68">IF(Tableau1[[#This Row],[lead niv1]]=1,1,0)</f>
        <v>0</v>
      </c>
      <c r="BJ68" s="1">
        <f t="array" ref="BJ68">IF(Tableau1[[#This Row],[lead niv1]]&gt;1,1,0)</f>
        <v>0</v>
      </c>
      <c r="BK68" s="1">
        <f t="array" ref="BK68">IF(AND(Tableau1[[#This Row],[lead niv1]]&gt;2,Tableau1[[#This Row],[lead niv2]]&gt;0),1,0)</f>
        <v>0</v>
      </c>
      <c r="BL68" s="1">
        <f t="array" ref="BL68">IF(AND(Tableau1[[#This Row],[lead niv1]]&gt;5,Tableau1[[#This Row],[lead niv2]]&gt;2,Tableau1[[#This Row],[lead niv3]]&gt;0),1,0)</f>
        <v>0</v>
      </c>
      <c r="BM68" s="1">
        <f t="array" ref="BM68">IF(AND(Tableau1[[#This Row],[lead niv1]]&gt;11,Tableau1[[#This Row],[lead niv2]]&gt;5,Tableau1[[#This Row],[lead niv3]]&gt;1),1,0)</f>
        <v>0</v>
      </c>
      <c r="BN68" s="10" t="str">
        <f t="array" ref="BN6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8" s="13">
        <f t="array" ref="BO6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200</v>
      </c>
      <c r="BP68" s="12" t="str">
        <f t="array" ref="BP68">Tableau1[[#This Row],[lead niv1]]&amp;"-"&amp;Tableau1[[#This Row],[lead niv2]]&amp;"-"&amp;Tableau1[[#This Row],[lead niv3]]</f>
        <v>0-0-0</v>
      </c>
      <c r="BQ68" s="12"/>
      <c r="BR68" s="14">
        <v>0</v>
      </c>
      <c r="BS68" s="26" t="str">
        <f t="array" ref="BS68">INDEX(Tableau2[RANK],MATCH(BN68,Tableau2[RANK],0)+1,1)</f>
        <v>CONS SEIGNOR</v>
      </c>
      <c r="BT68" s="26">
        <f t="array" ref="BT6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8" s="26" t="str">
        <f t="array" ref="BU68">IF(Tableau1[[#This Row],[PERSO À QUALIFIER]]&gt;0,INDEX(Tableau1[],MATCH(_xlfn.MAXIFS(Tableau1[VENTES],Tableau1[VENTES],"&lt;250",Tableau1[DIRECT],Tableau1[[#This Row],[NOM]]),Tableau1[VENTES],0),COLUMN(Tableau1[NOM])),"")</f>
        <v/>
      </c>
      <c r="BV68" s="26" t="str">
        <f t="array" ref="BV6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8" s="26">
        <f t="array" ref="BW6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8" s="26" t="str">
        <f t="array" ref="BX6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8" s="26" t="str">
        <f t="array" ref="BY6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8" s="26" t="str">
        <f t="array" ref="BZ6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8" s="26" t="str">
        <f t="array" ref="CA6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8" s="26">
        <f t="array" ref="CB6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8" s="26">
        <f t="array" ref="CC6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8" s="26">
        <f t="array" ref="CD6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8" s="26" t="str">
        <f t="array" ref="CE6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8" s="26" t="str">
        <f t="array" ref="CF6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8" s="26" t="str">
        <f t="array" ref="CG6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8" s="26" t="str">
        <f t="array" ref="CH6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8" s="26" t="str">
        <f t="array" ref="CI6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8" s="26" t="str">
        <f t="array" ref="CJ6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8" s="26" t="str">
        <f t="array" ref="CK6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8" s="26" t="e">
        <f t="array" ref="CL6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8" s="26" t="e">
        <f t="array" ref="CM6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8" s="26"/>
      <c r="CO68" s="26"/>
      <c r="CP68" s="26">
        <f t="array" ref="CP6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8" s="26" t="str">
        <f t="array" ref="CQ6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8" s="26" t="str">
        <f t="array" ref="CR6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8" s="26"/>
      <c r="CT68" s="26"/>
      <c r="CU68" s="26"/>
      <c r="CV68" s="26"/>
      <c r="CW68" s="26"/>
      <c r="CX68" s="26"/>
      <c r="CY68" s="26"/>
      <c r="CZ68" s="26"/>
      <c r="DA68" s="26"/>
      <c r="DB68" s="26"/>
      <c r="DC68" s="26">
        <f t="array" ref="DC6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8" s="26" t="str">
        <f t="array" ref="DD6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8" s="26" t="str">
        <f t="array" ref="DE6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8" s="26">
        <f t="array" ref="DF6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8" s="26" t="str">
        <f t="array" ref="DG6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8" s="26" t="str">
        <f t="array" ref="DH6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8" s="26">
        <f t="array" ref="DI6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8" s="26">
        <f t="array" ref="DJ6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200</v>
      </c>
      <c r="DK68" s="26">
        <f t="array" ref="DK68">IF(Tableau1[[#This Row],[PAYE SI INVESTI]]&lt;&gt;"",Tableau1[[#This Row],[PAYE SI INVESTI]]-Tableau1[[#This Row],[PAYE]],"")</f>
        <v>0</v>
      </c>
      <c r="DO68" s="3"/>
    </row>
    <row r="69" spans="1:119" x14ac:dyDescent="0.25">
      <c r="A69" s="9" t="s">
        <v>181</v>
      </c>
      <c r="B69" s="2" t="s">
        <v>169</v>
      </c>
      <c r="C69" s="1" t="str">
        <f t="array" ref="C69">IF(OR(Tableau1[[#This Row],[DIRECT]]="",Tableau1[[#This Row],[DIRECT]]="val"),"",INDEX(Tableau1[],MATCH(Tableau1[[#This Row],[DIRECT]],Tableau1[NOM],0),2))</f>
        <v>VAL</v>
      </c>
      <c r="D69" s="1" t="str">
        <f t="array" ref="D69">IF(OR(Tableau1[[#This Row],[direct2]]="",Tableau1[[#This Row],[direct2]]="val"),"",INDEX(Tableau1[],MATCH(Tableau1[[#This Row],[direct2]],Tableau1[NOM],0),2))</f>
        <v/>
      </c>
      <c r="E69" s="1" t="str">
        <f t="array" ref="E69">IF(OR(Tableau1[[#This Row],[direct3]]="",Tableau1[[#This Row],[direct3]]="val"),"",INDEX(Tableau1[],MATCH(Tableau1[[#This Row],[direct3]],Tableau1[NOM],0),2))</f>
        <v/>
      </c>
      <c r="F69" s="1" t="str">
        <f t="array" ref="F69">IF(OR(Tableau1[[#This Row],[direct4]]="",Tableau1[[#This Row],[direct4]]="val"),"",INDEX(Tableau1[],MATCH(Tableau1[[#This Row],[direct4]],Tableau1[NOM],0),2))</f>
        <v/>
      </c>
      <c r="G69" s="1" t="str">
        <f t="array" ref="G69">IF(OR(Tableau1[[#This Row],[direct5]]="",Tableau1[[#This Row],[direct5]]="val"),"",INDEX(Tableau1[],MATCH(Tableau1[[#This Row],[direct5]],Tableau1[NOM],0),2))</f>
        <v/>
      </c>
      <c r="H69" s="1" t="str">
        <f t="array" ref="H69">IF(OR(Tableau1[[#This Row],[direct6]]="",Tableau1[[#This Row],[direct6]]="val"),"",INDEX(Tableau1[],MATCH(Tableau1[[#This Row],[direct6]],Tableau1[NOM],0),2))</f>
        <v/>
      </c>
      <c r="I69" s="1" t="str">
        <f t="array" ref="I69">IF(OR(Tableau1[[#This Row],[direct7]]="",Tableau1[[#This Row],[direct7]]="val"),"",INDEX(Tableau1[],MATCH(Tableau1[[#This Row],[direct7]],Tableau1[NOM],0),2))</f>
        <v/>
      </c>
      <c r="J69" s="1" t="str">
        <f t="array" ref="J69">IF(OR(Tableau1[[#This Row],[direct8]]="",Tableau1[[#This Row],[direct8]]="val"),"",INDEX(Tableau1[],MATCH(Tableau1[[#This Row],[direct8]],Tableau1[NOM],0),2))</f>
        <v/>
      </c>
      <c r="K69" s="1" t="str">
        <f t="array" ref="K69">IF(OR(Tableau1[[#This Row],[direct9]]="",Tableau1[[#This Row],[direct9]]="val"),"",INDEX(Tableau1[],MATCH(Tableau1[[#This Row],[direct9]],Tableau1[NOM],0),2))</f>
        <v/>
      </c>
      <c r="L69" s="1" t="str">
        <f t="array" ref="L69">IF(OR(Tableau1[[#This Row],[direct10]]="",Tableau1[[#This Row],[direct10]]="val"),"",INDEX(Tableau1[],MATCH(Tableau1[[#This Row],[direct10]],Tableau1[NOM],0),2))</f>
        <v/>
      </c>
      <c r="M69" s="1" t="str">
        <f t="array" ref="M69">IF(OR(Tableau1[[#This Row],[direct11]]="",Tableau1[[#This Row],[direct11]]="val"),"",INDEX(Tableau1[],MATCH(Tableau1[[#This Row],[direct11]],Tableau1[NOM],0),2))</f>
        <v/>
      </c>
      <c r="N69" s="1" t="str">
        <f t="array" ref="N69">IF(OR(Tableau1[[#This Row],[direct12]]="",Tableau1[[#This Row],[direct12]]="val"),"",INDEX(Tableau1[],MATCH(Tableau1[[#This Row],[direct12]],Tableau1[NOM],0),2))</f>
        <v/>
      </c>
      <c r="O69" s="1" t="str">
        <f t="array" ref="O69">IF(OR(Tableau1[[#This Row],[direct13]]="",Tableau1[[#This Row],[direct13]]="val"),"",INDEX(Tableau1[],MATCH(Tableau1[[#This Row],[direct13]],Tableau1[NOM],0),2))</f>
        <v/>
      </c>
      <c r="P69" s="1" t="str">
        <f t="array" ref="P69">IF(OR(Tableau1[[#This Row],[direct14]]="",Tableau1[[#This Row],[direct14]]="val"),"",INDEX(Tableau1[],MATCH(Tableau1[[#This Row],[direct14]],Tableau1[NOM],0),2))</f>
        <v/>
      </c>
      <c r="Q69" s="1" t="str">
        <f t="array" ref="Q69">IF(OR(Tableau1[[#This Row],[direct15]]="",Tableau1[[#This Row],[direct15]]="val"),"",INDEX(Tableau1[],MATCH(Tableau1[[#This Row],[direct15]],Tableau1[NOM],0),2))</f>
        <v/>
      </c>
      <c r="R69" s="1" t="str">
        <f t="array" ref="R69">IF(OR(Tableau1[[#This Row],[direct16]]="",Tableau1[[#This Row],[direct16]]="val"),"",INDEX(Tableau1[],MATCH(Tableau1[[#This Row],[direct16]],Tableau1[NOM],0),2))</f>
        <v/>
      </c>
      <c r="S69" s="1" t="str">
        <f t="array" ref="S69">IF(OR(Tableau1[[#This Row],[direct17]]="",Tableau1[[#This Row],[direct17]]="val"),"",INDEX(Tableau1[],MATCH(Tableau1[[#This Row],[direct17]],Tableau1[NOM],0),2))</f>
        <v/>
      </c>
      <c r="T69" s="1" t="str">
        <f t="array" ref="T69">IF(OR(Tableau1[[#This Row],[direct18]]="",Tableau1[[#This Row],[direct18]]="val"),"",INDEX(Tableau1[],MATCH(Tableau1[[#This Row],[direct18]],Tableau1[NOM],0),2))</f>
        <v/>
      </c>
      <c r="U69" s="1" t="str">
        <f t="array" ref="U69">IF(OR(Tableau1[[#This Row],[direct19]]="",Tableau1[[#This Row],[direct19]]="val"),"",INDEX(Tableau1[],MATCH(Tableau1[[#This Row],[direct19]],Tableau1[NOM],0),2))</f>
        <v/>
      </c>
      <c r="V69" s="12" t="str">
        <f t="array" ref="V6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69" s="12">
        <f t="array" ref="W69">IF(Tableau1[[#This Row],[LEADER DIRECT]]="",0,INDEX(Tableau1[],MATCH(Tableau1[[#This Row],[LEADER DIRECT]],Tableau1[NOM],0),COLUMN(Tableau1[[#This Row],[RANG_leader]])))</f>
        <v>0</v>
      </c>
      <c r="X69" s="12">
        <f t="array" ref="X6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69" s="12">
        <f t="array" ref="Y69">IF(Tableau1[[#This Row],[DIRECT]]="",0,VLOOKUP(Tableau1[[#This Row],[DIRECT]],Tableau1[],COLUMN(Tableau1[[#This Row],[RANG]]),FALSE)+1)</f>
        <v>2</v>
      </c>
      <c r="Z69" s="8">
        <v>850</v>
      </c>
      <c r="AA69" s="1">
        <f t="array" ref="AA69">COUNTIF(Tableau1[DIRECT],Tableau1[[#This Row],[NOM]])</f>
        <v>0</v>
      </c>
      <c r="AB69" s="1">
        <f t="array" ref="AB69">COUNTIFS(Tableau1[DIRECT],Tableau1[[#This Row],[NOM]],Tableau1[VENTES],"&gt;=250")</f>
        <v>0</v>
      </c>
      <c r="AC69" s="1">
        <f t="array" ref="AC6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69" s="1">
        <f t="array" ref="AD6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69" s="12">
        <f t="array" ref="AE69">IF(Tableau1[[#This Row],[LEAD_QUAL_PREMIER]]=1,Tableau1[[#This Row],[niv1 qual]],COUNTIFS(Tableau1[DIRECT],Tableau1[[#This Row],[NOM]],Tableau1[LEAD_QUAL_VRAI],0,Tableau1[VENTES],"&gt;=250"))</f>
        <v>0</v>
      </c>
      <c r="AF69" s="1">
        <f t="array" ref="AF6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69" s="1">
        <f t="array" ref="AG69">IF(AND(Tableau1[[#This Row],[niv1 qual]]&gt;3,(Tableau1[[#This Row],[niv1 qual]]+Tableau1[[#This Row],[niv2+ qual]])&gt;5,Tableau1[[#This Row],[VENTES]]&gt;=1000,Tableau1[[#This Row],[ventes_equipe_temp]]&gt;=6000),1,0)</f>
        <v>0</v>
      </c>
      <c r="AH69" s="1">
        <f t="array" ref="AH69">IF(Tableau1[[#This Row],[LEAD_POSSIBLE]]=1,RANK(Tableau1[[#This Row],[RANG]],Tableau1[RANG],1),0)</f>
        <v>0</v>
      </c>
      <c r="AI69" s="1">
        <f t="array" ref="AI69">IF(COUNTIF(Tableau1[LEAD_POSSIBLE_RANG],"&lt;&gt;0")&gt;0,IF(Tableau1[[#This Row],[LEAD_POSSIBLE_RANG]]=LARGE(Tableau1[LEAD_POSSIBLE_RANG],1),1,0),0)</f>
        <v>0</v>
      </c>
      <c r="AJ69" s="1">
        <f t="array" ref="AJ69">IF(Tableau1[[#This Row],[DIRECT]]="",Tableau1[[#This Row],[LEAD_QUAL_VRAI]],IF(INDEX(Tableau1[],MATCH(Tableau1[[#This Row],[DIRECT]],Tableau1[NOM],0),COLUMN(Tableau1[[#This Row],[LEAD_QUAL_VRAI]]))=1,1,0))</f>
        <v>1</v>
      </c>
      <c r="AK69" s="1">
        <f t="array" ref="AK6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69" s="1">
        <f t="array" ref="AL6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850</v>
      </c>
      <c r="AM69" s="10">
        <f t="array" ref="AM69">Tableau1[[#This Row],[VENTES]]+SUMIFS(Tableau1[VENTES EQUIPE],Tableau1[DIRECT],Tableau1[[#This Row],[NOM]],Tableau1[signé_lead],0)</f>
        <v>850</v>
      </c>
      <c r="AN69" s="1">
        <f t="array" ref="AN69">IF(Tableau1[[#This Row],[LEAD_QUAL_VRAI]]=1,SUMIFS(Tableau1[VENTES EQUIPE],Tableau1[LEADER DIRECT],Tableau1[[#This Row],[NOM]],Tableau1[signé_lead],1),0)</f>
        <v>0</v>
      </c>
      <c r="AO69" s="1">
        <f t="array" ref="AO69">IF(Tableau1[[#This Row],[LEAD_QUAL_VRAI]]=1,SUMIFS(Tableau1[VENTES EQUIPE],Tableau1[RANG_leader],Tableau1[[#This Row],[RANG_leader]]+2,Tableau1[signé_lead],1),0)</f>
        <v>0</v>
      </c>
      <c r="AP69" s="1">
        <f t="array" ref="AP69">IF(Tableau1[[#This Row],[LEAD_QUAL_VRAI]]=1,SUMIFS(Tableau1[VENTES EQUIPE],Tableau1[RANG_leader],Tableau1[[#This Row],[RANG_leader]]+3,Tableau1[signé_lead],1),0)</f>
        <v>0</v>
      </c>
      <c r="AQ69" s="1">
        <f t="array" ref="AQ69">IF(Tableau1[[#This Row],[LEAD_QUAL_VRAI]]=1,SUMIFS(Tableau1[VENTES EQUIPE],Tableau1[RANG_leader],Tableau1[[#This Row],[RANG_leader]]+4,Tableau1[signé_lead],1),0)</f>
        <v>0</v>
      </c>
      <c r="AR69" s="1">
        <f t="array" ref="AR69">IF(Tableau1[[#This Row],[LEAD_QUAL_VRAI]]=1,SUMIFS(Tableau1[VENTES EQUIPE],Tableau1[RANG_leader],Tableau1[[#This Row],[RANG_leader]]+5,Tableau1[signé_lead],1),0)</f>
        <v>0</v>
      </c>
      <c r="AS69" s="1">
        <f t="array" ref="AS69">IF(Tableau1[[#This Row],[LEAD_QUAL_VRAI]]=1,SUMIFS(Tableau1[VENTES EQUIPE],Tableau1[RANG_leader],Tableau1[[#This Row],[RANG_leader]]+6,Tableau1[signé_lead],1),0)</f>
        <v>0</v>
      </c>
      <c r="AT69" s="1">
        <f t="array" ref="AT69">IF(Tableau1[[#This Row],[LEAD_QUAL_VRAI]]=1,SUMIFS(Tableau1[VENTES EQUIPE],Tableau1[RANG_leader],Tableau1[[#This Row],[RANG_leader]]+7,Tableau1[signé_lead],1),0)</f>
        <v>0</v>
      </c>
      <c r="AU69" s="1">
        <f t="array" ref="AU69">IF(Tableau1[[#This Row],[LEAD_QUAL_VRAI]]=1,SUMIFS(Tableau1[VENTES EQUIPE],Tableau1[RANG_leader],Tableau1[[#This Row],[RANG_leader]]+8,Tableau1[signé_lead],1),0)</f>
        <v>0</v>
      </c>
      <c r="AV69" s="1">
        <f t="array" ref="AV69">IF(Tableau1[[#This Row],[LEAD_QUAL_VRAI]]=1,SUMIFS(Tableau1[VENTES EQUIPE],Tableau1[RANG_leader],Tableau1[[#This Row],[RANG_leader]]+9,Tableau1[signé_lead],1),0)</f>
        <v>0</v>
      </c>
      <c r="AW69" s="1">
        <f t="array" ref="AW69">IF(Tableau1[[#This Row],[LEAD_QUAL_VRAI]]=1,SUMIFS(Tableau1[VENTES EQUIPE],Tableau1[RANG_leader],Tableau1[[#This Row],[RANG_leader]]+10,Tableau1[signé_lead],1),0)</f>
        <v>0</v>
      </c>
      <c r="AX69" s="1">
        <f t="array" ref="AX69">IF(Tableau1[[#This Row],[LEAD_QUAL_VRAI]]=1,SUMIFS(Tableau1[VENTES EQUIPE],Tableau1[RANG_leader],Tableau1[[#This Row],[RANG_leader]]+11,Tableau1[signé_lead],1),0)</f>
        <v>0</v>
      </c>
      <c r="AY69" s="1">
        <f t="array" ref="AY69">IF(Tableau1[[#This Row],[LEAD_QUAL_VRAI]]=1,SUMIFS(Tableau1[VENTES EQUIPE],Tableau1[RANG_leader],Tableau1[[#This Row],[RANG_leader]]+12,Tableau1[signé_lead],1),0)</f>
        <v>0</v>
      </c>
      <c r="AZ69" s="1">
        <f t="array" ref="AZ69">IF(Tableau1[[#This Row],[LEAD_QUAL_VRAI]]=1,SUMIFS(Tableau1[VENTES EQUIPE],Tableau1[RANG_leader],Tableau1[[#This Row],[RANG_leader]]+13,Tableau1[signé_lead],1),0)</f>
        <v>0</v>
      </c>
      <c r="BA69" s="1">
        <f t="array" ref="BA69">IF(Tableau1[[#This Row],[LEAD_QUAL_VRAI]]=1,SUMIFS(Tableau1[VENTES EQUIPE],Tableau1[RANG_leader],Tableau1[[#This Row],[RANG_leader]]+14,Tableau1[signé_lead],1),0)</f>
        <v>0</v>
      </c>
      <c r="BB69" s="1">
        <f t="array" ref="BB69">IF(Tableau1[[#This Row],[LEAD_QUAL_VRAI]]=1,SUMIFS(Tableau1[VENTES EQUIPE],Tableau1[RANG_leader],Tableau1[[#This Row],[RANG_leader]]+15,Tableau1[signé_lead],1),0)</f>
        <v>0</v>
      </c>
      <c r="BC69" s="1">
        <f t="array" ref="BC69">IF(Tableau1[[#This Row],[LEAD_QUAL_VRAI]]=1,COUNTIFS(Tableau1[LEADER DIRECT],Tableau1[[#This Row],[NOM]],Tableau1[LEAD_QUAL_VRAI],1),0)</f>
        <v>0</v>
      </c>
      <c r="BD69" s="1">
        <f t="array" ref="BD69">IF(Tableau1[[#This Row],[LEAD_QUAL_VRAI]]=1,COUNTIFS(Tableau1[RANG_leader],Tableau1[[#This Row],[RANG_leader]]+2),0)</f>
        <v>0</v>
      </c>
      <c r="BE69" s="1">
        <f t="array" ref="BE69">IF(Tableau1[[#This Row],[LEAD_QUAL_VRAI]]=1,COUNTIFS(Tableau1[RANG_leader],Tableau1[[#This Row],[RANG_leader]]+3),0)</f>
        <v>0</v>
      </c>
      <c r="BF69" s="1">
        <f t="array" ref="BF69">IF(AND(Tableau1[[#This Row],[VENTES]]&gt;=250,COUNTIFS(Tableau1[DIRECT],Tableau1[[#This Row],[NOM]],Tableau1[VENTES],"&gt;=250",Tableau1[LEAD_QUAL_VRAI],0)&gt;0),1,0)</f>
        <v>0</v>
      </c>
      <c r="BG69" s="1">
        <f t="array" ref="BG69">IF(AND(Tableau1[[#This Row],[VENTES]]&gt;=250,COUNTIFS(Tableau1[DIRECT],Tableau1[[#This Row],[NOM]],Tableau1[VENTES],"&gt;=250",Tableau1[LEAD_QUAL_VRAI],0)&gt;1),1,0)</f>
        <v>0</v>
      </c>
      <c r="BH69" s="1">
        <f t="array" ref="BH69">IF(AND(Tableau1[[#This Row],[VENTES]]&gt;=750,COUNTIFS(Tableau1[DIRECT],Tableau1[[#This Row],[NOM]],Tableau1[VENTES],"&gt;=250",Tableau1[LEAD_QUAL_VRAI],0)&gt;2,Tableau1[[#This Row],[VENTES EQUIPE]]&gt;=3000),1,0)</f>
        <v>0</v>
      </c>
      <c r="BI69" s="1">
        <f t="array" ref="BI69">IF(Tableau1[[#This Row],[lead niv1]]=1,1,0)</f>
        <v>0</v>
      </c>
      <c r="BJ69" s="1">
        <f t="array" ref="BJ69">IF(Tableau1[[#This Row],[lead niv1]]&gt;1,1,0)</f>
        <v>0</v>
      </c>
      <c r="BK69" s="1">
        <f t="array" ref="BK69">IF(AND(Tableau1[[#This Row],[lead niv1]]&gt;2,Tableau1[[#This Row],[lead niv2]]&gt;0),1,0)</f>
        <v>0</v>
      </c>
      <c r="BL69" s="1">
        <f t="array" ref="BL69">IF(AND(Tableau1[[#This Row],[lead niv1]]&gt;5,Tableau1[[#This Row],[lead niv2]]&gt;2,Tableau1[[#This Row],[lead niv3]]&gt;0),1,0)</f>
        <v>0</v>
      </c>
      <c r="BM69" s="1">
        <f t="array" ref="BM69">IF(AND(Tableau1[[#This Row],[lead niv1]]&gt;11,Tableau1[[#This Row],[lead niv2]]&gt;5,Tableau1[[#This Row],[lead niv3]]&gt;1),1,0)</f>
        <v>0</v>
      </c>
      <c r="BN69" s="10" t="str">
        <f t="array" ref="BN6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69" s="13">
        <f t="array" ref="BO6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212.5</v>
      </c>
      <c r="BP69" s="12" t="str">
        <f t="array" ref="BP69">Tableau1[[#This Row],[lead niv1]]&amp;"-"&amp;Tableau1[[#This Row],[lead niv2]]&amp;"-"&amp;Tableau1[[#This Row],[lead niv3]]</f>
        <v>0-0-0</v>
      </c>
      <c r="BQ69" s="12"/>
      <c r="BR69" s="14">
        <v>0</v>
      </c>
      <c r="BS69" s="26" t="str">
        <f t="array" ref="BS69">INDEX(Tableau2[RANK],MATCH(BN69,Tableau2[RANK],0)+1,1)</f>
        <v>CONS SEIGNOR</v>
      </c>
      <c r="BT69" s="26">
        <f t="array" ref="BT6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69" s="26" t="str">
        <f t="array" ref="BU69">IF(Tableau1[[#This Row],[PERSO À QUALIFIER]]&gt;0,INDEX(Tableau1[],MATCH(_xlfn.MAXIFS(Tableau1[VENTES],Tableau1[VENTES],"&lt;250",Tableau1[DIRECT],Tableau1[[#This Row],[NOM]]),Tableau1[VENTES],0),COLUMN(Tableau1[NOM])),"")</f>
        <v/>
      </c>
      <c r="BV69" s="26" t="str">
        <f t="array" ref="BV6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69" s="26">
        <f t="array" ref="BW6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69" s="26" t="str">
        <f t="array" ref="BX6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69" s="26" t="str">
        <f t="array" ref="BY6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69" s="26" t="str">
        <f t="array" ref="BZ6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69" s="26" t="str">
        <f t="array" ref="CA6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69" s="26">
        <f t="array" ref="CB6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69" s="26">
        <f t="array" ref="CC6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69" s="26">
        <f t="array" ref="CD6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69" s="26" t="str">
        <f t="array" ref="CE6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69" s="26" t="str">
        <f t="array" ref="CF6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69" s="26" t="str">
        <f t="array" ref="CG6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69" s="26" t="str">
        <f t="array" ref="CH6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69" s="26" t="str">
        <f t="array" ref="CI6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69" s="26" t="str">
        <f t="array" ref="CJ6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69" s="26" t="str">
        <f t="array" ref="CK6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69" s="26" t="e">
        <f t="array" ref="CL6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69" s="26" t="e">
        <f t="array" ref="CM6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69" s="26"/>
      <c r="CO69" s="26"/>
      <c r="CP69" s="26">
        <f t="array" ref="CP6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69" s="26" t="str">
        <f t="array" ref="CQ6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69" s="26" t="str">
        <f t="array" ref="CR6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69" s="26"/>
      <c r="CT69" s="26"/>
      <c r="CU69" s="26"/>
      <c r="CV69" s="26"/>
      <c r="CW69" s="26"/>
      <c r="CX69" s="26"/>
      <c r="CY69" s="26"/>
      <c r="CZ69" s="26"/>
      <c r="DA69" s="26"/>
      <c r="DB69" s="26"/>
      <c r="DC69" s="26">
        <f t="array" ref="DC6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69" s="26" t="str">
        <f t="array" ref="DD6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69" s="26" t="str">
        <f t="array" ref="DE6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69" s="26">
        <f t="array" ref="DF6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69" s="26" t="str">
        <f t="array" ref="DG6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69" s="26" t="str">
        <f t="array" ref="DH6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69" s="26">
        <f t="array" ref="DI6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69" s="26">
        <f t="array" ref="DJ6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212.5</v>
      </c>
      <c r="DK69" s="26">
        <f t="array" ref="DK69">IF(Tableau1[[#This Row],[PAYE SI INVESTI]]&lt;&gt;"",Tableau1[[#This Row],[PAYE SI INVESTI]]-Tableau1[[#This Row],[PAYE]],"")</f>
        <v>0</v>
      </c>
      <c r="DO69" s="3"/>
    </row>
    <row r="70" spans="1:119" x14ac:dyDescent="0.25">
      <c r="A70" s="9" t="s">
        <v>182</v>
      </c>
      <c r="B70" s="2" t="s">
        <v>170</v>
      </c>
      <c r="C70" s="1" t="str">
        <f t="array" ref="C70">IF(OR(Tableau1[[#This Row],[DIRECT]]="",Tableau1[[#This Row],[DIRECT]]="val"),"",INDEX(Tableau1[],MATCH(Tableau1[[#This Row],[DIRECT]],Tableau1[NOM],0),2))</f>
        <v>VAL</v>
      </c>
      <c r="D70" s="1" t="str">
        <f t="array" ref="D70">IF(OR(Tableau1[[#This Row],[direct2]]="",Tableau1[[#This Row],[direct2]]="val"),"",INDEX(Tableau1[],MATCH(Tableau1[[#This Row],[direct2]],Tableau1[NOM],0),2))</f>
        <v/>
      </c>
      <c r="E70" s="1" t="str">
        <f t="array" ref="E70">IF(OR(Tableau1[[#This Row],[direct3]]="",Tableau1[[#This Row],[direct3]]="val"),"",INDEX(Tableau1[],MATCH(Tableau1[[#This Row],[direct3]],Tableau1[NOM],0),2))</f>
        <v/>
      </c>
      <c r="F70" s="1" t="str">
        <f t="array" ref="F70">IF(OR(Tableau1[[#This Row],[direct4]]="",Tableau1[[#This Row],[direct4]]="val"),"",INDEX(Tableau1[],MATCH(Tableau1[[#This Row],[direct4]],Tableau1[NOM],0),2))</f>
        <v/>
      </c>
      <c r="G70" s="1" t="str">
        <f t="array" ref="G70">IF(OR(Tableau1[[#This Row],[direct5]]="",Tableau1[[#This Row],[direct5]]="val"),"",INDEX(Tableau1[],MATCH(Tableau1[[#This Row],[direct5]],Tableau1[NOM],0),2))</f>
        <v/>
      </c>
      <c r="H70" s="1" t="str">
        <f t="array" ref="H70">IF(OR(Tableau1[[#This Row],[direct6]]="",Tableau1[[#This Row],[direct6]]="val"),"",INDEX(Tableau1[],MATCH(Tableau1[[#This Row],[direct6]],Tableau1[NOM],0),2))</f>
        <v/>
      </c>
      <c r="I70" s="1" t="str">
        <f t="array" ref="I70">IF(OR(Tableau1[[#This Row],[direct7]]="",Tableau1[[#This Row],[direct7]]="val"),"",INDEX(Tableau1[],MATCH(Tableau1[[#This Row],[direct7]],Tableau1[NOM],0),2))</f>
        <v/>
      </c>
      <c r="J70" s="1" t="str">
        <f t="array" ref="J70">IF(OR(Tableau1[[#This Row],[direct8]]="",Tableau1[[#This Row],[direct8]]="val"),"",INDEX(Tableau1[],MATCH(Tableau1[[#This Row],[direct8]],Tableau1[NOM],0),2))</f>
        <v/>
      </c>
      <c r="K70" s="1" t="str">
        <f t="array" ref="K70">IF(OR(Tableau1[[#This Row],[direct9]]="",Tableau1[[#This Row],[direct9]]="val"),"",INDEX(Tableau1[],MATCH(Tableau1[[#This Row],[direct9]],Tableau1[NOM],0),2))</f>
        <v/>
      </c>
      <c r="L70" s="1" t="str">
        <f t="array" ref="L70">IF(OR(Tableau1[[#This Row],[direct10]]="",Tableau1[[#This Row],[direct10]]="val"),"",INDEX(Tableau1[],MATCH(Tableau1[[#This Row],[direct10]],Tableau1[NOM],0),2))</f>
        <v/>
      </c>
      <c r="M70" s="1" t="str">
        <f t="array" ref="M70">IF(OR(Tableau1[[#This Row],[direct11]]="",Tableau1[[#This Row],[direct11]]="val"),"",INDEX(Tableau1[],MATCH(Tableau1[[#This Row],[direct11]],Tableau1[NOM],0),2))</f>
        <v/>
      </c>
      <c r="N70" s="1" t="str">
        <f t="array" ref="N70">IF(OR(Tableau1[[#This Row],[direct12]]="",Tableau1[[#This Row],[direct12]]="val"),"",INDEX(Tableau1[],MATCH(Tableau1[[#This Row],[direct12]],Tableau1[NOM],0),2))</f>
        <v/>
      </c>
      <c r="O70" s="1" t="str">
        <f t="array" ref="O70">IF(OR(Tableau1[[#This Row],[direct13]]="",Tableau1[[#This Row],[direct13]]="val"),"",INDEX(Tableau1[],MATCH(Tableau1[[#This Row],[direct13]],Tableau1[NOM],0),2))</f>
        <v/>
      </c>
      <c r="P70" s="1" t="str">
        <f t="array" ref="P70">IF(OR(Tableau1[[#This Row],[direct14]]="",Tableau1[[#This Row],[direct14]]="val"),"",INDEX(Tableau1[],MATCH(Tableau1[[#This Row],[direct14]],Tableau1[NOM],0),2))</f>
        <v/>
      </c>
      <c r="Q70" s="1" t="str">
        <f t="array" ref="Q70">IF(OR(Tableau1[[#This Row],[direct15]]="",Tableau1[[#This Row],[direct15]]="val"),"",INDEX(Tableau1[],MATCH(Tableau1[[#This Row],[direct15]],Tableau1[NOM],0),2))</f>
        <v/>
      </c>
      <c r="R70" s="1" t="str">
        <f t="array" ref="R70">IF(OR(Tableau1[[#This Row],[direct16]]="",Tableau1[[#This Row],[direct16]]="val"),"",INDEX(Tableau1[],MATCH(Tableau1[[#This Row],[direct16]],Tableau1[NOM],0),2))</f>
        <v/>
      </c>
      <c r="S70" s="1" t="str">
        <f t="array" ref="S70">IF(OR(Tableau1[[#This Row],[direct17]]="",Tableau1[[#This Row],[direct17]]="val"),"",INDEX(Tableau1[],MATCH(Tableau1[[#This Row],[direct17]],Tableau1[NOM],0),2))</f>
        <v/>
      </c>
      <c r="T70" s="1" t="str">
        <f t="array" ref="T70">IF(OR(Tableau1[[#This Row],[direct18]]="",Tableau1[[#This Row],[direct18]]="val"),"",INDEX(Tableau1[],MATCH(Tableau1[[#This Row],[direct18]],Tableau1[NOM],0),2))</f>
        <v/>
      </c>
      <c r="U70" s="1" t="str">
        <f t="array" ref="U70">IF(OR(Tableau1[[#This Row],[direct19]]="",Tableau1[[#This Row],[direct19]]="val"),"",INDEX(Tableau1[],MATCH(Tableau1[[#This Row],[direct19]],Tableau1[NOM],0),2))</f>
        <v/>
      </c>
      <c r="V70" s="12" t="str">
        <f t="array" ref="V70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70" s="12">
        <f t="array" ref="W70">IF(Tableau1[[#This Row],[LEADER DIRECT]]="",0,INDEX(Tableau1[],MATCH(Tableau1[[#This Row],[LEADER DIRECT]],Tableau1[NOM],0),COLUMN(Tableau1[[#This Row],[RANG_leader]])))</f>
        <v>0</v>
      </c>
      <c r="X70" s="12">
        <f t="array" ref="X70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0" s="12">
        <f t="array" ref="Y70">IF(Tableau1[[#This Row],[DIRECT]]="",0,VLOOKUP(Tableau1[[#This Row],[DIRECT]],Tableau1[],COLUMN(Tableau1[[#This Row],[RANG]]),FALSE)+1)</f>
        <v>2</v>
      </c>
      <c r="Z70" s="8">
        <v>900</v>
      </c>
      <c r="AA70" s="1">
        <f t="array" ref="AA70">COUNTIF(Tableau1[DIRECT],Tableau1[[#This Row],[NOM]])</f>
        <v>0</v>
      </c>
      <c r="AB70" s="1">
        <f t="array" ref="AB70">COUNTIFS(Tableau1[DIRECT],Tableau1[[#This Row],[NOM]],Tableau1[VENTES],"&gt;=250")</f>
        <v>0</v>
      </c>
      <c r="AC70" s="1">
        <f t="array" ref="AC70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0" s="1">
        <f t="array" ref="AD70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0" s="12">
        <f t="array" ref="AE70">IF(Tableau1[[#This Row],[LEAD_QUAL_PREMIER]]=1,Tableau1[[#This Row],[niv1 qual]],COUNTIFS(Tableau1[DIRECT],Tableau1[[#This Row],[NOM]],Tableau1[LEAD_QUAL_VRAI],0,Tableau1[VENTES],"&gt;=250"))</f>
        <v>0</v>
      </c>
      <c r="AF70" s="1">
        <f t="array" ref="AF70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0" s="1">
        <f t="array" ref="AG70">IF(AND(Tableau1[[#This Row],[niv1 qual]]&gt;3,(Tableau1[[#This Row],[niv1 qual]]+Tableau1[[#This Row],[niv2+ qual]])&gt;5,Tableau1[[#This Row],[VENTES]]&gt;=1000,Tableau1[[#This Row],[ventes_equipe_temp]]&gt;=6000),1,0)</f>
        <v>0</v>
      </c>
      <c r="AH70" s="1">
        <f t="array" ref="AH70">IF(Tableau1[[#This Row],[LEAD_POSSIBLE]]=1,RANK(Tableau1[[#This Row],[RANG]],Tableau1[RANG],1),0)</f>
        <v>0</v>
      </c>
      <c r="AI70" s="1">
        <f t="array" ref="AI70">IF(COUNTIF(Tableau1[LEAD_POSSIBLE_RANG],"&lt;&gt;0")&gt;0,IF(Tableau1[[#This Row],[LEAD_POSSIBLE_RANG]]=LARGE(Tableau1[LEAD_POSSIBLE_RANG],1),1,0),0)</f>
        <v>0</v>
      </c>
      <c r="AJ70" s="1">
        <f t="array" ref="AJ70">IF(Tableau1[[#This Row],[DIRECT]]="",Tableau1[[#This Row],[LEAD_QUAL_VRAI]],IF(INDEX(Tableau1[],MATCH(Tableau1[[#This Row],[DIRECT]],Tableau1[NOM],0),COLUMN(Tableau1[[#This Row],[LEAD_QUAL_VRAI]]))=1,1,0))</f>
        <v>1</v>
      </c>
      <c r="AK70" s="1">
        <f t="array" ref="AK70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0" s="1">
        <f t="array" ref="AL70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900</v>
      </c>
      <c r="AM70" s="10">
        <f t="array" ref="AM70">Tableau1[[#This Row],[VENTES]]+SUMIFS(Tableau1[VENTES EQUIPE],Tableau1[DIRECT],Tableau1[[#This Row],[NOM]],Tableau1[signé_lead],0)</f>
        <v>900</v>
      </c>
      <c r="AN70" s="1">
        <f t="array" ref="AN70">IF(Tableau1[[#This Row],[LEAD_QUAL_VRAI]]=1,SUMIFS(Tableau1[VENTES EQUIPE],Tableau1[LEADER DIRECT],Tableau1[[#This Row],[NOM]],Tableau1[signé_lead],1),0)</f>
        <v>0</v>
      </c>
      <c r="AO70" s="1">
        <f t="array" ref="AO70">IF(Tableau1[[#This Row],[LEAD_QUAL_VRAI]]=1,SUMIFS(Tableau1[VENTES EQUIPE],Tableau1[RANG_leader],Tableau1[[#This Row],[RANG_leader]]+2,Tableau1[signé_lead],1),0)</f>
        <v>0</v>
      </c>
      <c r="AP70" s="1">
        <f t="array" ref="AP70">IF(Tableau1[[#This Row],[LEAD_QUAL_VRAI]]=1,SUMIFS(Tableau1[VENTES EQUIPE],Tableau1[RANG_leader],Tableau1[[#This Row],[RANG_leader]]+3,Tableau1[signé_lead],1),0)</f>
        <v>0</v>
      </c>
      <c r="AQ70" s="1">
        <f t="array" ref="AQ70">IF(Tableau1[[#This Row],[LEAD_QUAL_VRAI]]=1,SUMIFS(Tableau1[VENTES EQUIPE],Tableau1[RANG_leader],Tableau1[[#This Row],[RANG_leader]]+4,Tableau1[signé_lead],1),0)</f>
        <v>0</v>
      </c>
      <c r="AR70" s="1">
        <f t="array" ref="AR70">IF(Tableau1[[#This Row],[LEAD_QUAL_VRAI]]=1,SUMIFS(Tableau1[VENTES EQUIPE],Tableau1[RANG_leader],Tableau1[[#This Row],[RANG_leader]]+5,Tableau1[signé_lead],1),0)</f>
        <v>0</v>
      </c>
      <c r="AS70" s="1">
        <f t="array" ref="AS70">IF(Tableau1[[#This Row],[LEAD_QUAL_VRAI]]=1,SUMIFS(Tableau1[VENTES EQUIPE],Tableau1[RANG_leader],Tableau1[[#This Row],[RANG_leader]]+6,Tableau1[signé_lead],1),0)</f>
        <v>0</v>
      </c>
      <c r="AT70" s="1">
        <f t="array" ref="AT70">IF(Tableau1[[#This Row],[LEAD_QUAL_VRAI]]=1,SUMIFS(Tableau1[VENTES EQUIPE],Tableau1[RANG_leader],Tableau1[[#This Row],[RANG_leader]]+7,Tableau1[signé_lead],1),0)</f>
        <v>0</v>
      </c>
      <c r="AU70" s="1">
        <f t="array" ref="AU70">IF(Tableau1[[#This Row],[LEAD_QUAL_VRAI]]=1,SUMIFS(Tableau1[VENTES EQUIPE],Tableau1[RANG_leader],Tableau1[[#This Row],[RANG_leader]]+8,Tableau1[signé_lead],1),0)</f>
        <v>0</v>
      </c>
      <c r="AV70" s="1">
        <f t="array" ref="AV70">IF(Tableau1[[#This Row],[LEAD_QUAL_VRAI]]=1,SUMIFS(Tableau1[VENTES EQUIPE],Tableau1[RANG_leader],Tableau1[[#This Row],[RANG_leader]]+9,Tableau1[signé_lead],1),0)</f>
        <v>0</v>
      </c>
      <c r="AW70" s="1">
        <f t="array" ref="AW70">IF(Tableau1[[#This Row],[LEAD_QUAL_VRAI]]=1,SUMIFS(Tableau1[VENTES EQUIPE],Tableau1[RANG_leader],Tableau1[[#This Row],[RANG_leader]]+10,Tableau1[signé_lead],1),0)</f>
        <v>0</v>
      </c>
      <c r="AX70" s="1">
        <f t="array" ref="AX70">IF(Tableau1[[#This Row],[LEAD_QUAL_VRAI]]=1,SUMIFS(Tableau1[VENTES EQUIPE],Tableau1[RANG_leader],Tableau1[[#This Row],[RANG_leader]]+11,Tableau1[signé_lead],1),0)</f>
        <v>0</v>
      </c>
      <c r="AY70" s="1">
        <f t="array" ref="AY70">IF(Tableau1[[#This Row],[LEAD_QUAL_VRAI]]=1,SUMIFS(Tableau1[VENTES EQUIPE],Tableau1[RANG_leader],Tableau1[[#This Row],[RANG_leader]]+12,Tableau1[signé_lead],1),0)</f>
        <v>0</v>
      </c>
      <c r="AZ70" s="1">
        <f t="array" ref="AZ70">IF(Tableau1[[#This Row],[LEAD_QUAL_VRAI]]=1,SUMIFS(Tableau1[VENTES EQUIPE],Tableau1[RANG_leader],Tableau1[[#This Row],[RANG_leader]]+13,Tableau1[signé_lead],1),0)</f>
        <v>0</v>
      </c>
      <c r="BA70" s="1">
        <f t="array" ref="BA70">IF(Tableau1[[#This Row],[LEAD_QUAL_VRAI]]=1,SUMIFS(Tableau1[VENTES EQUIPE],Tableau1[RANG_leader],Tableau1[[#This Row],[RANG_leader]]+14,Tableau1[signé_lead],1),0)</f>
        <v>0</v>
      </c>
      <c r="BB70" s="1">
        <f t="array" ref="BB70">IF(Tableau1[[#This Row],[LEAD_QUAL_VRAI]]=1,SUMIFS(Tableau1[VENTES EQUIPE],Tableau1[RANG_leader],Tableau1[[#This Row],[RANG_leader]]+15,Tableau1[signé_lead],1),0)</f>
        <v>0</v>
      </c>
      <c r="BC70" s="1">
        <f t="array" ref="BC70">IF(Tableau1[[#This Row],[LEAD_QUAL_VRAI]]=1,COUNTIFS(Tableau1[LEADER DIRECT],Tableau1[[#This Row],[NOM]],Tableau1[LEAD_QUAL_VRAI],1),0)</f>
        <v>0</v>
      </c>
      <c r="BD70" s="1">
        <f t="array" ref="BD70">IF(Tableau1[[#This Row],[LEAD_QUAL_VRAI]]=1,COUNTIFS(Tableau1[RANG_leader],Tableau1[[#This Row],[RANG_leader]]+2),0)</f>
        <v>0</v>
      </c>
      <c r="BE70" s="1">
        <f t="array" ref="BE70">IF(Tableau1[[#This Row],[LEAD_QUAL_VRAI]]=1,COUNTIFS(Tableau1[RANG_leader],Tableau1[[#This Row],[RANG_leader]]+3),0)</f>
        <v>0</v>
      </c>
      <c r="BF70" s="1">
        <f t="array" ref="BF70">IF(AND(Tableau1[[#This Row],[VENTES]]&gt;=250,COUNTIFS(Tableau1[DIRECT],Tableau1[[#This Row],[NOM]],Tableau1[VENTES],"&gt;=250",Tableau1[LEAD_QUAL_VRAI],0)&gt;0),1,0)</f>
        <v>0</v>
      </c>
      <c r="BG70" s="1">
        <f t="array" ref="BG70">IF(AND(Tableau1[[#This Row],[VENTES]]&gt;=250,COUNTIFS(Tableau1[DIRECT],Tableau1[[#This Row],[NOM]],Tableau1[VENTES],"&gt;=250",Tableau1[LEAD_QUAL_VRAI],0)&gt;1),1,0)</f>
        <v>0</v>
      </c>
      <c r="BH70" s="1">
        <f t="array" ref="BH70">IF(AND(Tableau1[[#This Row],[VENTES]]&gt;=750,COUNTIFS(Tableau1[DIRECT],Tableau1[[#This Row],[NOM]],Tableau1[VENTES],"&gt;=250",Tableau1[LEAD_QUAL_VRAI],0)&gt;2,Tableau1[[#This Row],[VENTES EQUIPE]]&gt;=3000),1,0)</f>
        <v>0</v>
      </c>
      <c r="BI70" s="1">
        <f t="array" ref="BI70">IF(Tableau1[[#This Row],[lead niv1]]=1,1,0)</f>
        <v>0</v>
      </c>
      <c r="BJ70" s="1">
        <f t="array" ref="BJ70">IF(Tableau1[[#This Row],[lead niv1]]&gt;1,1,0)</f>
        <v>0</v>
      </c>
      <c r="BK70" s="1">
        <f t="array" ref="BK70">IF(AND(Tableau1[[#This Row],[lead niv1]]&gt;2,Tableau1[[#This Row],[lead niv2]]&gt;0),1,0)</f>
        <v>0</v>
      </c>
      <c r="BL70" s="1">
        <f t="array" ref="BL70">IF(AND(Tableau1[[#This Row],[lead niv1]]&gt;5,Tableau1[[#This Row],[lead niv2]]&gt;2,Tableau1[[#This Row],[lead niv3]]&gt;0),1,0)</f>
        <v>0</v>
      </c>
      <c r="BM70" s="1">
        <f t="array" ref="BM70">IF(AND(Tableau1[[#This Row],[lead niv1]]&gt;11,Tableau1[[#This Row],[lead niv2]]&gt;5,Tableau1[[#This Row],[lead niv3]]&gt;1),1,0)</f>
        <v>0</v>
      </c>
      <c r="BN70" s="10" t="str">
        <f t="array" ref="BN70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0" s="13">
        <f t="array" ref="BO70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225</v>
      </c>
      <c r="BP70" s="12" t="str">
        <f t="array" ref="BP70">Tableau1[[#This Row],[lead niv1]]&amp;"-"&amp;Tableau1[[#This Row],[lead niv2]]&amp;"-"&amp;Tableau1[[#This Row],[lead niv3]]</f>
        <v>0-0-0</v>
      </c>
      <c r="BQ70" s="12"/>
      <c r="BR70" s="14">
        <v>0</v>
      </c>
      <c r="BS70" s="26" t="str">
        <f t="array" ref="BS70">INDEX(Tableau2[RANK],MATCH(BN70,Tableau2[RANK],0)+1,1)</f>
        <v>CONS SEIGNOR</v>
      </c>
      <c r="BT70" s="26">
        <f t="array" ref="BT70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0" s="26" t="str">
        <f t="array" ref="BU70">IF(Tableau1[[#This Row],[PERSO À QUALIFIER]]&gt;0,INDEX(Tableau1[],MATCH(_xlfn.MAXIFS(Tableau1[VENTES],Tableau1[VENTES],"&lt;250",Tableau1[DIRECT],Tableau1[[#This Row],[NOM]]),Tableau1[VENTES],0),COLUMN(Tableau1[NOM])),"")</f>
        <v/>
      </c>
      <c r="BV70" s="26" t="str">
        <f t="array" ref="BV70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0" s="26">
        <f t="array" ref="BW70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0" s="26" t="str">
        <f t="array" ref="BX70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0" s="26" t="str">
        <f t="array" ref="BY70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0" s="26" t="str">
        <f t="array" ref="BZ70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0" s="26" t="str">
        <f t="array" ref="CA70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0" s="26">
        <f t="array" ref="CB70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0" s="26">
        <f t="array" ref="CC70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0" s="26">
        <f t="array" ref="CD70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0" s="26" t="str">
        <f t="array" ref="CE70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0" s="26" t="str">
        <f t="array" ref="CF70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0" s="26" t="str">
        <f t="array" ref="CG7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0" s="26" t="str">
        <f t="array" ref="CH70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0" s="26" t="str">
        <f t="array" ref="CI70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0" s="26" t="str">
        <f t="array" ref="CJ70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0" s="26" t="str">
        <f t="array" ref="CK70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0" s="26" t="e">
        <f t="array" ref="CL70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0" s="26" t="e">
        <f t="array" ref="CM70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0" s="26"/>
      <c r="CO70" s="26"/>
      <c r="CP70" s="26">
        <f t="array" ref="CP70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0" s="26" t="str">
        <f t="array" ref="CQ70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0" s="26" t="str">
        <f t="array" ref="CR70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0" s="26"/>
      <c r="CT70" s="26"/>
      <c r="CU70" s="26"/>
      <c r="CV70" s="26"/>
      <c r="CW70" s="26"/>
      <c r="CX70" s="26"/>
      <c r="CY70" s="26"/>
      <c r="CZ70" s="26"/>
      <c r="DA70" s="26"/>
      <c r="DB70" s="26"/>
      <c r="DC70" s="26">
        <f t="array" ref="DC70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0" s="26" t="str">
        <f t="array" ref="DD70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0" s="26" t="str">
        <f t="array" ref="DE70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0" s="26">
        <f t="array" ref="DF70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0" s="26" t="str">
        <f t="array" ref="DG70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0" s="26" t="str">
        <f t="array" ref="DH70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0" s="26">
        <f t="array" ref="DI70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0" s="26">
        <f t="array" ref="DJ70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225</v>
      </c>
      <c r="DK70" s="26">
        <f t="array" ref="DK70">IF(Tableau1[[#This Row],[PAYE SI INVESTI]]&lt;&gt;"",Tableau1[[#This Row],[PAYE SI INVESTI]]-Tableau1[[#This Row],[PAYE]],"")</f>
        <v>0</v>
      </c>
      <c r="DO70" s="3"/>
    </row>
    <row r="71" spans="1:119" x14ac:dyDescent="0.25">
      <c r="A71" s="9" t="s">
        <v>183</v>
      </c>
      <c r="B71" s="2" t="s">
        <v>170</v>
      </c>
      <c r="C71" s="1" t="str">
        <f t="array" ref="C71">IF(OR(Tableau1[[#This Row],[DIRECT]]="",Tableau1[[#This Row],[DIRECT]]="val"),"",INDEX(Tableau1[],MATCH(Tableau1[[#This Row],[DIRECT]],Tableau1[NOM],0),2))</f>
        <v>VAL</v>
      </c>
      <c r="D71" s="1" t="str">
        <f t="array" ref="D71">IF(OR(Tableau1[[#This Row],[direct2]]="",Tableau1[[#This Row],[direct2]]="val"),"",INDEX(Tableau1[],MATCH(Tableau1[[#This Row],[direct2]],Tableau1[NOM],0),2))</f>
        <v/>
      </c>
      <c r="E71" s="1" t="str">
        <f t="array" ref="E71">IF(OR(Tableau1[[#This Row],[direct3]]="",Tableau1[[#This Row],[direct3]]="val"),"",INDEX(Tableau1[],MATCH(Tableau1[[#This Row],[direct3]],Tableau1[NOM],0),2))</f>
        <v/>
      </c>
      <c r="F71" s="1" t="str">
        <f t="array" ref="F71">IF(OR(Tableau1[[#This Row],[direct4]]="",Tableau1[[#This Row],[direct4]]="val"),"",INDEX(Tableau1[],MATCH(Tableau1[[#This Row],[direct4]],Tableau1[NOM],0),2))</f>
        <v/>
      </c>
      <c r="G71" s="1" t="str">
        <f t="array" ref="G71">IF(OR(Tableau1[[#This Row],[direct5]]="",Tableau1[[#This Row],[direct5]]="val"),"",INDEX(Tableau1[],MATCH(Tableau1[[#This Row],[direct5]],Tableau1[NOM],0),2))</f>
        <v/>
      </c>
      <c r="H71" s="1" t="str">
        <f t="array" ref="H71">IF(OR(Tableau1[[#This Row],[direct6]]="",Tableau1[[#This Row],[direct6]]="val"),"",INDEX(Tableau1[],MATCH(Tableau1[[#This Row],[direct6]],Tableau1[NOM],0),2))</f>
        <v/>
      </c>
      <c r="I71" s="1" t="str">
        <f t="array" ref="I71">IF(OR(Tableau1[[#This Row],[direct7]]="",Tableau1[[#This Row],[direct7]]="val"),"",INDEX(Tableau1[],MATCH(Tableau1[[#This Row],[direct7]],Tableau1[NOM],0),2))</f>
        <v/>
      </c>
      <c r="J71" s="1" t="str">
        <f t="array" ref="J71">IF(OR(Tableau1[[#This Row],[direct8]]="",Tableau1[[#This Row],[direct8]]="val"),"",INDEX(Tableau1[],MATCH(Tableau1[[#This Row],[direct8]],Tableau1[NOM],0),2))</f>
        <v/>
      </c>
      <c r="K71" s="1" t="str">
        <f t="array" ref="K71">IF(OR(Tableau1[[#This Row],[direct9]]="",Tableau1[[#This Row],[direct9]]="val"),"",INDEX(Tableau1[],MATCH(Tableau1[[#This Row],[direct9]],Tableau1[NOM],0),2))</f>
        <v/>
      </c>
      <c r="L71" s="1" t="str">
        <f t="array" ref="L71">IF(OR(Tableau1[[#This Row],[direct10]]="",Tableau1[[#This Row],[direct10]]="val"),"",INDEX(Tableau1[],MATCH(Tableau1[[#This Row],[direct10]],Tableau1[NOM],0),2))</f>
        <v/>
      </c>
      <c r="M71" s="1" t="str">
        <f t="array" ref="M71">IF(OR(Tableau1[[#This Row],[direct11]]="",Tableau1[[#This Row],[direct11]]="val"),"",INDEX(Tableau1[],MATCH(Tableau1[[#This Row],[direct11]],Tableau1[NOM],0),2))</f>
        <v/>
      </c>
      <c r="N71" s="1" t="str">
        <f t="array" ref="N71">IF(OR(Tableau1[[#This Row],[direct12]]="",Tableau1[[#This Row],[direct12]]="val"),"",INDEX(Tableau1[],MATCH(Tableau1[[#This Row],[direct12]],Tableau1[NOM],0),2))</f>
        <v/>
      </c>
      <c r="O71" s="1" t="str">
        <f t="array" ref="O71">IF(OR(Tableau1[[#This Row],[direct13]]="",Tableau1[[#This Row],[direct13]]="val"),"",INDEX(Tableau1[],MATCH(Tableau1[[#This Row],[direct13]],Tableau1[NOM],0),2))</f>
        <v/>
      </c>
      <c r="P71" s="1" t="str">
        <f t="array" ref="P71">IF(OR(Tableau1[[#This Row],[direct14]]="",Tableau1[[#This Row],[direct14]]="val"),"",INDEX(Tableau1[],MATCH(Tableau1[[#This Row],[direct14]],Tableau1[NOM],0),2))</f>
        <v/>
      </c>
      <c r="Q71" s="1" t="str">
        <f t="array" ref="Q71">IF(OR(Tableau1[[#This Row],[direct15]]="",Tableau1[[#This Row],[direct15]]="val"),"",INDEX(Tableau1[],MATCH(Tableau1[[#This Row],[direct15]],Tableau1[NOM],0),2))</f>
        <v/>
      </c>
      <c r="R71" s="1" t="str">
        <f t="array" ref="R71">IF(OR(Tableau1[[#This Row],[direct16]]="",Tableau1[[#This Row],[direct16]]="val"),"",INDEX(Tableau1[],MATCH(Tableau1[[#This Row],[direct16]],Tableau1[NOM],0),2))</f>
        <v/>
      </c>
      <c r="S71" s="1" t="str">
        <f t="array" ref="S71">IF(OR(Tableau1[[#This Row],[direct17]]="",Tableau1[[#This Row],[direct17]]="val"),"",INDEX(Tableau1[],MATCH(Tableau1[[#This Row],[direct17]],Tableau1[NOM],0),2))</f>
        <v/>
      </c>
      <c r="T71" s="1" t="str">
        <f t="array" ref="T71">IF(OR(Tableau1[[#This Row],[direct18]]="",Tableau1[[#This Row],[direct18]]="val"),"",INDEX(Tableau1[],MATCH(Tableau1[[#This Row],[direct18]],Tableau1[NOM],0),2))</f>
        <v/>
      </c>
      <c r="U71" s="1" t="str">
        <f t="array" ref="U71">IF(OR(Tableau1[[#This Row],[direct19]]="",Tableau1[[#This Row],[direct19]]="val"),"",INDEX(Tableau1[],MATCH(Tableau1[[#This Row],[direct19]],Tableau1[NOM],0),2))</f>
        <v/>
      </c>
      <c r="V71" s="12" t="str">
        <f t="array" ref="V71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test6</v>
      </c>
      <c r="W71" s="12">
        <f t="array" ref="W71">IF(Tableau1[[#This Row],[LEADER DIRECT]]="",0,INDEX(Tableau1[],MATCH(Tableau1[[#This Row],[LEADER DIRECT]],Tableau1[NOM],0),COLUMN(Tableau1[[#This Row],[RANG_leader]])))</f>
        <v>0</v>
      </c>
      <c r="X71" s="12">
        <f t="array" ref="X71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1" s="12">
        <f t="array" ref="Y71">IF(Tableau1[[#This Row],[DIRECT]]="",0,VLOOKUP(Tableau1[[#This Row],[DIRECT]],Tableau1[],COLUMN(Tableau1[[#This Row],[RANG]]),FALSE)+1)</f>
        <v>2</v>
      </c>
      <c r="Z71" s="8">
        <v>650</v>
      </c>
      <c r="AA71" s="1">
        <f t="array" ref="AA71">COUNTIF(Tableau1[DIRECT],Tableau1[[#This Row],[NOM]])</f>
        <v>0</v>
      </c>
      <c r="AB71" s="1">
        <f t="array" ref="AB71">COUNTIFS(Tableau1[DIRECT],Tableau1[[#This Row],[NOM]],Tableau1[VENTES],"&gt;=250")</f>
        <v>0</v>
      </c>
      <c r="AC71" s="1">
        <f t="array" ref="AC71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1" s="1">
        <f t="array" ref="AD71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1" s="12">
        <f t="array" ref="AE71">IF(Tableau1[[#This Row],[LEAD_QUAL_PREMIER]]=1,Tableau1[[#This Row],[niv1 qual]],COUNTIFS(Tableau1[DIRECT],Tableau1[[#This Row],[NOM]],Tableau1[LEAD_QUAL_VRAI],0,Tableau1[VENTES],"&gt;=250"))</f>
        <v>0</v>
      </c>
      <c r="AF71" s="1">
        <f t="array" ref="AF71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1" s="1">
        <f t="array" ref="AG71">IF(AND(Tableau1[[#This Row],[niv1 qual]]&gt;3,(Tableau1[[#This Row],[niv1 qual]]+Tableau1[[#This Row],[niv2+ qual]])&gt;5,Tableau1[[#This Row],[VENTES]]&gt;=1000,Tableau1[[#This Row],[ventes_equipe_temp]]&gt;=6000),1,0)</f>
        <v>0</v>
      </c>
      <c r="AH71" s="1">
        <f t="array" ref="AH71">IF(Tableau1[[#This Row],[LEAD_POSSIBLE]]=1,RANK(Tableau1[[#This Row],[RANG]],Tableau1[RANG],1),0)</f>
        <v>0</v>
      </c>
      <c r="AI71" s="1">
        <f t="array" ref="AI71">IF(COUNTIF(Tableau1[LEAD_POSSIBLE_RANG],"&lt;&gt;0")&gt;0,IF(Tableau1[[#This Row],[LEAD_POSSIBLE_RANG]]=LARGE(Tableau1[LEAD_POSSIBLE_RANG],1),1,0),0)</f>
        <v>0</v>
      </c>
      <c r="AJ71" s="1">
        <f t="array" ref="AJ71">IF(Tableau1[[#This Row],[DIRECT]]="",Tableau1[[#This Row],[LEAD_QUAL_VRAI]],IF(INDEX(Tableau1[],MATCH(Tableau1[[#This Row],[DIRECT]],Tableau1[NOM],0),COLUMN(Tableau1[[#This Row],[LEAD_QUAL_VRAI]]))=1,1,0))</f>
        <v>1</v>
      </c>
      <c r="AK71" s="1">
        <f t="array" ref="AK71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1" s="1">
        <f t="array" ref="AL71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650</v>
      </c>
      <c r="AM71" s="10">
        <f t="array" ref="AM71">Tableau1[[#This Row],[VENTES]]+SUMIFS(Tableau1[VENTES EQUIPE],Tableau1[DIRECT],Tableau1[[#This Row],[NOM]],Tableau1[signé_lead],0)</f>
        <v>650</v>
      </c>
      <c r="AN71" s="1">
        <f t="array" ref="AN71">IF(Tableau1[[#This Row],[LEAD_QUAL_VRAI]]=1,SUMIFS(Tableau1[VENTES EQUIPE],Tableau1[LEADER DIRECT],Tableau1[[#This Row],[NOM]],Tableau1[signé_lead],1),0)</f>
        <v>0</v>
      </c>
      <c r="AO71" s="1">
        <f t="array" ref="AO71">IF(Tableau1[[#This Row],[LEAD_QUAL_VRAI]]=1,SUMIFS(Tableau1[VENTES EQUIPE],Tableau1[RANG_leader],Tableau1[[#This Row],[RANG_leader]]+2,Tableau1[signé_lead],1),0)</f>
        <v>0</v>
      </c>
      <c r="AP71" s="1">
        <f t="array" ref="AP71">IF(Tableau1[[#This Row],[LEAD_QUAL_VRAI]]=1,SUMIFS(Tableau1[VENTES EQUIPE],Tableau1[RANG_leader],Tableau1[[#This Row],[RANG_leader]]+3,Tableau1[signé_lead],1),0)</f>
        <v>0</v>
      </c>
      <c r="AQ71" s="1">
        <f t="array" ref="AQ71">IF(Tableau1[[#This Row],[LEAD_QUAL_VRAI]]=1,SUMIFS(Tableau1[VENTES EQUIPE],Tableau1[RANG_leader],Tableau1[[#This Row],[RANG_leader]]+4,Tableau1[signé_lead],1),0)</f>
        <v>0</v>
      </c>
      <c r="AR71" s="1">
        <f t="array" ref="AR71">IF(Tableau1[[#This Row],[LEAD_QUAL_VRAI]]=1,SUMIFS(Tableau1[VENTES EQUIPE],Tableau1[RANG_leader],Tableau1[[#This Row],[RANG_leader]]+5,Tableau1[signé_lead],1),0)</f>
        <v>0</v>
      </c>
      <c r="AS71" s="1">
        <f t="array" ref="AS71">IF(Tableau1[[#This Row],[LEAD_QUAL_VRAI]]=1,SUMIFS(Tableau1[VENTES EQUIPE],Tableau1[RANG_leader],Tableau1[[#This Row],[RANG_leader]]+6,Tableau1[signé_lead],1),0)</f>
        <v>0</v>
      </c>
      <c r="AT71" s="1">
        <f t="array" ref="AT71">IF(Tableau1[[#This Row],[LEAD_QUAL_VRAI]]=1,SUMIFS(Tableau1[VENTES EQUIPE],Tableau1[RANG_leader],Tableau1[[#This Row],[RANG_leader]]+7,Tableau1[signé_lead],1),0)</f>
        <v>0</v>
      </c>
      <c r="AU71" s="1">
        <f t="array" ref="AU71">IF(Tableau1[[#This Row],[LEAD_QUAL_VRAI]]=1,SUMIFS(Tableau1[VENTES EQUIPE],Tableau1[RANG_leader],Tableau1[[#This Row],[RANG_leader]]+8,Tableau1[signé_lead],1),0)</f>
        <v>0</v>
      </c>
      <c r="AV71" s="1">
        <f t="array" ref="AV71">IF(Tableau1[[#This Row],[LEAD_QUAL_VRAI]]=1,SUMIFS(Tableau1[VENTES EQUIPE],Tableau1[RANG_leader],Tableau1[[#This Row],[RANG_leader]]+9,Tableau1[signé_lead],1),0)</f>
        <v>0</v>
      </c>
      <c r="AW71" s="1">
        <f t="array" ref="AW71">IF(Tableau1[[#This Row],[LEAD_QUAL_VRAI]]=1,SUMIFS(Tableau1[VENTES EQUIPE],Tableau1[RANG_leader],Tableau1[[#This Row],[RANG_leader]]+10,Tableau1[signé_lead],1),0)</f>
        <v>0</v>
      </c>
      <c r="AX71" s="1">
        <f t="array" ref="AX71">IF(Tableau1[[#This Row],[LEAD_QUAL_VRAI]]=1,SUMIFS(Tableau1[VENTES EQUIPE],Tableau1[RANG_leader],Tableau1[[#This Row],[RANG_leader]]+11,Tableau1[signé_lead],1),0)</f>
        <v>0</v>
      </c>
      <c r="AY71" s="1">
        <f t="array" ref="AY71">IF(Tableau1[[#This Row],[LEAD_QUAL_VRAI]]=1,SUMIFS(Tableau1[VENTES EQUIPE],Tableau1[RANG_leader],Tableau1[[#This Row],[RANG_leader]]+12,Tableau1[signé_lead],1),0)</f>
        <v>0</v>
      </c>
      <c r="AZ71" s="1">
        <f t="array" ref="AZ71">IF(Tableau1[[#This Row],[LEAD_QUAL_VRAI]]=1,SUMIFS(Tableau1[VENTES EQUIPE],Tableau1[RANG_leader],Tableau1[[#This Row],[RANG_leader]]+13,Tableau1[signé_lead],1),0)</f>
        <v>0</v>
      </c>
      <c r="BA71" s="1">
        <f t="array" ref="BA71">IF(Tableau1[[#This Row],[LEAD_QUAL_VRAI]]=1,SUMIFS(Tableau1[VENTES EQUIPE],Tableau1[RANG_leader],Tableau1[[#This Row],[RANG_leader]]+14,Tableau1[signé_lead],1),0)</f>
        <v>0</v>
      </c>
      <c r="BB71" s="1">
        <f t="array" ref="BB71">IF(Tableau1[[#This Row],[LEAD_QUAL_VRAI]]=1,SUMIFS(Tableau1[VENTES EQUIPE],Tableau1[RANG_leader],Tableau1[[#This Row],[RANG_leader]]+15,Tableau1[signé_lead],1),0)</f>
        <v>0</v>
      </c>
      <c r="BC71" s="1">
        <f t="array" ref="BC71">IF(Tableau1[[#This Row],[LEAD_QUAL_VRAI]]=1,COUNTIFS(Tableau1[LEADER DIRECT],Tableau1[[#This Row],[NOM]],Tableau1[LEAD_QUAL_VRAI],1),0)</f>
        <v>0</v>
      </c>
      <c r="BD71" s="1">
        <f t="array" ref="BD71">IF(Tableau1[[#This Row],[LEAD_QUAL_VRAI]]=1,COUNTIFS(Tableau1[RANG_leader],Tableau1[[#This Row],[RANG_leader]]+2),0)</f>
        <v>0</v>
      </c>
      <c r="BE71" s="1">
        <f t="array" ref="BE71">IF(Tableau1[[#This Row],[LEAD_QUAL_VRAI]]=1,COUNTIFS(Tableau1[RANG_leader],Tableau1[[#This Row],[RANG_leader]]+3),0)</f>
        <v>0</v>
      </c>
      <c r="BF71" s="1">
        <f t="array" ref="BF71">IF(AND(Tableau1[[#This Row],[VENTES]]&gt;=250,COUNTIFS(Tableau1[DIRECT],Tableau1[[#This Row],[NOM]],Tableau1[VENTES],"&gt;=250",Tableau1[LEAD_QUAL_VRAI],0)&gt;0),1,0)</f>
        <v>0</v>
      </c>
      <c r="BG71" s="1">
        <f t="array" ref="BG71">IF(AND(Tableau1[[#This Row],[VENTES]]&gt;=250,COUNTIFS(Tableau1[DIRECT],Tableau1[[#This Row],[NOM]],Tableau1[VENTES],"&gt;=250",Tableau1[LEAD_QUAL_VRAI],0)&gt;1),1,0)</f>
        <v>0</v>
      </c>
      <c r="BH71" s="1">
        <f t="array" ref="BH71">IF(AND(Tableau1[[#This Row],[VENTES]]&gt;=750,COUNTIFS(Tableau1[DIRECT],Tableau1[[#This Row],[NOM]],Tableau1[VENTES],"&gt;=250",Tableau1[LEAD_QUAL_VRAI],0)&gt;2,Tableau1[[#This Row],[VENTES EQUIPE]]&gt;=3000),1,0)</f>
        <v>0</v>
      </c>
      <c r="BI71" s="1">
        <f t="array" ref="BI71">IF(Tableau1[[#This Row],[lead niv1]]=1,1,0)</f>
        <v>0</v>
      </c>
      <c r="BJ71" s="1">
        <f t="array" ref="BJ71">IF(Tableau1[[#This Row],[lead niv1]]&gt;1,1,0)</f>
        <v>0</v>
      </c>
      <c r="BK71" s="1">
        <f t="array" ref="BK71">IF(AND(Tableau1[[#This Row],[lead niv1]]&gt;2,Tableau1[[#This Row],[lead niv2]]&gt;0),1,0)</f>
        <v>0</v>
      </c>
      <c r="BL71" s="1">
        <f t="array" ref="BL71">IF(AND(Tableau1[[#This Row],[lead niv1]]&gt;5,Tableau1[[#This Row],[lead niv2]]&gt;2,Tableau1[[#This Row],[lead niv3]]&gt;0),1,0)</f>
        <v>0</v>
      </c>
      <c r="BM71" s="1">
        <f t="array" ref="BM71">IF(AND(Tableau1[[#This Row],[lead niv1]]&gt;11,Tableau1[[#This Row],[lead niv2]]&gt;5,Tableau1[[#This Row],[lead niv3]]&gt;1),1,0)</f>
        <v>0</v>
      </c>
      <c r="BN71" s="10" t="str">
        <f t="array" ref="BN71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1" s="13">
        <f t="array" ref="BO71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162.5</v>
      </c>
      <c r="BP71" s="12" t="str">
        <f t="array" ref="BP71">Tableau1[[#This Row],[lead niv1]]&amp;"-"&amp;Tableau1[[#This Row],[lead niv2]]&amp;"-"&amp;Tableau1[[#This Row],[lead niv3]]</f>
        <v>0-0-0</v>
      </c>
      <c r="BQ71" s="12"/>
      <c r="BR71" s="14">
        <v>0</v>
      </c>
      <c r="BS71" s="26" t="str">
        <f t="array" ref="BS71">INDEX(Tableau2[RANK],MATCH(BN71,Tableau2[RANK],0)+1,1)</f>
        <v>CONS SEIGNOR</v>
      </c>
      <c r="BT71" s="26">
        <f t="array" ref="BT71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1" s="26" t="str">
        <f t="array" ref="BU71">IF(Tableau1[[#This Row],[PERSO À QUALIFIER]]&gt;0,INDEX(Tableau1[],MATCH(_xlfn.MAXIFS(Tableau1[VENTES],Tableau1[VENTES],"&lt;250",Tableau1[DIRECT],Tableau1[[#This Row],[NOM]]),Tableau1[VENTES],0),COLUMN(Tableau1[NOM])),"")</f>
        <v/>
      </c>
      <c r="BV71" s="26" t="str">
        <f t="array" ref="BV71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1" s="26">
        <f t="array" ref="BW71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1" s="26" t="str">
        <f t="array" ref="BX71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1" s="26" t="str">
        <f t="array" ref="BY71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1" s="26" t="str">
        <f t="array" ref="BZ71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1" s="26" t="str">
        <f t="array" ref="CA71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1" s="26">
        <f t="array" ref="CB71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1" s="26">
        <f t="array" ref="CC71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1" s="26">
        <f t="array" ref="CD71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1" s="26" t="str">
        <f t="array" ref="CE71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1" s="26" t="str">
        <f t="array" ref="CF71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1" s="26" t="str">
        <f t="array" ref="CG7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1" s="26" t="str">
        <f t="array" ref="CH71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1" s="26" t="str">
        <f t="array" ref="CI71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1" s="26" t="str">
        <f t="array" ref="CJ71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1" s="26" t="str">
        <f t="array" ref="CK71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1" s="26" t="e">
        <f t="array" ref="CL71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1" s="26" t="e">
        <f t="array" ref="CM71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1" s="26"/>
      <c r="CO71" s="26"/>
      <c r="CP71" s="26">
        <f t="array" ref="CP71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1" s="26" t="str">
        <f t="array" ref="CQ71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1" s="26" t="str">
        <f t="array" ref="CR71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1" s="26"/>
      <c r="CT71" s="26"/>
      <c r="CU71" s="26"/>
      <c r="CV71" s="26"/>
      <c r="CW71" s="26"/>
      <c r="CX71" s="26"/>
      <c r="CY71" s="26"/>
      <c r="CZ71" s="26"/>
      <c r="DA71" s="26"/>
      <c r="DB71" s="26"/>
      <c r="DC71" s="26">
        <f t="array" ref="DC71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1" s="26" t="str">
        <f t="array" ref="DD71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1" s="26" t="str">
        <f t="array" ref="DE71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1" s="26">
        <f t="array" ref="DF71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1" s="26" t="str">
        <f t="array" ref="DG71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1" s="26" t="str">
        <f t="array" ref="DH71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1" s="26">
        <f t="array" ref="DI71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1" s="26">
        <f t="array" ref="DJ71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162.5</v>
      </c>
      <c r="DK71" s="26">
        <f t="array" ref="DK71">IF(Tableau1[[#This Row],[PAYE SI INVESTI]]&lt;&gt;"",Tableau1[[#This Row],[PAYE SI INVESTI]]-Tableau1[[#This Row],[PAYE]],"")</f>
        <v>0</v>
      </c>
      <c r="DO71" s="3"/>
    </row>
    <row r="72" spans="1:119" x14ac:dyDescent="0.25">
      <c r="A72" s="9" t="s">
        <v>184</v>
      </c>
      <c r="B72" s="2" t="s">
        <v>171</v>
      </c>
      <c r="C72" s="1" t="str">
        <f t="array" ref="C72">IF(OR(Tableau1[[#This Row],[DIRECT]]="",Tableau1[[#This Row],[DIRECT]]="val"),"",INDEX(Tableau1[],MATCH(Tableau1[[#This Row],[DIRECT]],Tableau1[NOM],0),2))</f>
        <v>test5</v>
      </c>
      <c r="D72" s="1" t="str">
        <f t="array" ref="D72">IF(OR(Tableau1[[#This Row],[direct2]]="",Tableau1[[#This Row],[direct2]]="val"),"",INDEX(Tableau1[],MATCH(Tableau1[[#This Row],[direct2]],Tableau1[NOM],0),2))</f>
        <v>VAL</v>
      </c>
      <c r="E72" s="1" t="str">
        <f t="array" ref="E72">IF(OR(Tableau1[[#This Row],[direct3]]="",Tableau1[[#This Row],[direct3]]="val"),"",INDEX(Tableau1[],MATCH(Tableau1[[#This Row],[direct3]],Tableau1[NOM],0),2))</f>
        <v/>
      </c>
      <c r="F72" s="1" t="str">
        <f t="array" ref="F72">IF(OR(Tableau1[[#This Row],[direct4]]="",Tableau1[[#This Row],[direct4]]="val"),"",INDEX(Tableau1[],MATCH(Tableau1[[#This Row],[direct4]],Tableau1[NOM],0),2))</f>
        <v/>
      </c>
      <c r="G72" s="1" t="str">
        <f t="array" ref="G72">IF(OR(Tableau1[[#This Row],[direct5]]="",Tableau1[[#This Row],[direct5]]="val"),"",INDEX(Tableau1[],MATCH(Tableau1[[#This Row],[direct5]],Tableau1[NOM],0),2))</f>
        <v/>
      </c>
      <c r="H72" s="1" t="str">
        <f t="array" ref="H72">IF(OR(Tableau1[[#This Row],[direct6]]="",Tableau1[[#This Row],[direct6]]="val"),"",INDEX(Tableau1[],MATCH(Tableau1[[#This Row],[direct6]],Tableau1[NOM],0),2))</f>
        <v/>
      </c>
      <c r="I72" s="1" t="str">
        <f t="array" ref="I72">IF(OR(Tableau1[[#This Row],[direct7]]="",Tableau1[[#This Row],[direct7]]="val"),"",INDEX(Tableau1[],MATCH(Tableau1[[#This Row],[direct7]],Tableau1[NOM],0),2))</f>
        <v/>
      </c>
      <c r="J72" s="1" t="str">
        <f t="array" ref="J72">IF(OR(Tableau1[[#This Row],[direct8]]="",Tableau1[[#This Row],[direct8]]="val"),"",INDEX(Tableau1[],MATCH(Tableau1[[#This Row],[direct8]],Tableau1[NOM],0),2))</f>
        <v/>
      </c>
      <c r="K72" s="1" t="str">
        <f t="array" ref="K72">IF(OR(Tableau1[[#This Row],[direct9]]="",Tableau1[[#This Row],[direct9]]="val"),"",INDEX(Tableau1[],MATCH(Tableau1[[#This Row],[direct9]],Tableau1[NOM],0),2))</f>
        <v/>
      </c>
      <c r="L72" s="1" t="str">
        <f t="array" ref="L72">IF(OR(Tableau1[[#This Row],[direct10]]="",Tableau1[[#This Row],[direct10]]="val"),"",INDEX(Tableau1[],MATCH(Tableau1[[#This Row],[direct10]],Tableau1[NOM],0),2))</f>
        <v/>
      </c>
      <c r="M72" s="1" t="str">
        <f t="array" ref="M72">IF(OR(Tableau1[[#This Row],[direct11]]="",Tableau1[[#This Row],[direct11]]="val"),"",INDEX(Tableau1[],MATCH(Tableau1[[#This Row],[direct11]],Tableau1[NOM],0),2))</f>
        <v/>
      </c>
      <c r="N72" s="1" t="str">
        <f t="array" ref="N72">IF(OR(Tableau1[[#This Row],[direct12]]="",Tableau1[[#This Row],[direct12]]="val"),"",INDEX(Tableau1[],MATCH(Tableau1[[#This Row],[direct12]],Tableau1[NOM],0),2))</f>
        <v/>
      </c>
      <c r="O72" s="1" t="str">
        <f t="array" ref="O72">IF(OR(Tableau1[[#This Row],[direct13]]="",Tableau1[[#This Row],[direct13]]="val"),"",INDEX(Tableau1[],MATCH(Tableau1[[#This Row],[direct13]],Tableau1[NOM],0),2))</f>
        <v/>
      </c>
      <c r="P72" s="1" t="str">
        <f t="array" ref="P72">IF(OR(Tableau1[[#This Row],[direct14]]="",Tableau1[[#This Row],[direct14]]="val"),"",INDEX(Tableau1[],MATCH(Tableau1[[#This Row],[direct14]],Tableau1[NOM],0),2))</f>
        <v/>
      </c>
      <c r="Q72" s="1" t="str">
        <f t="array" ref="Q72">IF(OR(Tableau1[[#This Row],[direct15]]="",Tableau1[[#This Row],[direct15]]="val"),"",INDEX(Tableau1[],MATCH(Tableau1[[#This Row],[direct15]],Tableau1[NOM],0),2))</f>
        <v/>
      </c>
      <c r="R72" s="1" t="str">
        <f t="array" ref="R72">IF(OR(Tableau1[[#This Row],[direct16]]="",Tableau1[[#This Row],[direct16]]="val"),"",INDEX(Tableau1[],MATCH(Tableau1[[#This Row],[direct16]],Tableau1[NOM],0),2))</f>
        <v/>
      </c>
      <c r="S72" s="1" t="str">
        <f t="array" ref="S72">IF(OR(Tableau1[[#This Row],[direct17]]="",Tableau1[[#This Row],[direct17]]="val"),"",INDEX(Tableau1[],MATCH(Tableau1[[#This Row],[direct17]],Tableau1[NOM],0),2))</f>
        <v/>
      </c>
      <c r="T72" s="1" t="str">
        <f t="array" ref="T72">IF(OR(Tableau1[[#This Row],[direct18]]="",Tableau1[[#This Row],[direct18]]="val"),"",INDEX(Tableau1[],MATCH(Tableau1[[#This Row],[direct18]],Tableau1[NOM],0),2))</f>
        <v/>
      </c>
      <c r="U72" s="1" t="str">
        <f t="array" ref="U72">IF(OR(Tableau1[[#This Row],[direct19]]="",Tableau1[[#This Row],[direct19]]="val"),"",INDEX(Tableau1[],MATCH(Tableau1[[#This Row],[direct19]],Tableau1[NOM],0),2))</f>
        <v/>
      </c>
      <c r="V72" s="12" t="str">
        <f t="array" ref="V72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2" s="12">
        <f t="array" ref="W72">IF(Tableau1[[#This Row],[LEADER DIRECT]]="",0,INDEX(Tableau1[],MATCH(Tableau1[[#This Row],[LEADER DIRECT]],Tableau1[NOM],0),COLUMN(Tableau1[[#This Row],[RANG_leader]])))</f>
        <v>0</v>
      </c>
      <c r="X72" s="12">
        <f t="array" ref="X72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2" s="12">
        <f t="array" ref="Y72">IF(Tableau1[[#This Row],[DIRECT]]="",0,VLOOKUP(Tableau1[[#This Row],[DIRECT]],Tableau1[],COLUMN(Tableau1[[#This Row],[RANG]]),FALSE)+1)</f>
        <v>3</v>
      </c>
      <c r="Z72" s="8">
        <v>750</v>
      </c>
      <c r="AA72" s="1">
        <f t="array" ref="AA72">COUNTIF(Tableau1[DIRECT],Tableau1[[#This Row],[NOM]])</f>
        <v>0</v>
      </c>
      <c r="AB72" s="1">
        <f t="array" ref="AB72">COUNTIFS(Tableau1[DIRECT],Tableau1[[#This Row],[NOM]],Tableau1[VENTES],"&gt;=250")</f>
        <v>0</v>
      </c>
      <c r="AC72" s="1">
        <f t="array" ref="AC72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2" s="1">
        <f t="array" ref="AD72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2" s="12">
        <f t="array" ref="AE72">IF(Tableau1[[#This Row],[LEAD_QUAL_PREMIER]]=1,Tableau1[[#This Row],[niv1 qual]],COUNTIFS(Tableau1[DIRECT],Tableau1[[#This Row],[NOM]],Tableau1[LEAD_QUAL_VRAI],0,Tableau1[VENTES],"&gt;=250"))</f>
        <v>0</v>
      </c>
      <c r="AF72" s="1">
        <f t="array" ref="AF72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2" s="1">
        <f t="array" ref="AG72">IF(AND(Tableau1[[#This Row],[niv1 qual]]&gt;3,(Tableau1[[#This Row],[niv1 qual]]+Tableau1[[#This Row],[niv2+ qual]])&gt;5,Tableau1[[#This Row],[VENTES]]&gt;=1000,Tableau1[[#This Row],[ventes_equipe_temp]]&gt;=6000),1,0)</f>
        <v>0</v>
      </c>
      <c r="AH72" s="1">
        <f t="array" ref="AH72">IF(Tableau1[[#This Row],[LEAD_POSSIBLE]]=1,RANK(Tableau1[[#This Row],[RANG]],Tableau1[RANG],1),0)</f>
        <v>0</v>
      </c>
      <c r="AI72" s="1">
        <f t="array" ref="AI72">IF(COUNTIF(Tableau1[LEAD_POSSIBLE_RANG],"&lt;&gt;0")&gt;0,IF(Tableau1[[#This Row],[LEAD_POSSIBLE_RANG]]=LARGE(Tableau1[LEAD_POSSIBLE_RANG],1),1,0),0)</f>
        <v>0</v>
      </c>
      <c r="AJ72" s="1">
        <f t="array" ref="AJ72">IF(Tableau1[[#This Row],[DIRECT]]="",Tableau1[[#This Row],[LEAD_QUAL_VRAI]],IF(INDEX(Tableau1[],MATCH(Tableau1[[#This Row],[DIRECT]],Tableau1[NOM],0),COLUMN(Tableau1[[#This Row],[LEAD_QUAL_VRAI]]))=1,1,0))</f>
        <v>0</v>
      </c>
      <c r="AK72" s="1">
        <f t="array" ref="AK72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2" s="1">
        <f t="array" ref="AL72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750</v>
      </c>
      <c r="AM72" s="10">
        <f t="array" ref="AM72">Tableau1[[#This Row],[VENTES]]+SUMIFS(Tableau1[VENTES EQUIPE],Tableau1[DIRECT],Tableau1[[#This Row],[NOM]],Tableau1[signé_lead],0)</f>
        <v>750</v>
      </c>
      <c r="AN72" s="1">
        <f t="array" ref="AN72">IF(Tableau1[[#This Row],[LEAD_QUAL_VRAI]]=1,SUMIFS(Tableau1[VENTES EQUIPE],Tableau1[LEADER DIRECT],Tableau1[[#This Row],[NOM]],Tableau1[signé_lead],1),0)</f>
        <v>0</v>
      </c>
      <c r="AO72" s="1">
        <f t="array" ref="AO72">IF(Tableau1[[#This Row],[LEAD_QUAL_VRAI]]=1,SUMIFS(Tableau1[VENTES EQUIPE],Tableau1[RANG_leader],Tableau1[[#This Row],[RANG_leader]]+2,Tableau1[signé_lead],1),0)</f>
        <v>0</v>
      </c>
      <c r="AP72" s="1">
        <f t="array" ref="AP72">IF(Tableau1[[#This Row],[LEAD_QUAL_VRAI]]=1,SUMIFS(Tableau1[VENTES EQUIPE],Tableau1[RANG_leader],Tableau1[[#This Row],[RANG_leader]]+3,Tableau1[signé_lead],1),0)</f>
        <v>0</v>
      </c>
      <c r="AQ72" s="1">
        <f t="array" ref="AQ72">IF(Tableau1[[#This Row],[LEAD_QUAL_VRAI]]=1,SUMIFS(Tableau1[VENTES EQUIPE],Tableau1[RANG_leader],Tableau1[[#This Row],[RANG_leader]]+4,Tableau1[signé_lead],1),0)</f>
        <v>0</v>
      </c>
      <c r="AR72" s="1">
        <f t="array" ref="AR72">IF(Tableau1[[#This Row],[LEAD_QUAL_VRAI]]=1,SUMIFS(Tableau1[VENTES EQUIPE],Tableau1[RANG_leader],Tableau1[[#This Row],[RANG_leader]]+5,Tableau1[signé_lead],1),0)</f>
        <v>0</v>
      </c>
      <c r="AS72" s="1">
        <f t="array" ref="AS72">IF(Tableau1[[#This Row],[LEAD_QUAL_VRAI]]=1,SUMIFS(Tableau1[VENTES EQUIPE],Tableau1[RANG_leader],Tableau1[[#This Row],[RANG_leader]]+6,Tableau1[signé_lead],1),0)</f>
        <v>0</v>
      </c>
      <c r="AT72" s="1">
        <f t="array" ref="AT72">IF(Tableau1[[#This Row],[LEAD_QUAL_VRAI]]=1,SUMIFS(Tableau1[VENTES EQUIPE],Tableau1[RANG_leader],Tableau1[[#This Row],[RANG_leader]]+7,Tableau1[signé_lead],1),0)</f>
        <v>0</v>
      </c>
      <c r="AU72" s="1">
        <f t="array" ref="AU72">IF(Tableau1[[#This Row],[LEAD_QUAL_VRAI]]=1,SUMIFS(Tableau1[VENTES EQUIPE],Tableau1[RANG_leader],Tableau1[[#This Row],[RANG_leader]]+8,Tableau1[signé_lead],1),0)</f>
        <v>0</v>
      </c>
      <c r="AV72" s="1">
        <f t="array" ref="AV72">IF(Tableau1[[#This Row],[LEAD_QUAL_VRAI]]=1,SUMIFS(Tableau1[VENTES EQUIPE],Tableau1[RANG_leader],Tableau1[[#This Row],[RANG_leader]]+9,Tableau1[signé_lead],1),0)</f>
        <v>0</v>
      </c>
      <c r="AW72" s="1">
        <f t="array" ref="AW72">IF(Tableau1[[#This Row],[LEAD_QUAL_VRAI]]=1,SUMIFS(Tableau1[VENTES EQUIPE],Tableau1[RANG_leader],Tableau1[[#This Row],[RANG_leader]]+10,Tableau1[signé_lead],1),0)</f>
        <v>0</v>
      </c>
      <c r="AX72" s="1">
        <f t="array" ref="AX72">IF(Tableau1[[#This Row],[LEAD_QUAL_VRAI]]=1,SUMIFS(Tableau1[VENTES EQUIPE],Tableau1[RANG_leader],Tableau1[[#This Row],[RANG_leader]]+11,Tableau1[signé_lead],1),0)</f>
        <v>0</v>
      </c>
      <c r="AY72" s="1">
        <f t="array" ref="AY72">IF(Tableau1[[#This Row],[LEAD_QUAL_VRAI]]=1,SUMIFS(Tableau1[VENTES EQUIPE],Tableau1[RANG_leader],Tableau1[[#This Row],[RANG_leader]]+12,Tableau1[signé_lead],1),0)</f>
        <v>0</v>
      </c>
      <c r="AZ72" s="1">
        <f t="array" ref="AZ72">IF(Tableau1[[#This Row],[LEAD_QUAL_VRAI]]=1,SUMIFS(Tableau1[VENTES EQUIPE],Tableau1[RANG_leader],Tableau1[[#This Row],[RANG_leader]]+13,Tableau1[signé_lead],1),0)</f>
        <v>0</v>
      </c>
      <c r="BA72" s="1">
        <f t="array" ref="BA72">IF(Tableau1[[#This Row],[LEAD_QUAL_VRAI]]=1,SUMIFS(Tableau1[VENTES EQUIPE],Tableau1[RANG_leader],Tableau1[[#This Row],[RANG_leader]]+14,Tableau1[signé_lead],1),0)</f>
        <v>0</v>
      </c>
      <c r="BB72" s="1">
        <f t="array" ref="BB72">IF(Tableau1[[#This Row],[LEAD_QUAL_VRAI]]=1,SUMIFS(Tableau1[VENTES EQUIPE],Tableau1[RANG_leader],Tableau1[[#This Row],[RANG_leader]]+15,Tableau1[signé_lead],1),0)</f>
        <v>0</v>
      </c>
      <c r="BC72" s="1">
        <f t="array" ref="BC72">IF(Tableau1[[#This Row],[LEAD_QUAL_VRAI]]=1,COUNTIFS(Tableau1[LEADER DIRECT],Tableau1[[#This Row],[NOM]],Tableau1[LEAD_QUAL_VRAI],1),0)</f>
        <v>0</v>
      </c>
      <c r="BD72" s="1">
        <f t="array" ref="BD72">IF(Tableau1[[#This Row],[LEAD_QUAL_VRAI]]=1,COUNTIFS(Tableau1[RANG_leader],Tableau1[[#This Row],[RANG_leader]]+2),0)</f>
        <v>0</v>
      </c>
      <c r="BE72" s="1">
        <f t="array" ref="BE72">IF(Tableau1[[#This Row],[LEAD_QUAL_VRAI]]=1,COUNTIFS(Tableau1[RANG_leader],Tableau1[[#This Row],[RANG_leader]]+3),0)</f>
        <v>0</v>
      </c>
      <c r="BF72" s="1">
        <f t="array" ref="BF72">IF(AND(Tableau1[[#This Row],[VENTES]]&gt;=250,COUNTIFS(Tableau1[DIRECT],Tableau1[[#This Row],[NOM]],Tableau1[VENTES],"&gt;=250",Tableau1[LEAD_QUAL_VRAI],0)&gt;0),1,0)</f>
        <v>0</v>
      </c>
      <c r="BG72" s="1">
        <f t="array" ref="BG72">IF(AND(Tableau1[[#This Row],[VENTES]]&gt;=250,COUNTIFS(Tableau1[DIRECT],Tableau1[[#This Row],[NOM]],Tableau1[VENTES],"&gt;=250",Tableau1[LEAD_QUAL_VRAI],0)&gt;1),1,0)</f>
        <v>0</v>
      </c>
      <c r="BH72" s="1">
        <f t="array" ref="BH72">IF(AND(Tableau1[[#This Row],[VENTES]]&gt;=750,COUNTIFS(Tableau1[DIRECT],Tableau1[[#This Row],[NOM]],Tableau1[VENTES],"&gt;=250",Tableau1[LEAD_QUAL_VRAI],0)&gt;2,Tableau1[[#This Row],[VENTES EQUIPE]]&gt;=3000),1,0)</f>
        <v>0</v>
      </c>
      <c r="BI72" s="1">
        <f t="array" ref="BI72">IF(Tableau1[[#This Row],[lead niv1]]=1,1,0)</f>
        <v>0</v>
      </c>
      <c r="BJ72" s="1">
        <f t="array" ref="BJ72">IF(Tableau1[[#This Row],[lead niv1]]&gt;1,1,0)</f>
        <v>0</v>
      </c>
      <c r="BK72" s="1">
        <f t="array" ref="BK72">IF(AND(Tableau1[[#This Row],[lead niv1]]&gt;2,Tableau1[[#This Row],[lead niv2]]&gt;0),1,0)</f>
        <v>0</v>
      </c>
      <c r="BL72" s="1">
        <f t="array" ref="BL72">IF(AND(Tableau1[[#This Row],[lead niv1]]&gt;5,Tableau1[[#This Row],[lead niv2]]&gt;2,Tableau1[[#This Row],[lead niv3]]&gt;0),1,0)</f>
        <v>0</v>
      </c>
      <c r="BM72" s="1">
        <f t="array" ref="BM72">IF(AND(Tableau1[[#This Row],[lead niv1]]&gt;11,Tableau1[[#This Row],[lead niv2]]&gt;5,Tableau1[[#This Row],[lead niv3]]&gt;1),1,0)</f>
        <v>0</v>
      </c>
      <c r="BN72" s="10" t="str">
        <f t="array" ref="BN72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2" s="13">
        <f t="array" ref="BO72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187.5</v>
      </c>
      <c r="BP72" s="12" t="str">
        <f t="array" ref="BP72">Tableau1[[#This Row],[lead niv1]]&amp;"-"&amp;Tableau1[[#This Row],[lead niv2]]&amp;"-"&amp;Tableau1[[#This Row],[lead niv3]]</f>
        <v>0-0-0</v>
      </c>
      <c r="BQ72" s="12"/>
      <c r="BR72" s="14">
        <v>0</v>
      </c>
      <c r="BS72" s="26" t="str">
        <f t="array" ref="BS72">INDEX(Tableau2[RANK],MATCH(BN72,Tableau2[RANK],0)+1,1)</f>
        <v>CONS SEIGNOR</v>
      </c>
      <c r="BT72" s="26">
        <f t="array" ref="BT72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2" s="26" t="str">
        <f t="array" ref="BU72">IF(Tableau1[[#This Row],[PERSO À QUALIFIER]]&gt;0,INDEX(Tableau1[],MATCH(_xlfn.MAXIFS(Tableau1[VENTES],Tableau1[VENTES],"&lt;250",Tableau1[DIRECT],Tableau1[[#This Row],[NOM]]),Tableau1[VENTES],0),COLUMN(Tableau1[NOM])),"")</f>
        <v/>
      </c>
      <c r="BV72" s="26" t="str">
        <f t="array" ref="BV72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2" s="26">
        <f t="array" ref="BW72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2" s="26" t="str">
        <f t="array" ref="BX72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2" s="26" t="str">
        <f t="array" ref="BY72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2" s="26" t="str">
        <f t="array" ref="BZ72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2" s="26" t="str">
        <f t="array" ref="CA72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2" s="26">
        <f t="array" ref="CB72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2" s="26">
        <f t="array" ref="CC72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2" s="26">
        <f t="array" ref="CD72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2" s="26" t="str">
        <f t="array" ref="CE72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2" s="26" t="str">
        <f t="array" ref="CF72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2" s="26" t="str">
        <f t="array" ref="CG7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2" s="26" t="str">
        <f t="array" ref="CH72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2" s="26" t="str">
        <f t="array" ref="CI72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2" s="26" t="str">
        <f t="array" ref="CJ72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2" s="26" t="str">
        <f t="array" ref="CK72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2" s="26" t="e">
        <f t="array" ref="CL72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2" s="26" t="e">
        <f t="array" ref="CM72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2" s="26"/>
      <c r="CO72" s="26"/>
      <c r="CP72" s="26">
        <f t="array" ref="CP72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2" s="26" t="str">
        <f t="array" ref="CQ72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2" s="26" t="str">
        <f t="array" ref="CR72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2" s="26"/>
      <c r="CT72" s="26"/>
      <c r="CU72" s="26"/>
      <c r="CV72" s="26"/>
      <c r="CW72" s="26"/>
      <c r="CX72" s="26"/>
      <c r="CY72" s="26"/>
      <c r="CZ72" s="26"/>
      <c r="DA72" s="26"/>
      <c r="DB72" s="26"/>
      <c r="DC72" s="26">
        <f t="array" ref="DC72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2" s="26" t="str">
        <f t="array" ref="DD72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2" s="26" t="str">
        <f t="array" ref="DE72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2" s="26">
        <f t="array" ref="DF72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2" s="26" t="str">
        <f t="array" ref="DG72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2" s="26" t="str">
        <f t="array" ref="DH72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2" s="26">
        <f t="array" ref="DI72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2" s="26">
        <f t="array" ref="DJ72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187.5</v>
      </c>
      <c r="DK72" s="26">
        <f t="array" ref="DK72">IF(Tableau1[[#This Row],[PAYE SI INVESTI]]&lt;&gt;"",Tableau1[[#This Row],[PAYE SI INVESTI]]-Tableau1[[#This Row],[PAYE]],"")</f>
        <v>0</v>
      </c>
      <c r="DO72" s="3"/>
    </row>
    <row r="73" spans="1:119" x14ac:dyDescent="0.25">
      <c r="A73" s="9" t="s">
        <v>185</v>
      </c>
      <c r="B73" s="2" t="s">
        <v>171</v>
      </c>
      <c r="C73" s="1" t="str">
        <f t="array" ref="C73">IF(OR(Tableau1[[#This Row],[DIRECT]]="",Tableau1[[#This Row],[DIRECT]]="val"),"",INDEX(Tableau1[],MATCH(Tableau1[[#This Row],[DIRECT]],Tableau1[NOM],0),2))</f>
        <v>test5</v>
      </c>
      <c r="D73" s="1" t="str">
        <f t="array" ref="D73">IF(OR(Tableau1[[#This Row],[direct2]]="",Tableau1[[#This Row],[direct2]]="val"),"",INDEX(Tableau1[],MATCH(Tableau1[[#This Row],[direct2]],Tableau1[NOM],0),2))</f>
        <v>VAL</v>
      </c>
      <c r="E73" s="1" t="str">
        <f t="array" ref="E73">IF(OR(Tableau1[[#This Row],[direct3]]="",Tableau1[[#This Row],[direct3]]="val"),"",INDEX(Tableau1[],MATCH(Tableau1[[#This Row],[direct3]],Tableau1[NOM],0),2))</f>
        <v/>
      </c>
      <c r="F73" s="1" t="str">
        <f t="array" ref="F73">IF(OR(Tableau1[[#This Row],[direct4]]="",Tableau1[[#This Row],[direct4]]="val"),"",INDEX(Tableau1[],MATCH(Tableau1[[#This Row],[direct4]],Tableau1[NOM],0),2))</f>
        <v/>
      </c>
      <c r="G73" s="1" t="str">
        <f t="array" ref="G73">IF(OR(Tableau1[[#This Row],[direct5]]="",Tableau1[[#This Row],[direct5]]="val"),"",INDEX(Tableau1[],MATCH(Tableau1[[#This Row],[direct5]],Tableau1[NOM],0),2))</f>
        <v/>
      </c>
      <c r="H73" s="1" t="str">
        <f t="array" ref="H73">IF(OR(Tableau1[[#This Row],[direct6]]="",Tableau1[[#This Row],[direct6]]="val"),"",INDEX(Tableau1[],MATCH(Tableau1[[#This Row],[direct6]],Tableau1[NOM],0),2))</f>
        <v/>
      </c>
      <c r="I73" s="1" t="str">
        <f t="array" ref="I73">IF(OR(Tableau1[[#This Row],[direct7]]="",Tableau1[[#This Row],[direct7]]="val"),"",INDEX(Tableau1[],MATCH(Tableau1[[#This Row],[direct7]],Tableau1[NOM],0),2))</f>
        <v/>
      </c>
      <c r="J73" s="1" t="str">
        <f t="array" ref="J73">IF(OR(Tableau1[[#This Row],[direct8]]="",Tableau1[[#This Row],[direct8]]="val"),"",INDEX(Tableau1[],MATCH(Tableau1[[#This Row],[direct8]],Tableau1[NOM],0),2))</f>
        <v/>
      </c>
      <c r="K73" s="1" t="str">
        <f t="array" ref="K73">IF(OR(Tableau1[[#This Row],[direct9]]="",Tableau1[[#This Row],[direct9]]="val"),"",INDEX(Tableau1[],MATCH(Tableau1[[#This Row],[direct9]],Tableau1[NOM],0),2))</f>
        <v/>
      </c>
      <c r="L73" s="1" t="str">
        <f t="array" ref="L73">IF(OR(Tableau1[[#This Row],[direct10]]="",Tableau1[[#This Row],[direct10]]="val"),"",INDEX(Tableau1[],MATCH(Tableau1[[#This Row],[direct10]],Tableau1[NOM],0),2))</f>
        <v/>
      </c>
      <c r="M73" s="1" t="str">
        <f t="array" ref="M73">IF(OR(Tableau1[[#This Row],[direct11]]="",Tableau1[[#This Row],[direct11]]="val"),"",INDEX(Tableau1[],MATCH(Tableau1[[#This Row],[direct11]],Tableau1[NOM],0),2))</f>
        <v/>
      </c>
      <c r="N73" s="1" t="str">
        <f t="array" ref="N73">IF(OR(Tableau1[[#This Row],[direct12]]="",Tableau1[[#This Row],[direct12]]="val"),"",INDEX(Tableau1[],MATCH(Tableau1[[#This Row],[direct12]],Tableau1[NOM],0),2))</f>
        <v/>
      </c>
      <c r="O73" s="1" t="str">
        <f t="array" ref="O73">IF(OR(Tableau1[[#This Row],[direct13]]="",Tableau1[[#This Row],[direct13]]="val"),"",INDEX(Tableau1[],MATCH(Tableau1[[#This Row],[direct13]],Tableau1[NOM],0),2))</f>
        <v/>
      </c>
      <c r="P73" s="1" t="str">
        <f t="array" ref="P73">IF(OR(Tableau1[[#This Row],[direct14]]="",Tableau1[[#This Row],[direct14]]="val"),"",INDEX(Tableau1[],MATCH(Tableau1[[#This Row],[direct14]],Tableau1[NOM],0),2))</f>
        <v/>
      </c>
      <c r="Q73" s="1" t="str">
        <f t="array" ref="Q73">IF(OR(Tableau1[[#This Row],[direct15]]="",Tableau1[[#This Row],[direct15]]="val"),"",INDEX(Tableau1[],MATCH(Tableau1[[#This Row],[direct15]],Tableau1[NOM],0),2))</f>
        <v/>
      </c>
      <c r="R73" s="1" t="str">
        <f t="array" ref="R73">IF(OR(Tableau1[[#This Row],[direct16]]="",Tableau1[[#This Row],[direct16]]="val"),"",INDEX(Tableau1[],MATCH(Tableau1[[#This Row],[direct16]],Tableau1[NOM],0),2))</f>
        <v/>
      </c>
      <c r="S73" s="1" t="str">
        <f t="array" ref="S73">IF(OR(Tableau1[[#This Row],[direct17]]="",Tableau1[[#This Row],[direct17]]="val"),"",INDEX(Tableau1[],MATCH(Tableau1[[#This Row],[direct17]],Tableau1[NOM],0),2))</f>
        <v/>
      </c>
      <c r="T73" s="1" t="str">
        <f t="array" ref="T73">IF(OR(Tableau1[[#This Row],[direct18]]="",Tableau1[[#This Row],[direct18]]="val"),"",INDEX(Tableau1[],MATCH(Tableau1[[#This Row],[direct18]],Tableau1[NOM],0),2))</f>
        <v/>
      </c>
      <c r="U73" s="1" t="str">
        <f t="array" ref="U73">IF(OR(Tableau1[[#This Row],[direct19]]="",Tableau1[[#This Row],[direct19]]="val"),"",INDEX(Tableau1[],MATCH(Tableau1[[#This Row],[direct19]],Tableau1[NOM],0),2))</f>
        <v/>
      </c>
      <c r="V73" s="12" t="str">
        <f t="array" ref="V73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3" s="12">
        <f t="array" ref="W73">IF(Tableau1[[#This Row],[LEADER DIRECT]]="",0,INDEX(Tableau1[],MATCH(Tableau1[[#This Row],[LEADER DIRECT]],Tableau1[NOM],0),COLUMN(Tableau1[[#This Row],[RANG_leader]])))</f>
        <v>0</v>
      </c>
      <c r="X73" s="12">
        <f t="array" ref="X73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3" s="12">
        <f t="array" ref="Y73">IF(Tableau1[[#This Row],[DIRECT]]="",0,VLOOKUP(Tableau1[[#This Row],[DIRECT]],Tableau1[],COLUMN(Tableau1[[#This Row],[RANG]]),FALSE)+1)</f>
        <v>3</v>
      </c>
      <c r="Z73" s="8">
        <v>875</v>
      </c>
      <c r="AA73" s="1">
        <f t="array" ref="AA73">COUNTIF(Tableau1[DIRECT],Tableau1[[#This Row],[NOM]])</f>
        <v>0</v>
      </c>
      <c r="AB73" s="1">
        <f t="array" ref="AB73">COUNTIFS(Tableau1[DIRECT],Tableau1[[#This Row],[NOM]],Tableau1[VENTES],"&gt;=250")</f>
        <v>0</v>
      </c>
      <c r="AC73" s="1">
        <f t="array" ref="AC73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3" s="1">
        <f t="array" ref="AD73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3" s="12">
        <f t="array" ref="AE73">IF(Tableau1[[#This Row],[LEAD_QUAL_PREMIER]]=1,Tableau1[[#This Row],[niv1 qual]],COUNTIFS(Tableau1[DIRECT],Tableau1[[#This Row],[NOM]],Tableau1[LEAD_QUAL_VRAI],0,Tableau1[VENTES],"&gt;=250"))</f>
        <v>0</v>
      </c>
      <c r="AF73" s="1">
        <f t="array" ref="AF73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3" s="1">
        <f t="array" ref="AG73">IF(AND(Tableau1[[#This Row],[niv1 qual]]&gt;3,(Tableau1[[#This Row],[niv1 qual]]+Tableau1[[#This Row],[niv2+ qual]])&gt;5,Tableau1[[#This Row],[VENTES]]&gt;=1000,Tableau1[[#This Row],[ventes_equipe_temp]]&gt;=6000),1,0)</f>
        <v>0</v>
      </c>
      <c r="AH73" s="1">
        <f t="array" ref="AH73">IF(Tableau1[[#This Row],[LEAD_POSSIBLE]]=1,RANK(Tableau1[[#This Row],[RANG]],Tableau1[RANG],1),0)</f>
        <v>0</v>
      </c>
      <c r="AI73" s="1">
        <f t="array" ref="AI73">IF(COUNTIF(Tableau1[LEAD_POSSIBLE_RANG],"&lt;&gt;0")&gt;0,IF(Tableau1[[#This Row],[LEAD_POSSIBLE_RANG]]=LARGE(Tableau1[LEAD_POSSIBLE_RANG],1),1,0),0)</f>
        <v>0</v>
      </c>
      <c r="AJ73" s="1">
        <f t="array" ref="AJ73">IF(Tableau1[[#This Row],[DIRECT]]="",Tableau1[[#This Row],[LEAD_QUAL_VRAI]],IF(INDEX(Tableau1[],MATCH(Tableau1[[#This Row],[DIRECT]],Tableau1[NOM],0),COLUMN(Tableau1[[#This Row],[LEAD_QUAL_VRAI]]))=1,1,0))</f>
        <v>0</v>
      </c>
      <c r="AK73" s="1">
        <f t="array" ref="AK73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3" s="1">
        <f t="array" ref="AL73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875</v>
      </c>
      <c r="AM73" s="10">
        <f t="array" ref="AM73">Tableau1[[#This Row],[VENTES]]+SUMIFS(Tableau1[VENTES EQUIPE],Tableau1[DIRECT],Tableau1[[#This Row],[NOM]],Tableau1[signé_lead],0)</f>
        <v>875</v>
      </c>
      <c r="AN73" s="1">
        <f t="array" ref="AN73">IF(Tableau1[[#This Row],[LEAD_QUAL_VRAI]]=1,SUMIFS(Tableau1[VENTES EQUIPE],Tableau1[LEADER DIRECT],Tableau1[[#This Row],[NOM]],Tableau1[signé_lead],1),0)</f>
        <v>0</v>
      </c>
      <c r="AO73" s="1">
        <f t="array" ref="AO73">IF(Tableau1[[#This Row],[LEAD_QUAL_VRAI]]=1,SUMIFS(Tableau1[VENTES EQUIPE],Tableau1[RANG_leader],Tableau1[[#This Row],[RANG_leader]]+2,Tableau1[signé_lead],1),0)</f>
        <v>0</v>
      </c>
      <c r="AP73" s="1">
        <f t="array" ref="AP73">IF(Tableau1[[#This Row],[LEAD_QUAL_VRAI]]=1,SUMIFS(Tableau1[VENTES EQUIPE],Tableau1[RANG_leader],Tableau1[[#This Row],[RANG_leader]]+3,Tableau1[signé_lead],1),0)</f>
        <v>0</v>
      </c>
      <c r="AQ73" s="1">
        <f t="array" ref="AQ73">IF(Tableau1[[#This Row],[LEAD_QUAL_VRAI]]=1,SUMIFS(Tableau1[VENTES EQUIPE],Tableau1[RANG_leader],Tableau1[[#This Row],[RANG_leader]]+4,Tableau1[signé_lead],1),0)</f>
        <v>0</v>
      </c>
      <c r="AR73" s="1">
        <f t="array" ref="AR73">IF(Tableau1[[#This Row],[LEAD_QUAL_VRAI]]=1,SUMIFS(Tableau1[VENTES EQUIPE],Tableau1[RANG_leader],Tableau1[[#This Row],[RANG_leader]]+5,Tableau1[signé_lead],1),0)</f>
        <v>0</v>
      </c>
      <c r="AS73" s="1">
        <f t="array" ref="AS73">IF(Tableau1[[#This Row],[LEAD_QUAL_VRAI]]=1,SUMIFS(Tableau1[VENTES EQUIPE],Tableau1[RANG_leader],Tableau1[[#This Row],[RANG_leader]]+6,Tableau1[signé_lead],1),0)</f>
        <v>0</v>
      </c>
      <c r="AT73" s="1">
        <f t="array" ref="AT73">IF(Tableau1[[#This Row],[LEAD_QUAL_VRAI]]=1,SUMIFS(Tableau1[VENTES EQUIPE],Tableau1[RANG_leader],Tableau1[[#This Row],[RANG_leader]]+7,Tableau1[signé_lead],1),0)</f>
        <v>0</v>
      </c>
      <c r="AU73" s="1">
        <f t="array" ref="AU73">IF(Tableau1[[#This Row],[LEAD_QUAL_VRAI]]=1,SUMIFS(Tableau1[VENTES EQUIPE],Tableau1[RANG_leader],Tableau1[[#This Row],[RANG_leader]]+8,Tableau1[signé_lead],1),0)</f>
        <v>0</v>
      </c>
      <c r="AV73" s="1">
        <f t="array" ref="AV73">IF(Tableau1[[#This Row],[LEAD_QUAL_VRAI]]=1,SUMIFS(Tableau1[VENTES EQUIPE],Tableau1[RANG_leader],Tableau1[[#This Row],[RANG_leader]]+9,Tableau1[signé_lead],1),0)</f>
        <v>0</v>
      </c>
      <c r="AW73" s="1">
        <f t="array" ref="AW73">IF(Tableau1[[#This Row],[LEAD_QUAL_VRAI]]=1,SUMIFS(Tableau1[VENTES EQUIPE],Tableau1[RANG_leader],Tableau1[[#This Row],[RANG_leader]]+10,Tableau1[signé_lead],1),0)</f>
        <v>0</v>
      </c>
      <c r="AX73" s="1">
        <f t="array" ref="AX73">IF(Tableau1[[#This Row],[LEAD_QUAL_VRAI]]=1,SUMIFS(Tableau1[VENTES EQUIPE],Tableau1[RANG_leader],Tableau1[[#This Row],[RANG_leader]]+11,Tableau1[signé_lead],1),0)</f>
        <v>0</v>
      </c>
      <c r="AY73" s="1">
        <f t="array" ref="AY73">IF(Tableau1[[#This Row],[LEAD_QUAL_VRAI]]=1,SUMIFS(Tableau1[VENTES EQUIPE],Tableau1[RANG_leader],Tableau1[[#This Row],[RANG_leader]]+12,Tableau1[signé_lead],1),0)</f>
        <v>0</v>
      </c>
      <c r="AZ73" s="1">
        <f t="array" ref="AZ73">IF(Tableau1[[#This Row],[LEAD_QUAL_VRAI]]=1,SUMIFS(Tableau1[VENTES EQUIPE],Tableau1[RANG_leader],Tableau1[[#This Row],[RANG_leader]]+13,Tableau1[signé_lead],1),0)</f>
        <v>0</v>
      </c>
      <c r="BA73" s="1">
        <f t="array" ref="BA73">IF(Tableau1[[#This Row],[LEAD_QUAL_VRAI]]=1,SUMIFS(Tableau1[VENTES EQUIPE],Tableau1[RANG_leader],Tableau1[[#This Row],[RANG_leader]]+14,Tableau1[signé_lead],1),0)</f>
        <v>0</v>
      </c>
      <c r="BB73" s="1">
        <f t="array" ref="BB73">IF(Tableau1[[#This Row],[LEAD_QUAL_VRAI]]=1,SUMIFS(Tableau1[VENTES EQUIPE],Tableau1[RANG_leader],Tableau1[[#This Row],[RANG_leader]]+15,Tableau1[signé_lead],1),0)</f>
        <v>0</v>
      </c>
      <c r="BC73" s="1">
        <f t="array" ref="BC73">IF(Tableau1[[#This Row],[LEAD_QUAL_VRAI]]=1,COUNTIFS(Tableau1[LEADER DIRECT],Tableau1[[#This Row],[NOM]],Tableau1[LEAD_QUAL_VRAI],1),0)</f>
        <v>0</v>
      </c>
      <c r="BD73" s="1">
        <f t="array" ref="BD73">IF(Tableau1[[#This Row],[LEAD_QUAL_VRAI]]=1,COUNTIFS(Tableau1[RANG_leader],Tableau1[[#This Row],[RANG_leader]]+2),0)</f>
        <v>0</v>
      </c>
      <c r="BE73" s="1">
        <f t="array" ref="BE73">IF(Tableau1[[#This Row],[LEAD_QUAL_VRAI]]=1,COUNTIFS(Tableau1[RANG_leader],Tableau1[[#This Row],[RANG_leader]]+3),0)</f>
        <v>0</v>
      </c>
      <c r="BF73" s="1">
        <f t="array" ref="BF73">IF(AND(Tableau1[[#This Row],[VENTES]]&gt;=250,COUNTIFS(Tableau1[DIRECT],Tableau1[[#This Row],[NOM]],Tableau1[VENTES],"&gt;=250",Tableau1[LEAD_QUAL_VRAI],0)&gt;0),1,0)</f>
        <v>0</v>
      </c>
      <c r="BG73" s="1">
        <f t="array" ref="BG73">IF(AND(Tableau1[[#This Row],[VENTES]]&gt;=250,COUNTIFS(Tableau1[DIRECT],Tableau1[[#This Row],[NOM]],Tableau1[VENTES],"&gt;=250",Tableau1[LEAD_QUAL_VRAI],0)&gt;1),1,0)</f>
        <v>0</v>
      </c>
      <c r="BH73" s="1">
        <f t="array" ref="BH73">IF(AND(Tableau1[[#This Row],[VENTES]]&gt;=750,COUNTIFS(Tableau1[DIRECT],Tableau1[[#This Row],[NOM]],Tableau1[VENTES],"&gt;=250",Tableau1[LEAD_QUAL_VRAI],0)&gt;2,Tableau1[[#This Row],[VENTES EQUIPE]]&gt;=3000),1,0)</f>
        <v>0</v>
      </c>
      <c r="BI73" s="1">
        <f t="array" ref="BI73">IF(Tableau1[[#This Row],[lead niv1]]=1,1,0)</f>
        <v>0</v>
      </c>
      <c r="BJ73" s="1">
        <f t="array" ref="BJ73">IF(Tableau1[[#This Row],[lead niv1]]&gt;1,1,0)</f>
        <v>0</v>
      </c>
      <c r="BK73" s="1">
        <f t="array" ref="BK73">IF(AND(Tableau1[[#This Row],[lead niv1]]&gt;2,Tableau1[[#This Row],[lead niv2]]&gt;0),1,0)</f>
        <v>0</v>
      </c>
      <c r="BL73" s="1">
        <f t="array" ref="BL73">IF(AND(Tableau1[[#This Row],[lead niv1]]&gt;5,Tableau1[[#This Row],[lead niv2]]&gt;2,Tableau1[[#This Row],[lead niv3]]&gt;0),1,0)</f>
        <v>0</v>
      </c>
      <c r="BM73" s="1">
        <f t="array" ref="BM73">IF(AND(Tableau1[[#This Row],[lead niv1]]&gt;11,Tableau1[[#This Row],[lead niv2]]&gt;5,Tableau1[[#This Row],[lead niv3]]&gt;1),1,0)</f>
        <v>0</v>
      </c>
      <c r="BN73" s="10" t="str">
        <f t="array" ref="BN73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3" s="13">
        <f t="array" ref="BO73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218.75</v>
      </c>
      <c r="BP73" s="12" t="str">
        <f t="array" ref="BP73">Tableau1[[#This Row],[lead niv1]]&amp;"-"&amp;Tableau1[[#This Row],[lead niv2]]&amp;"-"&amp;Tableau1[[#This Row],[lead niv3]]</f>
        <v>0-0-0</v>
      </c>
      <c r="BQ73" s="12"/>
      <c r="BR73" s="14">
        <v>0</v>
      </c>
      <c r="BS73" s="26" t="str">
        <f t="array" ref="BS73">INDEX(Tableau2[RANK],MATCH(BN73,Tableau2[RANK],0)+1,1)</f>
        <v>CONS SEIGNOR</v>
      </c>
      <c r="BT73" s="26">
        <f t="array" ref="BT73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3" s="26" t="str">
        <f t="array" ref="BU73">IF(Tableau1[[#This Row],[PERSO À QUALIFIER]]&gt;0,INDEX(Tableau1[],MATCH(_xlfn.MAXIFS(Tableau1[VENTES],Tableau1[VENTES],"&lt;250",Tableau1[DIRECT],Tableau1[[#This Row],[NOM]]),Tableau1[VENTES],0),COLUMN(Tableau1[NOM])),"")</f>
        <v/>
      </c>
      <c r="BV73" s="26" t="str">
        <f t="array" ref="BV73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3" s="26">
        <f t="array" ref="BW73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3" s="26" t="str">
        <f t="array" ref="BX73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3" s="26" t="str">
        <f t="array" ref="BY73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3" s="26" t="str">
        <f t="array" ref="BZ73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3" s="26" t="str">
        <f t="array" ref="CA73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3" s="26">
        <f t="array" ref="CB73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3" s="26">
        <f t="array" ref="CC73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3" s="26">
        <f t="array" ref="CD73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3" s="26" t="str">
        <f t="array" ref="CE73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3" s="26" t="str">
        <f t="array" ref="CF73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3" s="26" t="str">
        <f t="array" ref="CG7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3" s="26" t="str">
        <f t="array" ref="CH73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3" s="26" t="str">
        <f t="array" ref="CI73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3" s="26" t="str">
        <f t="array" ref="CJ73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3" s="26" t="str">
        <f t="array" ref="CK73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3" s="26" t="e">
        <f t="array" ref="CL73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3" s="26" t="e">
        <f t="array" ref="CM73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3" s="26"/>
      <c r="CO73" s="26"/>
      <c r="CP73" s="26">
        <f t="array" ref="CP73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3" s="26" t="str">
        <f t="array" ref="CQ73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3" s="26" t="str">
        <f t="array" ref="CR73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3" s="26"/>
      <c r="CT73" s="26"/>
      <c r="CU73" s="26"/>
      <c r="CV73" s="26"/>
      <c r="CW73" s="26"/>
      <c r="CX73" s="26"/>
      <c r="CY73" s="26"/>
      <c r="CZ73" s="26"/>
      <c r="DA73" s="26"/>
      <c r="DB73" s="26"/>
      <c r="DC73" s="26">
        <f t="array" ref="DC73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3" s="26" t="str">
        <f t="array" ref="DD73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3" s="26" t="str">
        <f t="array" ref="DE73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3" s="26">
        <f t="array" ref="DF73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3" s="26" t="str">
        <f t="array" ref="DG73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3" s="26" t="str">
        <f t="array" ref="DH73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3" s="26">
        <f t="array" ref="DI73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3" s="26">
        <f t="array" ref="DJ73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218.75</v>
      </c>
      <c r="DK73" s="26">
        <f t="array" ref="DK73">IF(Tableau1[[#This Row],[PAYE SI INVESTI]]&lt;&gt;"",Tableau1[[#This Row],[PAYE SI INVESTI]]-Tableau1[[#This Row],[PAYE]],"")</f>
        <v>0</v>
      </c>
      <c r="DO73" s="3"/>
    </row>
    <row r="74" spans="1:119" x14ac:dyDescent="0.25">
      <c r="A74" s="9" t="s">
        <v>186</v>
      </c>
      <c r="B74" s="2" t="s">
        <v>171</v>
      </c>
      <c r="C74" s="1" t="str">
        <f t="array" ref="C74">IF(OR(Tableau1[[#This Row],[DIRECT]]="",Tableau1[[#This Row],[DIRECT]]="val"),"",INDEX(Tableau1[],MATCH(Tableau1[[#This Row],[DIRECT]],Tableau1[NOM],0),2))</f>
        <v>test5</v>
      </c>
      <c r="D74" s="1" t="str">
        <f t="array" ref="D74">IF(OR(Tableau1[[#This Row],[direct2]]="",Tableau1[[#This Row],[direct2]]="val"),"",INDEX(Tableau1[],MATCH(Tableau1[[#This Row],[direct2]],Tableau1[NOM],0),2))</f>
        <v>VAL</v>
      </c>
      <c r="E74" s="1" t="str">
        <f t="array" ref="E74">IF(OR(Tableau1[[#This Row],[direct3]]="",Tableau1[[#This Row],[direct3]]="val"),"",INDEX(Tableau1[],MATCH(Tableau1[[#This Row],[direct3]],Tableau1[NOM],0),2))</f>
        <v/>
      </c>
      <c r="F74" s="1" t="str">
        <f t="array" ref="F74">IF(OR(Tableau1[[#This Row],[direct4]]="",Tableau1[[#This Row],[direct4]]="val"),"",INDEX(Tableau1[],MATCH(Tableau1[[#This Row],[direct4]],Tableau1[NOM],0),2))</f>
        <v/>
      </c>
      <c r="G74" s="1" t="str">
        <f t="array" ref="G74">IF(OR(Tableau1[[#This Row],[direct5]]="",Tableau1[[#This Row],[direct5]]="val"),"",INDEX(Tableau1[],MATCH(Tableau1[[#This Row],[direct5]],Tableau1[NOM],0),2))</f>
        <v/>
      </c>
      <c r="H74" s="1" t="str">
        <f t="array" ref="H74">IF(OR(Tableau1[[#This Row],[direct6]]="",Tableau1[[#This Row],[direct6]]="val"),"",INDEX(Tableau1[],MATCH(Tableau1[[#This Row],[direct6]],Tableau1[NOM],0),2))</f>
        <v/>
      </c>
      <c r="I74" s="1" t="str">
        <f t="array" ref="I74">IF(OR(Tableau1[[#This Row],[direct7]]="",Tableau1[[#This Row],[direct7]]="val"),"",INDEX(Tableau1[],MATCH(Tableau1[[#This Row],[direct7]],Tableau1[NOM],0),2))</f>
        <v/>
      </c>
      <c r="J74" s="1" t="str">
        <f t="array" ref="J74">IF(OR(Tableau1[[#This Row],[direct8]]="",Tableau1[[#This Row],[direct8]]="val"),"",INDEX(Tableau1[],MATCH(Tableau1[[#This Row],[direct8]],Tableau1[NOM],0),2))</f>
        <v/>
      </c>
      <c r="K74" s="1" t="str">
        <f t="array" ref="K74">IF(OR(Tableau1[[#This Row],[direct9]]="",Tableau1[[#This Row],[direct9]]="val"),"",INDEX(Tableau1[],MATCH(Tableau1[[#This Row],[direct9]],Tableau1[NOM],0),2))</f>
        <v/>
      </c>
      <c r="L74" s="1" t="str">
        <f t="array" ref="L74">IF(OR(Tableau1[[#This Row],[direct10]]="",Tableau1[[#This Row],[direct10]]="val"),"",INDEX(Tableau1[],MATCH(Tableau1[[#This Row],[direct10]],Tableau1[NOM],0),2))</f>
        <v/>
      </c>
      <c r="M74" s="1" t="str">
        <f t="array" ref="M74">IF(OR(Tableau1[[#This Row],[direct11]]="",Tableau1[[#This Row],[direct11]]="val"),"",INDEX(Tableau1[],MATCH(Tableau1[[#This Row],[direct11]],Tableau1[NOM],0),2))</f>
        <v/>
      </c>
      <c r="N74" s="1" t="str">
        <f t="array" ref="N74">IF(OR(Tableau1[[#This Row],[direct12]]="",Tableau1[[#This Row],[direct12]]="val"),"",INDEX(Tableau1[],MATCH(Tableau1[[#This Row],[direct12]],Tableau1[NOM],0),2))</f>
        <v/>
      </c>
      <c r="O74" s="1" t="str">
        <f t="array" ref="O74">IF(OR(Tableau1[[#This Row],[direct13]]="",Tableau1[[#This Row],[direct13]]="val"),"",INDEX(Tableau1[],MATCH(Tableau1[[#This Row],[direct13]],Tableau1[NOM],0),2))</f>
        <v/>
      </c>
      <c r="P74" s="1" t="str">
        <f t="array" ref="P74">IF(OR(Tableau1[[#This Row],[direct14]]="",Tableau1[[#This Row],[direct14]]="val"),"",INDEX(Tableau1[],MATCH(Tableau1[[#This Row],[direct14]],Tableau1[NOM],0),2))</f>
        <v/>
      </c>
      <c r="Q74" s="1" t="str">
        <f t="array" ref="Q74">IF(OR(Tableau1[[#This Row],[direct15]]="",Tableau1[[#This Row],[direct15]]="val"),"",INDEX(Tableau1[],MATCH(Tableau1[[#This Row],[direct15]],Tableau1[NOM],0),2))</f>
        <v/>
      </c>
      <c r="R74" s="1" t="str">
        <f t="array" ref="R74">IF(OR(Tableau1[[#This Row],[direct16]]="",Tableau1[[#This Row],[direct16]]="val"),"",INDEX(Tableau1[],MATCH(Tableau1[[#This Row],[direct16]],Tableau1[NOM],0),2))</f>
        <v/>
      </c>
      <c r="S74" s="1" t="str">
        <f t="array" ref="S74">IF(OR(Tableau1[[#This Row],[direct17]]="",Tableau1[[#This Row],[direct17]]="val"),"",INDEX(Tableau1[],MATCH(Tableau1[[#This Row],[direct17]],Tableau1[NOM],0),2))</f>
        <v/>
      </c>
      <c r="T74" s="1" t="str">
        <f t="array" ref="T74">IF(OR(Tableau1[[#This Row],[direct18]]="",Tableau1[[#This Row],[direct18]]="val"),"",INDEX(Tableau1[],MATCH(Tableau1[[#This Row],[direct18]],Tableau1[NOM],0),2))</f>
        <v/>
      </c>
      <c r="U74" s="1" t="str">
        <f t="array" ref="U74">IF(OR(Tableau1[[#This Row],[direct19]]="",Tableau1[[#This Row],[direct19]]="val"),"",INDEX(Tableau1[],MATCH(Tableau1[[#This Row],[direct19]],Tableau1[NOM],0),2))</f>
        <v/>
      </c>
      <c r="V74" s="12" t="str">
        <f t="array" ref="V74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4" s="12">
        <f t="array" ref="W74">IF(Tableau1[[#This Row],[LEADER DIRECT]]="",0,INDEX(Tableau1[],MATCH(Tableau1[[#This Row],[LEADER DIRECT]],Tableau1[NOM],0),COLUMN(Tableau1[[#This Row],[RANG_leader]])))</f>
        <v>0</v>
      </c>
      <c r="X74" s="12">
        <f t="array" ref="X74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4" s="12">
        <f t="array" ref="Y74">IF(Tableau1[[#This Row],[DIRECT]]="",0,VLOOKUP(Tableau1[[#This Row],[DIRECT]],Tableau1[],COLUMN(Tableau1[[#This Row],[RANG]]),FALSE)+1)</f>
        <v>3</v>
      </c>
      <c r="Z74" s="8">
        <v>650</v>
      </c>
      <c r="AA74" s="1">
        <f t="array" ref="AA74">COUNTIF(Tableau1[DIRECT],Tableau1[[#This Row],[NOM]])</f>
        <v>0</v>
      </c>
      <c r="AB74" s="1">
        <f t="array" ref="AB74">COUNTIFS(Tableau1[DIRECT],Tableau1[[#This Row],[NOM]],Tableau1[VENTES],"&gt;=250")</f>
        <v>0</v>
      </c>
      <c r="AC74" s="1">
        <f t="array" ref="AC74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4" s="1">
        <f t="array" ref="AD74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4" s="12">
        <f t="array" ref="AE74">IF(Tableau1[[#This Row],[LEAD_QUAL_PREMIER]]=1,Tableau1[[#This Row],[niv1 qual]],COUNTIFS(Tableau1[DIRECT],Tableau1[[#This Row],[NOM]],Tableau1[LEAD_QUAL_VRAI],0,Tableau1[VENTES],"&gt;=250"))</f>
        <v>0</v>
      </c>
      <c r="AF74" s="1">
        <f t="array" ref="AF74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4" s="1">
        <f t="array" ref="AG74">IF(AND(Tableau1[[#This Row],[niv1 qual]]&gt;3,(Tableau1[[#This Row],[niv1 qual]]+Tableau1[[#This Row],[niv2+ qual]])&gt;5,Tableau1[[#This Row],[VENTES]]&gt;=1000,Tableau1[[#This Row],[ventes_equipe_temp]]&gt;=6000),1,0)</f>
        <v>0</v>
      </c>
      <c r="AH74" s="1">
        <f t="array" ref="AH74">IF(Tableau1[[#This Row],[LEAD_POSSIBLE]]=1,RANK(Tableau1[[#This Row],[RANG]],Tableau1[RANG],1),0)</f>
        <v>0</v>
      </c>
      <c r="AI74" s="1">
        <f t="array" ref="AI74">IF(COUNTIF(Tableau1[LEAD_POSSIBLE_RANG],"&lt;&gt;0")&gt;0,IF(Tableau1[[#This Row],[LEAD_POSSIBLE_RANG]]=LARGE(Tableau1[LEAD_POSSIBLE_RANG],1),1,0),0)</f>
        <v>0</v>
      </c>
      <c r="AJ74" s="1">
        <f t="array" ref="AJ74">IF(Tableau1[[#This Row],[DIRECT]]="",Tableau1[[#This Row],[LEAD_QUAL_VRAI]],IF(INDEX(Tableau1[],MATCH(Tableau1[[#This Row],[DIRECT]],Tableau1[NOM],0),COLUMN(Tableau1[[#This Row],[LEAD_QUAL_VRAI]]))=1,1,0))</f>
        <v>0</v>
      </c>
      <c r="AK74" s="1">
        <f t="array" ref="AK74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4" s="1">
        <f t="array" ref="AL74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650</v>
      </c>
      <c r="AM74" s="10">
        <f t="array" ref="AM74">Tableau1[[#This Row],[VENTES]]+SUMIFS(Tableau1[VENTES EQUIPE],Tableau1[DIRECT],Tableau1[[#This Row],[NOM]],Tableau1[signé_lead],0)</f>
        <v>650</v>
      </c>
      <c r="AN74" s="1">
        <f t="array" ref="AN74">IF(Tableau1[[#This Row],[LEAD_QUAL_VRAI]]=1,SUMIFS(Tableau1[VENTES EQUIPE],Tableau1[LEADER DIRECT],Tableau1[[#This Row],[NOM]],Tableau1[signé_lead],1),0)</f>
        <v>0</v>
      </c>
      <c r="AO74" s="1">
        <f t="array" ref="AO74">IF(Tableau1[[#This Row],[LEAD_QUAL_VRAI]]=1,SUMIFS(Tableau1[VENTES EQUIPE],Tableau1[RANG_leader],Tableau1[[#This Row],[RANG_leader]]+2,Tableau1[signé_lead],1),0)</f>
        <v>0</v>
      </c>
      <c r="AP74" s="1">
        <f t="array" ref="AP74">IF(Tableau1[[#This Row],[LEAD_QUAL_VRAI]]=1,SUMIFS(Tableau1[VENTES EQUIPE],Tableau1[RANG_leader],Tableau1[[#This Row],[RANG_leader]]+3,Tableau1[signé_lead],1),0)</f>
        <v>0</v>
      </c>
      <c r="AQ74" s="1">
        <f t="array" ref="AQ74">IF(Tableau1[[#This Row],[LEAD_QUAL_VRAI]]=1,SUMIFS(Tableau1[VENTES EQUIPE],Tableau1[RANG_leader],Tableau1[[#This Row],[RANG_leader]]+4,Tableau1[signé_lead],1),0)</f>
        <v>0</v>
      </c>
      <c r="AR74" s="1">
        <f t="array" ref="AR74">IF(Tableau1[[#This Row],[LEAD_QUAL_VRAI]]=1,SUMIFS(Tableau1[VENTES EQUIPE],Tableau1[RANG_leader],Tableau1[[#This Row],[RANG_leader]]+5,Tableau1[signé_lead],1),0)</f>
        <v>0</v>
      </c>
      <c r="AS74" s="1">
        <f t="array" ref="AS74">IF(Tableau1[[#This Row],[LEAD_QUAL_VRAI]]=1,SUMIFS(Tableau1[VENTES EQUIPE],Tableau1[RANG_leader],Tableau1[[#This Row],[RANG_leader]]+6,Tableau1[signé_lead],1),0)</f>
        <v>0</v>
      </c>
      <c r="AT74" s="1">
        <f t="array" ref="AT74">IF(Tableau1[[#This Row],[LEAD_QUAL_VRAI]]=1,SUMIFS(Tableau1[VENTES EQUIPE],Tableau1[RANG_leader],Tableau1[[#This Row],[RANG_leader]]+7,Tableau1[signé_lead],1),0)</f>
        <v>0</v>
      </c>
      <c r="AU74" s="1">
        <f t="array" ref="AU74">IF(Tableau1[[#This Row],[LEAD_QUAL_VRAI]]=1,SUMIFS(Tableau1[VENTES EQUIPE],Tableau1[RANG_leader],Tableau1[[#This Row],[RANG_leader]]+8,Tableau1[signé_lead],1),0)</f>
        <v>0</v>
      </c>
      <c r="AV74" s="1">
        <f t="array" ref="AV74">IF(Tableau1[[#This Row],[LEAD_QUAL_VRAI]]=1,SUMIFS(Tableau1[VENTES EQUIPE],Tableau1[RANG_leader],Tableau1[[#This Row],[RANG_leader]]+9,Tableau1[signé_lead],1),0)</f>
        <v>0</v>
      </c>
      <c r="AW74" s="1">
        <f t="array" ref="AW74">IF(Tableau1[[#This Row],[LEAD_QUAL_VRAI]]=1,SUMIFS(Tableau1[VENTES EQUIPE],Tableau1[RANG_leader],Tableau1[[#This Row],[RANG_leader]]+10,Tableau1[signé_lead],1),0)</f>
        <v>0</v>
      </c>
      <c r="AX74" s="1">
        <f t="array" ref="AX74">IF(Tableau1[[#This Row],[LEAD_QUAL_VRAI]]=1,SUMIFS(Tableau1[VENTES EQUIPE],Tableau1[RANG_leader],Tableau1[[#This Row],[RANG_leader]]+11,Tableau1[signé_lead],1),0)</f>
        <v>0</v>
      </c>
      <c r="AY74" s="1">
        <f t="array" ref="AY74">IF(Tableau1[[#This Row],[LEAD_QUAL_VRAI]]=1,SUMIFS(Tableau1[VENTES EQUIPE],Tableau1[RANG_leader],Tableau1[[#This Row],[RANG_leader]]+12,Tableau1[signé_lead],1),0)</f>
        <v>0</v>
      </c>
      <c r="AZ74" s="1">
        <f t="array" ref="AZ74">IF(Tableau1[[#This Row],[LEAD_QUAL_VRAI]]=1,SUMIFS(Tableau1[VENTES EQUIPE],Tableau1[RANG_leader],Tableau1[[#This Row],[RANG_leader]]+13,Tableau1[signé_lead],1),0)</f>
        <v>0</v>
      </c>
      <c r="BA74" s="1">
        <f t="array" ref="BA74">IF(Tableau1[[#This Row],[LEAD_QUAL_VRAI]]=1,SUMIFS(Tableau1[VENTES EQUIPE],Tableau1[RANG_leader],Tableau1[[#This Row],[RANG_leader]]+14,Tableau1[signé_lead],1),0)</f>
        <v>0</v>
      </c>
      <c r="BB74" s="1">
        <f t="array" ref="BB74">IF(Tableau1[[#This Row],[LEAD_QUAL_VRAI]]=1,SUMIFS(Tableau1[VENTES EQUIPE],Tableau1[RANG_leader],Tableau1[[#This Row],[RANG_leader]]+15,Tableau1[signé_lead],1),0)</f>
        <v>0</v>
      </c>
      <c r="BC74" s="1">
        <f t="array" ref="BC74">IF(Tableau1[[#This Row],[LEAD_QUAL_VRAI]]=1,COUNTIFS(Tableau1[LEADER DIRECT],Tableau1[[#This Row],[NOM]],Tableau1[LEAD_QUAL_VRAI],1),0)</f>
        <v>0</v>
      </c>
      <c r="BD74" s="1">
        <f t="array" ref="BD74">IF(Tableau1[[#This Row],[LEAD_QUAL_VRAI]]=1,COUNTIFS(Tableau1[RANG_leader],Tableau1[[#This Row],[RANG_leader]]+2),0)</f>
        <v>0</v>
      </c>
      <c r="BE74" s="1">
        <f t="array" ref="BE74">IF(Tableau1[[#This Row],[LEAD_QUAL_VRAI]]=1,COUNTIFS(Tableau1[RANG_leader],Tableau1[[#This Row],[RANG_leader]]+3),0)</f>
        <v>0</v>
      </c>
      <c r="BF74" s="1">
        <f t="array" ref="BF74">IF(AND(Tableau1[[#This Row],[VENTES]]&gt;=250,COUNTIFS(Tableau1[DIRECT],Tableau1[[#This Row],[NOM]],Tableau1[VENTES],"&gt;=250",Tableau1[LEAD_QUAL_VRAI],0)&gt;0),1,0)</f>
        <v>0</v>
      </c>
      <c r="BG74" s="1">
        <f t="array" ref="BG74">IF(AND(Tableau1[[#This Row],[VENTES]]&gt;=250,COUNTIFS(Tableau1[DIRECT],Tableau1[[#This Row],[NOM]],Tableau1[VENTES],"&gt;=250",Tableau1[LEAD_QUAL_VRAI],0)&gt;1),1,0)</f>
        <v>0</v>
      </c>
      <c r="BH74" s="1">
        <f t="array" ref="BH74">IF(AND(Tableau1[[#This Row],[VENTES]]&gt;=750,COUNTIFS(Tableau1[DIRECT],Tableau1[[#This Row],[NOM]],Tableau1[VENTES],"&gt;=250",Tableau1[LEAD_QUAL_VRAI],0)&gt;2,Tableau1[[#This Row],[VENTES EQUIPE]]&gt;=3000),1,0)</f>
        <v>0</v>
      </c>
      <c r="BI74" s="1">
        <f t="array" ref="BI74">IF(Tableau1[[#This Row],[lead niv1]]=1,1,0)</f>
        <v>0</v>
      </c>
      <c r="BJ74" s="1">
        <f t="array" ref="BJ74">IF(Tableau1[[#This Row],[lead niv1]]&gt;1,1,0)</f>
        <v>0</v>
      </c>
      <c r="BK74" s="1">
        <f t="array" ref="BK74">IF(AND(Tableau1[[#This Row],[lead niv1]]&gt;2,Tableau1[[#This Row],[lead niv2]]&gt;0),1,0)</f>
        <v>0</v>
      </c>
      <c r="BL74" s="1">
        <f t="array" ref="BL74">IF(AND(Tableau1[[#This Row],[lead niv1]]&gt;5,Tableau1[[#This Row],[lead niv2]]&gt;2,Tableau1[[#This Row],[lead niv3]]&gt;0),1,0)</f>
        <v>0</v>
      </c>
      <c r="BM74" s="1">
        <f t="array" ref="BM74">IF(AND(Tableau1[[#This Row],[lead niv1]]&gt;11,Tableau1[[#This Row],[lead niv2]]&gt;5,Tableau1[[#This Row],[lead niv3]]&gt;1),1,0)</f>
        <v>0</v>
      </c>
      <c r="BN74" s="10" t="str">
        <f t="array" ref="BN74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4" s="13">
        <f t="array" ref="BO74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162.5</v>
      </c>
      <c r="BP74" s="12" t="str">
        <f t="array" ref="BP74">Tableau1[[#This Row],[lead niv1]]&amp;"-"&amp;Tableau1[[#This Row],[lead niv2]]&amp;"-"&amp;Tableau1[[#This Row],[lead niv3]]</f>
        <v>0-0-0</v>
      </c>
      <c r="BQ74" s="12"/>
      <c r="BR74" s="14">
        <v>0</v>
      </c>
      <c r="BS74" s="26" t="str">
        <f t="array" ref="BS74">INDEX(Tableau2[RANK],MATCH(BN74,Tableau2[RANK],0)+1,1)</f>
        <v>CONS SEIGNOR</v>
      </c>
      <c r="BT74" s="26">
        <f t="array" ref="BT74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4" s="26" t="str">
        <f t="array" ref="BU74">IF(Tableau1[[#This Row],[PERSO À QUALIFIER]]&gt;0,INDEX(Tableau1[],MATCH(_xlfn.MAXIFS(Tableau1[VENTES],Tableau1[VENTES],"&lt;250",Tableau1[DIRECT],Tableau1[[#This Row],[NOM]]),Tableau1[VENTES],0),COLUMN(Tableau1[NOM])),"")</f>
        <v/>
      </c>
      <c r="BV74" s="26" t="str">
        <f t="array" ref="BV74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4" s="26">
        <f t="array" ref="BW74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4" s="26" t="str">
        <f t="array" ref="BX74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4" s="26" t="str">
        <f t="array" ref="BY74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4" s="26" t="str">
        <f t="array" ref="BZ74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4" s="26" t="str">
        <f t="array" ref="CA74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4" s="26">
        <f t="array" ref="CB74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4" s="26">
        <f t="array" ref="CC74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4" s="26">
        <f t="array" ref="CD74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4" s="26" t="str">
        <f t="array" ref="CE74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4" s="26" t="str">
        <f t="array" ref="CF74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4" s="26" t="str">
        <f t="array" ref="CG7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4" s="26" t="str">
        <f t="array" ref="CH74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4" s="26" t="str">
        <f t="array" ref="CI74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4" s="26" t="str">
        <f t="array" ref="CJ74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4" s="26" t="str">
        <f t="array" ref="CK74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4" s="26" t="e">
        <f t="array" ref="CL74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4" s="26" t="e">
        <f t="array" ref="CM74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4" s="26"/>
      <c r="CO74" s="26"/>
      <c r="CP74" s="26">
        <f t="array" ref="CP74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4" s="26" t="str">
        <f t="array" ref="CQ74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4" s="26" t="str">
        <f t="array" ref="CR74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4" s="26"/>
      <c r="CT74" s="26"/>
      <c r="CU74" s="26"/>
      <c r="CV74" s="26"/>
      <c r="CW74" s="26"/>
      <c r="CX74" s="26"/>
      <c r="CY74" s="26"/>
      <c r="CZ74" s="26"/>
      <c r="DA74" s="26"/>
      <c r="DB74" s="26"/>
      <c r="DC74" s="26">
        <f t="array" ref="DC74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4" s="26" t="str">
        <f t="array" ref="DD74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4" s="26" t="str">
        <f t="array" ref="DE74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4" s="26">
        <f t="array" ref="DF74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4" s="26" t="str">
        <f t="array" ref="DG74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4" s="26" t="str">
        <f t="array" ref="DH74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4" s="26">
        <f t="array" ref="DI74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4" s="26">
        <f t="array" ref="DJ74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162.5</v>
      </c>
      <c r="DK74" s="26">
        <f t="array" ref="DK74">IF(Tableau1[[#This Row],[PAYE SI INVESTI]]&lt;&gt;"",Tableau1[[#This Row],[PAYE SI INVESTI]]-Tableau1[[#This Row],[PAYE]],"")</f>
        <v>0</v>
      </c>
      <c r="DO74" s="3"/>
    </row>
    <row r="75" spans="1:119" x14ac:dyDescent="0.25">
      <c r="A75" s="9" t="s">
        <v>187</v>
      </c>
      <c r="B75" s="2" t="s">
        <v>171</v>
      </c>
      <c r="C75" s="1" t="str">
        <f t="array" ref="C75">IF(OR(Tableau1[[#This Row],[DIRECT]]="",Tableau1[[#This Row],[DIRECT]]="val"),"",INDEX(Tableau1[],MATCH(Tableau1[[#This Row],[DIRECT]],Tableau1[NOM],0),2))</f>
        <v>test5</v>
      </c>
      <c r="D75" s="1" t="str">
        <f t="array" ref="D75">IF(OR(Tableau1[[#This Row],[direct2]]="",Tableau1[[#This Row],[direct2]]="val"),"",INDEX(Tableau1[],MATCH(Tableau1[[#This Row],[direct2]],Tableau1[NOM],0),2))</f>
        <v>VAL</v>
      </c>
      <c r="E75" s="1" t="str">
        <f t="array" ref="E75">IF(OR(Tableau1[[#This Row],[direct3]]="",Tableau1[[#This Row],[direct3]]="val"),"",INDEX(Tableau1[],MATCH(Tableau1[[#This Row],[direct3]],Tableau1[NOM],0),2))</f>
        <v/>
      </c>
      <c r="F75" s="1" t="str">
        <f t="array" ref="F75">IF(OR(Tableau1[[#This Row],[direct4]]="",Tableau1[[#This Row],[direct4]]="val"),"",INDEX(Tableau1[],MATCH(Tableau1[[#This Row],[direct4]],Tableau1[NOM],0),2))</f>
        <v/>
      </c>
      <c r="G75" s="1" t="str">
        <f t="array" ref="G75">IF(OR(Tableau1[[#This Row],[direct5]]="",Tableau1[[#This Row],[direct5]]="val"),"",INDEX(Tableau1[],MATCH(Tableau1[[#This Row],[direct5]],Tableau1[NOM],0),2))</f>
        <v/>
      </c>
      <c r="H75" s="1" t="str">
        <f t="array" ref="H75">IF(OR(Tableau1[[#This Row],[direct6]]="",Tableau1[[#This Row],[direct6]]="val"),"",INDEX(Tableau1[],MATCH(Tableau1[[#This Row],[direct6]],Tableau1[NOM],0),2))</f>
        <v/>
      </c>
      <c r="I75" s="1" t="str">
        <f t="array" ref="I75">IF(OR(Tableau1[[#This Row],[direct7]]="",Tableau1[[#This Row],[direct7]]="val"),"",INDEX(Tableau1[],MATCH(Tableau1[[#This Row],[direct7]],Tableau1[NOM],0),2))</f>
        <v/>
      </c>
      <c r="J75" s="1" t="str">
        <f t="array" ref="J75">IF(OR(Tableau1[[#This Row],[direct8]]="",Tableau1[[#This Row],[direct8]]="val"),"",INDEX(Tableau1[],MATCH(Tableau1[[#This Row],[direct8]],Tableau1[NOM],0),2))</f>
        <v/>
      </c>
      <c r="K75" s="1" t="str">
        <f t="array" ref="K75">IF(OR(Tableau1[[#This Row],[direct9]]="",Tableau1[[#This Row],[direct9]]="val"),"",INDEX(Tableau1[],MATCH(Tableau1[[#This Row],[direct9]],Tableau1[NOM],0),2))</f>
        <v/>
      </c>
      <c r="L75" s="1" t="str">
        <f t="array" ref="L75">IF(OR(Tableau1[[#This Row],[direct10]]="",Tableau1[[#This Row],[direct10]]="val"),"",INDEX(Tableau1[],MATCH(Tableau1[[#This Row],[direct10]],Tableau1[NOM],0),2))</f>
        <v/>
      </c>
      <c r="M75" s="1" t="str">
        <f t="array" ref="M75">IF(OR(Tableau1[[#This Row],[direct11]]="",Tableau1[[#This Row],[direct11]]="val"),"",INDEX(Tableau1[],MATCH(Tableau1[[#This Row],[direct11]],Tableau1[NOM],0),2))</f>
        <v/>
      </c>
      <c r="N75" s="1" t="str">
        <f t="array" ref="N75">IF(OR(Tableau1[[#This Row],[direct12]]="",Tableau1[[#This Row],[direct12]]="val"),"",INDEX(Tableau1[],MATCH(Tableau1[[#This Row],[direct12]],Tableau1[NOM],0),2))</f>
        <v/>
      </c>
      <c r="O75" s="1" t="str">
        <f t="array" ref="O75">IF(OR(Tableau1[[#This Row],[direct13]]="",Tableau1[[#This Row],[direct13]]="val"),"",INDEX(Tableau1[],MATCH(Tableau1[[#This Row],[direct13]],Tableau1[NOM],0),2))</f>
        <v/>
      </c>
      <c r="P75" s="1" t="str">
        <f t="array" ref="P75">IF(OR(Tableau1[[#This Row],[direct14]]="",Tableau1[[#This Row],[direct14]]="val"),"",INDEX(Tableau1[],MATCH(Tableau1[[#This Row],[direct14]],Tableau1[NOM],0),2))</f>
        <v/>
      </c>
      <c r="Q75" s="1" t="str">
        <f t="array" ref="Q75">IF(OR(Tableau1[[#This Row],[direct15]]="",Tableau1[[#This Row],[direct15]]="val"),"",INDEX(Tableau1[],MATCH(Tableau1[[#This Row],[direct15]],Tableau1[NOM],0),2))</f>
        <v/>
      </c>
      <c r="R75" s="1" t="str">
        <f t="array" ref="R75">IF(OR(Tableau1[[#This Row],[direct16]]="",Tableau1[[#This Row],[direct16]]="val"),"",INDEX(Tableau1[],MATCH(Tableau1[[#This Row],[direct16]],Tableau1[NOM],0),2))</f>
        <v/>
      </c>
      <c r="S75" s="1" t="str">
        <f t="array" ref="S75">IF(OR(Tableau1[[#This Row],[direct17]]="",Tableau1[[#This Row],[direct17]]="val"),"",INDEX(Tableau1[],MATCH(Tableau1[[#This Row],[direct17]],Tableau1[NOM],0),2))</f>
        <v/>
      </c>
      <c r="T75" s="1" t="str">
        <f t="array" ref="T75">IF(OR(Tableau1[[#This Row],[direct18]]="",Tableau1[[#This Row],[direct18]]="val"),"",INDEX(Tableau1[],MATCH(Tableau1[[#This Row],[direct18]],Tableau1[NOM],0),2))</f>
        <v/>
      </c>
      <c r="U75" s="1" t="str">
        <f t="array" ref="U75">IF(OR(Tableau1[[#This Row],[direct19]]="",Tableau1[[#This Row],[direct19]]="val"),"",INDEX(Tableau1[],MATCH(Tableau1[[#This Row],[direct19]],Tableau1[NOM],0),2))</f>
        <v/>
      </c>
      <c r="V75" s="12" t="str">
        <f t="array" ref="V75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5" s="12">
        <f t="array" ref="W75">IF(Tableau1[[#This Row],[LEADER DIRECT]]="",0,INDEX(Tableau1[],MATCH(Tableau1[[#This Row],[LEADER DIRECT]],Tableau1[NOM],0),COLUMN(Tableau1[[#This Row],[RANG_leader]])))</f>
        <v>0</v>
      </c>
      <c r="X75" s="12">
        <f t="array" ref="X75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5" s="12">
        <f t="array" ref="Y75">IF(Tableau1[[#This Row],[DIRECT]]="",0,VLOOKUP(Tableau1[[#This Row],[DIRECT]],Tableau1[],COLUMN(Tableau1[[#This Row],[RANG]]),FALSE)+1)</f>
        <v>3</v>
      </c>
      <c r="Z75" s="8">
        <v>458</v>
      </c>
      <c r="AA75" s="1">
        <f t="array" ref="AA75">COUNTIF(Tableau1[DIRECT],Tableau1[[#This Row],[NOM]])</f>
        <v>0</v>
      </c>
      <c r="AB75" s="1">
        <f t="array" ref="AB75">COUNTIFS(Tableau1[DIRECT],Tableau1[[#This Row],[NOM]],Tableau1[VENTES],"&gt;=250")</f>
        <v>0</v>
      </c>
      <c r="AC75" s="1">
        <f t="array" ref="AC75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5" s="1">
        <f t="array" ref="AD75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5" s="12">
        <f t="array" ref="AE75">IF(Tableau1[[#This Row],[LEAD_QUAL_PREMIER]]=1,Tableau1[[#This Row],[niv1 qual]],COUNTIFS(Tableau1[DIRECT],Tableau1[[#This Row],[NOM]],Tableau1[LEAD_QUAL_VRAI],0,Tableau1[VENTES],"&gt;=250"))</f>
        <v>0</v>
      </c>
      <c r="AF75" s="1">
        <f t="array" ref="AF75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5" s="1">
        <f t="array" ref="AG75">IF(AND(Tableau1[[#This Row],[niv1 qual]]&gt;3,(Tableau1[[#This Row],[niv1 qual]]+Tableau1[[#This Row],[niv2+ qual]])&gt;5,Tableau1[[#This Row],[VENTES]]&gt;=1000,Tableau1[[#This Row],[ventes_equipe_temp]]&gt;=6000),1,0)</f>
        <v>0</v>
      </c>
      <c r="AH75" s="1">
        <f t="array" ref="AH75">IF(Tableau1[[#This Row],[LEAD_POSSIBLE]]=1,RANK(Tableau1[[#This Row],[RANG]],Tableau1[RANG],1),0)</f>
        <v>0</v>
      </c>
      <c r="AI75" s="1">
        <f t="array" ref="AI75">IF(COUNTIF(Tableau1[LEAD_POSSIBLE_RANG],"&lt;&gt;0")&gt;0,IF(Tableau1[[#This Row],[LEAD_POSSIBLE_RANG]]=LARGE(Tableau1[LEAD_POSSIBLE_RANG],1),1,0),0)</f>
        <v>0</v>
      </c>
      <c r="AJ75" s="1">
        <f t="array" ref="AJ75">IF(Tableau1[[#This Row],[DIRECT]]="",Tableau1[[#This Row],[LEAD_QUAL_VRAI]],IF(INDEX(Tableau1[],MATCH(Tableau1[[#This Row],[DIRECT]],Tableau1[NOM],0),COLUMN(Tableau1[[#This Row],[LEAD_QUAL_VRAI]]))=1,1,0))</f>
        <v>0</v>
      </c>
      <c r="AK75" s="1">
        <f t="array" ref="AK75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5" s="1">
        <f t="array" ref="AL75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458</v>
      </c>
      <c r="AM75" s="10">
        <f t="array" ref="AM75">Tableau1[[#This Row],[VENTES]]+SUMIFS(Tableau1[VENTES EQUIPE],Tableau1[DIRECT],Tableau1[[#This Row],[NOM]],Tableau1[signé_lead],0)</f>
        <v>458</v>
      </c>
      <c r="AN75" s="1">
        <f t="array" ref="AN75">IF(Tableau1[[#This Row],[LEAD_QUAL_VRAI]]=1,SUMIFS(Tableau1[VENTES EQUIPE],Tableau1[LEADER DIRECT],Tableau1[[#This Row],[NOM]],Tableau1[signé_lead],1),0)</f>
        <v>0</v>
      </c>
      <c r="AO75" s="1">
        <f t="array" ref="AO75">IF(Tableau1[[#This Row],[LEAD_QUAL_VRAI]]=1,SUMIFS(Tableau1[VENTES EQUIPE],Tableau1[RANG_leader],Tableau1[[#This Row],[RANG_leader]]+2,Tableau1[signé_lead],1),0)</f>
        <v>0</v>
      </c>
      <c r="AP75" s="1">
        <f t="array" ref="AP75">IF(Tableau1[[#This Row],[LEAD_QUAL_VRAI]]=1,SUMIFS(Tableau1[VENTES EQUIPE],Tableau1[RANG_leader],Tableau1[[#This Row],[RANG_leader]]+3,Tableau1[signé_lead],1),0)</f>
        <v>0</v>
      </c>
      <c r="AQ75" s="1">
        <f t="array" ref="AQ75">IF(Tableau1[[#This Row],[LEAD_QUAL_VRAI]]=1,SUMIFS(Tableau1[VENTES EQUIPE],Tableau1[RANG_leader],Tableau1[[#This Row],[RANG_leader]]+4,Tableau1[signé_lead],1),0)</f>
        <v>0</v>
      </c>
      <c r="AR75" s="1">
        <f t="array" ref="AR75">IF(Tableau1[[#This Row],[LEAD_QUAL_VRAI]]=1,SUMIFS(Tableau1[VENTES EQUIPE],Tableau1[RANG_leader],Tableau1[[#This Row],[RANG_leader]]+5,Tableau1[signé_lead],1),0)</f>
        <v>0</v>
      </c>
      <c r="AS75" s="1">
        <f t="array" ref="AS75">IF(Tableau1[[#This Row],[LEAD_QUAL_VRAI]]=1,SUMIFS(Tableau1[VENTES EQUIPE],Tableau1[RANG_leader],Tableau1[[#This Row],[RANG_leader]]+6,Tableau1[signé_lead],1),0)</f>
        <v>0</v>
      </c>
      <c r="AT75" s="1">
        <f t="array" ref="AT75">IF(Tableau1[[#This Row],[LEAD_QUAL_VRAI]]=1,SUMIFS(Tableau1[VENTES EQUIPE],Tableau1[RANG_leader],Tableau1[[#This Row],[RANG_leader]]+7,Tableau1[signé_lead],1),0)</f>
        <v>0</v>
      </c>
      <c r="AU75" s="1">
        <f t="array" ref="AU75">IF(Tableau1[[#This Row],[LEAD_QUAL_VRAI]]=1,SUMIFS(Tableau1[VENTES EQUIPE],Tableau1[RANG_leader],Tableau1[[#This Row],[RANG_leader]]+8,Tableau1[signé_lead],1),0)</f>
        <v>0</v>
      </c>
      <c r="AV75" s="1">
        <f t="array" ref="AV75">IF(Tableau1[[#This Row],[LEAD_QUAL_VRAI]]=1,SUMIFS(Tableau1[VENTES EQUIPE],Tableau1[RANG_leader],Tableau1[[#This Row],[RANG_leader]]+9,Tableau1[signé_lead],1),0)</f>
        <v>0</v>
      </c>
      <c r="AW75" s="1">
        <f t="array" ref="AW75">IF(Tableau1[[#This Row],[LEAD_QUAL_VRAI]]=1,SUMIFS(Tableau1[VENTES EQUIPE],Tableau1[RANG_leader],Tableau1[[#This Row],[RANG_leader]]+10,Tableau1[signé_lead],1),0)</f>
        <v>0</v>
      </c>
      <c r="AX75" s="1">
        <f t="array" ref="AX75">IF(Tableau1[[#This Row],[LEAD_QUAL_VRAI]]=1,SUMIFS(Tableau1[VENTES EQUIPE],Tableau1[RANG_leader],Tableau1[[#This Row],[RANG_leader]]+11,Tableau1[signé_lead],1),0)</f>
        <v>0</v>
      </c>
      <c r="AY75" s="1">
        <f t="array" ref="AY75">IF(Tableau1[[#This Row],[LEAD_QUAL_VRAI]]=1,SUMIFS(Tableau1[VENTES EQUIPE],Tableau1[RANG_leader],Tableau1[[#This Row],[RANG_leader]]+12,Tableau1[signé_lead],1),0)</f>
        <v>0</v>
      </c>
      <c r="AZ75" s="1">
        <f t="array" ref="AZ75">IF(Tableau1[[#This Row],[LEAD_QUAL_VRAI]]=1,SUMIFS(Tableau1[VENTES EQUIPE],Tableau1[RANG_leader],Tableau1[[#This Row],[RANG_leader]]+13,Tableau1[signé_lead],1),0)</f>
        <v>0</v>
      </c>
      <c r="BA75" s="1">
        <f t="array" ref="BA75">IF(Tableau1[[#This Row],[LEAD_QUAL_VRAI]]=1,SUMIFS(Tableau1[VENTES EQUIPE],Tableau1[RANG_leader],Tableau1[[#This Row],[RANG_leader]]+14,Tableau1[signé_lead],1),0)</f>
        <v>0</v>
      </c>
      <c r="BB75" s="1">
        <f t="array" ref="BB75">IF(Tableau1[[#This Row],[LEAD_QUAL_VRAI]]=1,SUMIFS(Tableau1[VENTES EQUIPE],Tableau1[RANG_leader],Tableau1[[#This Row],[RANG_leader]]+15,Tableau1[signé_lead],1),0)</f>
        <v>0</v>
      </c>
      <c r="BC75" s="1">
        <f t="array" ref="BC75">IF(Tableau1[[#This Row],[LEAD_QUAL_VRAI]]=1,COUNTIFS(Tableau1[LEADER DIRECT],Tableau1[[#This Row],[NOM]],Tableau1[LEAD_QUAL_VRAI],1),0)</f>
        <v>0</v>
      </c>
      <c r="BD75" s="1">
        <f t="array" ref="BD75">IF(Tableau1[[#This Row],[LEAD_QUAL_VRAI]]=1,COUNTIFS(Tableau1[RANG_leader],Tableau1[[#This Row],[RANG_leader]]+2),0)</f>
        <v>0</v>
      </c>
      <c r="BE75" s="1">
        <f t="array" ref="BE75">IF(Tableau1[[#This Row],[LEAD_QUAL_VRAI]]=1,COUNTIFS(Tableau1[RANG_leader],Tableau1[[#This Row],[RANG_leader]]+3),0)</f>
        <v>0</v>
      </c>
      <c r="BF75" s="1">
        <f t="array" ref="BF75">IF(AND(Tableau1[[#This Row],[VENTES]]&gt;=250,COUNTIFS(Tableau1[DIRECT],Tableau1[[#This Row],[NOM]],Tableau1[VENTES],"&gt;=250",Tableau1[LEAD_QUAL_VRAI],0)&gt;0),1,0)</f>
        <v>0</v>
      </c>
      <c r="BG75" s="1">
        <f t="array" ref="BG75">IF(AND(Tableau1[[#This Row],[VENTES]]&gt;=250,COUNTIFS(Tableau1[DIRECT],Tableau1[[#This Row],[NOM]],Tableau1[VENTES],"&gt;=250",Tableau1[LEAD_QUAL_VRAI],0)&gt;1),1,0)</f>
        <v>0</v>
      </c>
      <c r="BH75" s="1">
        <f t="array" ref="BH75">IF(AND(Tableau1[[#This Row],[VENTES]]&gt;=750,COUNTIFS(Tableau1[DIRECT],Tableau1[[#This Row],[NOM]],Tableau1[VENTES],"&gt;=250",Tableau1[LEAD_QUAL_VRAI],0)&gt;2,Tableau1[[#This Row],[VENTES EQUIPE]]&gt;=3000),1,0)</f>
        <v>0</v>
      </c>
      <c r="BI75" s="1">
        <f t="array" ref="BI75">IF(Tableau1[[#This Row],[lead niv1]]=1,1,0)</f>
        <v>0</v>
      </c>
      <c r="BJ75" s="1">
        <f t="array" ref="BJ75">IF(Tableau1[[#This Row],[lead niv1]]&gt;1,1,0)</f>
        <v>0</v>
      </c>
      <c r="BK75" s="1">
        <f t="array" ref="BK75">IF(AND(Tableau1[[#This Row],[lead niv1]]&gt;2,Tableau1[[#This Row],[lead niv2]]&gt;0),1,0)</f>
        <v>0</v>
      </c>
      <c r="BL75" s="1">
        <f t="array" ref="BL75">IF(AND(Tableau1[[#This Row],[lead niv1]]&gt;5,Tableau1[[#This Row],[lead niv2]]&gt;2,Tableau1[[#This Row],[lead niv3]]&gt;0),1,0)</f>
        <v>0</v>
      </c>
      <c r="BM75" s="1">
        <f t="array" ref="BM75">IF(AND(Tableau1[[#This Row],[lead niv1]]&gt;11,Tableau1[[#This Row],[lead niv2]]&gt;5,Tableau1[[#This Row],[lead niv3]]&gt;1),1,0)</f>
        <v>0</v>
      </c>
      <c r="BN75" s="10" t="str">
        <f t="array" ref="BN75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5" s="13">
        <f t="array" ref="BO75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114.5</v>
      </c>
      <c r="BP75" s="12" t="str">
        <f t="array" ref="BP75">Tableau1[[#This Row],[lead niv1]]&amp;"-"&amp;Tableau1[[#This Row],[lead niv2]]&amp;"-"&amp;Tableau1[[#This Row],[lead niv3]]</f>
        <v>0-0-0</v>
      </c>
      <c r="BQ75" s="12"/>
      <c r="BR75" s="14">
        <v>0</v>
      </c>
      <c r="BS75" s="26" t="str">
        <f t="array" ref="BS75">INDEX(Tableau2[RANK],MATCH(BN75,Tableau2[RANK],0)+1,1)</f>
        <v>CONS SEIGNOR</v>
      </c>
      <c r="BT75" s="26">
        <f t="array" ref="BT75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5" s="26" t="str">
        <f t="array" ref="BU75">IF(Tableau1[[#This Row],[PERSO À QUALIFIER]]&gt;0,INDEX(Tableau1[],MATCH(_xlfn.MAXIFS(Tableau1[VENTES],Tableau1[VENTES],"&lt;250",Tableau1[DIRECT],Tableau1[[#This Row],[NOM]]),Tableau1[VENTES],0),COLUMN(Tableau1[NOM])),"")</f>
        <v/>
      </c>
      <c r="BV75" s="26" t="str">
        <f t="array" ref="BV75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5" s="26">
        <f t="array" ref="BW75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5" s="26" t="str">
        <f t="array" ref="BX75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5" s="26" t="str">
        <f t="array" ref="BY75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5" s="26" t="str">
        <f t="array" ref="BZ75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5" s="26" t="str">
        <f t="array" ref="CA75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5" s="26">
        <f t="array" ref="CB75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5" s="26">
        <f t="array" ref="CC75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5" s="26">
        <f t="array" ref="CD75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5" s="26" t="str">
        <f t="array" ref="CE75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5" s="26" t="str">
        <f t="array" ref="CF75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5" s="26" t="str">
        <f t="array" ref="CG7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5" s="26" t="str">
        <f t="array" ref="CH75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5" s="26" t="str">
        <f t="array" ref="CI75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5" s="26" t="str">
        <f t="array" ref="CJ75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5" s="26" t="str">
        <f t="array" ref="CK75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5" s="26" t="e">
        <f t="array" ref="CL75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5" s="26" t="e">
        <f t="array" ref="CM75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5" s="26"/>
      <c r="CO75" s="26"/>
      <c r="CP75" s="26">
        <f t="array" ref="CP75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5" s="26" t="str">
        <f t="array" ref="CQ75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5" s="26" t="str">
        <f t="array" ref="CR75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5" s="26"/>
      <c r="CT75" s="26"/>
      <c r="CU75" s="26"/>
      <c r="CV75" s="26"/>
      <c r="CW75" s="26"/>
      <c r="CX75" s="26"/>
      <c r="CY75" s="26"/>
      <c r="CZ75" s="26"/>
      <c r="DA75" s="26"/>
      <c r="DB75" s="26"/>
      <c r="DC75" s="26">
        <f t="array" ref="DC75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5" s="26" t="str">
        <f t="array" ref="DD75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5" s="26" t="str">
        <f t="array" ref="DE75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5" s="26">
        <f t="array" ref="DF75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5" s="26" t="str">
        <f t="array" ref="DG75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5" s="26" t="str">
        <f t="array" ref="DH75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5" s="26">
        <f t="array" ref="DI75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5" s="26">
        <f t="array" ref="DJ75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114.5</v>
      </c>
      <c r="DK75" s="26">
        <f t="array" ref="DK75">IF(Tableau1[[#This Row],[PAYE SI INVESTI]]&lt;&gt;"",Tableau1[[#This Row],[PAYE SI INVESTI]]-Tableau1[[#This Row],[PAYE]],"")</f>
        <v>0</v>
      </c>
      <c r="DO75" s="3"/>
    </row>
    <row r="76" spans="1:119" x14ac:dyDescent="0.25">
      <c r="A76" s="9" t="s">
        <v>188</v>
      </c>
      <c r="B76" s="2" t="s">
        <v>171</v>
      </c>
      <c r="C76" s="1" t="str">
        <f t="array" ref="C76">IF(OR(Tableau1[[#This Row],[DIRECT]]="",Tableau1[[#This Row],[DIRECT]]="val"),"",INDEX(Tableau1[],MATCH(Tableau1[[#This Row],[DIRECT]],Tableau1[NOM],0),2))</f>
        <v>test5</v>
      </c>
      <c r="D76" s="1" t="str">
        <f t="array" ref="D76">IF(OR(Tableau1[[#This Row],[direct2]]="",Tableau1[[#This Row],[direct2]]="val"),"",INDEX(Tableau1[],MATCH(Tableau1[[#This Row],[direct2]],Tableau1[NOM],0),2))</f>
        <v>VAL</v>
      </c>
      <c r="E76" s="1" t="str">
        <f t="array" ref="E76">IF(OR(Tableau1[[#This Row],[direct3]]="",Tableau1[[#This Row],[direct3]]="val"),"",INDEX(Tableau1[],MATCH(Tableau1[[#This Row],[direct3]],Tableau1[NOM],0),2))</f>
        <v/>
      </c>
      <c r="F76" s="1" t="str">
        <f t="array" ref="F76">IF(OR(Tableau1[[#This Row],[direct4]]="",Tableau1[[#This Row],[direct4]]="val"),"",INDEX(Tableau1[],MATCH(Tableau1[[#This Row],[direct4]],Tableau1[NOM],0),2))</f>
        <v/>
      </c>
      <c r="G76" s="1" t="str">
        <f t="array" ref="G76">IF(OR(Tableau1[[#This Row],[direct5]]="",Tableau1[[#This Row],[direct5]]="val"),"",INDEX(Tableau1[],MATCH(Tableau1[[#This Row],[direct5]],Tableau1[NOM],0),2))</f>
        <v/>
      </c>
      <c r="H76" s="1" t="str">
        <f t="array" ref="H76">IF(OR(Tableau1[[#This Row],[direct6]]="",Tableau1[[#This Row],[direct6]]="val"),"",INDEX(Tableau1[],MATCH(Tableau1[[#This Row],[direct6]],Tableau1[NOM],0),2))</f>
        <v/>
      </c>
      <c r="I76" s="1" t="str">
        <f t="array" ref="I76">IF(OR(Tableau1[[#This Row],[direct7]]="",Tableau1[[#This Row],[direct7]]="val"),"",INDEX(Tableau1[],MATCH(Tableau1[[#This Row],[direct7]],Tableau1[NOM],0),2))</f>
        <v/>
      </c>
      <c r="J76" s="1" t="str">
        <f t="array" ref="J76">IF(OR(Tableau1[[#This Row],[direct8]]="",Tableau1[[#This Row],[direct8]]="val"),"",INDEX(Tableau1[],MATCH(Tableau1[[#This Row],[direct8]],Tableau1[NOM],0),2))</f>
        <v/>
      </c>
      <c r="K76" s="1" t="str">
        <f t="array" ref="K76">IF(OR(Tableau1[[#This Row],[direct9]]="",Tableau1[[#This Row],[direct9]]="val"),"",INDEX(Tableau1[],MATCH(Tableau1[[#This Row],[direct9]],Tableau1[NOM],0),2))</f>
        <v/>
      </c>
      <c r="L76" s="1" t="str">
        <f t="array" ref="L76">IF(OR(Tableau1[[#This Row],[direct10]]="",Tableau1[[#This Row],[direct10]]="val"),"",INDEX(Tableau1[],MATCH(Tableau1[[#This Row],[direct10]],Tableau1[NOM],0),2))</f>
        <v/>
      </c>
      <c r="M76" s="1" t="str">
        <f t="array" ref="M76">IF(OR(Tableau1[[#This Row],[direct11]]="",Tableau1[[#This Row],[direct11]]="val"),"",INDEX(Tableau1[],MATCH(Tableau1[[#This Row],[direct11]],Tableau1[NOM],0),2))</f>
        <v/>
      </c>
      <c r="N76" s="1" t="str">
        <f t="array" ref="N76">IF(OR(Tableau1[[#This Row],[direct12]]="",Tableau1[[#This Row],[direct12]]="val"),"",INDEX(Tableau1[],MATCH(Tableau1[[#This Row],[direct12]],Tableau1[NOM],0),2))</f>
        <v/>
      </c>
      <c r="O76" s="1" t="str">
        <f t="array" ref="O76">IF(OR(Tableau1[[#This Row],[direct13]]="",Tableau1[[#This Row],[direct13]]="val"),"",INDEX(Tableau1[],MATCH(Tableau1[[#This Row],[direct13]],Tableau1[NOM],0),2))</f>
        <v/>
      </c>
      <c r="P76" s="1" t="str">
        <f t="array" ref="P76">IF(OR(Tableau1[[#This Row],[direct14]]="",Tableau1[[#This Row],[direct14]]="val"),"",INDEX(Tableau1[],MATCH(Tableau1[[#This Row],[direct14]],Tableau1[NOM],0),2))</f>
        <v/>
      </c>
      <c r="Q76" s="1" t="str">
        <f t="array" ref="Q76">IF(OR(Tableau1[[#This Row],[direct15]]="",Tableau1[[#This Row],[direct15]]="val"),"",INDEX(Tableau1[],MATCH(Tableau1[[#This Row],[direct15]],Tableau1[NOM],0),2))</f>
        <v/>
      </c>
      <c r="R76" s="1" t="str">
        <f t="array" ref="R76">IF(OR(Tableau1[[#This Row],[direct16]]="",Tableau1[[#This Row],[direct16]]="val"),"",INDEX(Tableau1[],MATCH(Tableau1[[#This Row],[direct16]],Tableau1[NOM],0),2))</f>
        <v/>
      </c>
      <c r="S76" s="1" t="str">
        <f t="array" ref="S76">IF(OR(Tableau1[[#This Row],[direct17]]="",Tableau1[[#This Row],[direct17]]="val"),"",INDEX(Tableau1[],MATCH(Tableau1[[#This Row],[direct17]],Tableau1[NOM],0),2))</f>
        <v/>
      </c>
      <c r="T76" s="1" t="str">
        <f t="array" ref="T76">IF(OR(Tableau1[[#This Row],[direct18]]="",Tableau1[[#This Row],[direct18]]="val"),"",INDEX(Tableau1[],MATCH(Tableau1[[#This Row],[direct18]],Tableau1[NOM],0),2))</f>
        <v/>
      </c>
      <c r="U76" s="1" t="str">
        <f t="array" ref="U76">IF(OR(Tableau1[[#This Row],[direct19]]="",Tableau1[[#This Row],[direct19]]="val"),"",INDEX(Tableau1[],MATCH(Tableau1[[#This Row],[direct19]],Tableau1[NOM],0),2))</f>
        <v/>
      </c>
      <c r="V76" s="12" t="str">
        <f t="array" ref="V76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6" s="12">
        <f t="array" ref="W76">IF(Tableau1[[#This Row],[LEADER DIRECT]]="",0,INDEX(Tableau1[],MATCH(Tableau1[[#This Row],[LEADER DIRECT]],Tableau1[NOM],0),COLUMN(Tableau1[[#This Row],[RANG_leader]])))</f>
        <v>0</v>
      </c>
      <c r="X76" s="12">
        <f t="array" ref="X76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6" s="12">
        <f t="array" ref="Y76">IF(Tableau1[[#This Row],[DIRECT]]="",0,VLOOKUP(Tableau1[[#This Row],[DIRECT]],Tableau1[],COLUMN(Tableau1[[#This Row],[RANG]]),FALSE)+1)</f>
        <v>3</v>
      </c>
      <c r="Z76" s="8">
        <v>885</v>
      </c>
      <c r="AA76" s="1">
        <f t="array" ref="AA76">COUNTIF(Tableau1[DIRECT],Tableau1[[#This Row],[NOM]])</f>
        <v>0</v>
      </c>
      <c r="AB76" s="1">
        <f t="array" ref="AB76">COUNTIFS(Tableau1[DIRECT],Tableau1[[#This Row],[NOM]],Tableau1[VENTES],"&gt;=250")</f>
        <v>0</v>
      </c>
      <c r="AC76" s="1">
        <f t="array" ref="AC76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6" s="1">
        <f t="array" ref="AD76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6" s="12">
        <f t="array" ref="AE76">IF(Tableau1[[#This Row],[LEAD_QUAL_PREMIER]]=1,Tableau1[[#This Row],[niv1 qual]],COUNTIFS(Tableau1[DIRECT],Tableau1[[#This Row],[NOM]],Tableau1[LEAD_QUAL_VRAI],0,Tableau1[VENTES],"&gt;=250"))</f>
        <v>0</v>
      </c>
      <c r="AF76" s="1">
        <f t="array" ref="AF76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6" s="1">
        <f t="array" ref="AG76">IF(AND(Tableau1[[#This Row],[niv1 qual]]&gt;3,(Tableau1[[#This Row],[niv1 qual]]+Tableau1[[#This Row],[niv2+ qual]])&gt;5,Tableau1[[#This Row],[VENTES]]&gt;=1000,Tableau1[[#This Row],[ventes_equipe_temp]]&gt;=6000),1,0)</f>
        <v>0</v>
      </c>
      <c r="AH76" s="1">
        <f t="array" ref="AH76">IF(Tableau1[[#This Row],[LEAD_POSSIBLE]]=1,RANK(Tableau1[[#This Row],[RANG]],Tableau1[RANG],1),0)</f>
        <v>0</v>
      </c>
      <c r="AI76" s="1">
        <f t="array" ref="AI76">IF(COUNTIF(Tableau1[LEAD_POSSIBLE_RANG],"&lt;&gt;0")&gt;0,IF(Tableau1[[#This Row],[LEAD_POSSIBLE_RANG]]=LARGE(Tableau1[LEAD_POSSIBLE_RANG],1),1,0),0)</f>
        <v>0</v>
      </c>
      <c r="AJ76" s="1">
        <f t="array" ref="AJ76">IF(Tableau1[[#This Row],[DIRECT]]="",Tableau1[[#This Row],[LEAD_QUAL_VRAI]],IF(INDEX(Tableau1[],MATCH(Tableau1[[#This Row],[DIRECT]],Tableau1[NOM],0),COLUMN(Tableau1[[#This Row],[LEAD_QUAL_VRAI]]))=1,1,0))</f>
        <v>0</v>
      </c>
      <c r="AK76" s="1">
        <f t="array" ref="AK76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6" s="1">
        <f t="array" ref="AL76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885</v>
      </c>
      <c r="AM76" s="10">
        <f t="array" ref="AM76">Tableau1[[#This Row],[VENTES]]+SUMIFS(Tableau1[VENTES EQUIPE],Tableau1[DIRECT],Tableau1[[#This Row],[NOM]],Tableau1[signé_lead],0)</f>
        <v>885</v>
      </c>
      <c r="AN76" s="1">
        <f t="array" ref="AN76">IF(Tableau1[[#This Row],[LEAD_QUAL_VRAI]]=1,SUMIFS(Tableau1[VENTES EQUIPE],Tableau1[LEADER DIRECT],Tableau1[[#This Row],[NOM]],Tableau1[signé_lead],1),0)</f>
        <v>0</v>
      </c>
      <c r="AO76" s="1">
        <f t="array" ref="AO76">IF(Tableau1[[#This Row],[LEAD_QUAL_VRAI]]=1,SUMIFS(Tableau1[VENTES EQUIPE],Tableau1[RANG_leader],Tableau1[[#This Row],[RANG_leader]]+2,Tableau1[signé_lead],1),0)</f>
        <v>0</v>
      </c>
      <c r="AP76" s="1">
        <f t="array" ref="AP76">IF(Tableau1[[#This Row],[LEAD_QUAL_VRAI]]=1,SUMIFS(Tableau1[VENTES EQUIPE],Tableau1[RANG_leader],Tableau1[[#This Row],[RANG_leader]]+3,Tableau1[signé_lead],1),0)</f>
        <v>0</v>
      </c>
      <c r="AQ76" s="1">
        <f t="array" ref="AQ76">IF(Tableau1[[#This Row],[LEAD_QUAL_VRAI]]=1,SUMIFS(Tableau1[VENTES EQUIPE],Tableau1[RANG_leader],Tableau1[[#This Row],[RANG_leader]]+4,Tableau1[signé_lead],1),0)</f>
        <v>0</v>
      </c>
      <c r="AR76" s="1">
        <f t="array" ref="AR76">IF(Tableau1[[#This Row],[LEAD_QUAL_VRAI]]=1,SUMIFS(Tableau1[VENTES EQUIPE],Tableau1[RANG_leader],Tableau1[[#This Row],[RANG_leader]]+5,Tableau1[signé_lead],1),0)</f>
        <v>0</v>
      </c>
      <c r="AS76" s="1">
        <f t="array" ref="AS76">IF(Tableau1[[#This Row],[LEAD_QUAL_VRAI]]=1,SUMIFS(Tableau1[VENTES EQUIPE],Tableau1[RANG_leader],Tableau1[[#This Row],[RANG_leader]]+6,Tableau1[signé_lead],1),0)</f>
        <v>0</v>
      </c>
      <c r="AT76" s="1">
        <f t="array" ref="AT76">IF(Tableau1[[#This Row],[LEAD_QUAL_VRAI]]=1,SUMIFS(Tableau1[VENTES EQUIPE],Tableau1[RANG_leader],Tableau1[[#This Row],[RANG_leader]]+7,Tableau1[signé_lead],1),0)</f>
        <v>0</v>
      </c>
      <c r="AU76" s="1">
        <f t="array" ref="AU76">IF(Tableau1[[#This Row],[LEAD_QUAL_VRAI]]=1,SUMIFS(Tableau1[VENTES EQUIPE],Tableau1[RANG_leader],Tableau1[[#This Row],[RANG_leader]]+8,Tableau1[signé_lead],1),0)</f>
        <v>0</v>
      </c>
      <c r="AV76" s="1">
        <f t="array" ref="AV76">IF(Tableau1[[#This Row],[LEAD_QUAL_VRAI]]=1,SUMIFS(Tableau1[VENTES EQUIPE],Tableau1[RANG_leader],Tableau1[[#This Row],[RANG_leader]]+9,Tableau1[signé_lead],1),0)</f>
        <v>0</v>
      </c>
      <c r="AW76" s="1">
        <f t="array" ref="AW76">IF(Tableau1[[#This Row],[LEAD_QUAL_VRAI]]=1,SUMIFS(Tableau1[VENTES EQUIPE],Tableau1[RANG_leader],Tableau1[[#This Row],[RANG_leader]]+10,Tableau1[signé_lead],1),0)</f>
        <v>0</v>
      </c>
      <c r="AX76" s="1">
        <f t="array" ref="AX76">IF(Tableau1[[#This Row],[LEAD_QUAL_VRAI]]=1,SUMIFS(Tableau1[VENTES EQUIPE],Tableau1[RANG_leader],Tableau1[[#This Row],[RANG_leader]]+11,Tableau1[signé_lead],1),0)</f>
        <v>0</v>
      </c>
      <c r="AY76" s="1">
        <f t="array" ref="AY76">IF(Tableau1[[#This Row],[LEAD_QUAL_VRAI]]=1,SUMIFS(Tableau1[VENTES EQUIPE],Tableau1[RANG_leader],Tableau1[[#This Row],[RANG_leader]]+12,Tableau1[signé_lead],1),0)</f>
        <v>0</v>
      </c>
      <c r="AZ76" s="1">
        <f t="array" ref="AZ76">IF(Tableau1[[#This Row],[LEAD_QUAL_VRAI]]=1,SUMIFS(Tableau1[VENTES EQUIPE],Tableau1[RANG_leader],Tableau1[[#This Row],[RANG_leader]]+13,Tableau1[signé_lead],1),0)</f>
        <v>0</v>
      </c>
      <c r="BA76" s="1">
        <f t="array" ref="BA76">IF(Tableau1[[#This Row],[LEAD_QUAL_VRAI]]=1,SUMIFS(Tableau1[VENTES EQUIPE],Tableau1[RANG_leader],Tableau1[[#This Row],[RANG_leader]]+14,Tableau1[signé_lead],1),0)</f>
        <v>0</v>
      </c>
      <c r="BB76" s="1">
        <f t="array" ref="BB76">IF(Tableau1[[#This Row],[LEAD_QUAL_VRAI]]=1,SUMIFS(Tableau1[VENTES EQUIPE],Tableau1[RANG_leader],Tableau1[[#This Row],[RANG_leader]]+15,Tableau1[signé_lead],1),0)</f>
        <v>0</v>
      </c>
      <c r="BC76" s="1">
        <f t="array" ref="BC76">IF(Tableau1[[#This Row],[LEAD_QUAL_VRAI]]=1,COUNTIFS(Tableau1[LEADER DIRECT],Tableau1[[#This Row],[NOM]],Tableau1[LEAD_QUAL_VRAI],1),0)</f>
        <v>0</v>
      </c>
      <c r="BD76" s="1">
        <f t="array" ref="BD76">IF(Tableau1[[#This Row],[LEAD_QUAL_VRAI]]=1,COUNTIFS(Tableau1[RANG_leader],Tableau1[[#This Row],[RANG_leader]]+2),0)</f>
        <v>0</v>
      </c>
      <c r="BE76" s="1">
        <f t="array" ref="BE76">IF(Tableau1[[#This Row],[LEAD_QUAL_VRAI]]=1,COUNTIFS(Tableau1[RANG_leader],Tableau1[[#This Row],[RANG_leader]]+3),0)</f>
        <v>0</v>
      </c>
      <c r="BF76" s="1">
        <f t="array" ref="BF76">IF(AND(Tableau1[[#This Row],[VENTES]]&gt;=250,COUNTIFS(Tableau1[DIRECT],Tableau1[[#This Row],[NOM]],Tableau1[VENTES],"&gt;=250",Tableau1[LEAD_QUAL_VRAI],0)&gt;0),1,0)</f>
        <v>0</v>
      </c>
      <c r="BG76" s="1">
        <f t="array" ref="BG76">IF(AND(Tableau1[[#This Row],[VENTES]]&gt;=250,COUNTIFS(Tableau1[DIRECT],Tableau1[[#This Row],[NOM]],Tableau1[VENTES],"&gt;=250",Tableau1[LEAD_QUAL_VRAI],0)&gt;1),1,0)</f>
        <v>0</v>
      </c>
      <c r="BH76" s="1">
        <f t="array" ref="BH76">IF(AND(Tableau1[[#This Row],[VENTES]]&gt;=750,COUNTIFS(Tableau1[DIRECT],Tableau1[[#This Row],[NOM]],Tableau1[VENTES],"&gt;=250",Tableau1[LEAD_QUAL_VRAI],0)&gt;2,Tableau1[[#This Row],[VENTES EQUIPE]]&gt;=3000),1,0)</f>
        <v>0</v>
      </c>
      <c r="BI76" s="1">
        <f t="array" ref="BI76">IF(Tableau1[[#This Row],[lead niv1]]=1,1,0)</f>
        <v>0</v>
      </c>
      <c r="BJ76" s="1">
        <f t="array" ref="BJ76">IF(Tableau1[[#This Row],[lead niv1]]&gt;1,1,0)</f>
        <v>0</v>
      </c>
      <c r="BK76" s="1">
        <f t="array" ref="BK76">IF(AND(Tableau1[[#This Row],[lead niv1]]&gt;2,Tableau1[[#This Row],[lead niv2]]&gt;0),1,0)</f>
        <v>0</v>
      </c>
      <c r="BL76" s="1">
        <f t="array" ref="BL76">IF(AND(Tableau1[[#This Row],[lead niv1]]&gt;5,Tableau1[[#This Row],[lead niv2]]&gt;2,Tableau1[[#This Row],[lead niv3]]&gt;0),1,0)</f>
        <v>0</v>
      </c>
      <c r="BM76" s="1">
        <f t="array" ref="BM76">IF(AND(Tableau1[[#This Row],[lead niv1]]&gt;11,Tableau1[[#This Row],[lead niv2]]&gt;5,Tableau1[[#This Row],[lead niv3]]&gt;1),1,0)</f>
        <v>0</v>
      </c>
      <c r="BN76" s="10" t="str">
        <f t="array" ref="BN76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6" s="13">
        <f t="array" ref="BO76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221.25</v>
      </c>
      <c r="BP76" s="12" t="str">
        <f t="array" ref="BP76">Tableau1[[#This Row],[lead niv1]]&amp;"-"&amp;Tableau1[[#This Row],[lead niv2]]&amp;"-"&amp;Tableau1[[#This Row],[lead niv3]]</f>
        <v>0-0-0</v>
      </c>
      <c r="BQ76" s="12"/>
      <c r="BR76" s="14">
        <v>0</v>
      </c>
      <c r="BS76" s="26" t="str">
        <f t="array" ref="BS76">INDEX(Tableau2[RANK],MATCH(BN76,Tableau2[RANK],0)+1,1)</f>
        <v>CONS SEIGNOR</v>
      </c>
      <c r="BT76" s="26">
        <f t="array" ref="BT76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6" s="26" t="str">
        <f t="array" ref="BU76">IF(Tableau1[[#This Row],[PERSO À QUALIFIER]]&gt;0,INDEX(Tableau1[],MATCH(_xlfn.MAXIFS(Tableau1[VENTES],Tableau1[VENTES],"&lt;250",Tableau1[DIRECT],Tableau1[[#This Row],[NOM]]),Tableau1[VENTES],0),COLUMN(Tableau1[NOM])),"")</f>
        <v/>
      </c>
      <c r="BV76" s="26" t="str">
        <f t="array" ref="BV76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6" s="26">
        <f t="array" ref="BW76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6" s="26" t="str">
        <f t="array" ref="BX76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6" s="26" t="str">
        <f t="array" ref="BY76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6" s="26" t="str">
        <f t="array" ref="BZ76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6" s="26" t="str">
        <f t="array" ref="CA76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6" s="26">
        <f t="array" ref="CB76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6" s="26">
        <f t="array" ref="CC76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6" s="26">
        <f t="array" ref="CD76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6" s="26" t="str">
        <f t="array" ref="CE76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6" s="26" t="str">
        <f t="array" ref="CF76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6" s="26" t="str">
        <f t="array" ref="CG7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6" s="26" t="str">
        <f t="array" ref="CH76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6" s="26" t="str">
        <f t="array" ref="CI76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6" s="26" t="str">
        <f t="array" ref="CJ76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6" s="26" t="str">
        <f t="array" ref="CK76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6" s="26" t="e">
        <f t="array" ref="CL76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6" s="26" t="e">
        <f t="array" ref="CM76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6" s="26"/>
      <c r="CO76" s="26"/>
      <c r="CP76" s="26">
        <f t="array" ref="CP76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6" s="26" t="str">
        <f t="array" ref="CQ76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6" s="26" t="str">
        <f t="array" ref="CR76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6" s="26"/>
      <c r="CT76" s="26"/>
      <c r="CU76" s="26"/>
      <c r="CV76" s="26"/>
      <c r="CW76" s="26"/>
      <c r="CX76" s="26"/>
      <c r="CY76" s="26"/>
      <c r="CZ76" s="26"/>
      <c r="DA76" s="26"/>
      <c r="DB76" s="26"/>
      <c r="DC76" s="26">
        <f t="array" ref="DC76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6" s="26" t="str">
        <f t="array" ref="DD76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6" s="26" t="str">
        <f t="array" ref="DE76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6" s="26">
        <f t="array" ref="DF76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6" s="26" t="str">
        <f t="array" ref="DG76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6" s="26" t="str">
        <f t="array" ref="DH76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6" s="26">
        <f t="array" ref="DI76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6" s="26">
        <f t="array" ref="DJ76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221.25</v>
      </c>
      <c r="DK76" s="26">
        <f t="array" ref="DK76">IF(Tableau1[[#This Row],[PAYE SI INVESTI]]&lt;&gt;"",Tableau1[[#This Row],[PAYE SI INVESTI]]-Tableau1[[#This Row],[PAYE]],"")</f>
        <v>0</v>
      </c>
      <c r="DO76" s="3"/>
    </row>
    <row r="77" spans="1:119" x14ac:dyDescent="0.25">
      <c r="A77" s="9" t="s">
        <v>189</v>
      </c>
      <c r="B77" s="2" t="s">
        <v>171</v>
      </c>
      <c r="C77" s="1" t="str">
        <f t="array" ref="C77">IF(OR(Tableau1[[#This Row],[DIRECT]]="",Tableau1[[#This Row],[DIRECT]]="val"),"",INDEX(Tableau1[],MATCH(Tableau1[[#This Row],[DIRECT]],Tableau1[NOM],0),2))</f>
        <v>test5</v>
      </c>
      <c r="D77" s="1" t="str">
        <f t="array" ref="D77">IF(OR(Tableau1[[#This Row],[direct2]]="",Tableau1[[#This Row],[direct2]]="val"),"",INDEX(Tableau1[],MATCH(Tableau1[[#This Row],[direct2]],Tableau1[NOM],0),2))</f>
        <v>VAL</v>
      </c>
      <c r="E77" s="1" t="str">
        <f t="array" ref="E77">IF(OR(Tableau1[[#This Row],[direct3]]="",Tableau1[[#This Row],[direct3]]="val"),"",INDEX(Tableau1[],MATCH(Tableau1[[#This Row],[direct3]],Tableau1[NOM],0),2))</f>
        <v/>
      </c>
      <c r="F77" s="1" t="str">
        <f t="array" ref="F77">IF(OR(Tableau1[[#This Row],[direct4]]="",Tableau1[[#This Row],[direct4]]="val"),"",INDEX(Tableau1[],MATCH(Tableau1[[#This Row],[direct4]],Tableau1[NOM],0),2))</f>
        <v/>
      </c>
      <c r="G77" s="1" t="str">
        <f t="array" ref="G77">IF(OR(Tableau1[[#This Row],[direct5]]="",Tableau1[[#This Row],[direct5]]="val"),"",INDEX(Tableau1[],MATCH(Tableau1[[#This Row],[direct5]],Tableau1[NOM],0),2))</f>
        <v/>
      </c>
      <c r="H77" s="1" t="str">
        <f t="array" ref="H77">IF(OR(Tableau1[[#This Row],[direct6]]="",Tableau1[[#This Row],[direct6]]="val"),"",INDEX(Tableau1[],MATCH(Tableau1[[#This Row],[direct6]],Tableau1[NOM],0),2))</f>
        <v/>
      </c>
      <c r="I77" s="1" t="str">
        <f t="array" ref="I77">IF(OR(Tableau1[[#This Row],[direct7]]="",Tableau1[[#This Row],[direct7]]="val"),"",INDEX(Tableau1[],MATCH(Tableau1[[#This Row],[direct7]],Tableau1[NOM],0),2))</f>
        <v/>
      </c>
      <c r="J77" s="1" t="str">
        <f t="array" ref="J77">IF(OR(Tableau1[[#This Row],[direct8]]="",Tableau1[[#This Row],[direct8]]="val"),"",INDEX(Tableau1[],MATCH(Tableau1[[#This Row],[direct8]],Tableau1[NOM],0),2))</f>
        <v/>
      </c>
      <c r="K77" s="1" t="str">
        <f t="array" ref="K77">IF(OR(Tableau1[[#This Row],[direct9]]="",Tableau1[[#This Row],[direct9]]="val"),"",INDEX(Tableau1[],MATCH(Tableau1[[#This Row],[direct9]],Tableau1[NOM],0),2))</f>
        <v/>
      </c>
      <c r="L77" s="1" t="str">
        <f t="array" ref="L77">IF(OR(Tableau1[[#This Row],[direct10]]="",Tableau1[[#This Row],[direct10]]="val"),"",INDEX(Tableau1[],MATCH(Tableau1[[#This Row],[direct10]],Tableau1[NOM],0),2))</f>
        <v/>
      </c>
      <c r="M77" s="1" t="str">
        <f t="array" ref="M77">IF(OR(Tableau1[[#This Row],[direct11]]="",Tableau1[[#This Row],[direct11]]="val"),"",INDEX(Tableau1[],MATCH(Tableau1[[#This Row],[direct11]],Tableau1[NOM],0),2))</f>
        <v/>
      </c>
      <c r="N77" s="1" t="str">
        <f t="array" ref="N77">IF(OR(Tableau1[[#This Row],[direct12]]="",Tableau1[[#This Row],[direct12]]="val"),"",INDEX(Tableau1[],MATCH(Tableau1[[#This Row],[direct12]],Tableau1[NOM],0),2))</f>
        <v/>
      </c>
      <c r="O77" s="1" t="str">
        <f t="array" ref="O77">IF(OR(Tableau1[[#This Row],[direct13]]="",Tableau1[[#This Row],[direct13]]="val"),"",INDEX(Tableau1[],MATCH(Tableau1[[#This Row],[direct13]],Tableau1[NOM],0),2))</f>
        <v/>
      </c>
      <c r="P77" s="1" t="str">
        <f t="array" ref="P77">IF(OR(Tableau1[[#This Row],[direct14]]="",Tableau1[[#This Row],[direct14]]="val"),"",INDEX(Tableau1[],MATCH(Tableau1[[#This Row],[direct14]],Tableau1[NOM],0),2))</f>
        <v/>
      </c>
      <c r="Q77" s="1" t="str">
        <f t="array" ref="Q77">IF(OR(Tableau1[[#This Row],[direct15]]="",Tableau1[[#This Row],[direct15]]="val"),"",INDEX(Tableau1[],MATCH(Tableau1[[#This Row],[direct15]],Tableau1[NOM],0),2))</f>
        <v/>
      </c>
      <c r="R77" s="1" t="str">
        <f t="array" ref="R77">IF(OR(Tableau1[[#This Row],[direct16]]="",Tableau1[[#This Row],[direct16]]="val"),"",INDEX(Tableau1[],MATCH(Tableau1[[#This Row],[direct16]],Tableau1[NOM],0),2))</f>
        <v/>
      </c>
      <c r="S77" s="1" t="str">
        <f t="array" ref="S77">IF(OR(Tableau1[[#This Row],[direct17]]="",Tableau1[[#This Row],[direct17]]="val"),"",INDEX(Tableau1[],MATCH(Tableau1[[#This Row],[direct17]],Tableau1[NOM],0),2))</f>
        <v/>
      </c>
      <c r="T77" s="1" t="str">
        <f t="array" ref="T77">IF(OR(Tableau1[[#This Row],[direct18]]="",Tableau1[[#This Row],[direct18]]="val"),"",INDEX(Tableau1[],MATCH(Tableau1[[#This Row],[direct18]],Tableau1[NOM],0),2))</f>
        <v/>
      </c>
      <c r="U77" s="1" t="str">
        <f t="array" ref="U77">IF(OR(Tableau1[[#This Row],[direct19]]="",Tableau1[[#This Row],[direct19]]="val"),"",INDEX(Tableau1[],MATCH(Tableau1[[#This Row],[direct19]],Tableau1[NOM],0),2))</f>
        <v/>
      </c>
      <c r="V77" s="12" t="str">
        <f t="array" ref="V77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7" s="12">
        <f t="array" ref="W77">IF(Tableau1[[#This Row],[LEADER DIRECT]]="",0,INDEX(Tableau1[],MATCH(Tableau1[[#This Row],[LEADER DIRECT]],Tableau1[NOM],0),COLUMN(Tableau1[[#This Row],[RANG_leader]])))</f>
        <v>0</v>
      </c>
      <c r="X77" s="12">
        <f t="array" ref="X77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7" s="12">
        <f t="array" ref="Y77">IF(Tableau1[[#This Row],[DIRECT]]="",0,VLOOKUP(Tableau1[[#This Row],[DIRECT]],Tableau1[],COLUMN(Tableau1[[#This Row],[RANG]]),FALSE)+1)</f>
        <v>3</v>
      </c>
      <c r="Z77" s="8">
        <v>925</v>
      </c>
      <c r="AA77" s="1">
        <f t="array" ref="AA77">COUNTIF(Tableau1[DIRECT],Tableau1[[#This Row],[NOM]])</f>
        <v>0</v>
      </c>
      <c r="AB77" s="1">
        <f t="array" ref="AB77">COUNTIFS(Tableau1[DIRECT],Tableau1[[#This Row],[NOM]],Tableau1[VENTES],"&gt;=250")</f>
        <v>0</v>
      </c>
      <c r="AC77" s="1">
        <f t="array" ref="AC77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7" s="1">
        <f t="array" ref="AD77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7" s="12">
        <f t="array" ref="AE77">IF(Tableau1[[#This Row],[LEAD_QUAL_PREMIER]]=1,Tableau1[[#This Row],[niv1 qual]],COUNTIFS(Tableau1[DIRECT],Tableau1[[#This Row],[NOM]],Tableau1[LEAD_QUAL_VRAI],0,Tableau1[VENTES],"&gt;=250"))</f>
        <v>0</v>
      </c>
      <c r="AF77" s="1">
        <f t="array" ref="AF77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7" s="1">
        <f t="array" ref="AG77">IF(AND(Tableau1[[#This Row],[niv1 qual]]&gt;3,(Tableau1[[#This Row],[niv1 qual]]+Tableau1[[#This Row],[niv2+ qual]])&gt;5,Tableau1[[#This Row],[VENTES]]&gt;=1000,Tableau1[[#This Row],[ventes_equipe_temp]]&gt;=6000),1,0)</f>
        <v>0</v>
      </c>
      <c r="AH77" s="1">
        <f t="array" ref="AH77">IF(Tableau1[[#This Row],[LEAD_POSSIBLE]]=1,RANK(Tableau1[[#This Row],[RANG]],Tableau1[RANG],1),0)</f>
        <v>0</v>
      </c>
      <c r="AI77" s="1">
        <f t="array" ref="AI77">IF(COUNTIF(Tableau1[LEAD_POSSIBLE_RANG],"&lt;&gt;0")&gt;0,IF(Tableau1[[#This Row],[LEAD_POSSIBLE_RANG]]=LARGE(Tableau1[LEAD_POSSIBLE_RANG],1),1,0),0)</f>
        <v>0</v>
      </c>
      <c r="AJ77" s="1">
        <f t="array" ref="AJ77">IF(Tableau1[[#This Row],[DIRECT]]="",Tableau1[[#This Row],[LEAD_QUAL_VRAI]],IF(INDEX(Tableau1[],MATCH(Tableau1[[#This Row],[DIRECT]],Tableau1[NOM],0),COLUMN(Tableau1[[#This Row],[LEAD_QUAL_VRAI]]))=1,1,0))</f>
        <v>0</v>
      </c>
      <c r="AK77" s="1">
        <f t="array" ref="AK77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7" s="1">
        <f t="array" ref="AL77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925</v>
      </c>
      <c r="AM77" s="10">
        <f t="array" ref="AM77">Tableau1[[#This Row],[VENTES]]+SUMIFS(Tableau1[VENTES EQUIPE],Tableau1[DIRECT],Tableau1[[#This Row],[NOM]],Tableau1[signé_lead],0)</f>
        <v>925</v>
      </c>
      <c r="AN77" s="1">
        <f t="array" ref="AN77">IF(Tableau1[[#This Row],[LEAD_QUAL_VRAI]]=1,SUMIFS(Tableau1[VENTES EQUIPE],Tableau1[LEADER DIRECT],Tableau1[[#This Row],[NOM]],Tableau1[signé_lead],1),0)</f>
        <v>0</v>
      </c>
      <c r="AO77" s="1">
        <f t="array" ref="AO77">IF(Tableau1[[#This Row],[LEAD_QUAL_VRAI]]=1,SUMIFS(Tableau1[VENTES EQUIPE],Tableau1[RANG_leader],Tableau1[[#This Row],[RANG_leader]]+2,Tableau1[signé_lead],1),0)</f>
        <v>0</v>
      </c>
      <c r="AP77" s="1">
        <f t="array" ref="AP77">IF(Tableau1[[#This Row],[LEAD_QUAL_VRAI]]=1,SUMIFS(Tableau1[VENTES EQUIPE],Tableau1[RANG_leader],Tableau1[[#This Row],[RANG_leader]]+3,Tableau1[signé_lead],1),0)</f>
        <v>0</v>
      </c>
      <c r="AQ77" s="1">
        <f t="array" ref="AQ77">IF(Tableau1[[#This Row],[LEAD_QUAL_VRAI]]=1,SUMIFS(Tableau1[VENTES EQUIPE],Tableau1[RANG_leader],Tableau1[[#This Row],[RANG_leader]]+4,Tableau1[signé_lead],1),0)</f>
        <v>0</v>
      </c>
      <c r="AR77" s="1">
        <f t="array" ref="AR77">IF(Tableau1[[#This Row],[LEAD_QUAL_VRAI]]=1,SUMIFS(Tableau1[VENTES EQUIPE],Tableau1[RANG_leader],Tableau1[[#This Row],[RANG_leader]]+5,Tableau1[signé_lead],1),0)</f>
        <v>0</v>
      </c>
      <c r="AS77" s="1">
        <f t="array" ref="AS77">IF(Tableau1[[#This Row],[LEAD_QUAL_VRAI]]=1,SUMIFS(Tableau1[VENTES EQUIPE],Tableau1[RANG_leader],Tableau1[[#This Row],[RANG_leader]]+6,Tableau1[signé_lead],1),0)</f>
        <v>0</v>
      </c>
      <c r="AT77" s="1">
        <f t="array" ref="AT77">IF(Tableau1[[#This Row],[LEAD_QUAL_VRAI]]=1,SUMIFS(Tableau1[VENTES EQUIPE],Tableau1[RANG_leader],Tableau1[[#This Row],[RANG_leader]]+7,Tableau1[signé_lead],1),0)</f>
        <v>0</v>
      </c>
      <c r="AU77" s="1">
        <f t="array" ref="AU77">IF(Tableau1[[#This Row],[LEAD_QUAL_VRAI]]=1,SUMIFS(Tableau1[VENTES EQUIPE],Tableau1[RANG_leader],Tableau1[[#This Row],[RANG_leader]]+8,Tableau1[signé_lead],1),0)</f>
        <v>0</v>
      </c>
      <c r="AV77" s="1">
        <f t="array" ref="AV77">IF(Tableau1[[#This Row],[LEAD_QUAL_VRAI]]=1,SUMIFS(Tableau1[VENTES EQUIPE],Tableau1[RANG_leader],Tableau1[[#This Row],[RANG_leader]]+9,Tableau1[signé_lead],1),0)</f>
        <v>0</v>
      </c>
      <c r="AW77" s="1">
        <f t="array" ref="AW77">IF(Tableau1[[#This Row],[LEAD_QUAL_VRAI]]=1,SUMIFS(Tableau1[VENTES EQUIPE],Tableau1[RANG_leader],Tableau1[[#This Row],[RANG_leader]]+10,Tableau1[signé_lead],1),0)</f>
        <v>0</v>
      </c>
      <c r="AX77" s="1">
        <f t="array" ref="AX77">IF(Tableau1[[#This Row],[LEAD_QUAL_VRAI]]=1,SUMIFS(Tableau1[VENTES EQUIPE],Tableau1[RANG_leader],Tableau1[[#This Row],[RANG_leader]]+11,Tableau1[signé_lead],1),0)</f>
        <v>0</v>
      </c>
      <c r="AY77" s="1">
        <f t="array" ref="AY77">IF(Tableau1[[#This Row],[LEAD_QUAL_VRAI]]=1,SUMIFS(Tableau1[VENTES EQUIPE],Tableau1[RANG_leader],Tableau1[[#This Row],[RANG_leader]]+12,Tableau1[signé_lead],1),0)</f>
        <v>0</v>
      </c>
      <c r="AZ77" s="1">
        <f t="array" ref="AZ77">IF(Tableau1[[#This Row],[LEAD_QUAL_VRAI]]=1,SUMIFS(Tableau1[VENTES EQUIPE],Tableau1[RANG_leader],Tableau1[[#This Row],[RANG_leader]]+13,Tableau1[signé_lead],1),0)</f>
        <v>0</v>
      </c>
      <c r="BA77" s="1">
        <f t="array" ref="BA77">IF(Tableau1[[#This Row],[LEAD_QUAL_VRAI]]=1,SUMIFS(Tableau1[VENTES EQUIPE],Tableau1[RANG_leader],Tableau1[[#This Row],[RANG_leader]]+14,Tableau1[signé_lead],1),0)</f>
        <v>0</v>
      </c>
      <c r="BB77" s="1">
        <f t="array" ref="BB77">IF(Tableau1[[#This Row],[LEAD_QUAL_VRAI]]=1,SUMIFS(Tableau1[VENTES EQUIPE],Tableau1[RANG_leader],Tableau1[[#This Row],[RANG_leader]]+15,Tableau1[signé_lead],1),0)</f>
        <v>0</v>
      </c>
      <c r="BC77" s="1">
        <f t="array" ref="BC77">IF(Tableau1[[#This Row],[LEAD_QUAL_VRAI]]=1,COUNTIFS(Tableau1[LEADER DIRECT],Tableau1[[#This Row],[NOM]],Tableau1[LEAD_QUAL_VRAI],1),0)</f>
        <v>0</v>
      </c>
      <c r="BD77" s="1">
        <f t="array" ref="BD77">IF(Tableau1[[#This Row],[LEAD_QUAL_VRAI]]=1,COUNTIFS(Tableau1[RANG_leader],Tableau1[[#This Row],[RANG_leader]]+2),0)</f>
        <v>0</v>
      </c>
      <c r="BE77" s="1">
        <f t="array" ref="BE77">IF(Tableau1[[#This Row],[LEAD_QUAL_VRAI]]=1,COUNTIFS(Tableau1[RANG_leader],Tableau1[[#This Row],[RANG_leader]]+3),0)</f>
        <v>0</v>
      </c>
      <c r="BF77" s="1">
        <f t="array" ref="BF77">IF(AND(Tableau1[[#This Row],[VENTES]]&gt;=250,COUNTIFS(Tableau1[DIRECT],Tableau1[[#This Row],[NOM]],Tableau1[VENTES],"&gt;=250",Tableau1[LEAD_QUAL_VRAI],0)&gt;0),1,0)</f>
        <v>0</v>
      </c>
      <c r="BG77" s="1">
        <f t="array" ref="BG77">IF(AND(Tableau1[[#This Row],[VENTES]]&gt;=250,COUNTIFS(Tableau1[DIRECT],Tableau1[[#This Row],[NOM]],Tableau1[VENTES],"&gt;=250",Tableau1[LEAD_QUAL_VRAI],0)&gt;1),1,0)</f>
        <v>0</v>
      </c>
      <c r="BH77" s="1">
        <f t="array" ref="BH77">IF(AND(Tableau1[[#This Row],[VENTES]]&gt;=750,COUNTIFS(Tableau1[DIRECT],Tableau1[[#This Row],[NOM]],Tableau1[VENTES],"&gt;=250",Tableau1[LEAD_QUAL_VRAI],0)&gt;2,Tableau1[[#This Row],[VENTES EQUIPE]]&gt;=3000),1,0)</f>
        <v>0</v>
      </c>
      <c r="BI77" s="1">
        <f t="array" ref="BI77">IF(Tableau1[[#This Row],[lead niv1]]=1,1,0)</f>
        <v>0</v>
      </c>
      <c r="BJ77" s="1">
        <f t="array" ref="BJ77">IF(Tableau1[[#This Row],[lead niv1]]&gt;1,1,0)</f>
        <v>0</v>
      </c>
      <c r="BK77" s="1">
        <f t="array" ref="BK77">IF(AND(Tableau1[[#This Row],[lead niv1]]&gt;2,Tableau1[[#This Row],[lead niv2]]&gt;0),1,0)</f>
        <v>0</v>
      </c>
      <c r="BL77" s="1">
        <f t="array" ref="BL77">IF(AND(Tableau1[[#This Row],[lead niv1]]&gt;5,Tableau1[[#This Row],[lead niv2]]&gt;2,Tableau1[[#This Row],[lead niv3]]&gt;0),1,0)</f>
        <v>0</v>
      </c>
      <c r="BM77" s="1">
        <f t="array" ref="BM77">IF(AND(Tableau1[[#This Row],[lead niv1]]&gt;11,Tableau1[[#This Row],[lead niv2]]&gt;5,Tableau1[[#This Row],[lead niv3]]&gt;1),1,0)</f>
        <v>0</v>
      </c>
      <c r="BN77" s="10" t="str">
        <f t="array" ref="BN77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7" s="13">
        <f t="array" ref="BO77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231.25</v>
      </c>
      <c r="BP77" s="12" t="str">
        <f t="array" ref="BP77">Tableau1[[#This Row],[lead niv1]]&amp;"-"&amp;Tableau1[[#This Row],[lead niv2]]&amp;"-"&amp;Tableau1[[#This Row],[lead niv3]]</f>
        <v>0-0-0</v>
      </c>
      <c r="BQ77" s="12"/>
      <c r="BR77" s="14">
        <v>0</v>
      </c>
      <c r="BS77" s="26" t="str">
        <f t="array" ref="BS77">INDEX(Tableau2[RANK],MATCH(BN77,Tableau2[RANK],0)+1,1)</f>
        <v>CONS SEIGNOR</v>
      </c>
      <c r="BT77" s="26">
        <f t="array" ref="BT77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7" s="26" t="str">
        <f t="array" ref="BU77">IF(Tableau1[[#This Row],[PERSO À QUALIFIER]]&gt;0,INDEX(Tableau1[],MATCH(_xlfn.MAXIFS(Tableau1[VENTES],Tableau1[VENTES],"&lt;250",Tableau1[DIRECT],Tableau1[[#This Row],[NOM]]),Tableau1[VENTES],0),COLUMN(Tableau1[NOM])),"")</f>
        <v/>
      </c>
      <c r="BV77" s="26" t="str">
        <f t="array" ref="BV77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7" s="26">
        <f t="array" ref="BW77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7" s="26" t="str">
        <f t="array" ref="BX77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7" s="26" t="str">
        <f t="array" ref="BY77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7" s="26" t="str">
        <f t="array" ref="BZ77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7" s="26" t="str">
        <f t="array" ref="CA77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7" s="26">
        <f t="array" ref="CB77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7" s="26">
        <f t="array" ref="CC77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7" s="26">
        <f t="array" ref="CD77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7" s="26" t="str">
        <f t="array" ref="CE77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7" s="26" t="str">
        <f t="array" ref="CF77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7" s="26" t="str">
        <f t="array" ref="CG7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7" s="26" t="str">
        <f t="array" ref="CH77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7" s="26" t="str">
        <f t="array" ref="CI77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7" s="26" t="str">
        <f t="array" ref="CJ77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7" s="26" t="str">
        <f t="array" ref="CK77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7" s="26" t="e">
        <f t="array" ref="CL77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7" s="26" t="e">
        <f t="array" ref="CM77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7" s="26"/>
      <c r="CO77" s="26"/>
      <c r="CP77" s="26">
        <f t="array" ref="CP77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7" s="26" t="str">
        <f t="array" ref="CQ77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7" s="26" t="str">
        <f t="array" ref="CR77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>
        <f t="array" ref="DC77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7" s="26" t="str">
        <f t="array" ref="DD77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7" s="26" t="str">
        <f t="array" ref="DE77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7" s="26">
        <f t="array" ref="DF77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7" s="26" t="str">
        <f t="array" ref="DG77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7" s="26" t="str">
        <f t="array" ref="DH77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7" s="26">
        <f t="array" ref="DI77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7" s="26">
        <f t="array" ref="DJ77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231.25</v>
      </c>
      <c r="DK77" s="26">
        <f t="array" ref="DK77">IF(Tableau1[[#This Row],[PAYE SI INVESTI]]&lt;&gt;"",Tableau1[[#This Row],[PAYE SI INVESTI]]-Tableau1[[#This Row],[PAYE]],"")</f>
        <v>0</v>
      </c>
      <c r="DO77" s="3"/>
    </row>
    <row r="78" spans="1:119" x14ac:dyDescent="0.25">
      <c r="A78" s="9" t="s">
        <v>190</v>
      </c>
      <c r="B78" s="2" t="s">
        <v>171</v>
      </c>
      <c r="C78" s="1" t="str">
        <f t="array" ref="C78">IF(OR(Tableau1[[#This Row],[DIRECT]]="",Tableau1[[#This Row],[DIRECT]]="val"),"",INDEX(Tableau1[],MATCH(Tableau1[[#This Row],[DIRECT]],Tableau1[NOM],0),2))</f>
        <v>test5</v>
      </c>
      <c r="D78" s="1" t="str">
        <f t="array" ref="D78">IF(OR(Tableau1[[#This Row],[direct2]]="",Tableau1[[#This Row],[direct2]]="val"),"",INDEX(Tableau1[],MATCH(Tableau1[[#This Row],[direct2]],Tableau1[NOM],0),2))</f>
        <v>VAL</v>
      </c>
      <c r="E78" s="1" t="str">
        <f t="array" ref="E78">IF(OR(Tableau1[[#This Row],[direct3]]="",Tableau1[[#This Row],[direct3]]="val"),"",INDEX(Tableau1[],MATCH(Tableau1[[#This Row],[direct3]],Tableau1[NOM],0),2))</f>
        <v/>
      </c>
      <c r="F78" s="1" t="str">
        <f t="array" ref="F78">IF(OR(Tableau1[[#This Row],[direct4]]="",Tableau1[[#This Row],[direct4]]="val"),"",INDEX(Tableau1[],MATCH(Tableau1[[#This Row],[direct4]],Tableau1[NOM],0),2))</f>
        <v/>
      </c>
      <c r="G78" s="1" t="str">
        <f t="array" ref="G78">IF(OR(Tableau1[[#This Row],[direct5]]="",Tableau1[[#This Row],[direct5]]="val"),"",INDEX(Tableau1[],MATCH(Tableau1[[#This Row],[direct5]],Tableau1[NOM],0),2))</f>
        <v/>
      </c>
      <c r="H78" s="1" t="str">
        <f t="array" ref="H78">IF(OR(Tableau1[[#This Row],[direct6]]="",Tableau1[[#This Row],[direct6]]="val"),"",INDEX(Tableau1[],MATCH(Tableau1[[#This Row],[direct6]],Tableau1[NOM],0),2))</f>
        <v/>
      </c>
      <c r="I78" s="1" t="str">
        <f t="array" ref="I78">IF(OR(Tableau1[[#This Row],[direct7]]="",Tableau1[[#This Row],[direct7]]="val"),"",INDEX(Tableau1[],MATCH(Tableau1[[#This Row],[direct7]],Tableau1[NOM],0),2))</f>
        <v/>
      </c>
      <c r="J78" s="1" t="str">
        <f t="array" ref="J78">IF(OR(Tableau1[[#This Row],[direct8]]="",Tableau1[[#This Row],[direct8]]="val"),"",INDEX(Tableau1[],MATCH(Tableau1[[#This Row],[direct8]],Tableau1[NOM],0),2))</f>
        <v/>
      </c>
      <c r="K78" s="1" t="str">
        <f t="array" ref="K78">IF(OR(Tableau1[[#This Row],[direct9]]="",Tableau1[[#This Row],[direct9]]="val"),"",INDEX(Tableau1[],MATCH(Tableau1[[#This Row],[direct9]],Tableau1[NOM],0),2))</f>
        <v/>
      </c>
      <c r="L78" s="1" t="str">
        <f t="array" ref="L78">IF(OR(Tableau1[[#This Row],[direct10]]="",Tableau1[[#This Row],[direct10]]="val"),"",INDEX(Tableau1[],MATCH(Tableau1[[#This Row],[direct10]],Tableau1[NOM],0),2))</f>
        <v/>
      </c>
      <c r="M78" s="1" t="str">
        <f t="array" ref="M78">IF(OR(Tableau1[[#This Row],[direct11]]="",Tableau1[[#This Row],[direct11]]="val"),"",INDEX(Tableau1[],MATCH(Tableau1[[#This Row],[direct11]],Tableau1[NOM],0),2))</f>
        <v/>
      </c>
      <c r="N78" s="1" t="str">
        <f t="array" ref="N78">IF(OR(Tableau1[[#This Row],[direct12]]="",Tableau1[[#This Row],[direct12]]="val"),"",INDEX(Tableau1[],MATCH(Tableau1[[#This Row],[direct12]],Tableau1[NOM],0),2))</f>
        <v/>
      </c>
      <c r="O78" s="1" t="str">
        <f t="array" ref="O78">IF(OR(Tableau1[[#This Row],[direct13]]="",Tableau1[[#This Row],[direct13]]="val"),"",INDEX(Tableau1[],MATCH(Tableau1[[#This Row],[direct13]],Tableau1[NOM],0),2))</f>
        <v/>
      </c>
      <c r="P78" s="1" t="str">
        <f t="array" ref="P78">IF(OR(Tableau1[[#This Row],[direct14]]="",Tableau1[[#This Row],[direct14]]="val"),"",INDEX(Tableau1[],MATCH(Tableau1[[#This Row],[direct14]],Tableau1[NOM],0),2))</f>
        <v/>
      </c>
      <c r="Q78" s="1" t="str">
        <f t="array" ref="Q78">IF(OR(Tableau1[[#This Row],[direct15]]="",Tableau1[[#This Row],[direct15]]="val"),"",INDEX(Tableau1[],MATCH(Tableau1[[#This Row],[direct15]],Tableau1[NOM],0),2))</f>
        <v/>
      </c>
      <c r="R78" s="1" t="str">
        <f t="array" ref="R78">IF(OR(Tableau1[[#This Row],[direct16]]="",Tableau1[[#This Row],[direct16]]="val"),"",INDEX(Tableau1[],MATCH(Tableau1[[#This Row],[direct16]],Tableau1[NOM],0),2))</f>
        <v/>
      </c>
      <c r="S78" s="1" t="str">
        <f t="array" ref="S78">IF(OR(Tableau1[[#This Row],[direct17]]="",Tableau1[[#This Row],[direct17]]="val"),"",INDEX(Tableau1[],MATCH(Tableau1[[#This Row],[direct17]],Tableau1[NOM],0),2))</f>
        <v/>
      </c>
      <c r="T78" s="1" t="str">
        <f t="array" ref="T78">IF(OR(Tableau1[[#This Row],[direct18]]="",Tableau1[[#This Row],[direct18]]="val"),"",INDEX(Tableau1[],MATCH(Tableau1[[#This Row],[direct18]],Tableau1[NOM],0),2))</f>
        <v/>
      </c>
      <c r="U78" s="1" t="str">
        <f t="array" ref="U78">IF(OR(Tableau1[[#This Row],[direct19]]="",Tableau1[[#This Row],[direct19]]="val"),"",INDEX(Tableau1[],MATCH(Tableau1[[#This Row],[direct19]],Tableau1[NOM],0),2))</f>
        <v/>
      </c>
      <c r="V78" s="12" t="str">
        <f t="array" ref="V78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test5</v>
      </c>
      <c r="W78" s="12">
        <f t="array" ref="W78">IF(Tableau1[[#This Row],[LEADER DIRECT]]="",0,INDEX(Tableau1[],MATCH(Tableau1[[#This Row],[LEADER DIRECT]],Tableau1[NOM],0),COLUMN(Tableau1[[#This Row],[RANG_leader]])))</f>
        <v>0</v>
      </c>
      <c r="X78" s="12">
        <f t="array" ref="X78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8" s="12">
        <f t="array" ref="Y78">IF(Tableau1[[#This Row],[DIRECT]]="",0,VLOOKUP(Tableau1[[#This Row],[DIRECT]],Tableau1[],COLUMN(Tableau1[[#This Row],[RANG]]),FALSE)+1)</f>
        <v>3</v>
      </c>
      <c r="Z78" s="8">
        <v>700</v>
      </c>
      <c r="AA78" s="1">
        <f t="array" ref="AA78">COUNTIF(Tableau1[DIRECT],Tableau1[[#This Row],[NOM]])</f>
        <v>0</v>
      </c>
      <c r="AB78" s="1">
        <f t="array" ref="AB78">COUNTIFS(Tableau1[DIRECT],Tableau1[[#This Row],[NOM]],Tableau1[VENTES],"&gt;=250")</f>
        <v>0</v>
      </c>
      <c r="AC78" s="1">
        <f t="array" ref="AC78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8" s="1">
        <f t="array" ref="AD78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8" s="12">
        <f t="array" ref="AE78">IF(Tableau1[[#This Row],[LEAD_QUAL_PREMIER]]=1,Tableau1[[#This Row],[niv1 qual]],COUNTIFS(Tableau1[DIRECT],Tableau1[[#This Row],[NOM]],Tableau1[LEAD_QUAL_VRAI],0,Tableau1[VENTES],"&gt;=250"))</f>
        <v>0</v>
      </c>
      <c r="AF78" s="1">
        <f t="array" ref="AF78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8" s="1">
        <f t="array" ref="AG78">IF(AND(Tableau1[[#This Row],[niv1 qual]]&gt;3,(Tableau1[[#This Row],[niv1 qual]]+Tableau1[[#This Row],[niv2+ qual]])&gt;5,Tableau1[[#This Row],[VENTES]]&gt;=1000,Tableau1[[#This Row],[ventes_equipe_temp]]&gt;=6000),1,0)</f>
        <v>0</v>
      </c>
      <c r="AH78" s="1">
        <f t="array" ref="AH78">IF(Tableau1[[#This Row],[LEAD_POSSIBLE]]=1,RANK(Tableau1[[#This Row],[RANG]],Tableau1[RANG],1),0)</f>
        <v>0</v>
      </c>
      <c r="AI78" s="1">
        <f t="array" ref="AI78">IF(COUNTIF(Tableau1[LEAD_POSSIBLE_RANG],"&lt;&gt;0")&gt;0,IF(Tableau1[[#This Row],[LEAD_POSSIBLE_RANG]]=LARGE(Tableau1[LEAD_POSSIBLE_RANG],1),1,0),0)</f>
        <v>0</v>
      </c>
      <c r="AJ78" s="1">
        <f t="array" ref="AJ78">IF(Tableau1[[#This Row],[DIRECT]]="",Tableau1[[#This Row],[LEAD_QUAL_VRAI]],IF(INDEX(Tableau1[],MATCH(Tableau1[[#This Row],[DIRECT]],Tableau1[NOM],0),COLUMN(Tableau1[[#This Row],[LEAD_QUAL_VRAI]]))=1,1,0))</f>
        <v>0</v>
      </c>
      <c r="AK78" s="1">
        <f t="array" ref="AK78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8" s="1">
        <f t="array" ref="AL78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700</v>
      </c>
      <c r="AM78" s="10">
        <f t="array" ref="AM78">Tableau1[[#This Row],[VENTES]]+SUMIFS(Tableau1[VENTES EQUIPE],Tableau1[DIRECT],Tableau1[[#This Row],[NOM]],Tableau1[signé_lead],0)</f>
        <v>700</v>
      </c>
      <c r="AN78" s="1">
        <f t="array" ref="AN78">IF(Tableau1[[#This Row],[LEAD_QUAL_VRAI]]=1,SUMIFS(Tableau1[VENTES EQUIPE],Tableau1[LEADER DIRECT],Tableau1[[#This Row],[NOM]],Tableau1[signé_lead],1),0)</f>
        <v>0</v>
      </c>
      <c r="AO78" s="1">
        <f t="array" ref="AO78">IF(Tableau1[[#This Row],[LEAD_QUAL_VRAI]]=1,SUMIFS(Tableau1[VENTES EQUIPE],Tableau1[RANG_leader],Tableau1[[#This Row],[RANG_leader]]+2,Tableau1[signé_lead],1),0)</f>
        <v>0</v>
      </c>
      <c r="AP78" s="1">
        <f t="array" ref="AP78">IF(Tableau1[[#This Row],[LEAD_QUAL_VRAI]]=1,SUMIFS(Tableau1[VENTES EQUIPE],Tableau1[RANG_leader],Tableau1[[#This Row],[RANG_leader]]+3,Tableau1[signé_lead],1),0)</f>
        <v>0</v>
      </c>
      <c r="AQ78" s="1">
        <f t="array" ref="AQ78">IF(Tableau1[[#This Row],[LEAD_QUAL_VRAI]]=1,SUMIFS(Tableau1[VENTES EQUIPE],Tableau1[RANG_leader],Tableau1[[#This Row],[RANG_leader]]+4,Tableau1[signé_lead],1),0)</f>
        <v>0</v>
      </c>
      <c r="AR78" s="1">
        <f t="array" ref="AR78">IF(Tableau1[[#This Row],[LEAD_QUAL_VRAI]]=1,SUMIFS(Tableau1[VENTES EQUIPE],Tableau1[RANG_leader],Tableau1[[#This Row],[RANG_leader]]+5,Tableau1[signé_lead],1),0)</f>
        <v>0</v>
      </c>
      <c r="AS78" s="1">
        <f t="array" ref="AS78">IF(Tableau1[[#This Row],[LEAD_QUAL_VRAI]]=1,SUMIFS(Tableau1[VENTES EQUIPE],Tableau1[RANG_leader],Tableau1[[#This Row],[RANG_leader]]+6,Tableau1[signé_lead],1),0)</f>
        <v>0</v>
      </c>
      <c r="AT78" s="1">
        <f t="array" ref="AT78">IF(Tableau1[[#This Row],[LEAD_QUAL_VRAI]]=1,SUMIFS(Tableau1[VENTES EQUIPE],Tableau1[RANG_leader],Tableau1[[#This Row],[RANG_leader]]+7,Tableau1[signé_lead],1),0)</f>
        <v>0</v>
      </c>
      <c r="AU78" s="1">
        <f t="array" ref="AU78">IF(Tableau1[[#This Row],[LEAD_QUAL_VRAI]]=1,SUMIFS(Tableau1[VENTES EQUIPE],Tableau1[RANG_leader],Tableau1[[#This Row],[RANG_leader]]+8,Tableau1[signé_lead],1),0)</f>
        <v>0</v>
      </c>
      <c r="AV78" s="1">
        <f t="array" ref="AV78">IF(Tableau1[[#This Row],[LEAD_QUAL_VRAI]]=1,SUMIFS(Tableau1[VENTES EQUIPE],Tableau1[RANG_leader],Tableau1[[#This Row],[RANG_leader]]+9,Tableau1[signé_lead],1),0)</f>
        <v>0</v>
      </c>
      <c r="AW78" s="1">
        <f t="array" ref="AW78">IF(Tableau1[[#This Row],[LEAD_QUAL_VRAI]]=1,SUMIFS(Tableau1[VENTES EQUIPE],Tableau1[RANG_leader],Tableau1[[#This Row],[RANG_leader]]+10,Tableau1[signé_lead],1),0)</f>
        <v>0</v>
      </c>
      <c r="AX78" s="1">
        <f t="array" ref="AX78">IF(Tableau1[[#This Row],[LEAD_QUAL_VRAI]]=1,SUMIFS(Tableau1[VENTES EQUIPE],Tableau1[RANG_leader],Tableau1[[#This Row],[RANG_leader]]+11,Tableau1[signé_lead],1),0)</f>
        <v>0</v>
      </c>
      <c r="AY78" s="1">
        <f t="array" ref="AY78">IF(Tableau1[[#This Row],[LEAD_QUAL_VRAI]]=1,SUMIFS(Tableau1[VENTES EQUIPE],Tableau1[RANG_leader],Tableau1[[#This Row],[RANG_leader]]+12,Tableau1[signé_lead],1),0)</f>
        <v>0</v>
      </c>
      <c r="AZ78" s="1">
        <f t="array" ref="AZ78">IF(Tableau1[[#This Row],[LEAD_QUAL_VRAI]]=1,SUMIFS(Tableau1[VENTES EQUIPE],Tableau1[RANG_leader],Tableau1[[#This Row],[RANG_leader]]+13,Tableau1[signé_lead],1),0)</f>
        <v>0</v>
      </c>
      <c r="BA78" s="1">
        <f t="array" ref="BA78">IF(Tableau1[[#This Row],[LEAD_QUAL_VRAI]]=1,SUMIFS(Tableau1[VENTES EQUIPE],Tableau1[RANG_leader],Tableau1[[#This Row],[RANG_leader]]+14,Tableau1[signé_lead],1),0)</f>
        <v>0</v>
      </c>
      <c r="BB78" s="1">
        <f t="array" ref="BB78">IF(Tableau1[[#This Row],[LEAD_QUAL_VRAI]]=1,SUMIFS(Tableau1[VENTES EQUIPE],Tableau1[RANG_leader],Tableau1[[#This Row],[RANG_leader]]+15,Tableau1[signé_lead],1),0)</f>
        <v>0</v>
      </c>
      <c r="BC78" s="1">
        <f t="array" ref="BC78">IF(Tableau1[[#This Row],[LEAD_QUAL_VRAI]]=1,COUNTIFS(Tableau1[LEADER DIRECT],Tableau1[[#This Row],[NOM]],Tableau1[LEAD_QUAL_VRAI],1),0)</f>
        <v>0</v>
      </c>
      <c r="BD78" s="1">
        <f t="array" ref="BD78">IF(Tableau1[[#This Row],[LEAD_QUAL_VRAI]]=1,COUNTIFS(Tableau1[RANG_leader],Tableau1[[#This Row],[RANG_leader]]+2),0)</f>
        <v>0</v>
      </c>
      <c r="BE78" s="1">
        <f t="array" ref="BE78">IF(Tableau1[[#This Row],[LEAD_QUAL_VRAI]]=1,COUNTIFS(Tableau1[RANG_leader],Tableau1[[#This Row],[RANG_leader]]+3),0)</f>
        <v>0</v>
      </c>
      <c r="BF78" s="1">
        <f t="array" ref="BF78">IF(AND(Tableau1[[#This Row],[VENTES]]&gt;=250,COUNTIFS(Tableau1[DIRECT],Tableau1[[#This Row],[NOM]],Tableau1[VENTES],"&gt;=250",Tableau1[LEAD_QUAL_VRAI],0)&gt;0),1,0)</f>
        <v>0</v>
      </c>
      <c r="BG78" s="1">
        <f t="array" ref="BG78">IF(AND(Tableau1[[#This Row],[VENTES]]&gt;=250,COUNTIFS(Tableau1[DIRECT],Tableau1[[#This Row],[NOM]],Tableau1[VENTES],"&gt;=250",Tableau1[LEAD_QUAL_VRAI],0)&gt;1),1,0)</f>
        <v>0</v>
      </c>
      <c r="BH78" s="1">
        <f t="array" ref="BH78">IF(AND(Tableau1[[#This Row],[VENTES]]&gt;=750,COUNTIFS(Tableau1[DIRECT],Tableau1[[#This Row],[NOM]],Tableau1[VENTES],"&gt;=250",Tableau1[LEAD_QUAL_VRAI],0)&gt;2,Tableau1[[#This Row],[VENTES EQUIPE]]&gt;=3000),1,0)</f>
        <v>0</v>
      </c>
      <c r="BI78" s="1">
        <f t="array" ref="BI78">IF(Tableau1[[#This Row],[lead niv1]]=1,1,0)</f>
        <v>0</v>
      </c>
      <c r="BJ78" s="1">
        <f t="array" ref="BJ78">IF(Tableau1[[#This Row],[lead niv1]]&gt;1,1,0)</f>
        <v>0</v>
      </c>
      <c r="BK78" s="1">
        <f t="array" ref="BK78">IF(AND(Tableau1[[#This Row],[lead niv1]]&gt;2,Tableau1[[#This Row],[lead niv2]]&gt;0),1,0)</f>
        <v>0</v>
      </c>
      <c r="BL78" s="1">
        <f t="array" ref="BL78">IF(AND(Tableau1[[#This Row],[lead niv1]]&gt;5,Tableau1[[#This Row],[lead niv2]]&gt;2,Tableau1[[#This Row],[lead niv3]]&gt;0),1,0)</f>
        <v>0</v>
      </c>
      <c r="BM78" s="1">
        <f t="array" ref="BM78">IF(AND(Tableau1[[#This Row],[lead niv1]]&gt;11,Tableau1[[#This Row],[lead niv2]]&gt;5,Tableau1[[#This Row],[lead niv3]]&gt;1),1,0)</f>
        <v>0</v>
      </c>
      <c r="BN78" s="10" t="str">
        <f t="array" ref="BN78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8" s="13">
        <f t="array" ref="BO78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175</v>
      </c>
      <c r="BP78" s="12" t="str">
        <f t="array" ref="BP78">Tableau1[[#This Row],[lead niv1]]&amp;"-"&amp;Tableau1[[#This Row],[lead niv2]]&amp;"-"&amp;Tableau1[[#This Row],[lead niv3]]</f>
        <v>0-0-0</v>
      </c>
      <c r="BQ78" s="12"/>
      <c r="BR78" s="14">
        <v>0</v>
      </c>
      <c r="BS78" s="26" t="str">
        <f t="array" ref="BS78">INDEX(Tableau2[RANK],MATCH(BN78,Tableau2[RANK],0)+1,1)</f>
        <v>CONS SEIGNOR</v>
      </c>
      <c r="BT78" s="26">
        <f t="array" ref="BT78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8" s="26" t="str">
        <f t="array" ref="BU78">IF(Tableau1[[#This Row],[PERSO À QUALIFIER]]&gt;0,INDEX(Tableau1[],MATCH(_xlfn.MAXIFS(Tableau1[VENTES],Tableau1[VENTES],"&lt;250",Tableau1[DIRECT],Tableau1[[#This Row],[NOM]]),Tableau1[VENTES],0),COLUMN(Tableau1[NOM])),"")</f>
        <v/>
      </c>
      <c r="BV78" s="26" t="str">
        <f t="array" ref="BV78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8" s="26">
        <f t="array" ref="BW78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8" s="26" t="str">
        <f t="array" ref="BX78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8" s="26" t="str">
        <f t="array" ref="BY78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8" s="26" t="str">
        <f t="array" ref="BZ78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8" s="26" t="str">
        <f t="array" ref="CA78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8" s="26">
        <f t="array" ref="CB78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8" s="26">
        <f t="array" ref="CC78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8" s="26">
        <f t="array" ref="CD78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8" s="26" t="str">
        <f t="array" ref="CE78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8" s="26" t="str">
        <f t="array" ref="CF78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8" s="26" t="str">
        <f t="array" ref="CG7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8" s="26" t="str">
        <f t="array" ref="CH78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8" s="26" t="str">
        <f t="array" ref="CI78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8" s="26" t="str">
        <f t="array" ref="CJ78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8" s="26" t="str">
        <f t="array" ref="CK78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8" s="26" t="e">
        <f t="array" ref="CL78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8" s="26" t="e">
        <f t="array" ref="CM78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8" s="26"/>
      <c r="CO78" s="26"/>
      <c r="CP78" s="26">
        <f t="array" ref="CP78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8" s="26" t="str">
        <f t="array" ref="CQ78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8" s="26" t="str">
        <f t="array" ref="CR78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8" s="26"/>
      <c r="CT78" s="26"/>
      <c r="CU78" s="26"/>
      <c r="CV78" s="26"/>
      <c r="CW78" s="26"/>
      <c r="CX78" s="26"/>
      <c r="CY78" s="26"/>
      <c r="CZ78" s="26"/>
      <c r="DA78" s="26"/>
      <c r="DB78" s="26"/>
      <c r="DC78" s="26">
        <f t="array" ref="DC78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8" s="26" t="str">
        <f t="array" ref="DD78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8" s="26" t="str">
        <f t="array" ref="DE78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8" s="26">
        <f t="array" ref="DF78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8" s="26" t="str">
        <f t="array" ref="DG78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8" s="26" t="str">
        <f t="array" ref="DH78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8" s="26">
        <f t="array" ref="DI78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8" s="26">
        <f t="array" ref="DJ78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175</v>
      </c>
      <c r="DK78" s="26">
        <f t="array" ref="DK78">IF(Tableau1[[#This Row],[PAYE SI INVESTI]]&lt;&gt;"",Tableau1[[#This Row],[PAYE SI INVESTI]]-Tableau1[[#This Row],[PAYE]],"")</f>
        <v>0</v>
      </c>
      <c r="DO78" s="3"/>
    </row>
    <row r="79" spans="1:119" x14ac:dyDescent="0.25">
      <c r="A79" s="9" t="s">
        <v>129</v>
      </c>
      <c r="B79" s="2" t="s">
        <v>123</v>
      </c>
      <c r="C79" t="str">
        <f t="array" ref="C79">IF(OR(Tableau1[[#This Row],[DIRECT]]="",Tableau1[[#This Row],[DIRECT]]="val"),"",INDEX(Tableau1[],MATCH(Tableau1[[#This Row],[DIRECT]],Tableau1[NOM],0),2))</f>
        <v>CAROLINE GAULIN</v>
      </c>
      <c r="D79" t="str">
        <f t="array" ref="D79">IF(OR(Tableau1[[#This Row],[direct2]]="",Tableau1[[#This Row],[direct2]]="val"),"",INDEX(Tableau1[],MATCH(Tableau1[[#This Row],[direct2]],Tableau1[NOM],0),2))</f>
        <v>VAL</v>
      </c>
      <c r="E79" t="str">
        <f t="array" ref="E79">IF(OR(Tableau1[[#This Row],[direct3]]="",Tableau1[[#This Row],[direct3]]="val"),"",INDEX(Tableau1[],MATCH(Tableau1[[#This Row],[direct3]],Tableau1[NOM],0),2))</f>
        <v/>
      </c>
      <c r="F79" t="str">
        <f t="array" ref="F79">IF(OR(Tableau1[[#This Row],[direct4]]="",Tableau1[[#This Row],[direct4]]="val"),"",INDEX(Tableau1[],MATCH(Tableau1[[#This Row],[direct4]],Tableau1[NOM],0),2))</f>
        <v/>
      </c>
      <c r="G79" t="str">
        <f t="array" ref="G79">IF(OR(Tableau1[[#This Row],[direct5]]="",Tableau1[[#This Row],[direct5]]="val"),"",INDEX(Tableau1[],MATCH(Tableau1[[#This Row],[direct5]],Tableau1[NOM],0),2))</f>
        <v/>
      </c>
      <c r="H79" t="str">
        <f t="array" ref="H79">IF(OR(Tableau1[[#This Row],[direct6]]="",Tableau1[[#This Row],[direct6]]="val"),"",INDEX(Tableau1[],MATCH(Tableau1[[#This Row],[direct6]],Tableau1[NOM],0),2))</f>
        <v/>
      </c>
      <c r="I79" t="str">
        <f t="array" ref="I79">IF(OR(Tableau1[[#This Row],[direct7]]="",Tableau1[[#This Row],[direct7]]="val"),"",INDEX(Tableau1[],MATCH(Tableau1[[#This Row],[direct7]],Tableau1[NOM],0),2))</f>
        <v/>
      </c>
      <c r="J79" t="str">
        <f t="array" ref="J79">IF(OR(Tableau1[[#This Row],[direct8]]="",Tableau1[[#This Row],[direct8]]="val"),"",INDEX(Tableau1[],MATCH(Tableau1[[#This Row],[direct8]],Tableau1[NOM],0),2))</f>
        <v/>
      </c>
      <c r="K79" t="str">
        <f t="array" ref="K79">IF(OR(Tableau1[[#This Row],[direct9]]="",Tableau1[[#This Row],[direct9]]="val"),"",INDEX(Tableau1[],MATCH(Tableau1[[#This Row],[direct9]],Tableau1[NOM],0),2))</f>
        <v/>
      </c>
      <c r="L79" t="str">
        <f t="array" ref="L79">IF(OR(Tableau1[[#This Row],[direct10]]="",Tableau1[[#This Row],[direct10]]="val"),"",INDEX(Tableau1[],MATCH(Tableau1[[#This Row],[direct10]],Tableau1[NOM],0),2))</f>
        <v/>
      </c>
      <c r="M79" t="str">
        <f t="array" ref="M79">IF(OR(Tableau1[[#This Row],[direct11]]="",Tableau1[[#This Row],[direct11]]="val"),"",INDEX(Tableau1[],MATCH(Tableau1[[#This Row],[direct11]],Tableau1[NOM],0),2))</f>
        <v/>
      </c>
      <c r="N79" t="str">
        <f t="array" ref="N79">IF(OR(Tableau1[[#This Row],[direct12]]="",Tableau1[[#This Row],[direct12]]="val"),"",INDEX(Tableau1[],MATCH(Tableau1[[#This Row],[direct12]],Tableau1[NOM],0),2))</f>
        <v/>
      </c>
      <c r="O79" t="str">
        <f t="array" ref="O79">IF(OR(Tableau1[[#This Row],[direct13]]="",Tableau1[[#This Row],[direct13]]="val"),"",INDEX(Tableau1[],MATCH(Tableau1[[#This Row],[direct13]],Tableau1[NOM],0),2))</f>
        <v/>
      </c>
      <c r="P79" t="str">
        <f t="array" ref="P79">IF(OR(Tableau1[[#This Row],[direct14]]="",Tableau1[[#This Row],[direct14]]="val"),"",INDEX(Tableau1[],MATCH(Tableau1[[#This Row],[direct14]],Tableau1[NOM],0),2))</f>
        <v/>
      </c>
      <c r="Q79" t="str">
        <f t="array" ref="Q79">IF(OR(Tableau1[[#This Row],[direct15]]="",Tableau1[[#This Row],[direct15]]="val"),"",INDEX(Tableau1[],MATCH(Tableau1[[#This Row],[direct15]],Tableau1[NOM],0),2))</f>
        <v/>
      </c>
      <c r="R79" t="str">
        <f t="array" ref="R79">IF(OR(Tableau1[[#This Row],[direct16]]="",Tableau1[[#This Row],[direct16]]="val"),"",INDEX(Tableau1[],MATCH(Tableau1[[#This Row],[direct16]],Tableau1[NOM],0),2))</f>
        <v/>
      </c>
      <c r="S79" t="str">
        <f t="array" ref="S79">IF(OR(Tableau1[[#This Row],[direct17]]="",Tableau1[[#This Row],[direct17]]="val"),"",INDEX(Tableau1[],MATCH(Tableau1[[#This Row],[direct17]],Tableau1[NOM],0),2))</f>
        <v/>
      </c>
      <c r="T79" t="str">
        <f t="array" ref="T79">IF(OR(Tableau1[[#This Row],[direct18]]="",Tableau1[[#This Row],[direct18]]="val"),"",INDEX(Tableau1[],MATCH(Tableau1[[#This Row],[direct18]],Tableau1[NOM],0),2))</f>
        <v/>
      </c>
      <c r="U79" t="str">
        <f t="array" ref="U79">IF(OR(Tableau1[[#This Row],[direct19]]="",Tableau1[[#This Row],[direct19]]="val"),"",INDEX(Tableau1[],MATCH(Tableau1[[#This Row],[direct19]],Tableau1[NOM],0),2))</f>
        <v/>
      </c>
      <c r="V79" s="11" t="str">
        <f t="array" ref="V79">IFERROR(IF(INDEX(Tableau1[],MATCH(Tableau1[[#This Row],[DIRECT]],Tableau1[NOM],0),COLUMN(Tableau1[LEAD_QUAL_VRAI]))=1,Tableau1[[#This Row],[DIRECT]],IF(INDEX(Tableau1[],MATCH(Tableau1[[#This Row],[direct2]],Tableau1[NOM],0),COLUMN(Tableau1[LEAD_QUAL_VRAI]))=1,Tableau1[[#This Row],[direct2]],IF(INDEX(Tableau1[],MATCH(Tableau1[[#This Row],[direct3]],Tableau1[NOM],0),COLUMN(Tableau1[LEAD_QUAL_VRAI]))=1,Tableau1[[#This Row],[direct3]],IF(INDEX(Tableau1[],MATCH(Tableau1[[#This Row],[direct4]],Tableau1[NOM],0),COLUMN(Tableau1[LEAD_QUAL_VRAI]))=1,Tableau1[[#This Row],[direct4]],IF(INDEX(Tableau1[],MATCH(Tableau1[[#This Row],[direct5]],Tableau1[NOM],0),COLUMN(Tableau1[LEAD_QUAL_VRAI]))=1,Tableau1[[#This Row],[direct5]],IF(INDEX(Tableau1[],MATCH(Tableau1[[#This Row],[direct6]],Tableau1[NOM],0),COLUMN(Tableau1[LEAD_QUAL_VRAI]))=1,Tableau1[[#This Row],[direct6]],IF(INDEX(Tableau1[],MATCH(Tableau1[[#This Row],[direct7]],Tableau1[NOM],0),COLUMN(Tableau1[LEAD_QUAL_VRAI]))=1,Tableau1[[#This Row],[direct7]],IF(INDEX(Tableau1[],MATCH(Tableau1[[#This Row],[direct8]],Tableau1[NOM],0),COLUMN(Tableau1[LEAD_QUAL_VRAI]))=1,Tableau1[[#This Row],[direct8]],IF(INDEX(Tableau1[],MATCH(Tableau1[[#This Row],[direct9]],Tableau1[NOM],0),COLUMN(Tableau1[LEAD_QUAL_VRAI]))=1,Tableau1[[#This Row],[direct9]],IF(INDEX(Tableau1[],MATCH(Tableau1[[#This Row],[direct10]],Tableau1[NOM],0),COLUMN(Tableau1[LEAD_QUAL_VRAI]))=1,Tableau1[[#This Row],[direct10]],IF(INDEX(Tableau1[],MATCH(Tableau1[[#This Row],[direct11]],Tableau1[NOM],0),COLUMN(Tableau1[LEAD_QUAL_VRAI]))=1,Tableau1[[#This Row],[direct11]],IF(INDEX(Tableau1[],MATCH(Tableau1[[#This Row],[direct12]],Tableau1[NOM],0),COLUMN(Tableau1[LEAD_QUAL_VRAI]))=1,Tableau1[[#This Row],[direct12]],IF(INDEX(Tableau1[],MATCH(Tableau1[[#This Row],[direct13]],Tableau1[NOM],0),COLUMN(Tableau1[LEAD_QUAL_VRAI]))=1,Tableau1[[#This Row],[direct13]],IF(INDEX(Tableau1[],MATCH(Tableau1[[#This Row],[direct14]],Tableau1[NOM],0),COLUMN(Tableau1[LEAD_QUAL_VRAI]))=1,Tableau1[[#This Row],[direct14]],IF(INDEX(Tableau1[],MATCH(Tableau1[[#This Row],[direct15]],Tableau1[NOM],0),COLUMN(Tableau1[LEAD_QUAL_VRAI]))=1,Tableau1[[#This Row],[direct15]],IF(INDEX(Tableau1[],MATCH(Tableau1[[#This Row],[direct16]],Tableau1[NOM],0),COLUMN(Tableau1[LEAD_QUAL_VRAI]))=1,Tableau1[[#This Row],[direct16]],IF(INDEX(Tableau1[],MATCH(Tableau1[[#This Row],[direct17]],Tableau1[NOM],0),COLUMN(Tableau1[LEAD_QUAL_VRAI]))=1,Tableau1[[#This Row],[direct17]],IF(INDEX(Tableau1[],MATCH(Tableau1[[#This Row],[direct18]],Tableau1[NOM],0),COLUMN(Tableau1[LEAD_QUAL_VRAI]))=1,Tableau1[[#This Row],[direct18]],IF(INDEX(Tableau1[],MATCH(Tableau1[[#This Row],[direct19]],Tableau1[NOM],0),COLUMN(Tableau1[LEAD_QUAL_VRAI]))=1,Tableau1[[#This Row],[direct19]],IF(INDEX(Tableau1[],MATCH(Tableau1[[#This Row],[direct20]],Tableau1[NOM],0),COLUMN(Tableau1[LEAD_QUAL_VRAI]))=1,Tableau1[[#This Row],[direct20]],0)))))))))))))))))))),"")</f>
        <v>NANCY LÉTOURNEAU</v>
      </c>
      <c r="W79" s="11">
        <f t="array" ref="W79">IF(Tableau1[[#This Row],[LEADER DIRECT]]="",0,INDEX(Tableau1[],MATCH(Tableau1[[#This Row],[LEADER DIRECT]],Tableau1[NOM],0),COLUMN(Tableau1[[#This Row],[RANG_leader]])))</f>
        <v>1</v>
      </c>
      <c r="X79" s="11">
        <f t="array" ref="X79">IF(Tableau1[[#This Row],[LEAD_QUAL_VRAI]]=1,IFERROR(INDEX(Tableau1[],MATCH(Tableau1[[#This Row],[DIRECT]],Tableau1[NOM],0),COLUMN(Tableau1[[#This Row],[LEAD_QUAL_VRAI]])),0)+IFERROR(INDEX(Tableau1[],MATCH(Tableau1[[#This Row],[direct2]],Tableau1[NOM],0),COLUMN(Tableau1[[#This Row],[LEAD_QUAL_VRAI]])),0)+IFERROR(INDEX(Tableau1[],MATCH(Tableau1[[#This Row],[direct3]],Tableau1[NOM],0),COLUMN(Tableau1[[#This Row],[LEAD_QUAL_VRAI]])),0)+IFERROR(INDEX(Tableau1[],MATCH(Tableau1[[#This Row],[direct4]],Tableau1[NOM],0),COLUMN(Tableau1[[#This Row],[LEAD_QUAL_VRAI]])),0)+IFERROR(INDEX(Tableau1[],MATCH(Tableau1[[#This Row],[direct5]],Tableau1[NOM],0),COLUMN(Tableau1[[#This Row],[LEAD_QUAL_VRAI]])),0)+IFERROR(INDEX(Tableau1[],MATCH(Tableau1[[#This Row],[direct6]],Tableau1[NOM],0),COLUMN(Tableau1[[#This Row],[LEAD_QUAL_VRAI]])),0)+IFERROR(INDEX(Tableau1[],MATCH(Tableau1[[#This Row],[direct7]],Tableau1[NOM],0),COLUMN(Tableau1[[#This Row],[LEAD_QUAL_VRAI]])),0)+IFERROR(INDEX(Tableau1[],MATCH(Tableau1[[#This Row],[direct8]],Tableau1[NOM],0),COLUMN(Tableau1[[#This Row],[LEAD_QUAL_VRAI]])),0)+IFERROR(INDEX(Tableau1[],MATCH(Tableau1[[#This Row],[direct9]],Tableau1[NOM],0),COLUMN(Tableau1[[#This Row],[LEAD_QUAL_VRAI]])),0)+IFERROR(INDEX(Tableau1[],MATCH(Tableau1[[#This Row],[direct10]],Tableau1[NOM],0),COLUMN(Tableau1[[#This Row],[LEAD_QUAL_VRAI]])),0)+IFERROR(INDEX(Tableau1[],MATCH(Tableau1[[#This Row],[direct11]],Tableau1[NOM],0),COLUMN(Tableau1[[#This Row],[LEAD_QUAL_VRAI]])),0)+IFERROR(INDEX(Tableau1[],MATCH(Tableau1[[#This Row],[direct12]],Tableau1[NOM],0),COLUMN(Tableau1[[#This Row],[LEAD_QUAL_VRAI]])),0)+IFERROR(INDEX(Tableau1[],MATCH(Tableau1[[#This Row],[direct13]],Tableau1[NOM],0),COLUMN(Tableau1[[#This Row],[LEAD_QUAL_VRAI]])),0)+IFERROR(INDEX(Tableau1[],MATCH(Tableau1[[#This Row],[direct14]],Tableau1[NOM],0),COLUMN(Tableau1[[#This Row],[LEAD_QUAL_VRAI]])),0)+IFERROR(INDEX(Tableau1[],MATCH(Tableau1[[#This Row],[direct15]],Tableau1[NOM],0),COLUMN(Tableau1[[#This Row],[LEAD_QUAL_VRAI]])),0)+IFERROR(INDEX(Tableau1[],MATCH(Tableau1[[#This Row],[direct16]],Tableau1[NOM],0),COLUMN(Tableau1[[#This Row],[LEAD_QUAL_VRAI]])),0)+IFERROR(INDEX(Tableau1[],MATCH(Tableau1[[#This Row],[direct17]],Tableau1[NOM],0),COLUMN(Tableau1[[#This Row],[LEAD_QUAL_VRAI]])),0)+IFERROR(INDEX(Tableau1[],MATCH(Tableau1[[#This Row],[direct18]],Tableau1[NOM],0),COLUMN(Tableau1[[#This Row],[LEAD_QUAL_VRAI]])),0)+IFERROR(INDEX(Tableau1[],MATCH(Tableau1[[#This Row],[direct19]],Tableau1[NOM],0),COLUMN(Tableau1[[#This Row],[LEAD_QUAL_VRAI]])),0)+IFERROR(INDEX(Tableau1[],MATCH(Tableau1[[#This Row],[direct20]],Tableau1[NOM],0),COLUMN(Tableau1[[#This Row],[LEAD_QUAL_VRAI]])),0),0)</f>
        <v>0</v>
      </c>
      <c r="Y79" s="12">
        <f t="array" ref="Y79">IF(Tableau1[[#This Row],[DIRECT]]="",0,VLOOKUP(Tableau1[[#This Row],[DIRECT]],Tableau1[],COLUMN(Tableau1[[#This Row],[RANG]]),FALSE)+1)</f>
        <v>3</v>
      </c>
      <c r="Z79" s="8">
        <v>1500</v>
      </c>
      <c r="AA79">
        <f t="array" ref="AA79">COUNTIF(Tableau1[DIRECT],Tableau1[[#This Row],[NOM]])</f>
        <v>0</v>
      </c>
      <c r="AB79">
        <f t="array" ref="AB79">COUNTIFS(Tableau1[DIRECT],Tableau1[[#This Row],[NOM]],Tableau1[VENTES],"&gt;=250")</f>
        <v>0</v>
      </c>
      <c r="AC79" s="1">
        <f t="array" ref="AC79">COUNTIF(Tableau1[direct2],Tableau1[[#This Row],[NOM]])+COUNTIF(Tableau1[direct3],Tableau1[[#This Row],[NOM]])+COUNTIF(Tableau1[direct4],Tableau1[[#This Row],[NOM]])+COUNTIF(Tableau1[direct5],Tableau1[[#This Row],[NOM]])+COUNTIF(Tableau1[direct6],Tableau1[[#This Row],[NOM]])+COUNTIF(Tableau1[direct7],Tableau1[[#This Row],[NOM]])+COUNTIF(Tableau1[direct8],Tableau1[[#This Row],[NOM]])+COUNTIF(Tableau1[direct9],Tableau1[[#This Row],[NOM]])+COUNTIF(Tableau1[direct10],Tableau1[[#This Row],[NOM]])+COUNTIF(Tableau1[direct11],Tableau1[[#This Row],[NOM]])+COUNTIF(Tableau1[direct12],Tableau1[[#This Row],[NOM]])+COUNTIF(Tableau1[direct13],Tableau1[[#This Row],[NOM]])+COUNTIF(Tableau1[direct14],Tableau1[[#This Row],[NOM]])+COUNTIF(Tableau1[direct15],Tableau1[[#This Row],[NOM]])+COUNTIF(Tableau1[direct16],Tableau1[[#This Row],[NOM]])+COUNTIF(Tableau1[direct17],Tableau1[[#This Row],[NOM]])+COUNTIF(Tableau1[direct18],Tableau1[[#This Row],[NOM]])+COUNTIF(Tableau1[direct19],Tableau1[[#This Row],[NOM]])+COUNTIF(Tableau1[direct20],Tableau1[[#This Row],[NOM]])</f>
        <v>0</v>
      </c>
      <c r="AD79" s="1">
        <f t="array" ref="AD79">COUNTIFS(Tableau1[direct2],Tableau1[[#This Row],[NOM]],Tableau1[VENTES],"&gt;=250")+COUNTIFS(Tableau1[direct3],Tableau1[[#This Row],[NOM]],Tableau1[VENTES],"&gt;=250")+COUNTIFS(Tableau1[direct4],Tableau1[[#This Row],[NOM]],Tableau1[VENTES],"&gt;=250")+COUNTIFS(Tableau1[direct5],Tableau1[[#This Row],[NOM]],Tableau1[VENTES],"&gt;=250")+COUNTIFS(Tableau1[direct6],Tableau1[[#This Row],[NOM]],Tableau1[VENTES],"&gt;=250")+COUNTIFS(Tableau1[direct7],Tableau1[[#This Row],[NOM]],Tableau1[VENTES],"&gt;=250")+COUNTIFS(Tableau1[direct8],Tableau1[[#This Row],[NOM]],Tableau1[VENTES],"&gt;=250")+COUNTIFS(Tableau1[direct9],Tableau1[[#This Row],[NOM]],Tableau1[VENTES],"&gt;=250")+COUNTIFS(Tableau1[direct10],Tableau1[[#This Row],[NOM]],Tableau1[VENTES],"&gt;=250")+COUNTIFS(Tableau1[direct11],Tableau1[[#This Row],[NOM]],Tableau1[VENTES],"&gt;=250")+COUNTIFS(Tableau1[direct12],Tableau1[[#This Row],[NOM]],Tableau1[VENTES],"&gt;=250")+COUNTIFS(Tableau1[direct13],Tableau1[[#This Row],[NOM]],Tableau1[VENTES],"&gt;=250")+COUNTIFS(Tableau1[direct14],Tableau1[[#This Row],[NOM]],Tableau1[VENTES],"&gt;=250")+COUNTIFS(Tableau1[direct15],Tableau1[[#This Row],[NOM]],Tableau1[VENTES],"&gt;=250")+COUNTIFS(Tableau1[direct16],Tableau1[[#This Row],[NOM]],Tableau1[VENTES],"&gt;=250")+COUNTIFS(Tableau1[direct17],Tableau1[[#This Row],[NOM]],Tableau1[VENTES],"&gt;=250")+COUNTIFS(Tableau1[direct18],Tableau1[[#This Row],[NOM]],Tableau1[VENTES],"&gt;=250")+COUNTIFS(Tableau1[direct19],Tableau1[[#This Row],[NOM]],Tableau1[VENTES],"&gt;=250")+COUNTIFS(Tableau1[direct20],Tableau1[[#This Row],[NOM]],Tableau1[VENTES],"&gt;=250")</f>
        <v>0</v>
      </c>
      <c r="AE79" s="12">
        <f t="array" ref="AE79">IF(Tableau1[[#This Row],[LEAD_QUAL_PREMIER]]=1,Tableau1[[#This Row],[niv1 qual]],COUNTIFS(Tableau1[DIRECT],Tableau1[[#This Row],[NOM]],Tableau1[LEAD_QUAL_VRAI],0,Tableau1[VENTES],"&gt;=250"))</f>
        <v>0</v>
      </c>
      <c r="AF79" s="1">
        <f t="array" ref="AF79">IFERROR(IF(Tableau1[[#This Row],[LEAD_QUAL_PREMIER]]=1,Tableau1[[#This Row],[niv2+ qual]],SUMIFS(Tableau1[PERSO_QUAL_VRAI],Tableau1[DIRECT],Tableau1[[#This Row],[NOM]],Tableau1[LEAD_QUAL_VRAI],0)+SUMIFS(Tableau1[NIV2+ QUAL_VRAI],Tableau1[DIRECT],Tableau1[[#This Row],[NOM]],Tableau1[LEAD_QUAL_VRAI],0)),"ERREUR")</f>
        <v>0</v>
      </c>
      <c r="AG79" s="1">
        <f t="array" ref="AG79">IF(AND(Tableau1[[#This Row],[niv1 qual]]&gt;3,(Tableau1[[#This Row],[niv1 qual]]+Tableau1[[#This Row],[niv2+ qual]])&gt;5,Tableau1[[#This Row],[VENTES]]&gt;=1000,Tableau1[[#This Row],[ventes_equipe_temp]]&gt;=6000),1,0)</f>
        <v>0</v>
      </c>
      <c r="AH79" s="1">
        <f t="array" ref="AH79">IF(Tableau1[[#This Row],[LEAD_POSSIBLE]]=1,RANK(Tableau1[[#This Row],[RANG]],Tableau1[RANG],1),0)</f>
        <v>0</v>
      </c>
      <c r="AI79" s="1">
        <f t="array" ref="AI79">IF(COUNTIF(Tableau1[LEAD_POSSIBLE_RANG],"&lt;&gt;0")&gt;0,IF(Tableau1[[#This Row],[LEAD_POSSIBLE_RANG]]=LARGE(Tableau1[LEAD_POSSIBLE_RANG],1),1,0),0)</f>
        <v>0</v>
      </c>
      <c r="AJ79" s="1">
        <f t="array" ref="AJ79">IF(Tableau1[[#This Row],[DIRECT]]="",Tableau1[[#This Row],[LEAD_QUAL_VRAI]],IF(INDEX(Tableau1[],MATCH(Tableau1[[#This Row],[DIRECT]],Tableau1[NOM],0),COLUMN(Tableau1[[#This Row],[LEAD_QUAL_VRAI]]))=1,1,0))</f>
        <v>1</v>
      </c>
      <c r="AK79" s="1">
        <f t="array" ref="AK79">IF(Tableau1[[#This Row],[signé_lead]]=1,IFERROR(IF(Tableau1[[#This Row],[LEAD_QUAL_PREMIER]]=1,1,IF(AND(Tableau1[[#This Row],[PERSO_QUAL_VRAI]]&gt;3,(Tableau1[[#This Row],[NIV2+ QUAL_VRAI]]+Tableau1[[#This Row],[PERSO_QUAL_VRAI]])&gt;5,Tableau1[[#This Row],[VENTES EQUIPE]]&gt;=6000,Tableau1[[#This Row],[VENTES]]&gt;=1000),1,0)),"ERREUR"),0)</f>
        <v>0</v>
      </c>
      <c r="AL79">
        <f t="array" ref="AL79">Tableau1[[#This Row],[VENTES]]+SUMIF(Tableau1[DIRECT],Tableau1[[#This Row],[NOM]],Tableau1[VENTES])+SUMIF(Tableau1[direct2],Tableau1[[#This Row],[NOM]],Tableau1[VENTES])+SUMIF(Tableau1[direct3],Tableau1[[#This Row],[NOM]],Tableau1[VENTES])+SUMIF(Tableau1[direct4],Tableau1[[#This Row],[NOM]],Tableau1[VENTES])+SUMIF(Tableau1[direct5],Tableau1[[#This Row],[NOM]],Tableau1[VENTES])+SUMIF(Tableau1[direct6],Tableau1[[#This Row],[NOM]],Tableau1[VENTES])+SUMIF(Tableau1[direct7],Tableau1[[#This Row],[NOM]],Tableau1[VENTES])+SUMIF(Tableau1[direct8],Tableau1[[#This Row],[NOM]],Tableau1[VENTES])+SUMIF(Tableau1[direct9],Tableau1[[#This Row],[NOM]],Tableau1[VENTES])+SUMIF(Tableau1[direct10],Tableau1[[#This Row],[NOM]],Tableau1[VENTES])+SUMIF(Tableau1[direct11],Tableau1[[#This Row],[NOM]],Tableau1[VENTES])+SUMIF(Tableau1[direct12],Tableau1[[#This Row],[NOM]],Tableau1[VENTES])+SUMIF(Tableau1[direct13],Tableau1[[#This Row],[NOM]],Tableau1[VENTES])+SUMIF(Tableau1[direct14],Tableau1[[#This Row],[NOM]],Tableau1[VENTES])+SUMIF(Tableau1[direct15],Tableau1[[#This Row],[NOM]],Tableau1[VENTES])+SUMIF(Tableau1[direct16],Tableau1[[#This Row],[NOM]],Tableau1[VENTES])+SUMIF(Tableau1[direct17],Tableau1[[#This Row],[NOM]],Tableau1[VENTES])+SUMIF(Tableau1[direct18],Tableau1[[#This Row],[NOM]],Tableau1[VENTES])+SUMIF(Tableau1[direct19],Tableau1[[#This Row],[NOM]],Tableau1[VENTES])+SUMIF(Tableau1[direct20],Tableau1[[#This Row],[NOM]],Tableau1[VENTES])</f>
        <v>1500</v>
      </c>
      <c r="AM79" s="10">
        <f t="array" ref="AM79">Tableau1[[#This Row],[VENTES]]+SUMIFS(Tableau1[VENTES EQUIPE],Tableau1[DIRECT],Tableau1[[#This Row],[NOM]],Tableau1[signé_lead],0)</f>
        <v>1500</v>
      </c>
      <c r="AN79" s="1">
        <f t="array" ref="AN79">IF(Tableau1[[#This Row],[LEAD_QUAL_VRAI]]=1,SUMIFS(Tableau1[VENTES EQUIPE],Tableau1[LEADER DIRECT],Tableau1[[#This Row],[NOM]],Tableau1[signé_lead],1),0)</f>
        <v>0</v>
      </c>
      <c r="AO79" s="1">
        <f t="array" ref="AO79">IF(Tableau1[[#This Row],[LEAD_QUAL_VRAI]]=1,SUMIFS(Tableau1[VENTES EQUIPE],Tableau1[RANG_leader],Tableau1[[#This Row],[RANG_leader]]+2,Tableau1[signé_lead],1),0)</f>
        <v>0</v>
      </c>
      <c r="AP79" s="1">
        <f t="array" ref="AP79">IF(Tableau1[[#This Row],[LEAD_QUAL_VRAI]]=1,SUMIFS(Tableau1[VENTES EQUIPE],Tableau1[RANG_leader],Tableau1[[#This Row],[RANG_leader]]+3,Tableau1[signé_lead],1),0)</f>
        <v>0</v>
      </c>
      <c r="AQ79" s="1">
        <f t="array" ref="AQ79">IF(Tableau1[[#This Row],[LEAD_QUAL_VRAI]]=1,SUMIFS(Tableau1[VENTES EQUIPE],Tableau1[RANG_leader],Tableau1[[#This Row],[RANG_leader]]+4,Tableau1[signé_lead],1),0)</f>
        <v>0</v>
      </c>
      <c r="AR79" s="1">
        <f t="array" ref="AR79">IF(Tableau1[[#This Row],[LEAD_QUAL_VRAI]]=1,SUMIFS(Tableau1[VENTES EQUIPE],Tableau1[RANG_leader],Tableau1[[#This Row],[RANG_leader]]+5,Tableau1[signé_lead],1),0)</f>
        <v>0</v>
      </c>
      <c r="AS79" s="1">
        <f t="array" ref="AS79">IF(Tableau1[[#This Row],[LEAD_QUAL_VRAI]]=1,SUMIFS(Tableau1[VENTES EQUIPE],Tableau1[RANG_leader],Tableau1[[#This Row],[RANG_leader]]+6,Tableau1[signé_lead],1),0)</f>
        <v>0</v>
      </c>
      <c r="AT79" s="1">
        <f t="array" ref="AT79">IF(Tableau1[[#This Row],[LEAD_QUAL_VRAI]]=1,SUMIFS(Tableau1[VENTES EQUIPE],Tableau1[RANG_leader],Tableau1[[#This Row],[RANG_leader]]+7,Tableau1[signé_lead],1),0)</f>
        <v>0</v>
      </c>
      <c r="AU79" s="1">
        <f t="array" ref="AU79">IF(Tableau1[[#This Row],[LEAD_QUAL_VRAI]]=1,SUMIFS(Tableau1[VENTES EQUIPE],Tableau1[RANG_leader],Tableau1[[#This Row],[RANG_leader]]+8,Tableau1[signé_lead],1),0)</f>
        <v>0</v>
      </c>
      <c r="AV79" s="1">
        <f t="array" ref="AV79">IF(Tableau1[[#This Row],[LEAD_QUAL_VRAI]]=1,SUMIFS(Tableau1[VENTES EQUIPE],Tableau1[RANG_leader],Tableau1[[#This Row],[RANG_leader]]+9,Tableau1[signé_lead],1),0)</f>
        <v>0</v>
      </c>
      <c r="AW79" s="1">
        <f t="array" ref="AW79">IF(Tableau1[[#This Row],[LEAD_QUAL_VRAI]]=1,SUMIFS(Tableau1[VENTES EQUIPE],Tableau1[RANG_leader],Tableau1[[#This Row],[RANG_leader]]+10,Tableau1[signé_lead],1),0)</f>
        <v>0</v>
      </c>
      <c r="AX79" s="1">
        <f t="array" ref="AX79">IF(Tableau1[[#This Row],[LEAD_QUAL_VRAI]]=1,SUMIFS(Tableau1[VENTES EQUIPE],Tableau1[RANG_leader],Tableau1[[#This Row],[RANG_leader]]+11,Tableau1[signé_lead],1),0)</f>
        <v>0</v>
      </c>
      <c r="AY79" s="1">
        <f t="array" ref="AY79">IF(Tableau1[[#This Row],[LEAD_QUAL_VRAI]]=1,SUMIFS(Tableau1[VENTES EQUIPE],Tableau1[RANG_leader],Tableau1[[#This Row],[RANG_leader]]+12,Tableau1[signé_lead],1),0)</f>
        <v>0</v>
      </c>
      <c r="AZ79" s="1">
        <f t="array" ref="AZ79">IF(Tableau1[[#This Row],[LEAD_QUAL_VRAI]]=1,SUMIFS(Tableau1[VENTES EQUIPE],Tableau1[RANG_leader],Tableau1[[#This Row],[RANG_leader]]+13,Tableau1[signé_lead],1),0)</f>
        <v>0</v>
      </c>
      <c r="BA79" s="1">
        <f t="array" ref="BA79">IF(Tableau1[[#This Row],[LEAD_QUAL_VRAI]]=1,SUMIFS(Tableau1[VENTES EQUIPE],Tableau1[RANG_leader],Tableau1[[#This Row],[RANG_leader]]+14,Tableau1[signé_lead],1),0)</f>
        <v>0</v>
      </c>
      <c r="BB79" s="1">
        <f t="array" ref="BB79">IF(Tableau1[[#This Row],[LEAD_QUAL_VRAI]]=1,SUMIFS(Tableau1[VENTES EQUIPE],Tableau1[RANG_leader],Tableau1[[#This Row],[RANG_leader]]+15,Tableau1[signé_lead],1),0)</f>
        <v>0</v>
      </c>
      <c r="BC79" s="1">
        <f t="array" ref="BC79">IF(Tableau1[[#This Row],[LEAD_QUAL_VRAI]]=1,COUNTIFS(Tableau1[LEADER DIRECT],Tableau1[[#This Row],[NOM]],Tableau1[LEAD_QUAL_VRAI],1),0)</f>
        <v>0</v>
      </c>
      <c r="BD79" s="1">
        <f t="array" ref="BD79">IF(Tableau1[[#This Row],[LEAD_QUAL_VRAI]]=1,COUNTIFS(Tableau1[RANG_leader],Tableau1[[#This Row],[RANG_leader]]+2),0)</f>
        <v>0</v>
      </c>
      <c r="BE79" s="1">
        <f t="array" ref="BE79">IF(Tableau1[[#This Row],[LEAD_QUAL_VRAI]]=1,COUNTIFS(Tableau1[RANG_leader],Tableau1[[#This Row],[RANG_leader]]+3),0)</f>
        <v>0</v>
      </c>
      <c r="BF79" s="1">
        <f t="array" ref="BF79">IF(AND(Tableau1[[#This Row],[VENTES]]&gt;=250,COUNTIFS(Tableau1[DIRECT],Tableau1[[#This Row],[NOM]],Tableau1[VENTES],"&gt;=250",Tableau1[LEAD_QUAL_VRAI],0)&gt;0),1,0)</f>
        <v>0</v>
      </c>
      <c r="BG79" s="1">
        <f t="array" ref="BG79">IF(AND(Tableau1[[#This Row],[VENTES]]&gt;=250,COUNTIFS(Tableau1[DIRECT],Tableau1[[#This Row],[NOM]],Tableau1[VENTES],"&gt;=250",Tableau1[LEAD_QUAL_VRAI],0)&gt;1),1,0)</f>
        <v>0</v>
      </c>
      <c r="BH79" s="1">
        <f t="array" ref="BH79">IF(AND(Tableau1[[#This Row],[VENTES]]&gt;=750,COUNTIFS(Tableau1[DIRECT],Tableau1[[#This Row],[NOM]],Tableau1[VENTES],"&gt;=250",Tableau1[LEAD_QUAL_VRAI],0)&gt;2,Tableau1[[#This Row],[VENTES EQUIPE]]&gt;=3000),1,0)</f>
        <v>0</v>
      </c>
      <c r="BI79" s="1">
        <f t="array" ref="BI79">IF(Tableau1[[#This Row],[lead niv1]]=1,1,0)</f>
        <v>0</v>
      </c>
      <c r="BJ79" s="1">
        <f t="array" ref="BJ79">IF(Tableau1[[#This Row],[lead niv1]]&gt;1,1,0)</f>
        <v>0</v>
      </c>
      <c r="BK79" s="1">
        <f t="array" ref="BK79">IF(AND(Tableau1[[#This Row],[lead niv1]]&gt;2,Tableau1[[#This Row],[lead niv2]]&gt;0),1,0)</f>
        <v>0</v>
      </c>
      <c r="BL79" s="1">
        <f t="array" ref="BL79">IF(AND(Tableau1[[#This Row],[lead niv1]]&gt;5,Tableau1[[#This Row],[lead niv2]]&gt;2,Tableau1[[#This Row],[lead niv3]]&gt;0),1,0)</f>
        <v>0</v>
      </c>
      <c r="BM79" s="1">
        <f t="array" ref="BM79">IF(AND(Tableau1[[#This Row],[lead niv1]]&gt;11,Tableau1[[#This Row],[lead niv2]]&gt;5,Tableau1[[#This Row],[lead niv3]]&gt;1),1,0)</f>
        <v>0</v>
      </c>
      <c r="BN79" s="12" t="str">
        <f t="array" ref="BN79">IF(Tableau1[[#This Row],[DIR NATIONALE]]=1,Tableau1[[#Headers],[DIR NATIONALE]],IF(Tableau1[[#This Row],[DIR EXEC]]=1,Tableau1[[#Headers],[DIR EXEC]],IF(Tableau1[[#This Row],[DIR SEIG]]=1,Tableau1[[#Headers],[DIR SEIG]],IF(Tableau1[[#This Row],[DIR]]=1,Tableau1[[#Headers],[DIR]],IF(Tableau1[[#This Row],[LEADER SEIG]]=1,Tableau1[[#Headers],[LEADER SEIG]],IF(Tableau1[[#This Row],[LEAD_QUAL_VRAI]]=1,"LEADER",IF(Tableau1[[#This Row],[FUT LEADER]]=1,Tableau1[[#Headers],[FUT LEADER]],IF(Tableau1[[#This Row],[CONS VIP]]=1,Tableau1[[#Headers],[CONS VIP]],IF(Tableau1[[#This Row],[CONS SEIGNOR]]=1,Tableau1[[#Headers],[CONS SEIGNOR]],IF(Tableau1[[#This Row],[VENTES]]&gt;=250,"CONS","NON-QUAL"))))))))))</f>
        <v>CONS</v>
      </c>
      <c r="BO79" s="13">
        <f t="array" ref="BO79">(Tableau1[[#This Row],[VENTES]]*VLOOKUP(Tableau1[[#This Row],[titre]],Tableau2[#All],2,FALSE)/100)+IF(Tableau1[[#This Row],[VENTES]]&gt;=2000,VLOOKUP(Tableau1[[#This Row],[titre]],Tableau2[],3,FALSE)*Tableau1[[#This Row],[VENTES]]/100,0)+VLOOKUP(Tableau1[[#This Row],[titre]],Tableau2[],4,FALSE)+(SUMIFS(Tableau1[VENTES],Tableau1[DIRECT],Tableau1[[#This Row],[NOM]],Tableau1[LEAD_QUAL_VRAI],0)*VLOOKUP(Tableau1[[#This Row],[titre]],Tableau2[#All],5,FALSE)/100)+(VLOOKUP(Tableau1[[#This Row],[titre]],Tableau2[],6,FALSE)*(Tableau1[[#This Row],[VENTES EQUIPE]])/100)+(VLOOKUP(Tableau1[[#This Row],[titre]],Tableau2[],7,FALSE)*Tableau1[[#This Row],[ventes equipe niv1]]/100)+(VLOOKUP(Tableau1[[#This Row],[titre]],Tableau2[],8,FALSE)*Tableau1[[#This Row],[ventes equipe niv2]]/100)+(VLOOKUP(Tableau1[[#This Row],[titre]],Tableau2[],9,FALSE)*Tableau1[[#This Row],[ventes equipe niv3]]/100)+(VLOOKUP(Tableau1[[#This Row],[titre]],Tableau2[],10,FALSE)*Tableau1[[#This Row],[ventes equipe niv4]]/100)+(VLOOKUP(Tableau1[[#This Row],[titre]],Tableau2[],11,FALSE)*Tableau1[[#This Row],[ventes equipe niv5]]/100)+(VLOOKUP(Tableau1[[#This Row],[titre]],Tableau2[],12,FALSE)*Tableau1[[#This Row],[ventes equipe niv6]]/100)+(VLOOKUP(Tableau1[[#This Row],[titre]],Tableau2[],13,FALSE)*Tableau1[[#This Row],[ventes equipe niv7]]/100)+(VLOOKUP(Tableau1[[#This Row],[titre]],Tableau2[],14,FALSE)*Tableau1[[#This Row],[ventes equipe niv8]]/100)+(VLOOKUP(Tableau1[[#This Row],[titre]],Tableau2[],15,FALSE)*Tableau1[[#This Row],[ventes equipe niv9]]/100)+(VLOOKUP(Tableau1[[#This Row],[titre]],Tableau2[],16,FALSE)*Tableau1[[#This Row],[ventes equipe niv10]]/100)+(VLOOKUP(Tableau1[[#This Row],[titre]],Tableau2[],17,FALSE)*Tableau1[[#This Row],[ventes equipe niv11]]/100)+(VLOOKUP(Tableau1[[#This Row],[titre]],Tableau2[],18,FALSE)*Tableau1[[#This Row],[ventes equipe niv12]]/100)+(VLOOKUP(Tableau1[[#This Row],[titre]],Tableau2[],19,FALSE)*Tableau1[[#This Row],[ventes equipe niv13]]/100)+(VLOOKUP(Tableau1[[#This Row],[titre]],Tableau2[],20,FALSE)*Tableau1[[#This Row],[ventes equipe niv14]]/100)+(VLOOKUP(Tableau1[[#This Row],[titre]],Tableau2[],21,FALSE)*Tableau1[[#This Row],[ventes equipe niv15]]/100)</f>
        <v>375</v>
      </c>
      <c r="BP79" s="12" t="str">
        <f t="array" ref="BP79">Tableau1[[#This Row],[lead niv1]]&amp;"-"&amp;Tableau1[[#This Row],[lead niv2]]&amp;"-"&amp;Tableau1[[#This Row],[lead niv3]]</f>
        <v>0-0-0</v>
      </c>
      <c r="BQ79" s="12"/>
      <c r="BR79" s="14">
        <v>0</v>
      </c>
      <c r="BS79" s="26" t="str">
        <f t="array" ref="BS79">INDEX(Tableau2[RANK],MATCH(BN79,Tableau2[RANK],0)+1,1)</f>
        <v>CONS SEIGNOR</v>
      </c>
      <c r="BT79" s="26">
        <f t="array" ref="BT79">IF(MATCH(Tableau1[[#This Row],[RANG À ATTEINDRE]],Tableau2[RANK],0)=5,IF(Tableau1[[#This Row],[PERSO_QUAL_VRAI]]&lt;3,3-Tableau1[[#This Row],[PERSO_QUAL_VRAI]],0),IF(MATCH(Tableau1[[#This Row],[RANG À ATTEINDRE]],Tableau2[RANK],0)=6,IF(Tableau1[[#This Row],[PERSO_QUAL_VRAI]]&lt;4,4-Tableau1[[#This Row],[PERSO_QUAL_VRAI]],0),0))</f>
        <v>0</v>
      </c>
      <c r="BU79" s="26" t="str">
        <f t="array" ref="BU79">IF(Tableau1[[#This Row],[PERSO À QUALIFIER]]&gt;0,INDEX(Tableau1[],MATCH(_xlfn.MAXIFS(Tableau1[VENTES],Tableau1[VENTES],"&lt;250",Tableau1[DIRECT],Tableau1[[#This Row],[NOM]]),Tableau1[VENTES],0),COLUMN(Tableau1[NOM])),"")</f>
        <v/>
      </c>
      <c r="BV79" s="26" t="str">
        <f t="array" ref="BV79">IF(Tableau1[[#This Row],[PERSO À QUALIFIER]]&gt;0,IF(MAX(IF((Tableau1[VENTES]&lt;250)*(Tableau1[DIRECT]=Tableau1[[#This Row],[NOM]]),Tableau1[VENTES],""))=0,"",250-IFERROR(INDEX(Tableau1[],MATCH(MAX(IF((Tableau1[VENTES]&lt;250)*(Tableau1[DIRECT]=Tableau1[[#This Row],[NOM]]),Tableau1[VENTES],"")),Tableau1[VENTES],0),COLUMN(Tableau1[VENTES])),"")),"")</f>
        <v/>
      </c>
      <c r="BW79" s="26">
        <f t="array" ref="BW79">IF(MATCH(Tableau1[[#This Row],[RANG À ATTEINDRE]],Tableau2[RANK],0)=6,IF((Tableau1[[#This Row],[PERSO_QUAL_VRAI]]+Tableau1[[#This Row],[PERSO À QUALIFIER]]+Tableau1[[#This Row],[NIV2+ QUAL_VRAI]])&lt;6,6-Tableau1[[#This Row],[PERSO_QUAL_VRAI]]-Tableau1[[#This Row],[PERSO À QUALIFIER]]-Tableau1[[#This Row],[NIV2+ QUAL_VRAI]],0),0)</f>
        <v>0</v>
      </c>
      <c r="BX79" s="26" t="str">
        <f t="array" ref="BX79">IF(AND(Tableau1[[#This Row],[PERSO À QUALIFIER]]=0,Tableau1[[#This Row],[N2+ À QUALIFIER]]=1),"",IF(Tableau1[[#This Row],[N2+ À QUALIFIER]]&gt;0,IF(VLOOKUP(IF(Tableau1[[#This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Row],[NOM]])),INDEX(Tableau1[],MATCH(1,(Tableau1[VENTES]=_xlfn.MAXIFS(Tableau1[VENTES],Tableau1[LEADER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Row],[NOM]])))),""))</f>
        <v/>
      </c>
      <c r="BY79" s="26" t="str">
        <f t="array" ref="BY79">IF(Tableau1[[#This Row],[N2+ À QUALIFIER]]&gt;0, IF(Tableau1[[#This Row],[LEAD_QUAL_VRAI]]=1,250-INDEX(Tableau1[],MATCH(1,(Tableau1[VENTES]=_xlfn.MAXIFS(Tableau1[VENTES],Tableau1[LEADER DIRECT],Tableau1[[#This Row],[NOM]],Tableau1[VENTES],"&lt;250",Tableau1[NOM],"&lt;&gt;"&amp;Tableau1[[#This Row],[PLUS FACILE À QUALIFIER]]))*(Tableau1[LEADER DIRECT]="")*(Tableau1[NOM]&lt;&gt;Tableau1[[#This Row],[PLUS FACILE À QUALIFIER]]),0),COLUMN(Tableau1[[#This Row],[VENTES]])),250-INDEX(Tableau1[],MATCH(1,(Tableau1[VENTES]=_xlfn.MAXIFS(Tableau1[VENTES],Tableau1[LEADER DIRECT],"",Tableau1[VENTES],"&lt;250",Tableau1[NOM],"&lt;&gt;"&amp;Tableau1[[#This Row],[PLUS FACILE À QUALIFIER]]))*(Tableau1[LEADER DIRECT]="")*(Tableau1[NOM]&lt;&gt;Tableau1[[#This Row],[PLUS FACILE À QUALIFIER]]),0),COLUMN(Tableau1[[#This Row],[VENTES]]))),"")</f>
        <v/>
      </c>
      <c r="BZ79" s="26" t="str">
        <f t="array" ref="BZ79">IF(Tableau1[[#This Row],[N2+ À QUALIFIER]]&gt;1,IF(VLOOKUP(IF(Tableau1[[#This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Row],[NOM]]))),Tableau1[],COLUMN(Tableau1[DIRECT]),FALSE)=Tableau1[[#This Row],[NOM]],IF(Tableau1[[#This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Row],[NOM]])))&amp;" (direct)",IF(Tableau1[[#This Row],[LEAD_QUAL_VRAI]]=1,INDEX(Tableau1[],MATCH(1,(Tableau1[VENTES]=_xlfn.MAXIFS(Tableau1[VENTES],Tableau1[LEADER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Row],[NOM]])),INDEX(Tableau1[],MATCH(1,(Tableau1[VENTES]=_xlfn.MAXIFS(Tableau1[VENTES],Tableau1[LEADER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Row],[NOM]])))),"")</f>
        <v/>
      </c>
      <c r="CA79" s="26" t="str">
        <f t="array" ref="CA79">IF(Tableau1[[#This Row],[N2+ À QUALIFIER]]&gt;1, IF(Tableau1[[#This Row],[LEAD_QUAL_VRAI]]=1,250-INDEX(Tableau1[],MATCH(1,(Tableau1[VENTES]=_xlfn.MAXIFS(Tableau1[VENTES],Tableau1[LEADER DIRECT],Tableau1[[#This Row],[NOM]],Tableau1[VENTES],"&lt;250",Tableau1[NOM],"&lt;&gt;"&amp;Tableau1[[#This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Row],[VENTES]])),250-INDEX(Tableau1[],MATCH(1,(Tableau1[VENTES]=_xlfn.MAXIFS(Tableau1[VENTES],Tableau1[LEADER DIRECT],"",Tableau1[VENTES],"&lt;250",Tableau1[NOM],"&lt;&gt;"&amp;Tableau1[[#This Row],[PLUS FACILE À QUALIFIER]],Tableau1[NOM],"&lt;&gt;"&amp;SUBSTITUTE(UPPER(Tableau1[[#This Row],[N2+ PLUS FACILE À QUALIFIER]]),UPPER(" (direct)"),"")))*(Tableau1[LEADER DIRECT]="")*(Tableau1[NOM]&lt;&gt;Tableau1[[#This Row],[PLUS FACILE À QUALIFIER]])*(Tableau1[NOM]&lt;&gt;SUBSTITUTE(UPPER(Tableau1[[#This Row],[N2+ PLUS FACILE À QUALIFIER]]),UPPER(" (direct)"),"")),0),COLUMN(Tableau1[[#This Row],[VENTES]]))),"")</f>
        <v/>
      </c>
      <c r="CB79" s="26">
        <f t="array" ref="CB79">IF(MATCH(Tableau1[[#This Row],[RANG À ATTEINDRE]],Tableau2[RANK],0)&lt;5,IF(Tableau1[[#This Row],[VENTES]]&lt;250,250-Tableau1[[#This Row],[VENTES]],0),IF(MATCH(Tableau1[[#This Row],[RANG À ATTEINDRE]],Tableau2[RANK],0)=5,IF(Tableau1[[#This Row],[VENTES]]&lt;750,750-Tableau1[[#This Row],[VENTES]],0),IF(MATCH(Tableau1[[#This Row],[RANG À ATTEINDRE]],Tableau2[RANK],0)&gt;5,IF(Tableau1[[#This Row],[VENTES]]&lt;1000,1000-Tableau1[[#This Row],[VENTES]],0),0)))</f>
        <v>0</v>
      </c>
      <c r="CC79" s="26">
        <f t="array" ref="CC79">IF(MATCH(Tableau1[[#This Row],[RANG À ATTEINDRE]],Tableau2[RANK],0)&lt;5,0,IF(MATCH(Tableau1[[#This Row],[RANG À ATTEINDRE]],Tableau2[RANK],0)=5,IF(Tableau1[[#This Row],[VENTES EQUIPE]]&lt;3000,3000-Tableau1[[#This Row],[VENTES EQUIPE]],0),IF(MATCH(Tableau1[[#This Row],[RANG À ATTEINDRE]],Tableau2[RANK],0)&gt;5,IF(Tableau1[[#This Row],[VENTES EQUIPE]]&lt;6000,6000-Tableau1[[#This Row],[VENTES EQUIPE]],0),0)))</f>
        <v>0</v>
      </c>
      <c r="CD79" s="26">
        <f t="array" ref="CD79">_xlfn.IFS(AND(Tableau1[[#This Row],[PERSO_QUAL_VRAI]]&gt;3,Tableau1[[#This Row],[NIV2+ QUAL_VRAI]]&gt;1),1,AND(Tableau1[[#This Row],[PERSO_QUAL_VRAI]]=3,Tableau1[[#This Row],[NIV2+ QUAL_VRAI]]&gt;1),2,AND(Tableau1[[#This Row],[PERSO_QUAL_VRAI]]=2,Tableau1[[#This Row],[NIV2+ QUAL_VRAI]]&gt;1),3,AND(Tableau1[[#This Row],[PERSO_QUAL_VRAI]]=1,Tableau1[[#This Row],[NIV2+ QUAL_VRAI]]&gt;1),4,AND(Tableau1[[#This Row],[PERSO_QUAL_VRAI]]=0,Tableau1[[#This Row],[NIV2+ QUAL_VRAI]]&gt;1),5,AND(Tableau1[[#This Row],[PERSO_QUAL_VRAI]]&gt;3,Tableau1[[#This Row],[NIV2+ QUAL_VRAI]]=1),6,AND(Tableau1[[#This Row],[PERSO_QUAL_VRAI]]=3,Tableau1[[#This Row],[NIV2+ QUAL_VRAI]]=1),7,AND(Tableau1[[#This Row],[PERSO_QUAL_VRAI]]=2,Tableau1[[#This Row],[NIV2+ QUAL_VRAI]]=1),8,AND(Tableau1[[#This Row],[PERSO_QUAL_VRAI]]=1,Tableau1[[#This Row],[NIV2+ QUAL_VRAI]]=1),9,AND(Tableau1[[#This Row],[PERSO_QUAL_VRAI]]=0,Tableau1[[#This Row],[NIV2+ QUAL_VRAI]]=1),10,AND(Tableau1[[#This Row],[PERSO_QUAL_VRAI]]&gt;3,Tableau1[[#This Row],[NIV2+ QUAL_VRAI]]=0),11,AND(Tableau1[[#This Row],[PERSO_QUAL_VRAI]]=3,Tableau1[[#This Row],[NIV2+ QUAL_VRAI]]=0),12,AND(Tableau1[[#This Row],[PERSO_QUAL_VRAI]]=2,Tableau1[[#This Row],[NIV2+ QUAL_VRAI]]=0),13,AND(Tableau1[[#This Row],[PERSO_QUAL_VRAI]]=1,Tableau1[[#This Row],[NIV2+ QUAL_VRAI]]=0),14,AND(Tableau1[[#This Row],[PERSO_QUAL_VRAI]]=0,Tableau1[[#This Row],[NIV2+ QUAL_VRAI]]=0),15)</f>
        <v>15</v>
      </c>
      <c r="CE79" s="26" t="str">
        <f t="array" ref="CE79">IFERROR(INDEX(Tableau1[],MATCH(1,(Tableau1[VENTES]=LARGE(IF((Tableau1[LEAD_QUAL_VRAI]=0)*(Tableau1[DIRECT]=Tableau1[[#This Row],[NOM]])*(Tableau1[VENTES]&lt;250),Tableau1[VENTES]),1))*(Tableau1[VENTES]&lt;250)*(Tableau1[DIRECT]=Tableau1[[#This Row],[NOM]])*(Tableau1[LEAD_QUAL_VRAI]=0),0),COLUMN(Tableau1[NOM])),"")</f>
        <v/>
      </c>
      <c r="CF79" s="26" t="str">
        <f t="array" ref="CF79">IFERROR(INDEX(Tableau1[],MATCH(1,(Tableau1[VENTES]=LARGE(IF((Tableau1[LEAD_QUAL_VRAI]=0)*(Tableau1[DIRECT]=Tableau1[[#This Row],[NOM]])*(Tableau1[VENTES]&lt;250)*(Tableau1[NOM]&lt;&gt;Tableau1[[#This Row],[N1 TAMPON 1]]),Tableau1[VENTES]),1))*(Tableau1[VENTES]&lt;250)*(Tableau1[DIRECT]=Tableau1[[#This Row],[NOM]])*(Tableau1[LEAD_QUAL_VRAI]=0)*(Tableau1[NOM]&lt;&gt;Tableau1[[#This Row],[N1 TAMPON 1]]),0),COLUMN(Tableau1[NOM])),"")</f>
        <v/>
      </c>
      <c r="CG79" s="26" t="str">
        <f t="array" ref="CG7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2]]),Tableau1[VENTES]),1))*(Tableau1[VENTES]&lt;250)*(Tableau1[DIRECT]=Tableau1[[#This Row],[NOM]])*(Tableau1[LEAD_QUAL_VRAI]=0)*(Tableau1[NOM]&lt;&gt;Tableau1[[#This Row],[N1 TAMPON 1]])*(Tableau1[NOM]&lt;&gt;Tableau1[[#This Row],[N1 TAMPON 2]]),0),COLUMN(Tableau1[NOM])),"")</f>
        <v/>
      </c>
      <c r="CH79" s="26" t="str">
        <f t="array" ref="CH79">IFERROR(INDEX(Tableau1[],MATCH(1,(Tableau1[VENTES]=LARGE(IF((Tableau1[LEAD_QUAL_VRAI]=0)*(Tableau1[DIRECT]=Tableau1[[#This Row],[NOM]])*(Tableau1[VENTES]&lt;250)*(Tableau1[NOM]&lt;&gt;Tableau1[[#This Row],[N1 TAMPON 1]])*(Tableau1[NOM]&lt;&gt;Tableau1[[#This Row],[N1 TAMPON 2]])*(Tableau1[NOM]&lt;&gt;Tableau1[[#This Row],[N1 TAMPON 3]]),Tableau1[VENTES]),1))*(Tableau1[VENTES]&lt;250)*(Tableau1[DIRECT]=Tableau1[[#This Row],[NOM]])*(Tableau1[LEAD_QUAL_VRAI]=0)*(Tableau1[NOM]&lt;&gt;Tableau1[[#This Row],[N1 TAMPON 1]])*(Tableau1[NOM]&lt;&gt;Tableau1[[#This Row],[N1 TAMPON 2]])*(Tableau1[NOM]&lt;&gt;Tableau1[[#This Row],[N1 TAMPON 3]]),0),COLUMN(Tableau1[NOM])),"")</f>
        <v/>
      </c>
      <c r="CI79" s="26" t="str">
        <f t="array" ref="CI79">IFERROR(IF(Tableau1[[#This Row],[LEAD_QUAL_VRAI]]=0,INDEX(Tableau1[],MATCH(1,(Tableau1[VENTES]=LARGE(IF((Tableau1[LEAD_QUAL_VRAI]=0)*(Tableau1[LEADER DIRECT]=Tableau1[[#This Row],[LEADER DIRECT]])*(Tableau1[VENTES]&lt;250)*(Tableau1[NOM]&lt;&gt;Tableau1[[#This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4]]),0),COLUMN(Tableau1[NOM]))),"")</f>
        <v/>
      </c>
      <c r="CJ79" s="26" t="str">
        <f t="array" ref="CJ79">IFERROR(IF(Tableau1[[#This Row],[LEAD_QUAL_VRAI]]=0,INDEX(Tableau1[],MATCH(1,(Tableau1[VENTES]=LARGE(IF((Tableau1[LEAD_QUAL_VRAI]=0)*(Tableau1[LEADER DIRECT]="")*(Tableau1[VENTES]&lt;250)*(Tableau1[NOM]&lt;&gt;Tableau1[[#This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DIRECT]="")*(Tableau1[LEAD_QUAL_VRAI]=0)*(Tableau1[NOM]&lt;&gt;Tableau1[[#This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1]]),0),COLUMN(Tableau1[NOM])),INDEX(Tableau1[],MATCH(1,(Tableau1[VENTES]=LARGE(IF((Tableau1[LEAD_QUAL_VRAI]=0)*(Tableau1[LEADER DIRECT]=Tableau1[[#This Row],[NOM]])*(Tableau1[VENTES]&lt;250)*(Tableau1[NOM]&lt;&gt;Tableau1[[#This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1]]),Tableau1[VENTES]),1))*(Tableau1[VENTES]&lt;250)*(Tableau1[LEADER DIRECT]=Tableau1[[#This Row],[NOM]])*(Tableau1[LEAD_QUAL_VRAI]=0)*(Tableau1[NOM]&lt;&gt;Tableau1[[#This Row],[N1 TAMPON 1]])*(Tableau1[NOM]&lt;&gt;Tableau1[[#This Row],[N1 TAMPON 2]])*(Tableau1[NOM]&lt;&gt;Tableau1[[#This Row],[N1 TAMPON 3]])*(Tableau1[NOM]&lt;&gt;Tableau1[[#This Row],[N1 TAMPON 4]])*(Tableau1[NOM]&lt;&gt;Tableau1[[#This Row],[N2 TAMPON 1]]),0),COLUMN(Tableau1[NOM]))),"")</f>
        <v>MARIE-PIER FORTIN NADEAU</v>
      </c>
      <c r="CK79" s="26" t="str">
        <f t="array" ref="CK79">IF(Tableau1[[#This Row],[LEAD_QUAL_VRAI]]=0,IF(AND(Tableau1[[#This Row],[PERSO_QUAL_VRAI]]&gt;3,Tableau1[[#This Row],[NIV2+ QUAL_VRAI]]&gt;1),0,IF(AND(Tableau1[[#This Row],[PERSO_QUAL_VRAI]]=3,Tableau1[[#This Row],[NIV2+ QUAL_VRAI]]&gt;1),250-LARGE(IF((Tableau1[LEAD_QUAL_VRAI]=0)*(Tableau1[DIRECT]=Tableau1[[#This Row],[NOM]])*(Tableau1[VENTES]&lt;250),Tableau1[VENTES]),1),IF(AND(Tableau1[[#This Row],[PERSO_QUAL_VRAI]]=2,Tableau1[[#This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Row],[NOM]])*(Tableau1[VENTES]&lt;250),Tableau1[VENTES]),2),IF(AND(Tableau1[[#This Row],[PERSO_QUAL_VRAI]]=1,Tableau1[[#This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Row],[NOM]])*(Tableau1[VENTES]&lt;250),Tableau1[VENTES]),3),IF(AND(Tableau1[[#This Row],[PERSO_QUAL_VRAI]]=0,Tableau1[[#This Row],[NIV2+ QUAL_VRAI]]&gt;1),250-LARGE(IF((Tableau1[LEAD_QUAL_VRAI]=0)*(Tableau1[DIRECT]=Tableau1[[#This Row],[NOM]])*(Tableau1[VENTES]&lt;250),Tableau1[VENTES]),1)+250-LARGE(IF((Tableau1[LEAD_QUAL_VRAI]=0)*(Tableau1[DIRECT]=Tableau1[[#This Row],[NOM]])*(Tableau1[VENTES]&lt;250),Tableau1[VENTES]),2)+250-LARGE(IF((Tableau1[LEAD_QUAL_VRAI]=0)*(Tableau1[DIRECT]=Tableau1[[#This Row],[NOM]])*(Tableau1[VENTES]&lt;250),Tableau1[VENTES]),3)+250-LARGE(IF((Tableau1[LEAD_QUAL_VRAI]=0)*(Tableau1[DIRECT]=Tableau1[[#This Row],[NOM]])*(Tableau1[VENTES]&lt;250),Tableau1[VENTES]),4),IF(AND(Tableau1[[#This Row],[PERSO_QUAL_VRAI]]&gt;3,Tableau1[[#This Row],[NIV2+ QUAL_VRAI]]=1),IF((Tableau1[[#This Row],[PERSO_QUAL_VRAI]]+Tableau1[[#This Row],[NIV2+ QUAL_VRAI]])&lt;6,250-LARGE(IF((Tableau1[LEAD_QUAL_VRAI]=0)*(Tableau1[LEADER DIRECT]="")*(Tableau1[VENTES]&lt;250),Tableau1[VENTES]),1),0),IF(AND(Tableau1[[#This Row],[PERSO_QUAL_VRAI]]=3,Tableau1[[#This Row],[NIV2+ QUAL_VRAI]]=1),IF(INDEX(Tableau1[],MATCH(_xlfn.MAXIFS(Tableau1[VENTES],Tableau1[VENTES],"&lt;250",Tableau1[DIRECT],Tableau1[[#This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DIRECT],"",Tableau1[LEAD_QUAL_VRAI],0),Tableau1[VENTES],0),COLUMN(Tableau1[NOM])),250-LARGE(IF((Tableau1[LEAD_QUAL_VRAI]=0)*(Tableau1[DIRECT]=Tableau1[[#This Row],[NOM]])*(Tableau1[VENTES]&lt;250),Tableau1[VENTES]),1)+250-LARGE(IF((Tableau1[LEAD_QUAL_VRAI]=0)*(Tableau1[LEADER DIRECT]="")*(Tableau1[VENTES]&lt;250),Tableau1[VENTES]),2),250-LARGE(IF((Tableau1[LEAD_QUAL_VRAI]=0)*(Tableau1[DIRECT]=Tableau1[[#This Row],[NOM]])*(Tableau1[VENTES]&lt;250),Tableau1[VENTES]),1)+250-LARGE(IF((Tableau1[LEAD_QUAL_VRAI]=0)*(Tableau1[LEADER DIRECT]="")*(Tableau1[VENTES]&lt;250),Tableau1[VENTES]),1)),IF(AND(Tableau1[[#This Row],[PERSO_QUAL_VRAI]]=2,Tableau1[[#This Row],[NIV2+ QUAL_VRAI]]=1),IF(OR(INDEX(Tableau1[],MATCH(_xlfn.MAXIFS(Tableau1[VENTES],Tableau1[VENTES],"&lt;250",Tableau1[DIRECT],Tableau1[[#This Row],[NOM]],Tableau1[LEAD_QUAL_VRAI],0),Tableau1[VENTES],0),COLUMN(Tableau1[NOM]))=INDEX(Tableau1[],MATCH(_xlfn.MAXIFS(Tableau1[VENTES],Tableau1[VENTES],"&lt;250",Tableau1[LEADER DIRECT],"",Tableau1[LEAD_QUAL_VRAI],0),Tableau1[VENTES],0),COLUMN(Tableau1[NOM])),INDEX(Tableau1[],MATCH(LARGE(IF((Tableau1[LEAD_QUAL_VRAI]=0)*(Tableau1[DIRECT]=Tableau1[[#This Row],[NOM]])*(Tableau1[VENTES]&lt;250),Tableau1[VENTES]),2),Tableau1[VENTES],0),COLUMN(Tableau1[NOM]))=INDEX(Tableau1[],MATCH(_xlfn.MAXIFS(Tableau1[VENTES],Tableau1[VENTES],"&lt;250",Tableau1[LEADER DIRECT],"",Tableau1[LEAD_QUAL_VRAI],0),Tableau1[VENTES],0),COLUMN(Tableau1[NOM]))),IF(OR(INDEX(Tableau1[],MATCH(_xlfn.MAXIFS(Tableau1[VENTES],Tableau1[VENTES],"&lt;250",Tableau1[DIRECT],Tableau1[[#This Row],[NOM]],Tableau1[LEAD_QUAL_VRAI],0),Tableau1[VENTES],0),COLUMN(Tableau1[NOM]))=INDEX(Tableau1[],MATCH(LARGE(IF((Tableau1[LEAD_QUAL_VRAI]=0)*(Tableau1[LEADER DIRECT]="")*(Tableau1[VENTES]&lt;250),Tableau1[VENTES]),2),Tableau1[VENTES],0),COLUMN(Tableau1[NOM])),INDEX(Tableau1[],MATCH(LARGE(IF((Tableau1[LEAD_QUAL_VRAI]=0)*(Tableau1[DIRECT]=Tableau1[[#This Row],[NOM]])*(Tableau1[VENTES]&lt;250),Tableau1[VENTES]),2),Tableau1[VENTES],0),COLUMN(Tableau1[NOM]))=INDEX(Tableau1[],MATCH(LARGE(IF((Tableau1[LEAD_QUAL_VRAI]=0)*(Tableau1[LEADER DIRECT]="")*(Tableau1[VENTES]&lt;250),Tableau1[VENTES]),2),Tableau1[VENTES],0),COLUMN(Tableau1[NOM]))),(250-INDEX(Tableau1[],MATCH(_xlfn.MAXIFS(Tableau1[VENTES],Tableau1[VENTES],"&lt;250",Tableau1[DIRECT],Tableau1[[#This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DIRECT]="")*(Tableau1[VENTES]&lt;250),Tableau1[VENTES]),3),Tableau1[VENTES],0),COLUMN(Tableau1[VENTES]))),(250-INDEX(Tableau1[],MATCH(_xlfn.MAXIFS(Tableau1[VENTES],Tableau1[VENTES],"&lt;250",Tableau1[DIRECT],Tableau1[[#This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DIRECT]="")*(Tableau1[VENTES]&lt;250),Tableau1[VENTES]),2),Tableau1[VENTES],0),COLUMN(Tableau1[VENTES])))),(250-INDEX(Tableau1[],MATCH(_xlfn.MAXIFS(Tableau1[VENTES],Tableau1[VENTES],"&lt;250",Tableau1[DIRECT],Tableau1[[#This Row],[NOM]],Tableau1[LEAD_QUAL_VRAI],0),Tableau1[VENTES],0),COLUMN(Tableau1[VENTES])))+(250-INDEX(Tableau1[],MATCH(LARGE(IF((Tableau1[LEAD_QUAL_VRAI]=0)*(Tableau1[DIRECT]=Tableau1[[#This Row],[NOM]])*(Tableau1[VENTES]&lt;250),Tableau1[VENTES]),2),Tableau1[VENTES],0),COLUMN(Tableau1[VENTES])))+(250-INDEX(Tableau1[],MATCH(LARGE(IF((Tableau1[LEAD_QUAL_VRAI]=0)*(Tableau1[LEADER DIRECT]="")*(Tableau1[VENTES]&lt;250),Tableau1[VENTES]),1),Tableau1[VENTES],0),COLUMN(Tableau1[VENTES])))),IF(AND(Tableau1[[#This Row],[PERSO_QUAL_VRAI]]=1,Tableau1[[#This Row],[NIV2+ QUAL_VRAI]]=1),"sier",IF(AND(Tableau1[[#This Row],[PERSO_QUAL_VRAI]]=0,Tableau1[[#This Row],[NIV2+ QUAL_VRAI]]=1),"sier",IF(AND(Tableau1[[#This Row],[PERSO_QUAL_VRAI]]&gt;3,Tableau1[[#This Row],[NIV2+ QUAL_VRAI]]=0),"sier",IF(AND(Tableau1[[#This Row],[PERSO_QUAL_VRAI]]=3,Tableau1[[#This Row],[NIV2+ QUAL_VRAI]]=0),"sier",IF(AND(Tableau1[[#This Row],[PERSO_QUAL_VRAI]]=2,Tableau1[[#This Row],[NIV2+ QUAL_VRAI]]=0),"sier",IF(AND(Tableau1[[#This Row],[PERSO_QUAL_VRAI]]=1,Tableau1[[#This Row],[NIV2+ QUAL_VRAI]]=0),"sier",IF(AND(Tableau1[[#This Row],[PERSO_QUAL_VRAI]]=0,Tableau1[[#This Row],[NIV2+ QUAL_VRAI]]=0),"sier","test"))))))))))))))),0)</f>
        <v>sier</v>
      </c>
      <c r="CL79" s="26" t="e">
        <f t="array" ref="CL79">INDEX(Tableau1[],MATCH(1,(Tableau1[VENTES]=LARGE(IF((Tableau1[[DIRECT]:[direct20]]=Tableau1[[#This Row],[NOM]])*(Tableau1[LEADER DIRECT]=Tableau1[[#This Row],[LEADER DIRECT]])*(Tableau1[VENTES]&lt;250)*(Tableau1[LEAD_QUAL_VRAI]=0),Tableau1[VENTES]),1))*(Tableau1[[DIRECT]:[direct20]]=Tableau1[[#This Row],[NOM]])*(Tableau1[LEADER DIRECT]=Tableau1[[#This Row],[LEADER DIRECT]])*(Tableau1[VENTES]&lt;250)*(Tableau1[LEAD_QUAL_VRAI]=0),0),COLUMN(Tableau1[NOM]))</f>
        <v>#N/A</v>
      </c>
      <c r="CM79" s="26" t="e">
        <f t="array" ref="CM79">INDEX(Tableau1[],MATCH(1,(Tableau1[VENTES]=_xlfn.MAXIFS(Tableau1[VENTES],Tableau1[VENTES],"&lt;250",Tableau1[DIRECT],Tableau1[[#This Row],[NOM]],Tableau1[LEAD_QUAL_VRAI],0))*(Tableau1[VENTES]&lt;250)*(Tableau1[DIRECT]=Tableau1[[#This Row],[NOM]])*(Tableau1[LEAD_QUAL_VRAI]=0),0),COLUMN(Tableau1[NOM]))</f>
        <v>#N/A</v>
      </c>
      <c r="CN79" s="26"/>
      <c r="CO79" s="26"/>
      <c r="CP79" s="26">
        <f t="array" ref="CP79">IF(MATCH(Tableau1[[#This Row],[RANG À ATTEINDRE]],Tableau2[RANK],0)=7,IF(Tableau1[[#This Row],[lead niv1]]&lt;1,1-Tableau1[[#This Row],[lead niv1]],0),IF(MATCH(Tableau1[[#This Row],[RANG À ATTEINDRE]],Tableau2[RANK],0)=8,IF(Tableau1[[#This Row],[lead niv1]]&lt;2,2-Tableau1[[#This Row],[lead niv1]],0),IF(MATCH(Tableau1[[#This Row],[RANG À ATTEINDRE]],Tableau2[RANK],0)=9,IF(Tableau1[[#This Row],[lead niv1]]&lt;3,3-Tableau1[[#This Row],[lead niv1]],0),IF(MATCH(Tableau1[[#This Row],[RANG À ATTEINDRE]],Tableau2[RANK],0)=10,IF(Tableau1[[#This Row],[lead niv1]]&lt;6,6-Tableau1[[#This Row],[lead niv1]],0),IF(MATCH(Tableau1[[#This Row],[RANG À ATTEINDRE]],Tableau2[RANK],0)=11,IF(Tableau1[[#This Row],[lead niv1]]&lt;12,12-Tableau1[[#This Row],[lead niv1]],0),0)))))</f>
        <v>0</v>
      </c>
      <c r="CQ79" s="26" t="str">
        <f t="array" ref="CQ79">IF(Tableau1[[#This Row],[LEAD N1 À QUALIFIER]]&gt;0,IF(_xlfn.MAXIFS(Tableau1[VENTES EQUIPE],Tableau1[LEADER DIRECT],Tableau1[[#This Row],[NOM]],Tableau1[LEAD_QUAL_VRAI],0)=0,"",IFERROR(INDEX(Tableau1[],MATCH(1,(Tableau1[VENTES EQUIPE]=_xlfn.MAXIFS(Tableau1[VENTES EQUIPE],Tableau1[LEADER DIRECT],Tableau1[[#This Row],[NOM]],Tableau1[LEAD_QUAL_VRAI],0))*((Tableau1[niv1]+Tableau1[niv2+])&gt;5)*(Tableau1[LEAD_QUAL_VRAI]=0),0),COLUMN(Tableau1[NOM])),"")),"")</f>
        <v/>
      </c>
      <c r="CR79" s="26" t="str">
        <f t="array" ref="CR79">IF(Tableau1[[#This Row],[LEAD N1 À QUALIFIER]]&gt;0,IF(_xlfn.MAXIFS(Tableau1[VENTES EQUIPE],Tableau1[LEADER DIRECT],Tableau1[[#This Row],[NOM]],Tableau1[LEAD_QUAL_VRAI],0)=0,"",IFERROR(6000-INDEX(Tableau1[],MATCH(1,(Tableau1[VENTES EQUIPE]=_xlfn.MAXIFS(Tableau1[VENTES EQUIPE],Tableau1[LEADER DIRECT],Tableau1[[#This Row],[NOM]],Tableau1[LEAD_QUAL_VRAI],0))*((Tableau1[niv1]+Tableau1[niv2+])&gt;5)*(Tableau1[LEAD_QUAL_VRAI]=0),0),COLUMN(Tableau1[VENTES EQUIPE])),"")),"")</f>
        <v/>
      </c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>
        <f t="array" ref="DC79">IF(MATCH(Tableau1[[#This Row],[RANG À ATTEINDRE]],Tableau2[RANK],0)=9,IF(Tableau1[[#This Row],[lead niv2]]&lt;1,1-Tableau1[[#This Row],[lead niv2]],0),IF(MATCH(Tableau1[[#This Row],[RANG À ATTEINDRE]],Tableau2[RANK],0)=10,IF(Tableau1[[#This Row],[lead niv2]]&lt;3,3-Tableau1[[#This Row],[lead niv2]],0),IF(MATCH(Tableau1[[#This Row],[RANG À ATTEINDRE]],Tableau2[RANK],0)=11,IF(Tableau1[[#This Row],[lead niv2]]&lt;6,6-Tableau1[[#This Row],[lead niv2]],0),0)))</f>
        <v>0</v>
      </c>
      <c r="DD79" s="26" t="str">
        <f t="array" ref="DD79">IF(Tableau1[[#This Row],[LEAD NIV 2 À QUALIFIER]]&gt;0,IF(MAX(IF((Tableau1[VENTES EQUIPE]&lt;6000)*(Tableau1[RANG_LEADER_DIRECT]=(Tableau1[[#This Row],[RANG_leader]]+1)),Tableau1[VENTES EQUIPE],""))=0,"",IFERROR(INDEX(Tableau1[],MATCH(_xlfn.MAXIFS(Tableau1[VENTES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EQUIPE],""),0),COLUMN(Tableau1[NOM])),"")),"")</f>
        <v/>
      </c>
      <c r="DE79" s="26" t="str">
        <f t="array" ref="DE79">IF(Tableau1[[#This Row],[LEAD NIV 2 À QUALIFIER]]&gt;0,IF(MAX(IF((Tableau1[VENTES EQUIPE]&lt;6000)*(Tableau1[RANG_LEADER_DIRECT]=(Tableau1[[#This Row],[RANG_leader]]+1)),Tableau1[VENTES EQUIPE],""))=0,"",IFERROR(6000-INDEX(Tableau1[],MATCH(_xlfn.MAXIFS(Tableau1[VENTES EQUIPE],Tableau1[VENTES EQUIPE],"&lt;6000",Tableau1[RANG_LEADER_DIRECT],Tableau1[[#This Row],[RANG_leader]]+1),IF(Tableau1[RANG_LEADER_DIRECT]=Tableau1[[#This Row],[RANG_leader]]+1,Tableau1[VENTES EQUIPE],""),0),COLUMN(Tableau1[VENTES EQUIPE])),"")),"")</f>
        <v/>
      </c>
      <c r="DF79" s="26">
        <f t="array" ref="DF79">IF(MATCH(Tableau1[[#This Row],[RANG À ATTEINDRE]],Tableau2[RANK],0)=10,IF(Tableau1[[#This Row],[lead niv3]]&lt;1,1-Tableau1[[#This Row],[lead niv3]],0),IF(MATCH(Tableau1[[#This Row],[RANG À ATTEINDRE]],Tableau2[RANK],0)=11,IF(Tableau1[[#This Row],[lead niv2]]&lt;3,3-Tableau1[[#This Row],[lead niv2]],0),0))</f>
        <v>0</v>
      </c>
      <c r="DG79" s="26" t="str">
        <f t="array" ref="DG79">IF(Tableau1[[#This Row],[LEAD NIV 3 À QUALIFIER]]&gt;0,IF(_xlfn.MAXIFS(Tableau1[VENTES EQUIPE],Tableau1[VENTES EQUIPE],"&lt;6000",Tableau1[RANG_LEADER_DIRECT],Tableau1[[#This Row],[RANG_leader]]+2)=0,"",IFERROR(INDEX(Tableau1[],MATCH(_xlfn.MAXIFS(Tableau1[VENTES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EQUIPE],""),0),COLUMN(Tableau1[NOM])),"")),"")</f>
        <v/>
      </c>
      <c r="DH79" s="26" t="str">
        <f t="array" ref="DH79">IF(Tableau1[[#This Row],[LEAD NIV 3 À QUALIFIER]]&gt;0,IF(_xlfn.MAXIFS(Tableau1[VENTES EQUIPE],Tableau1[VENTES EQUIPE],"&lt;6000",Tableau1[RANG_LEADER_DIRECT],Tableau1[[#This Row],[RANG_leader]]+2)=0,"",IFERROR(6000-INDEX(Tableau1[],MATCH(_xlfn.MAXIFS(Tableau1[VENTES EQUIPE],Tableau1[VENTES EQUIPE],"&lt;6000",Tableau1[RANG_LEADER_DIRECT],Tableau1[[#This Row],[RANG_leader]]+2),IF(Tableau1[RANG_LEADER_DIRECT]=Tableau1[[#This Row],[RANG_leader]]+2,Tableau1[VENTES EQUIPE],""),0),COLUMN(Tableau1[VENTES EQUIPE])),"")),"")</f>
        <v/>
      </c>
      <c r="DI79" s="26">
        <f t="array" ref="DI79">IF(MATCH(Tableau1[[#This Row],[RANG À ATTEINDRE]],Tableau2[RANK],0)&lt;7,(250*Tableau1[[#This Row],[PERSO À QUALIFIER]])+(250*Tableau1[[#This Row],[N2+ À QUALIFIER]]),IF(AND(MATCH(Tableau1[[#This Row],[RANG À ATTEINDRE]],Tableau2[RANK],0)=5,Tableau1[[#This Row],[VENTES]]&lt;750),750-Tableau1[[#This Row],[VENTES]],IF(AND(MATCH(Tableau1[[#This Row],[RANG À ATTEINDRE]],Tableau2[RANK],0)=6,Tableau1[[#This Row],[VENTES]]&lt;1000),1000-Tableau1[[#This Row],[VENTES]],IF(MATCH(Tableau1[[#This Row],[RANG À ATTEINDRE]],Tableau2[RANK],0)&lt;5,250-Tableau1[[#This Row],[VENTES]],0)))+IF(AND(MATCH(Tableau1[[#This Row],[RANG À ATTEINDRE]],Tableau2[RANK],0)=5,Tableau1[[#This Row],[VENTES EQUIPE]]&lt;3000),3000-Tableau1[[#This Row],[VENTES EQUIPE]],IF(AND(MATCH(Tableau1[[#This Row],[RANG À ATTEINDRE]],Tableau2[RANK],0)=6,Tableau1[[#This Row],[VENTES EQUIPE]]&lt;6000),6000-Tableau1[[#This Row],[VENTES EQUIPE]],0)))</f>
        <v>0</v>
      </c>
      <c r="DJ79" s="26">
        <f t="array" ref="DJ79">(VLOOKUP(Tableau1[[#This Row],[RANG À ATTEINDRE]],Tableau2[],2,FALSE)*(Tableau1[[#This Row],[VENTES]]+IF(Tableau1[[#This Row],[PLUS FACILE À QUALIFIER]]=Tableau1[[#This Row],[NOM]],Tableau1[[#This Row],[MONTANT QUI MANQUE]],0))/100)+IF(Tableau1[[#This Row],[VENTES]]&gt;=2000,(VLOOKUP(Tableau1[[#This Row],[RANG À ATTEINDRE]],Tableau2[],3,FALSE)*Tableau1[[#This Row],[VENTES]])/100,0)+VLOOKUP(Tableau1[[#This Row],[RANG À ATTEINDRE]],Tableau2[],4,FALSE)+VLOOKUP(Tableau1[[#This Row],[RANG À ATTEINDRE]],Tableau2[],5,FALSE)*(SUMIFS(Tableau1[VENTES],Tableau1[DIRECT],Tableau1[[#This Row],[NOM]])+Tableau1[[#This Row],[VENTES]]+IF(COUNTIF(Tableau1[[#This Row],[PLUS FACILE À QUALIFIER]],"*(DIRECT)*"),Tableau1[[#This Row],[MONTANT QUI MANQUE]],0)+IF(COUNTIF(Tableau1[[#This Row],[N2+ PLUS FACILE À QUALIFIER]],"*(DIRECT)*"),Tableau1[[#This Row],[N2+ MONTANT QUI MANQUE]],0))</f>
        <v>375</v>
      </c>
      <c r="DK79" s="26">
        <f t="array" ref="DK79">IF(Tableau1[[#This Row],[PAYE SI INVESTI]]&lt;&gt;"",Tableau1[[#This Row],[PAYE SI INVESTI]]-Tableau1[[#This Row],[PAYE]],"")</f>
        <v>0</v>
      </c>
      <c r="DO79" s="3"/>
    </row>
    <row r="81" spans="39:78" x14ac:dyDescent="0.25">
      <c r="AM81" s="29"/>
      <c r="BZ81" t="str">
        <f>BX2</f>
        <v/>
      </c>
    </row>
    <row r="82" spans="39:78" x14ac:dyDescent="0.25">
      <c r="BZ82" t="str">
        <f>SUBSTITUTE(UPPER(BZ81),UPPER("(direct)"),"")</f>
        <v/>
      </c>
    </row>
    <row r="83" spans="39:78" x14ac:dyDescent="0.25">
      <c r="BZ83" t="str">
        <f>SUBSTITUTE(UPPER(BZ81),UPPER("(direct)"),"")</f>
        <v/>
      </c>
    </row>
  </sheetData>
  <sheetProtection formatColumns="0" insertRows="0" deleteRows="0"/>
  <conditionalFormatting sqref="DV1:DV2 DX2">
    <cfRule type="cellIs" dxfId="10" priority="23" operator="greaterThan">
      <formula>0</formula>
    </cfRule>
  </conditionalFormatting>
  <conditionalFormatting sqref="A2:DK79">
    <cfRule type="expression" dxfId="9" priority="33" stopIfTrue="1">
      <formula>AND(OR($BN2="NON-QUAL",$BN2="CONS",$BN2="CONS SEIGNOR",$BN2="CONS VIP",$BN2="FUT LEADER"),$BR2=1)</formula>
    </cfRule>
    <cfRule type="expression" dxfId="8" priority="34" stopIfTrue="1">
      <formula>$BR2=1</formula>
    </cfRule>
    <cfRule type="expression" dxfId="7" priority="35" stopIfTrue="1">
      <formula>$AG2=1</formula>
    </cfRule>
  </conditionalFormatting>
  <dataValidations disablePrompts="1" count="4">
    <dataValidation type="list" allowBlank="1" showInputMessage="1" showErrorMessage="1" sqref="B2:B79" xr:uid="{9BFD7B81-08AA-42D7-8DE6-FEB1E51BB064}">
      <formula1>LISTE</formula1>
    </dataValidation>
    <dataValidation type="list" allowBlank="1" showInputMessage="1" showErrorMessage="1" sqref="BR2:BR79" xr:uid="{6588CC8F-143A-45FE-8E7D-CBB8DD91981F}">
      <formula1>"0,1"</formula1>
    </dataValidation>
    <dataValidation type="list" allowBlank="1" showInputMessage="1" showErrorMessage="1" sqref="DL1:DM1" xr:uid="{4EA748AA-1C30-4900-ABEB-3C470FD2B11F}">
      <formula1>"moins cher,plein prix"</formula1>
    </dataValidation>
    <dataValidation type="list" allowBlank="1" showInputMessage="1" showErrorMessage="1" sqref="DL2" xr:uid="{695A9B59-C5FC-4F54-AEA6-9EBE34BD5AD2}">
      <formula1>"niv base, tout niv"</formula1>
    </dataValidation>
  </dataValidations>
  <pageMargins left="0.7" right="0.7" top="0.75" bottom="0.75" header="0.3" footer="0.3"/>
  <pageSetup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DDE58-E68A-484D-9B34-6E44223EF69B}">
  <sheetPr codeName="Feuil3"/>
  <dimension ref="A1:V22"/>
  <sheetViews>
    <sheetView workbookViewId="0">
      <selection activeCell="A5" sqref="A5"/>
    </sheetView>
  </sheetViews>
  <sheetFormatPr baseColWidth="10" defaultRowHeight="15" x14ac:dyDescent="0.25"/>
  <cols>
    <col min="1" max="1" width="14.7109375" bestFit="1" customWidth="1"/>
    <col min="3" max="3" width="10.42578125" bestFit="1" customWidth="1"/>
    <col min="4" max="4" width="9" bestFit="1" customWidth="1"/>
    <col min="5" max="5" width="13.5703125" bestFit="1" customWidth="1"/>
    <col min="6" max="11" width="7.5703125" bestFit="1" customWidth="1"/>
    <col min="12" max="12" width="9.5703125" bestFit="1" customWidth="1"/>
    <col min="13" max="14" width="7.5703125" bestFit="1" customWidth="1"/>
    <col min="15" max="19" width="8.5703125" bestFit="1" customWidth="1"/>
  </cols>
  <sheetData>
    <row r="1" spans="1:22" x14ac:dyDescent="0.25">
      <c r="A1" t="s">
        <v>44</v>
      </c>
      <c r="B1" t="s">
        <v>45</v>
      </c>
      <c r="C1" t="s">
        <v>51</v>
      </c>
      <c r="D1" t="s">
        <v>52</v>
      </c>
      <c r="E1" t="s">
        <v>53</v>
      </c>
      <c r="F1" t="s">
        <v>95</v>
      </c>
      <c r="G1" t="s">
        <v>46</v>
      </c>
      <c r="H1" t="s">
        <v>47</v>
      </c>
      <c r="I1" t="s">
        <v>48</v>
      </c>
      <c r="J1" t="s">
        <v>49</v>
      </c>
      <c r="K1" t="s">
        <v>54</v>
      </c>
      <c r="L1" t="s">
        <v>55</v>
      </c>
      <c r="M1" t="s">
        <v>56</v>
      </c>
      <c r="N1" t="s">
        <v>57</v>
      </c>
      <c r="O1" t="s">
        <v>58</v>
      </c>
      <c r="P1" t="s">
        <v>59</v>
      </c>
      <c r="Q1" t="s">
        <v>60</v>
      </c>
      <c r="R1" t="s">
        <v>61</v>
      </c>
      <c r="S1" t="s">
        <v>62</v>
      </c>
      <c r="T1" t="s">
        <v>63</v>
      </c>
      <c r="U1" t="s">
        <v>96</v>
      </c>
      <c r="V1" t="s">
        <v>97</v>
      </c>
    </row>
    <row r="2" spans="1:22" x14ac:dyDescent="0.25">
      <c r="A2" t="s">
        <v>94</v>
      </c>
      <c r="B2">
        <v>25</v>
      </c>
      <c r="C2">
        <v>3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</row>
    <row r="3" spans="1:22" x14ac:dyDescent="0.25">
      <c r="A3" t="s">
        <v>50</v>
      </c>
      <c r="B3">
        <v>25</v>
      </c>
      <c r="C3">
        <v>3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</row>
    <row r="4" spans="1:22" x14ac:dyDescent="0.25">
      <c r="A4" t="str">
        <f>Tableau1[[#Headers],[CONS SEIGNOR]]</f>
        <v>CONS SEIGNOR</v>
      </c>
      <c r="B4">
        <v>25</v>
      </c>
      <c r="C4">
        <v>3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</row>
    <row r="5" spans="1:22" x14ac:dyDescent="0.25">
      <c r="A5" t="str">
        <f>Tableau1[[#Headers],[CONS VIP]]</f>
        <v>CONS VIP</v>
      </c>
      <c r="B5">
        <v>25</v>
      </c>
      <c r="C5">
        <v>3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</row>
    <row r="6" spans="1:22" x14ac:dyDescent="0.25">
      <c r="A6" t="str">
        <f>Tableau1[[#Headers],[FUT LEADER]]</f>
        <v>FUT LEADER</v>
      </c>
      <c r="B6">
        <v>25</v>
      </c>
      <c r="C6">
        <v>3</v>
      </c>
      <c r="D6">
        <v>0</v>
      </c>
      <c r="E6">
        <v>3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</row>
    <row r="7" spans="1:22" x14ac:dyDescent="0.25">
      <c r="A7" t="s">
        <v>35</v>
      </c>
      <c r="B7">
        <v>25</v>
      </c>
      <c r="C7">
        <v>3</v>
      </c>
      <c r="D7">
        <v>0</v>
      </c>
      <c r="E7">
        <v>0</v>
      </c>
      <c r="F7">
        <v>5</v>
      </c>
      <c r="G7">
        <v>5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</row>
    <row r="8" spans="1:22" x14ac:dyDescent="0.25">
      <c r="A8" t="str">
        <f>Tableau1[[#Headers],[LEADER SEIG]]</f>
        <v>LEADER SEIG</v>
      </c>
      <c r="B8">
        <v>25</v>
      </c>
      <c r="C8">
        <v>3</v>
      </c>
      <c r="D8">
        <v>0</v>
      </c>
      <c r="E8">
        <v>0</v>
      </c>
      <c r="F8">
        <v>5</v>
      </c>
      <c r="G8">
        <v>5</v>
      </c>
      <c r="H8">
        <v>1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</row>
    <row r="9" spans="1:22" x14ac:dyDescent="0.25">
      <c r="A9" t="str">
        <f>Tableau1[[#Headers],[DIR]]</f>
        <v>DIR</v>
      </c>
      <c r="B9">
        <v>25</v>
      </c>
      <c r="C9">
        <v>3</v>
      </c>
      <c r="D9">
        <v>0</v>
      </c>
      <c r="E9">
        <v>0</v>
      </c>
      <c r="F9">
        <v>5</v>
      </c>
      <c r="G9">
        <v>5</v>
      </c>
      <c r="H9">
        <v>2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</row>
    <row r="10" spans="1:22" x14ac:dyDescent="0.25">
      <c r="A10" t="str">
        <f>Tableau1[[#Headers],[DIR SEIG]]</f>
        <v>DIR SEIG</v>
      </c>
      <c r="B10">
        <v>25</v>
      </c>
      <c r="C10">
        <v>3</v>
      </c>
      <c r="D10">
        <v>500</v>
      </c>
      <c r="E10">
        <v>0</v>
      </c>
      <c r="F10">
        <v>5</v>
      </c>
      <c r="G10">
        <v>5</v>
      </c>
      <c r="H10">
        <v>2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</row>
    <row r="11" spans="1:22" x14ac:dyDescent="0.25">
      <c r="A11" t="str">
        <f>Tableau1[[#Headers],[DIR EXEC]]</f>
        <v>DIR EXEC</v>
      </c>
      <c r="B11">
        <v>25</v>
      </c>
      <c r="C11">
        <v>3</v>
      </c>
      <c r="D11">
        <v>1000</v>
      </c>
      <c r="E11">
        <v>0</v>
      </c>
      <c r="F11">
        <v>5</v>
      </c>
      <c r="G11">
        <v>5</v>
      </c>
      <c r="H11">
        <v>2</v>
      </c>
      <c r="I11">
        <v>1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</row>
    <row r="12" spans="1:22" x14ac:dyDescent="0.25">
      <c r="A12" t="str">
        <f>Tableau1[[#Headers],[DIR NATIONALE]]</f>
        <v>DIR NATIONALE</v>
      </c>
      <c r="B12">
        <v>25</v>
      </c>
      <c r="C12">
        <v>3</v>
      </c>
      <c r="D12">
        <v>1500</v>
      </c>
      <c r="E12">
        <v>0</v>
      </c>
      <c r="F12">
        <v>5</v>
      </c>
      <c r="G12">
        <v>5</v>
      </c>
      <c r="H12">
        <v>2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</row>
    <row r="22" spans="14:14" ht="15.75" x14ac:dyDescent="0.25">
      <c r="N22" s="27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tab list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Lafontaine</dc:creator>
  <cp:lastModifiedBy>Patrick Lafontaine</cp:lastModifiedBy>
  <dcterms:created xsi:type="dcterms:W3CDTF">2018-05-04T17:29:26Z</dcterms:created>
  <dcterms:modified xsi:type="dcterms:W3CDTF">2018-06-18T12:26:13Z</dcterms:modified>
</cp:coreProperties>
</file>