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5" yWindow="7035" windowWidth="9180" windowHeight="1170" tabRatio="948" firstSheet="5" activeTab="5"/>
  </bookViews>
  <sheets>
    <sheet name="Construction cible TPER DIR 18" sheetId="125" state="hidden" r:id="rId1"/>
    <sheet name="Construction cible TPER 2018" sheetId="124" state="hidden" r:id="rId2"/>
    <sheet name="Construction TPER 2018" sheetId="141" state="hidden" r:id="rId3"/>
    <sheet name="EPRD 2018" sheetId="134" state="hidden" r:id="rId4"/>
    <sheet name="Const cible TPER 18 budget" sheetId="133" state="hidden" r:id="rId5"/>
    <sheet name="BASE" sheetId="164" r:id="rId6"/>
    <sheet name="Feuil1" sheetId="165" r:id="rId7"/>
  </sheets>
  <definedNames>
    <definedName name="_xlnm._FilterDatabase" localSheetId="5" hidden="1">BASE!$A$5:$AZ$6</definedName>
    <definedName name="_xlnm.Print_Titles" localSheetId="5">BASE!$5:$5</definedName>
    <definedName name="_xlnm.Print_Titles" localSheetId="4">'Const cible TPER 18 budget'!$1:$11</definedName>
    <definedName name="_xlnm.Print_Titles" localSheetId="1">'Construction cible TPER 2018'!$1:$11</definedName>
    <definedName name="_xlnm.Print_Titles" localSheetId="0">'Construction cible TPER DIR 18'!$1:$11</definedName>
    <definedName name="_xlnm.Print_Titles" localSheetId="2">'Construction TPER 2018'!$1:$11</definedName>
    <definedName name="_xlnm.Print_Titles" localSheetId="3">'EPRD 2018'!$1:$11</definedName>
    <definedName name="Liste_métiers">#REF!</definedName>
    <definedName name="Print_Area_1" localSheetId="4">#REF!</definedName>
    <definedName name="Print_Area_1" localSheetId="1">#REF!</definedName>
    <definedName name="Print_Area_1" localSheetId="0">#REF!</definedName>
    <definedName name="Print_Area_1" localSheetId="2">#REF!</definedName>
    <definedName name="Print_Area_1" localSheetId="3">#REF!</definedName>
    <definedName name="Print_Area_1">#REF!</definedName>
    <definedName name="Table_métiers">#REF!</definedName>
    <definedName name="_xlnm.Print_Area" localSheetId="5">BASE!#REF!</definedName>
    <definedName name="_xlnm.Print_Area" localSheetId="4">'Const cible TPER 18 budget'!$A$1:$T$138</definedName>
    <definedName name="_xlnm.Print_Area" localSheetId="1">'Construction cible TPER 2018'!$A$1:$T$140</definedName>
    <definedName name="_xlnm.Print_Area" localSheetId="0">'Construction cible TPER DIR 18'!$A$1:$T$386</definedName>
    <definedName name="_xlnm.Print_Area" localSheetId="2">'Construction TPER 2018'!$A$1:$T$606</definedName>
    <definedName name="_xlnm.Print_Area" localSheetId="3">'EPRD 2018'!$A$1:$T$605</definedName>
  </definedNames>
  <calcPr calcId="145621" iterateDelta="252"/>
</workbook>
</file>

<file path=xl/calcChain.xml><?xml version="1.0" encoding="utf-8"?>
<calcChain xmlns="http://schemas.openxmlformats.org/spreadsheetml/2006/main">
  <c r="M12" i="164" l="1"/>
  <c r="M11" i="164"/>
  <c r="M10" i="164"/>
  <c r="M9" i="164"/>
  <c r="M8" i="164"/>
  <c r="M6" i="164"/>
  <c r="M7" i="164"/>
  <c r="C6" i="164" l="1"/>
  <c r="C7" i="164"/>
  <c r="AB7" i="164" l="1"/>
  <c r="AB6" i="164"/>
  <c r="AH6" i="164" s="1"/>
  <c r="AX7" i="164" l="1"/>
  <c r="AH7" i="164"/>
  <c r="AW7" i="164" s="1"/>
  <c r="AY7" i="164" s="1"/>
  <c r="O7" i="164"/>
  <c r="J7" i="164"/>
  <c r="K7" i="164" s="1"/>
  <c r="J6" i="164"/>
  <c r="K6" i="164" s="1"/>
  <c r="T138" i="133"/>
  <c r="S138" i="133"/>
  <c r="R138" i="133"/>
  <c r="Q138" i="133"/>
  <c r="P138" i="133"/>
  <c r="O138" i="133"/>
  <c r="N138" i="133"/>
  <c r="M138" i="133"/>
  <c r="L138" i="133"/>
  <c r="K138" i="133"/>
  <c r="J138" i="133"/>
  <c r="I138" i="133"/>
  <c r="H138" i="133"/>
  <c r="G138" i="133"/>
  <c r="F138" i="133"/>
  <c r="R137" i="133"/>
  <c r="Q137" i="133"/>
  <c r="P137" i="133"/>
  <c r="O137" i="133"/>
  <c r="N137" i="133"/>
  <c r="M137" i="133"/>
  <c r="L137" i="133"/>
  <c r="K137" i="133"/>
  <c r="J137" i="133"/>
  <c r="I137" i="133"/>
  <c r="H137" i="133"/>
  <c r="G137" i="133"/>
  <c r="F137" i="133"/>
  <c r="R134" i="133"/>
  <c r="Q134" i="133"/>
  <c r="P134" i="133"/>
  <c r="O134" i="133"/>
  <c r="N134" i="133"/>
  <c r="M134" i="133"/>
  <c r="L134" i="133"/>
  <c r="K134" i="133"/>
  <c r="J134" i="133"/>
  <c r="I134" i="133"/>
  <c r="H134" i="133"/>
  <c r="G134" i="133"/>
  <c r="F134" i="133"/>
  <c r="R131" i="133"/>
  <c r="Q131" i="133"/>
  <c r="P131" i="133"/>
  <c r="O131" i="133"/>
  <c r="N131" i="133"/>
  <c r="M131" i="133"/>
  <c r="L131" i="133"/>
  <c r="K131" i="133"/>
  <c r="J131" i="133"/>
  <c r="I131" i="133"/>
  <c r="H131" i="133"/>
  <c r="G131" i="133"/>
  <c r="F131" i="133"/>
  <c r="C131" i="133"/>
  <c r="R127" i="133"/>
  <c r="Q127" i="133"/>
  <c r="P127" i="133"/>
  <c r="O127" i="133"/>
  <c r="N127" i="133"/>
  <c r="M127" i="133"/>
  <c r="L127" i="133"/>
  <c r="K127" i="133"/>
  <c r="J127" i="133"/>
  <c r="I127" i="133"/>
  <c r="H127" i="133"/>
  <c r="G127" i="133"/>
  <c r="F127" i="133"/>
  <c r="R126" i="133"/>
  <c r="R125" i="133"/>
  <c r="Q125" i="133"/>
  <c r="P125" i="133"/>
  <c r="O125" i="133"/>
  <c r="N125" i="133"/>
  <c r="M125" i="133"/>
  <c r="L125" i="133"/>
  <c r="K125" i="133"/>
  <c r="J125" i="133"/>
  <c r="I125" i="133"/>
  <c r="H125" i="133"/>
  <c r="G125" i="133"/>
  <c r="F125" i="133"/>
  <c r="R122" i="133"/>
  <c r="Q122" i="133"/>
  <c r="P122" i="133"/>
  <c r="O122" i="133"/>
  <c r="N122" i="133"/>
  <c r="M122" i="133"/>
  <c r="L122" i="133"/>
  <c r="K122" i="133"/>
  <c r="J122" i="133"/>
  <c r="I122" i="133"/>
  <c r="H122" i="133"/>
  <c r="G122" i="133"/>
  <c r="F122" i="133"/>
  <c r="R121" i="133"/>
  <c r="R120" i="133"/>
  <c r="R119" i="133"/>
  <c r="G119" i="133"/>
  <c r="F119" i="133"/>
  <c r="R118" i="133"/>
  <c r="R117" i="133"/>
  <c r="R116" i="133"/>
  <c r="R115" i="133"/>
  <c r="R114" i="133"/>
  <c r="R113" i="133"/>
  <c r="R112" i="133"/>
  <c r="R111" i="133"/>
  <c r="R110" i="133"/>
  <c r="R109" i="133"/>
  <c r="R107" i="133"/>
  <c r="Q107" i="133"/>
  <c r="P107" i="133"/>
  <c r="O107" i="133"/>
  <c r="N107" i="133"/>
  <c r="M107" i="133"/>
  <c r="L107" i="133"/>
  <c r="K107" i="133"/>
  <c r="J107" i="133"/>
  <c r="I107" i="133"/>
  <c r="H107" i="133"/>
  <c r="G107" i="133"/>
  <c r="F107" i="133"/>
  <c r="R106" i="133"/>
  <c r="R105" i="133"/>
  <c r="R104" i="133"/>
  <c r="R103" i="133"/>
  <c r="R102" i="133"/>
  <c r="R101" i="133"/>
  <c r="R99" i="133"/>
  <c r="R98" i="133"/>
  <c r="R97" i="133"/>
  <c r="R95" i="133"/>
  <c r="R93" i="133"/>
  <c r="Q93" i="133"/>
  <c r="P93" i="133"/>
  <c r="O93" i="133"/>
  <c r="N93" i="133"/>
  <c r="M93" i="133"/>
  <c r="L93" i="133"/>
  <c r="K93" i="133"/>
  <c r="J93" i="133"/>
  <c r="I93" i="133"/>
  <c r="H93" i="133"/>
  <c r="G93" i="133"/>
  <c r="F93" i="133"/>
  <c r="R92" i="133"/>
  <c r="R91" i="133"/>
  <c r="R90" i="133"/>
  <c r="R89" i="133"/>
  <c r="R88" i="133"/>
  <c r="R87" i="133"/>
  <c r="R86" i="133"/>
  <c r="R85" i="133"/>
  <c r="R84" i="133"/>
  <c r="R83" i="133"/>
  <c r="R82" i="133"/>
  <c r="R81" i="133"/>
  <c r="R79" i="133"/>
  <c r="Q79" i="133"/>
  <c r="P79" i="133"/>
  <c r="O79" i="133"/>
  <c r="N79" i="133"/>
  <c r="M79" i="133"/>
  <c r="L79" i="133"/>
  <c r="K79" i="133"/>
  <c r="J79" i="133"/>
  <c r="I79" i="133"/>
  <c r="H79" i="133"/>
  <c r="G79" i="133"/>
  <c r="F79" i="133"/>
  <c r="R78" i="133"/>
  <c r="R77" i="133"/>
  <c r="R76" i="133"/>
  <c r="R75" i="133"/>
  <c r="R74" i="133"/>
  <c r="R73" i="133"/>
  <c r="R72" i="133"/>
  <c r="R71" i="133"/>
  <c r="R69" i="133"/>
  <c r="Q69" i="133"/>
  <c r="P69" i="133"/>
  <c r="O69" i="133"/>
  <c r="N69" i="133"/>
  <c r="M69" i="133"/>
  <c r="L69" i="133"/>
  <c r="K69" i="133"/>
  <c r="J69" i="133"/>
  <c r="I69" i="133"/>
  <c r="H69" i="133"/>
  <c r="G69" i="133"/>
  <c r="F69" i="133"/>
  <c r="R68" i="133"/>
  <c r="R67" i="133"/>
  <c r="R66" i="133"/>
  <c r="R65" i="133"/>
  <c r="R64" i="133"/>
  <c r="R63" i="133"/>
  <c r="R62" i="133"/>
  <c r="R60" i="133"/>
  <c r="Q60" i="133"/>
  <c r="P60" i="133"/>
  <c r="O60" i="133"/>
  <c r="N60" i="133"/>
  <c r="M60" i="133"/>
  <c r="L60" i="133"/>
  <c r="K60" i="133"/>
  <c r="J60" i="133"/>
  <c r="I60" i="133"/>
  <c r="H60" i="133"/>
  <c r="G60" i="133"/>
  <c r="F60" i="133"/>
  <c r="R59" i="133"/>
  <c r="R58" i="133"/>
  <c r="R57" i="133"/>
  <c r="R56" i="133"/>
  <c r="R54" i="133"/>
  <c r="Q54" i="133"/>
  <c r="P54" i="133"/>
  <c r="O54" i="133"/>
  <c r="N54" i="133"/>
  <c r="M54" i="133"/>
  <c r="L54" i="133"/>
  <c r="K54" i="133"/>
  <c r="J54" i="133"/>
  <c r="I54" i="133"/>
  <c r="H54" i="133"/>
  <c r="G54" i="133"/>
  <c r="F54" i="133"/>
  <c r="R53" i="133"/>
  <c r="R51" i="133"/>
  <c r="R50" i="133"/>
  <c r="R49" i="133"/>
  <c r="R48" i="133"/>
  <c r="R47" i="133"/>
  <c r="R46" i="133"/>
  <c r="R45" i="133"/>
  <c r="R44" i="133"/>
  <c r="R43" i="133"/>
  <c r="R42" i="133"/>
  <c r="R41" i="133"/>
  <c r="R40" i="133"/>
  <c r="R39" i="133"/>
  <c r="R38" i="133"/>
  <c r="R37" i="133"/>
  <c r="R36" i="133"/>
  <c r="R35" i="133"/>
  <c r="Q35" i="133"/>
  <c r="P35" i="133"/>
  <c r="O35" i="133"/>
  <c r="N35" i="133"/>
  <c r="M35" i="133"/>
  <c r="L35" i="133"/>
  <c r="K35" i="133"/>
  <c r="J35" i="133"/>
  <c r="I35" i="133"/>
  <c r="H35" i="133"/>
  <c r="G35" i="133"/>
  <c r="F35" i="133"/>
  <c r="R33" i="133"/>
  <c r="Q33" i="133"/>
  <c r="P33" i="133"/>
  <c r="O33" i="133"/>
  <c r="N33" i="133"/>
  <c r="M33" i="133"/>
  <c r="L33" i="133"/>
  <c r="K33" i="133"/>
  <c r="J33" i="133"/>
  <c r="I33" i="133"/>
  <c r="H33" i="133"/>
  <c r="G33" i="133"/>
  <c r="F33" i="133"/>
  <c r="R32" i="133"/>
  <c r="R31" i="133"/>
  <c r="R30" i="133"/>
  <c r="R27" i="133"/>
  <c r="R25" i="133"/>
  <c r="Q25" i="133"/>
  <c r="P25" i="133"/>
  <c r="O25" i="133"/>
  <c r="N25" i="133"/>
  <c r="M25" i="133"/>
  <c r="L25" i="133"/>
  <c r="K25" i="133"/>
  <c r="J25" i="133"/>
  <c r="I25" i="133"/>
  <c r="H25" i="133"/>
  <c r="G25" i="133"/>
  <c r="F25" i="133"/>
  <c r="R24" i="133"/>
  <c r="R23" i="133"/>
  <c r="R22" i="133"/>
  <c r="R21" i="133"/>
  <c r="R19" i="133"/>
  <c r="Q19" i="133"/>
  <c r="P19" i="133"/>
  <c r="O19" i="133"/>
  <c r="N19" i="133"/>
  <c r="M19" i="133"/>
  <c r="L19" i="133"/>
  <c r="K19" i="133"/>
  <c r="J19" i="133"/>
  <c r="I19" i="133"/>
  <c r="H19" i="133"/>
  <c r="G19" i="133"/>
  <c r="F19" i="133"/>
  <c r="R18" i="133"/>
  <c r="R17" i="133"/>
  <c r="R16" i="133"/>
  <c r="R12" i="133"/>
  <c r="S571" i="134"/>
  <c r="S567" i="134"/>
  <c r="T566" i="134"/>
  <c r="S566" i="134"/>
  <c r="R566" i="134"/>
  <c r="Q566" i="134"/>
  <c r="P566" i="134"/>
  <c r="O566" i="134"/>
  <c r="N566" i="134"/>
  <c r="M566" i="134"/>
  <c r="L566" i="134"/>
  <c r="K566" i="134"/>
  <c r="J566" i="134"/>
  <c r="I566" i="134"/>
  <c r="H566" i="134"/>
  <c r="G566" i="134"/>
  <c r="F566" i="134"/>
  <c r="E566" i="134"/>
  <c r="D566" i="134"/>
  <c r="C566" i="134"/>
  <c r="B566" i="134"/>
  <c r="T565" i="134"/>
  <c r="S565" i="134"/>
  <c r="S561" i="134"/>
  <c r="R561" i="134"/>
  <c r="Q561" i="134"/>
  <c r="P561" i="134"/>
  <c r="O561" i="134"/>
  <c r="N561" i="134"/>
  <c r="M561" i="134"/>
  <c r="L561" i="134"/>
  <c r="K561" i="134"/>
  <c r="J561" i="134"/>
  <c r="I561" i="134"/>
  <c r="H561" i="134"/>
  <c r="G561" i="134"/>
  <c r="F561" i="134"/>
  <c r="R560" i="134"/>
  <c r="Q560" i="134"/>
  <c r="P560" i="134"/>
  <c r="O560" i="134"/>
  <c r="N560" i="134"/>
  <c r="M560" i="134"/>
  <c r="L560" i="134"/>
  <c r="K560" i="134"/>
  <c r="J560" i="134"/>
  <c r="I560" i="134"/>
  <c r="H560" i="134"/>
  <c r="G560" i="134"/>
  <c r="F560" i="134"/>
  <c r="T558" i="134"/>
  <c r="S558" i="134"/>
  <c r="R558" i="134"/>
  <c r="Q558" i="134"/>
  <c r="P558" i="134"/>
  <c r="O558" i="134"/>
  <c r="N558" i="134"/>
  <c r="M558" i="134"/>
  <c r="L558" i="134"/>
  <c r="K558" i="134"/>
  <c r="J558" i="134"/>
  <c r="I558" i="134"/>
  <c r="H558" i="134"/>
  <c r="G558" i="134"/>
  <c r="F558" i="134"/>
  <c r="R557" i="134"/>
  <c r="Q557" i="134"/>
  <c r="P557" i="134"/>
  <c r="O557" i="134"/>
  <c r="N557" i="134"/>
  <c r="M557" i="134"/>
  <c r="L557" i="134"/>
  <c r="K557" i="134"/>
  <c r="J557" i="134"/>
  <c r="I557" i="134"/>
  <c r="H557" i="134"/>
  <c r="G557" i="134"/>
  <c r="F557" i="134"/>
  <c r="R554" i="134"/>
  <c r="Q554" i="134"/>
  <c r="P554" i="134"/>
  <c r="O554" i="134"/>
  <c r="N554" i="134"/>
  <c r="M554" i="134"/>
  <c r="L554" i="134"/>
  <c r="K554" i="134"/>
  <c r="J554" i="134"/>
  <c r="I554" i="134"/>
  <c r="H554" i="134"/>
  <c r="G554" i="134"/>
  <c r="F554" i="134"/>
  <c r="C553" i="134"/>
  <c r="R551" i="134"/>
  <c r="Q551" i="134"/>
  <c r="P551" i="134"/>
  <c r="O551" i="134"/>
  <c r="N551" i="134"/>
  <c r="M551" i="134"/>
  <c r="L551" i="134"/>
  <c r="K551" i="134"/>
  <c r="J551" i="134"/>
  <c r="I551" i="134"/>
  <c r="H551" i="134"/>
  <c r="G551" i="134"/>
  <c r="F551" i="134"/>
  <c r="C551" i="134"/>
  <c r="R547" i="134"/>
  <c r="Q547" i="134"/>
  <c r="P547" i="134"/>
  <c r="O547" i="134"/>
  <c r="N547" i="134"/>
  <c r="M547" i="134"/>
  <c r="L547" i="134"/>
  <c r="K547" i="134"/>
  <c r="J547" i="134"/>
  <c r="I547" i="134"/>
  <c r="H547" i="134"/>
  <c r="G547" i="134"/>
  <c r="F547" i="134"/>
  <c r="R546" i="134"/>
  <c r="R545" i="134"/>
  <c r="Q545" i="134"/>
  <c r="P545" i="134"/>
  <c r="O545" i="134"/>
  <c r="N545" i="134"/>
  <c r="M545" i="134"/>
  <c r="L545" i="134"/>
  <c r="K545" i="134"/>
  <c r="J545" i="134"/>
  <c r="I545" i="134"/>
  <c r="H545" i="134"/>
  <c r="G545" i="134"/>
  <c r="F545" i="134"/>
  <c r="R542" i="134"/>
  <c r="Q542" i="134"/>
  <c r="P542" i="134"/>
  <c r="O542" i="134"/>
  <c r="N542" i="134"/>
  <c r="M542" i="134"/>
  <c r="L542" i="134"/>
  <c r="K542" i="134"/>
  <c r="J542" i="134"/>
  <c r="I542" i="134"/>
  <c r="H542" i="134"/>
  <c r="G542" i="134"/>
  <c r="F542" i="134"/>
  <c r="R541" i="134"/>
  <c r="R540" i="134"/>
  <c r="R539" i="134"/>
  <c r="G539" i="134"/>
  <c r="F539" i="134"/>
  <c r="R538" i="134"/>
  <c r="R537" i="134"/>
  <c r="R536" i="134"/>
  <c r="R535" i="134"/>
  <c r="R534" i="134"/>
  <c r="R533" i="134"/>
  <c r="R532" i="134"/>
  <c r="R531" i="134"/>
  <c r="R530" i="134"/>
  <c r="R529" i="134"/>
  <c r="R528" i="134"/>
  <c r="R526" i="134"/>
  <c r="Q526" i="134"/>
  <c r="P526" i="134"/>
  <c r="O526" i="134"/>
  <c r="N526" i="134"/>
  <c r="M526" i="134"/>
  <c r="L526" i="134"/>
  <c r="K526" i="134"/>
  <c r="J526" i="134"/>
  <c r="I526" i="134"/>
  <c r="H526" i="134"/>
  <c r="G526" i="134"/>
  <c r="F526" i="134"/>
  <c r="R525" i="134"/>
  <c r="R524" i="134"/>
  <c r="R523" i="134"/>
  <c r="R522" i="134"/>
  <c r="R521" i="134"/>
  <c r="R520" i="134"/>
  <c r="R519" i="134"/>
  <c r="R517" i="134"/>
  <c r="R516" i="134"/>
  <c r="R515" i="134"/>
  <c r="R514" i="134"/>
  <c r="R513" i="134"/>
  <c r="Q513" i="134"/>
  <c r="P513" i="134"/>
  <c r="O513" i="134"/>
  <c r="N513" i="134"/>
  <c r="M513" i="134"/>
  <c r="L513" i="134"/>
  <c r="K513" i="134"/>
  <c r="J513" i="134"/>
  <c r="I513" i="134"/>
  <c r="H513" i="134"/>
  <c r="G513" i="134"/>
  <c r="F513" i="134"/>
  <c r="R512" i="134"/>
  <c r="R511" i="134"/>
  <c r="R510" i="134"/>
  <c r="Q510" i="134"/>
  <c r="P510" i="134"/>
  <c r="O510" i="134"/>
  <c r="N510" i="134"/>
  <c r="M510" i="134"/>
  <c r="L510" i="134"/>
  <c r="K510" i="134"/>
  <c r="J510" i="134"/>
  <c r="I510" i="134"/>
  <c r="H510" i="134"/>
  <c r="G510" i="134"/>
  <c r="F510" i="134"/>
  <c r="R508" i="134"/>
  <c r="Q508" i="134"/>
  <c r="P508" i="134"/>
  <c r="O508" i="134"/>
  <c r="N508" i="134"/>
  <c r="M508" i="134"/>
  <c r="L508" i="134"/>
  <c r="K508" i="134"/>
  <c r="J508" i="134"/>
  <c r="I508" i="134"/>
  <c r="H508" i="134"/>
  <c r="G508" i="134"/>
  <c r="F508" i="134"/>
  <c r="R507" i="134"/>
  <c r="R506" i="134"/>
  <c r="R505" i="134"/>
  <c r="R504" i="134"/>
  <c r="R503" i="134"/>
  <c r="R502" i="134"/>
  <c r="R501" i="134"/>
  <c r="R500" i="134"/>
  <c r="R499" i="134"/>
  <c r="R498" i="134"/>
  <c r="R497" i="134"/>
  <c r="R496" i="134"/>
  <c r="R495" i="134"/>
  <c r="R494" i="134"/>
  <c r="R492" i="134"/>
  <c r="Q492" i="134"/>
  <c r="P492" i="134"/>
  <c r="O492" i="134"/>
  <c r="N492" i="134"/>
  <c r="M492" i="134"/>
  <c r="L492" i="134"/>
  <c r="K492" i="134"/>
  <c r="J492" i="134"/>
  <c r="I492" i="134"/>
  <c r="H492" i="134"/>
  <c r="G492" i="134"/>
  <c r="F492" i="134"/>
  <c r="R491" i="134"/>
  <c r="R490" i="134"/>
  <c r="R489" i="134"/>
  <c r="R488" i="134"/>
  <c r="R487" i="134"/>
  <c r="R486" i="134"/>
  <c r="R485" i="134"/>
  <c r="R484" i="134"/>
  <c r="R483" i="134"/>
  <c r="R481" i="134"/>
  <c r="Q481" i="134"/>
  <c r="P481" i="134"/>
  <c r="O481" i="134"/>
  <c r="N481" i="134"/>
  <c r="M481" i="134"/>
  <c r="L481" i="134"/>
  <c r="K481" i="134"/>
  <c r="J481" i="134"/>
  <c r="I481" i="134"/>
  <c r="H481" i="134"/>
  <c r="G481" i="134"/>
  <c r="F481" i="134"/>
  <c r="R480" i="134"/>
  <c r="R479" i="134"/>
  <c r="R478" i="134"/>
  <c r="R477" i="134"/>
  <c r="R476" i="134"/>
  <c r="R475" i="134"/>
  <c r="R474" i="134"/>
  <c r="R473" i="134"/>
  <c r="R472" i="134"/>
  <c r="R471" i="134"/>
  <c r="R469" i="134"/>
  <c r="Q469" i="134"/>
  <c r="P469" i="134"/>
  <c r="O469" i="134"/>
  <c r="N469" i="134"/>
  <c r="M469" i="134"/>
  <c r="L469" i="134"/>
  <c r="K469" i="134"/>
  <c r="J469" i="134"/>
  <c r="I469" i="134"/>
  <c r="H469" i="134"/>
  <c r="G469" i="134"/>
  <c r="F469" i="134"/>
  <c r="R468" i="134"/>
  <c r="R467" i="134"/>
  <c r="R466" i="134"/>
  <c r="R465" i="134"/>
  <c r="R463" i="134"/>
  <c r="Q463" i="134"/>
  <c r="P463" i="134"/>
  <c r="O463" i="134"/>
  <c r="N463" i="134"/>
  <c r="M463" i="134"/>
  <c r="L463" i="134"/>
  <c r="K463" i="134"/>
  <c r="J463" i="134"/>
  <c r="I463" i="134"/>
  <c r="H463" i="134"/>
  <c r="G463" i="134"/>
  <c r="F463" i="134"/>
  <c r="R462" i="134"/>
  <c r="R460" i="134"/>
  <c r="R459" i="134"/>
  <c r="R458" i="134"/>
  <c r="R457" i="134"/>
  <c r="R456" i="134"/>
  <c r="R455" i="134"/>
  <c r="R454" i="134"/>
  <c r="R453" i="134"/>
  <c r="R452" i="134"/>
  <c r="R451" i="134"/>
  <c r="R450" i="134"/>
  <c r="R449" i="134"/>
  <c r="R448" i="134"/>
  <c r="R447" i="134"/>
  <c r="R446" i="134"/>
  <c r="R445" i="134"/>
  <c r="R444" i="134"/>
  <c r="Q444" i="134"/>
  <c r="P444" i="134"/>
  <c r="O444" i="134"/>
  <c r="N444" i="134"/>
  <c r="M444" i="134"/>
  <c r="L444" i="134"/>
  <c r="K444" i="134"/>
  <c r="J444" i="134"/>
  <c r="I444" i="134"/>
  <c r="H444" i="134"/>
  <c r="G444" i="134"/>
  <c r="F444" i="134"/>
  <c r="R442" i="134"/>
  <c r="Q442" i="134"/>
  <c r="P442" i="134"/>
  <c r="O442" i="134"/>
  <c r="N442" i="134"/>
  <c r="M442" i="134"/>
  <c r="L442" i="134"/>
  <c r="K442" i="134"/>
  <c r="J442" i="134"/>
  <c r="I442" i="134"/>
  <c r="H442" i="134"/>
  <c r="G442" i="134"/>
  <c r="F442" i="134"/>
  <c r="R441" i="134"/>
  <c r="R440" i="134"/>
  <c r="R439" i="134"/>
  <c r="R436" i="134"/>
  <c r="R434" i="134"/>
  <c r="Q434" i="134"/>
  <c r="P434" i="134"/>
  <c r="O434" i="134"/>
  <c r="N434" i="134"/>
  <c r="M434" i="134"/>
  <c r="L434" i="134"/>
  <c r="K434" i="134"/>
  <c r="J434" i="134"/>
  <c r="I434" i="134"/>
  <c r="H434" i="134"/>
  <c r="G434" i="134"/>
  <c r="F434" i="134"/>
  <c r="R433" i="134"/>
  <c r="R432" i="134"/>
  <c r="R431" i="134"/>
  <c r="R430" i="134"/>
  <c r="R428" i="134"/>
  <c r="Q428" i="134"/>
  <c r="P428" i="134"/>
  <c r="O428" i="134"/>
  <c r="N428" i="134"/>
  <c r="M428" i="134"/>
  <c r="L428" i="134"/>
  <c r="K428" i="134"/>
  <c r="J428" i="134"/>
  <c r="I428" i="134"/>
  <c r="H428" i="134"/>
  <c r="G428" i="134"/>
  <c r="F428" i="134"/>
  <c r="R427" i="134"/>
  <c r="R426" i="134"/>
  <c r="R425" i="134"/>
  <c r="R424" i="134"/>
  <c r="R423" i="134"/>
  <c r="R422" i="134"/>
  <c r="R421" i="134"/>
  <c r="R420" i="134"/>
  <c r="R419" i="134"/>
  <c r="T400" i="134"/>
  <c r="S400" i="134"/>
  <c r="R400" i="134"/>
  <c r="Q400" i="134"/>
  <c r="P400" i="134"/>
  <c r="O400" i="134"/>
  <c r="N400" i="134"/>
  <c r="M400" i="134"/>
  <c r="L400" i="134"/>
  <c r="K400" i="134"/>
  <c r="J400" i="134"/>
  <c r="I400" i="134"/>
  <c r="H400" i="134"/>
  <c r="G400" i="134"/>
  <c r="F400" i="134"/>
  <c r="S399" i="134"/>
  <c r="R399" i="134"/>
  <c r="Q399" i="134"/>
  <c r="P399" i="134"/>
  <c r="O399" i="134"/>
  <c r="N399" i="134"/>
  <c r="M399" i="134"/>
  <c r="L399" i="134"/>
  <c r="K399" i="134"/>
  <c r="J399" i="134"/>
  <c r="I399" i="134"/>
  <c r="H399" i="134"/>
  <c r="G399" i="134"/>
  <c r="F399" i="134"/>
  <c r="R395" i="134"/>
  <c r="Q395" i="134"/>
  <c r="P395" i="134"/>
  <c r="O395" i="134"/>
  <c r="N395" i="134"/>
  <c r="M395" i="134"/>
  <c r="L395" i="134"/>
  <c r="K395" i="134"/>
  <c r="J395" i="134"/>
  <c r="I395" i="134"/>
  <c r="H395" i="134"/>
  <c r="G395" i="134"/>
  <c r="F395" i="134"/>
  <c r="C395" i="134"/>
  <c r="R389" i="134"/>
  <c r="Q389" i="134"/>
  <c r="P389" i="134"/>
  <c r="O389" i="134"/>
  <c r="N389" i="134"/>
  <c r="M389" i="134"/>
  <c r="L389" i="134"/>
  <c r="K389" i="134"/>
  <c r="J389" i="134"/>
  <c r="I389" i="134"/>
  <c r="H389" i="134"/>
  <c r="G389" i="134"/>
  <c r="F389" i="134"/>
  <c r="R384" i="134"/>
  <c r="Q384" i="134"/>
  <c r="P384" i="134"/>
  <c r="O384" i="134"/>
  <c r="N384" i="134"/>
  <c r="M384" i="134"/>
  <c r="L384" i="134"/>
  <c r="K384" i="134"/>
  <c r="J384" i="134"/>
  <c r="I384" i="134"/>
  <c r="H384" i="134"/>
  <c r="G384" i="134"/>
  <c r="F384" i="134"/>
  <c r="R382" i="134"/>
  <c r="Q382" i="134"/>
  <c r="P382" i="134"/>
  <c r="O382" i="134"/>
  <c r="N382" i="134"/>
  <c r="M382" i="134"/>
  <c r="L382" i="134"/>
  <c r="K382" i="134"/>
  <c r="J382" i="134"/>
  <c r="I382" i="134"/>
  <c r="H382" i="134"/>
  <c r="G382" i="134"/>
  <c r="F382" i="134"/>
  <c r="R380" i="134"/>
  <c r="R378" i="134"/>
  <c r="Q378" i="134"/>
  <c r="P378" i="134"/>
  <c r="O378" i="134"/>
  <c r="N378" i="134"/>
  <c r="M378" i="134"/>
  <c r="L378" i="134"/>
  <c r="K378" i="134"/>
  <c r="J378" i="134"/>
  <c r="I378" i="134"/>
  <c r="H378" i="134"/>
  <c r="G378" i="134"/>
  <c r="F378" i="134"/>
  <c r="R376" i="134"/>
  <c r="R374" i="134"/>
  <c r="Q374" i="134"/>
  <c r="P374" i="134"/>
  <c r="O374" i="134"/>
  <c r="N374" i="134"/>
  <c r="M374" i="134"/>
  <c r="L374" i="134"/>
  <c r="K374" i="134"/>
  <c r="J374" i="134"/>
  <c r="I374" i="134"/>
  <c r="H374" i="134"/>
  <c r="G374" i="134"/>
  <c r="F374" i="134"/>
  <c r="R372" i="134"/>
  <c r="R370" i="134"/>
  <c r="Q370" i="134"/>
  <c r="P370" i="134"/>
  <c r="O370" i="134"/>
  <c r="N370" i="134"/>
  <c r="M370" i="134"/>
  <c r="L370" i="134"/>
  <c r="K370" i="134"/>
  <c r="J370" i="134"/>
  <c r="I370" i="134"/>
  <c r="H370" i="134"/>
  <c r="G370" i="134"/>
  <c r="F370" i="134"/>
  <c r="R369" i="134"/>
  <c r="R367" i="134"/>
  <c r="Q367" i="134"/>
  <c r="P367" i="134"/>
  <c r="O367" i="134"/>
  <c r="N367" i="134"/>
  <c r="M367" i="134"/>
  <c r="L367" i="134"/>
  <c r="K367" i="134"/>
  <c r="J367" i="134"/>
  <c r="I367" i="134"/>
  <c r="H367" i="134"/>
  <c r="G367" i="134"/>
  <c r="F367" i="134"/>
  <c r="R366" i="134"/>
  <c r="R364" i="134"/>
  <c r="Q364" i="134"/>
  <c r="P364" i="134"/>
  <c r="O364" i="134"/>
  <c r="N364" i="134"/>
  <c r="M364" i="134"/>
  <c r="L364" i="134"/>
  <c r="K364" i="134"/>
  <c r="J364" i="134"/>
  <c r="I364" i="134"/>
  <c r="H364" i="134"/>
  <c r="G364" i="134"/>
  <c r="F364" i="134"/>
  <c r="R362" i="134"/>
  <c r="R361" i="134"/>
  <c r="R359" i="134"/>
  <c r="Q359" i="134"/>
  <c r="P359" i="134"/>
  <c r="O359" i="134"/>
  <c r="N359" i="134"/>
  <c r="M359" i="134"/>
  <c r="L359" i="134"/>
  <c r="K359" i="134"/>
  <c r="J359" i="134"/>
  <c r="I359" i="134"/>
  <c r="H359" i="134"/>
  <c r="G359" i="134"/>
  <c r="F359" i="134"/>
  <c r="R357" i="134"/>
  <c r="R356" i="134"/>
  <c r="R354" i="134"/>
  <c r="Q354" i="134"/>
  <c r="P354" i="134"/>
  <c r="O354" i="134"/>
  <c r="N354" i="134"/>
  <c r="M354" i="134"/>
  <c r="L354" i="134"/>
  <c r="K354" i="134"/>
  <c r="J354" i="134"/>
  <c r="I354" i="134"/>
  <c r="H354" i="134"/>
  <c r="G354" i="134"/>
  <c r="F354" i="134"/>
  <c r="R353" i="134"/>
  <c r="R352" i="134"/>
  <c r="R350" i="134"/>
  <c r="Q350" i="134"/>
  <c r="P350" i="134"/>
  <c r="O350" i="134"/>
  <c r="N350" i="134"/>
  <c r="M350" i="134"/>
  <c r="L350" i="134"/>
  <c r="K350" i="134"/>
  <c r="J350" i="134"/>
  <c r="I350" i="134"/>
  <c r="H350" i="134"/>
  <c r="G350" i="134"/>
  <c r="F350" i="134"/>
  <c r="R349" i="134"/>
  <c r="R348" i="134"/>
  <c r="R347" i="134"/>
  <c r="R343" i="134"/>
  <c r="Q343" i="134"/>
  <c r="P343" i="134"/>
  <c r="O343" i="134"/>
  <c r="N343" i="134"/>
  <c r="M343" i="134"/>
  <c r="L343" i="134"/>
  <c r="K343" i="134"/>
  <c r="J343" i="134"/>
  <c r="I343" i="134"/>
  <c r="H343" i="134"/>
  <c r="G343" i="134"/>
  <c r="F343" i="134"/>
  <c r="R341" i="134"/>
  <c r="Q341" i="134"/>
  <c r="P341" i="134"/>
  <c r="O341" i="134"/>
  <c r="N341" i="134"/>
  <c r="M341" i="134"/>
  <c r="L341" i="134"/>
  <c r="K341" i="134"/>
  <c r="J341" i="134"/>
  <c r="I341" i="134"/>
  <c r="H341" i="134"/>
  <c r="G341" i="134"/>
  <c r="F341" i="134"/>
  <c r="R339" i="134"/>
  <c r="R337" i="134"/>
  <c r="Q337" i="134"/>
  <c r="P337" i="134"/>
  <c r="O337" i="134"/>
  <c r="N337" i="134"/>
  <c r="M337" i="134"/>
  <c r="L337" i="134"/>
  <c r="K337" i="134"/>
  <c r="J337" i="134"/>
  <c r="I337" i="134"/>
  <c r="H337" i="134"/>
  <c r="G337" i="134"/>
  <c r="F337" i="134"/>
  <c r="R335" i="134"/>
  <c r="R332" i="134"/>
  <c r="Q332" i="134"/>
  <c r="P332" i="134"/>
  <c r="O332" i="134"/>
  <c r="N332" i="134"/>
  <c r="M332" i="134"/>
  <c r="L332" i="134"/>
  <c r="K332" i="134"/>
  <c r="J332" i="134"/>
  <c r="I332" i="134"/>
  <c r="H332" i="134"/>
  <c r="G332" i="134"/>
  <c r="F332" i="134"/>
  <c r="R330" i="134"/>
  <c r="Q330" i="134"/>
  <c r="P330" i="134"/>
  <c r="O330" i="134"/>
  <c r="N330" i="134"/>
  <c r="M330" i="134"/>
  <c r="L330" i="134"/>
  <c r="K330" i="134"/>
  <c r="J330" i="134"/>
  <c r="I330" i="134"/>
  <c r="H330" i="134"/>
  <c r="G330" i="134"/>
  <c r="F330" i="134"/>
  <c r="R328" i="134"/>
  <c r="R326" i="134"/>
  <c r="Q326" i="134"/>
  <c r="P326" i="134"/>
  <c r="O326" i="134"/>
  <c r="N326" i="134"/>
  <c r="M326" i="134"/>
  <c r="L326" i="134"/>
  <c r="K326" i="134"/>
  <c r="J326" i="134"/>
  <c r="I326" i="134"/>
  <c r="H326" i="134"/>
  <c r="G326" i="134"/>
  <c r="F326" i="134"/>
  <c r="R324" i="134"/>
  <c r="R321" i="134"/>
  <c r="Q321" i="134"/>
  <c r="P321" i="134"/>
  <c r="O321" i="134"/>
  <c r="N321" i="134"/>
  <c r="M321" i="134"/>
  <c r="L321" i="134"/>
  <c r="K321" i="134"/>
  <c r="J321" i="134"/>
  <c r="I321" i="134"/>
  <c r="H321" i="134"/>
  <c r="G321" i="134"/>
  <c r="F321" i="134"/>
  <c r="R319" i="134"/>
  <c r="Q319" i="134"/>
  <c r="P319" i="134"/>
  <c r="O319" i="134"/>
  <c r="N319" i="134"/>
  <c r="M319" i="134"/>
  <c r="L319" i="134"/>
  <c r="K319" i="134"/>
  <c r="J319" i="134"/>
  <c r="I319" i="134"/>
  <c r="H319" i="134"/>
  <c r="G319" i="134"/>
  <c r="F319" i="134"/>
  <c r="R318" i="134"/>
  <c r="R316" i="134"/>
  <c r="Q316" i="134"/>
  <c r="P316" i="134"/>
  <c r="O316" i="134"/>
  <c r="N316" i="134"/>
  <c r="M316" i="134"/>
  <c r="L316" i="134"/>
  <c r="K316" i="134"/>
  <c r="J316" i="134"/>
  <c r="I316" i="134"/>
  <c r="H316" i="134"/>
  <c r="G316" i="134"/>
  <c r="F316" i="134"/>
  <c r="R314" i="134"/>
  <c r="R312" i="134"/>
  <c r="Q312" i="134"/>
  <c r="P312" i="134"/>
  <c r="O312" i="134"/>
  <c r="N312" i="134"/>
  <c r="M312" i="134"/>
  <c r="L312" i="134"/>
  <c r="K312" i="134"/>
  <c r="J312" i="134"/>
  <c r="I312" i="134"/>
  <c r="H312" i="134"/>
  <c r="G312" i="134"/>
  <c r="F312" i="134"/>
  <c r="R311" i="134"/>
  <c r="R310" i="134"/>
  <c r="R309" i="134"/>
  <c r="R308" i="134"/>
  <c r="R307" i="134"/>
  <c r="R306" i="134"/>
  <c r="R304" i="134"/>
  <c r="Q304" i="134"/>
  <c r="P304" i="134"/>
  <c r="O304" i="134"/>
  <c r="N304" i="134"/>
  <c r="M304" i="134"/>
  <c r="L304" i="134"/>
  <c r="K304" i="134"/>
  <c r="J304" i="134"/>
  <c r="I304" i="134"/>
  <c r="H304" i="134"/>
  <c r="G304" i="134"/>
  <c r="F304" i="134"/>
  <c r="R302" i="134"/>
  <c r="R300" i="134"/>
  <c r="Q300" i="134"/>
  <c r="P300" i="134"/>
  <c r="O300" i="134"/>
  <c r="N300" i="134"/>
  <c r="M300" i="134"/>
  <c r="L300" i="134"/>
  <c r="K300" i="134"/>
  <c r="J300" i="134"/>
  <c r="I300" i="134"/>
  <c r="H300" i="134"/>
  <c r="G300" i="134"/>
  <c r="F300" i="134"/>
  <c r="R298" i="134"/>
  <c r="R296" i="134"/>
  <c r="Q296" i="134"/>
  <c r="P296" i="134"/>
  <c r="O296" i="134"/>
  <c r="N296" i="134"/>
  <c r="M296" i="134"/>
  <c r="L296" i="134"/>
  <c r="K296" i="134"/>
  <c r="J296" i="134"/>
  <c r="I296" i="134"/>
  <c r="H296" i="134"/>
  <c r="G296" i="134"/>
  <c r="F296" i="134"/>
  <c r="R294" i="134"/>
  <c r="R293" i="134"/>
  <c r="R291" i="134"/>
  <c r="Q291" i="134"/>
  <c r="P291" i="134"/>
  <c r="O291" i="134"/>
  <c r="N291" i="134"/>
  <c r="M291" i="134"/>
  <c r="L291" i="134"/>
  <c r="K291" i="134"/>
  <c r="J291" i="134"/>
  <c r="I291" i="134"/>
  <c r="H291" i="134"/>
  <c r="G291" i="134"/>
  <c r="F291" i="134"/>
  <c r="R290" i="134"/>
  <c r="R289" i="134"/>
  <c r="R288" i="134"/>
  <c r="R286" i="134"/>
  <c r="Q286" i="134"/>
  <c r="P286" i="134"/>
  <c r="O286" i="134"/>
  <c r="N286" i="134"/>
  <c r="M286" i="134"/>
  <c r="L286" i="134"/>
  <c r="K286" i="134"/>
  <c r="J286" i="134"/>
  <c r="I286" i="134"/>
  <c r="H286" i="134"/>
  <c r="G286" i="134"/>
  <c r="F286" i="134"/>
  <c r="R285" i="134"/>
  <c r="R284" i="134"/>
  <c r="R283" i="134"/>
  <c r="R282" i="134"/>
  <c r="R281" i="134"/>
  <c r="R280" i="134"/>
  <c r="R279" i="134"/>
  <c r="R278" i="134"/>
  <c r="R276" i="134"/>
  <c r="Q276" i="134"/>
  <c r="P276" i="134"/>
  <c r="O276" i="134"/>
  <c r="N276" i="134"/>
  <c r="M276" i="134"/>
  <c r="L276" i="134"/>
  <c r="K276" i="134"/>
  <c r="J276" i="134"/>
  <c r="I276" i="134"/>
  <c r="H276" i="134"/>
  <c r="G276" i="134"/>
  <c r="F276" i="134"/>
  <c r="R274" i="134"/>
  <c r="R273" i="134"/>
  <c r="R272" i="134"/>
  <c r="R270" i="134"/>
  <c r="Q270" i="134"/>
  <c r="P270" i="134"/>
  <c r="O270" i="134"/>
  <c r="N270" i="134"/>
  <c r="M270" i="134"/>
  <c r="L270" i="134"/>
  <c r="K270" i="134"/>
  <c r="J270" i="134"/>
  <c r="I270" i="134"/>
  <c r="H270" i="134"/>
  <c r="G270" i="134"/>
  <c r="F270" i="134"/>
  <c r="R269" i="134"/>
  <c r="R268" i="134"/>
  <c r="R267" i="134"/>
  <c r="R265" i="134"/>
  <c r="Q265" i="134"/>
  <c r="P265" i="134"/>
  <c r="O265" i="134"/>
  <c r="N265" i="134"/>
  <c r="M265" i="134"/>
  <c r="L265" i="134"/>
  <c r="K265" i="134"/>
  <c r="J265" i="134"/>
  <c r="I265" i="134"/>
  <c r="H265" i="134"/>
  <c r="G265" i="134"/>
  <c r="F265" i="134"/>
  <c r="R264" i="134"/>
  <c r="R263" i="134"/>
  <c r="R262" i="134"/>
  <c r="R261" i="134"/>
  <c r="R260" i="134"/>
  <c r="R258" i="134"/>
  <c r="R254" i="134"/>
  <c r="Q254" i="134"/>
  <c r="P254" i="134"/>
  <c r="O254" i="134"/>
  <c r="N254" i="134"/>
  <c r="M254" i="134"/>
  <c r="L254" i="134"/>
  <c r="K254" i="134"/>
  <c r="J254" i="134"/>
  <c r="I254" i="134"/>
  <c r="H254" i="134"/>
  <c r="G254" i="134"/>
  <c r="F254" i="134"/>
  <c r="R252" i="134"/>
  <c r="Q252" i="134"/>
  <c r="P252" i="134"/>
  <c r="O252" i="134"/>
  <c r="N252" i="134"/>
  <c r="M252" i="134"/>
  <c r="L252" i="134"/>
  <c r="K252" i="134"/>
  <c r="J252" i="134"/>
  <c r="I252" i="134"/>
  <c r="H252" i="134"/>
  <c r="G252" i="134"/>
  <c r="F252" i="134"/>
  <c r="R250" i="134"/>
  <c r="R249" i="134"/>
  <c r="R247" i="134"/>
  <c r="Q247" i="134"/>
  <c r="P247" i="134"/>
  <c r="O247" i="134"/>
  <c r="N247" i="134"/>
  <c r="M247" i="134"/>
  <c r="L247" i="134"/>
  <c r="K247" i="134"/>
  <c r="J247" i="134"/>
  <c r="I247" i="134"/>
  <c r="H247" i="134"/>
  <c r="G247" i="134"/>
  <c r="F247" i="134"/>
  <c r="R246" i="134"/>
  <c r="R245" i="134"/>
  <c r="R244" i="134"/>
  <c r="R242" i="134"/>
  <c r="Q242" i="134"/>
  <c r="P242" i="134"/>
  <c r="O242" i="134"/>
  <c r="N242" i="134"/>
  <c r="M242" i="134"/>
  <c r="L242" i="134"/>
  <c r="K242" i="134"/>
  <c r="J242" i="134"/>
  <c r="I242" i="134"/>
  <c r="H242" i="134"/>
  <c r="G242" i="134"/>
  <c r="F242" i="134"/>
  <c r="R240" i="134"/>
  <c r="R238" i="134"/>
  <c r="Q238" i="134"/>
  <c r="P238" i="134"/>
  <c r="O238" i="134"/>
  <c r="N238" i="134"/>
  <c r="M238" i="134"/>
  <c r="L238" i="134"/>
  <c r="K238" i="134"/>
  <c r="J238" i="134"/>
  <c r="I238" i="134"/>
  <c r="H238" i="134"/>
  <c r="G238" i="134"/>
  <c r="F238" i="134"/>
  <c r="R237" i="134"/>
  <c r="R236" i="134"/>
  <c r="R234" i="134"/>
  <c r="Q234" i="134"/>
  <c r="P234" i="134"/>
  <c r="O234" i="134"/>
  <c r="N234" i="134"/>
  <c r="M234" i="134"/>
  <c r="L234" i="134"/>
  <c r="K234" i="134"/>
  <c r="J234" i="134"/>
  <c r="I234" i="134"/>
  <c r="H234" i="134"/>
  <c r="G234" i="134"/>
  <c r="F234" i="134"/>
  <c r="R232" i="134"/>
  <c r="R230" i="134"/>
  <c r="Q230" i="134"/>
  <c r="P230" i="134"/>
  <c r="O230" i="134"/>
  <c r="N230" i="134"/>
  <c r="M230" i="134"/>
  <c r="L230" i="134"/>
  <c r="K230" i="134"/>
  <c r="J230" i="134"/>
  <c r="I230" i="134"/>
  <c r="H230" i="134"/>
  <c r="G230" i="134"/>
  <c r="F230" i="134"/>
  <c r="R228" i="134"/>
  <c r="R226" i="134"/>
  <c r="Q226" i="134"/>
  <c r="P226" i="134"/>
  <c r="O226" i="134"/>
  <c r="N226" i="134"/>
  <c r="M226" i="134"/>
  <c r="L226" i="134"/>
  <c r="K226" i="134"/>
  <c r="J226" i="134"/>
  <c r="I226" i="134"/>
  <c r="H226" i="134"/>
  <c r="G226" i="134"/>
  <c r="F226" i="134"/>
  <c r="R224" i="134"/>
  <c r="R222" i="134"/>
  <c r="Q222" i="134"/>
  <c r="P222" i="134"/>
  <c r="O222" i="134"/>
  <c r="N222" i="134"/>
  <c r="M222" i="134"/>
  <c r="L222" i="134"/>
  <c r="K222" i="134"/>
  <c r="J222" i="134"/>
  <c r="I222" i="134"/>
  <c r="H222" i="134"/>
  <c r="G222" i="134"/>
  <c r="F222" i="134"/>
  <c r="R220" i="134"/>
  <c r="R218" i="134"/>
  <c r="Q218" i="134"/>
  <c r="P218" i="134"/>
  <c r="O218" i="134"/>
  <c r="N218" i="134"/>
  <c r="M218" i="134"/>
  <c r="L218" i="134"/>
  <c r="K218" i="134"/>
  <c r="J218" i="134"/>
  <c r="I218" i="134"/>
  <c r="H218" i="134"/>
  <c r="G218" i="134"/>
  <c r="F218" i="134"/>
  <c r="R216" i="134"/>
  <c r="R214" i="134"/>
  <c r="Q214" i="134"/>
  <c r="P214" i="134"/>
  <c r="O214" i="134"/>
  <c r="N214" i="134"/>
  <c r="M214" i="134"/>
  <c r="L214" i="134"/>
  <c r="K214" i="134"/>
  <c r="J214" i="134"/>
  <c r="I214" i="134"/>
  <c r="H214" i="134"/>
  <c r="G214" i="134"/>
  <c r="F214" i="134"/>
  <c r="R212" i="134"/>
  <c r="R210" i="134"/>
  <c r="Q210" i="134"/>
  <c r="P210" i="134"/>
  <c r="O210" i="134"/>
  <c r="N210" i="134"/>
  <c r="M210" i="134"/>
  <c r="L210" i="134"/>
  <c r="K210" i="134"/>
  <c r="J210" i="134"/>
  <c r="I210" i="134"/>
  <c r="H210" i="134"/>
  <c r="G210" i="134"/>
  <c r="F210" i="134"/>
  <c r="R208" i="134"/>
  <c r="R206" i="134"/>
  <c r="Q206" i="134"/>
  <c r="P206" i="134"/>
  <c r="O206" i="134"/>
  <c r="N206" i="134"/>
  <c r="M206" i="134"/>
  <c r="L206" i="134"/>
  <c r="K206" i="134"/>
  <c r="J206" i="134"/>
  <c r="I206" i="134"/>
  <c r="H206" i="134"/>
  <c r="G206" i="134"/>
  <c r="F206" i="134"/>
  <c r="R204" i="134"/>
  <c r="R202" i="134"/>
  <c r="Q202" i="134"/>
  <c r="P202" i="134"/>
  <c r="O202" i="134"/>
  <c r="N202" i="134"/>
  <c r="M202" i="134"/>
  <c r="L202" i="134"/>
  <c r="K202" i="134"/>
  <c r="J202" i="134"/>
  <c r="I202" i="134"/>
  <c r="H202" i="134"/>
  <c r="G202" i="134"/>
  <c r="F202" i="134"/>
  <c r="R200" i="134"/>
  <c r="R199" i="134"/>
  <c r="R198" i="134"/>
  <c r="R196" i="134"/>
  <c r="Q196" i="134"/>
  <c r="P196" i="134"/>
  <c r="O196" i="134"/>
  <c r="N196" i="134"/>
  <c r="M196" i="134"/>
  <c r="L196" i="134"/>
  <c r="K196" i="134"/>
  <c r="J196" i="134"/>
  <c r="I196" i="134"/>
  <c r="H196" i="134"/>
  <c r="G196" i="134"/>
  <c r="F196" i="134"/>
  <c r="R195" i="134"/>
  <c r="R194" i="134"/>
  <c r="R192" i="134"/>
  <c r="Q192" i="134"/>
  <c r="P192" i="134"/>
  <c r="O192" i="134"/>
  <c r="N192" i="134"/>
  <c r="M192" i="134"/>
  <c r="L192" i="134"/>
  <c r="K192" i="134"/>
  <c r="J192" i="134"/>
  <c r="I192" i="134"/>
  <c r="H192" i="134"/>
  <c r="G192" i="134"/>
  <c r="F192" i="134"/>
  <c r="R190" i="134"/>
  <c r="R188" i="134"/>
  <c r="Q188" i="134"/>
  <c r="P188" i="134"/>
  <c r="O188" i="134"/>
  <c r="N188" i="134"/>
  <c r="M188" i="134"/>
  <c r="L188" i="134"/>
  <c r="K188" i="134"/>
  <c r="J188" i="134"/>
  <c r="I188" i="134"/>
  <c r="H188" i="134"/>
  <c r="G188" i="134"/>
  <c r="F188" i="134"/>
  <c r="R187" i="134"/>
  <c r="R186" i="134"/>
  <c r="R184" i="134"/>
  <c r="Q184" i="134"/>
  <c r="P184" i="134"/>
  <c r="O184" i="134"/>
  <c r="N184" i="134"/>
  <c r="M184" i="134"/>
  <c r="L184" i="134"/>
  <c r="K184" i="134"/>
  <c r="J184" i="134"/>
  <c r="I184" i="134"/>
  <c r="H184" i="134"/>
  <c r="G184" i="134"/>
  <c r="F184" i="134"/>
  <c r="R182" i="134"/>
  <c r="R181" i="134"/>
  <c r="R179" i="134"/>
  <c r="Q179" i="134"/>
  <c r="P179" i="134"/>
  <c r="O179" i="134"/>
  <c r="N179" i="134"/>
  <c r="M179" i="134"/>
  <c r="L179" i="134"/>
  <c r="K179" i="134"/>
  <c r="J179" i="134"/>
  <c r="I179" i="134"/>
  <c r="H179" i="134"/>
  <c r="G179" i="134"/>
  <c r="F179" i="134"/>
  <c r="R178" i="134"/>
  <c r="R177" i="134"/>
  <c r="R176" i="134"/>
  <c r="R175" i="134"/>
  <c r="R171" i="134"/>
  <c r="Q171" i="134"/>
  <c r="P171" i="134"/>
  <c r="O171" i="134"/>
  <c r="N171" i="134"/>
  <c r="M171" i="134"/>
  <c r="L171" i="134"/>
  <c r="K171" i="134"/>
  <c r="J171" i="134"/>
  <c r="I171" i="134"/>
  <c r="H171" i="134"/>
  <c r="G171" i="134"/>
  <c r="F171" i="134"/>
  <c r="R169" i="134"/>
  <c r="Q169" i="134"/>
  <c r="P169" i="134"/>
  <c r="O169" i="134"/>
  <c r="N169" i="134"/>
  <c r="M169" i="134"/>
  <c r="L169" i="134"/>
  <c r="K169" i="134"/>
  <c r="J169" i="134"/>
  <c r="I169" i="134"/>
  <c r="H169" i="134"/>
  <c r="G169" i="134"/>
  <c r="F169" i="134"/>
  <c r="R167" i="134"/>
  <c r="R165" i="134"/>
  <c r="Q165" i="134"/>
  <c r="P165" i="134"/>
  <c r="O165" i="134"/>
  <c r="N165" i="134"/>
  <c r="M165" i="134"/>
  <c r="L165" i="134"/>
  <c r="K165" i="134"/>
  <c r="J165" i="134"/>
  <c r="I165" i="134"/>
  <c r="H165" i="134"/>
  <c r="G165" i="134"/>
  <c r="F165" i="134"/>
  <c r="R162" i="134"/>
  <c r="R159" i="134"/>
  <c r="Q159" i="134"/>
  <c r="P159" i="134"/>
  <c r="O159" i="134"/>
  <c r="N159" i="134"/>
  <c r="M159" i="134"/>
  <c r="L159" i="134"/>
  <c r="K159" i="134"/>
  <c r="J159" i="134"/>
  <c r="I159" i="134"/>
  <c r="H159" i="134"/>
  <c r="G159" i="134"/>
  <c r="F159" i="134"/>
  <c r="R157" i="134"/>
  <c r="Q157" i="134"/>
  <c r="P157" i="134"/>
  <c r="O157" i="134"/>
  <c r="N157" i="134"/>
  <c r="M157" i="134"/>
  <c r="L157" i="134"/>
  <c r="K157" i="134"/>
  <c r="J157" i="134"/>
  <c r="I157" i="134"/>
  <c r="H157" i="134"/>
  <c r="G157" i="134"/>
  <c r="F157" i="134"/>
  <c r="R155" i="134"/>
  <c r="R153" i="134"/>
  <c r="Q153" i="134"/>
  <c r="P153" i="134"/>
  <c r="O153" i="134"/>
  <c r="N153" i="134"/>
  <c r="M153" i="134"/>
  <c r="L153" i="134"/>
  <c r="K153" i="134"/>
  <c r="J153" i="134"/>
  <c r="I153" i="134"/>
  <c r="H153" i="134"/>
  <c r="G153" i="134"/>
  <c r="F153" i="134"/>
  <c r="R151" i="134"/>
  <c r="R149" i="134"/>
  <c r="Q149" i="134"/>
  <c r="P149" i="134"/>
  <c r="O149" i="134"/>
  <c r="N149" i="134"/>
  <c r="M149" i="134"/>
  <c r="L149" i="134"/>
  <c r="K149" i="134"/>
  <c r="J149" i="134"/>
  <c r="I149" i="134"/>
  <c r="H149" i="134"/>
  <c r="G149" i="134"/>
  <c r="F149" i="134"/>
  <c r="R147" i="134"/>
  <c r="R145" i="134"/>
  <c r="Q145" i="134"/>
  <c r="P145" i="134"/>
  <c r="O145" i="134"/>
  <c r="N145" i="134"/>
  <c r="M145" i="134"/>
  <c r="L145" i="134"/>
  <c r="K145" i="134"/>
  <c r="J145" i="134"/>
  <c r="I145" i="134"/>
  <c r="H145" i="134"/>
  <c r="G145" i="134"/>
  <c r="F145" i="134"/>
  <c r="R143" i="134"/>
  <c r="R142" i="134"/>
  <c r="R141" i="134"/>
  <c r="R139" i="134"/>
  <c r="Q139" i="134"/>
  <c r="P139" i="134"/>
  <c r="O139" i="134"/>
  <c r="N139" i="134"/>
  <c r="M139" i="134"/>
  <c r="L139" i="134"/>
  <c r="K139" i="134"/>
  <c r="J139" i="134"/>
  <c r="I139" i="134"/>
  <c r="H139" i="134"/>
  <c r="G139" i="134"/>
  <c r="F139" i="134"/>
  <c r="R137" i="134"/>
  <c r="R135" i="134"/>
  <c r="Q135" i="134"/>
  <c r="P135" i="134"/>
  <c r="O135" i="134"/>
  <c r="N135" i="134"/>
  <c r="M135" i="134"/>
  <c r="L135" i="134"/>
  <c r="K135" i="134"/>
  <c r="J135" i="134"/>
  <c r="I135" i="134"/>
  <c r="H135" i="134"/>
  <c r="G135" i="134"/>
  <c r="F135" i="134"/>
  <c r="R134" i="134"/>
  <c r="R133" i="134"/>
  <c r="R132" i="134"/>
  <c r="R129" i="134"/>
  <c r="Q129" i="134"/>
  <c r="P129" i="134"/>
  <c r="O129" i="134"/>
  <c r="N129" i="134"/>
  <c r="M129" i="134"/>
  <c r="L129" i="134"/>
  <c r="K129" i="134"/>
  <c r="J129" i="134"/>
  <c r="I129" i="134"/>
  <c r="H129" i="134"/>
  <c r="G129" i="134"/>
  <c r="F129" i="134"/>
  <c r="R127" i="134"/>
  <c r="Q127" i="134"/>
  <c r="P127" i="134"/>
  <c r="O127" i="134"/>
  <c r="N127" i="134"/>
  <c r="M127" i="134"/>
  <c r="L127" i="134"/>
  <c r="K127" i="134"/>
  <c r="J127" i="134"/>
  <c r="I127" i="134"/>
  <c r="H127" i="134"/>
  <c r="G127" i="134"/>
  <c r="F127" i="134"/>
  <c r="R126" i="134"/>
  <c r="R125" i="134"/>
  <c r="R124" i="134"/>
  <c r="R122" i="134"/>
  <c r="Q122" i="134"/>
  <c r="P122" i="134"/>
  <c r="O122" i="134"/>
  <c r="N122" i="134"/>
  <c r="M122" i="134"/>
  <c r="L122" i="134"/>
  <c r="K122" i="134"/>
  <c r="J122" i="134"/>
  <c r="I122" i="134"/>
  <c r="H122" i="134"/>
  <c r="G122" i="134"/>
  <c r="F122" i="134"/>
  <c r="R121" i="134"/>
  <c r="R120" i="134"/>
  <c r="R119" i="134"/>
  <c r="R118" i="134"/>
  <c r="R117" i="134"/>
  <c r="R116" i="134"/>
  <c r="R114" i="134"/>
  <c r="Q114" i="134"/>
  <c r="P114" i="134"/>
  <c r="O114" i="134"/>
  <c r="N114" i="134"/>
  <c r="M114" i="134"/>
  <c r="L114" i="134"/>
  <c r="K114" i="134"/>
  <c r="J114" i="134"/>
  <c r="I114" i="134"/>
  <c r="H114" i="134"/>
  <c r="G114" i="134"/>
  <c r="F114" i="134"/>
  <c r="R112" i="134"/>
  <c r="R110" i="134"/>
  <c r="Q110" i="134"/>
  <c r="P110" i="134"/>
  <c r="O110" i="134"/>
  <c r="N110" i="134"/>
  <c r="M110" i="134"/>
  <c r="L110" i="134"/>
  <c r="K110" i="134"/>
  <c r="J110" i="134"/>
  <c r="I110" i="134"/>
  <c r="H110" i="134"/>
  <c r="G110" i="134"/>
  <c r="F110" i="134"/>
  <c r="R108" i="134"/>
  <c r="R107" i="134"/>
  <c r="R106" i="134"/>
  <c r="R104" i="134"/>
  <c r="Q104" i="134"/>
  <c r="P104" i="134"/>
  <c r="O104" i="134"/>
  <c r="N104" i="134"/>
  <c r="M104" i="134"/>
  <c r="L104" i="134"/>
  <c r="K104" i="134"/>
  <c r="J104" i="134"/>
  <c r="I104" i="134"/>
  <c r="H104" i="134"/>
  <c r="G104" i="134"/>
  <c r="F104" i="134"/>
  <c r="R103" i="134"/>
  <c r="R102" i="134"/>
  <c r="R101" i="134"/>
  <c r="R97" i="134"/>
  <c r="Q97" i="134"/>
  <c r="P97" i="134"/>
  <c r="O97" i="134"/>
  <c r="N97" i="134"/>
  <c r="M97" i="134"/>
  <c r="L97" i="134"/>
  <c r="K97" i="134"/>
  <c r="J97" i="134"/>
  <c r="I97" i="134"/>
  <c r="H97" i="134"/>
  <c r="G97" i="134"/>
  <c r="F97" i="134"/>
  <c r="R94" i="134"/>
  <c r="Q94" i="134"/>
  <c r="P94" i="134"/>
  <c r="O94" i="134"/>
  <c r="N94" i="134"/>
  <c r="M94" i="134"/>
  <c r="L94" i="134"/>
  <c r="K94" i="134"/>
  <c r="J94" i="134"/>
  <c r="I94" i="134"/>
  <c r="H94" i="134"/>
  <c r="G94" i="134"/>
  <c r="F94" i="134"/>
  <c r="R92" i="134"/>
  <c r="R91" i="134"/>
  <c r="R89" i="134"/>
  <c r="Q89" i="134"/>
  <c r="P89" i="134"/>
  <c r="O89" i="134"/>
  <c r="N89" i="134"/>
  <c r="M89" i="134"/>
  <c r="L89" i="134"/>
  <c r="K89" i="134"/>
  <c r="J89" i="134"/>
  <c r="I89" i="134"/>
  <c r="H89" i="134"/>
  <c r="G89" i="134"/>
  <c r="F89" i="134"/>
  <c r="R88" i="134"/>
  <c r="R87" i="134"/>
  <c r="R86" i="134"/>
  <c r="R85" i="134"/>
  <c r="R84" i="134"/>
  <c r="R82" i="134"/>
  <c r="Q82" i="134"/>
  <c r="P82" i="134"/>
  <c r="O82" i="134"/>
  <c r="N82" i="134"/>
  <c r="M82" i="134"/>
  <c r="L82" i="134"/>
  <c r="K82" i="134"/>
  <c r="J82" i="134"/>
  <c r="I82" i="134"/>
  <c r="H82" i="134"/>
  <c r="G82" i="134"/>
  <c r="F82" i="134"/>
  <c r="R81" i="134"/>
  <c r="R80" i="134"/>
  <c r="R79" i="134"/>
  <c r="R75" i="134"/>
  <c r="Q75" i="134"/>
  <c r="P75" i="134"/>
  <c r="O75" i="134"/>
  <c r="N75" i="134"/>
  <c r="M75" i="134"/>
  <c r="L75" i="134"/>
  <c r="K75" i="134"/>
  <c r="J75" i="134"/>
  <c r="I75" i="134"/>
  <c r="H75" i="134"/>
  <c r="G75" i="134"/>
  <c r="F75" i="134"/>
  <c r="R74" i="134"/>
  <c r="R73" i="134"/>
  <c r="R70" i="134"/>
  <c r="Q70" i="134"/>
  <c r="P70" i="134"/>
  <c r="O70" i="134"/>
  <c r="N70" i="134"/>
  <c r="M70" i="134"/>
  <c r="L70" i="134"/>
  <c r="K70" i="134"/>
  <c r="J70" i="134"/>
  <c r="I70" i="134"/>
  <c r="H70" i="134"/>
  <c r="G70" i="134"/>
  <c r="F70" i="134"/>
  <c r="R68" i="134"/>
  <c r="Q68" i="134"/>
  <c r="P68" i="134"/>
  <c r="O68" i="134"/>
  <c r="N68" i="134"/>
  <c r="M68" i="134"/>
  <c r="L68" i="134"/>
  <c r="K68" i="134"/>
  <c r="J68" i="134"/>
  <c r="I68" i="134"/>
  <c r="H68" i="134"/>
  <c r="G68" i="134"/>
  <c r="F68" i="134"/>
  <c r="R67" i="134"/>
  <c r="R66" i="134"/>
  <c r="R64" i="134"/>
  <c r="Q64" i="134"/>
  <c r="P64" i="134"/>
  <c r="O64" i="134"/>
  <c r="N64" i="134"/>
  <c r="M64" i="134"/>
  <c r="L64" i="134"/>
  <c r="K64" i="134"/>
  <c r="J64" i="134"/>
  <c r="I64" i="134"/>
  <c r="H64" i="134"/>
  <c r="G64" i="134"/>
  <c r="F64" i="134"/>
  <c r="R63" i="134"/>
  <c r="R62" i="134"/>
  <c r="R61" i="134"/>
  <c r="R60" i="134"/>
  <c r="R58" i="134"/>
  <c r="Q58" i="134"/>
  <c r="P58" i="134"/>
  <c r="O58" i="134"/>
  <c r="N58" i="134"/>
  <c r="M58" i="134"/>
  <c r="L58" i="134"/>
  <c r="K58" i="134"/>
  <c r="J58" i="134"/>
  <c r="I58" i="134"/>
  <c r="H58" i="134"/>
  <c r="G58" i="134"/>
  <c r="F58" i="134"/>
  <c r="R56" i="134"/>
  <c r="R55" i="134"/>
  <c r="R53" i="134"/>
  <c r="Q53" i="134"/>
  <c r="P53" i="134"/>
  <c r="O53" i="134"/>
  <c r="N53" i="134"/>
  <c r="M53" i="134"/>
  <c r="L53" i="134"/>
  <c r="K53" i="134"/>
  <c r="J53" i="134"/>
  <c r="I53" i="134"/>
  <c r="H53" i="134"/>
  <c r="G53" i="134"/>
  <c r="F53" i="134"/>
  <c r="R51" i="134"/>
  <c r="R50" i="134"/>
  <c r="R48" i="134"/>
  <c r="Q48" i="134"/>
  <c r="P48" i="134"/>
  <c r="O48" i="134"/>
  <c r="N48" i="134"/>
  <c r="M48" i="134"/>
  <c r="L48" i="134"/>
  <c r="K48" i="134"/>
  <c r="J48" i="134"/>
  <c r="I48" i="134"/>
  <c r="H48" i="134"/>
  <c r="G48" i="134"/>
  <c r="F48" i="134"/>
  <c r="R46" i="134"/>
  <c r="R45" i="134"/>
  <c r="R41" i="134"/>
  <c r="Q41" i="134"/>
  <c r="P41" i="134"/>
  <c r="O41" i="134"/>
  <c r="N41" i="134"/>
  <c r="M41" i="134"/>
  <c r="L41" i="134"/>
  <c r="K41" i="134"/>
  <c r="J41" i="134"/>
  <c r="I41" i="134"/>
  <c r="H41" i="134"/>
  <c r="G41" i="134"/>
  <c r="F41" i="134"/>
  <c r="R39" i="134"/>
  <c r="Q39" i="134"/>
  <c r="P39" i="134"/>
  <c r="O39" i="134"/>
  <c r="N39" i="134"/>
  <c r="M39" i="134"/>
  <c r="L39" i="134"/>
  <c r="K39" i="134"/>
  <c r="J39" i="134"/>
  <c r="I39" i="134"/>
  <c r="H39" i="134"/>
  <c r="G39" i="134"/>
  <c r="F39" i="134"/>
  <c r="R37" i="134"/>
  <c r="R35" i="134"/>
  <c r="Q35" i="134"/>
  <c r="P35" i="134"/>
  <c r="O35" i="134"/>
  <c r="N35" i="134"/>
  <c r="M35" i="134"/>
  <c r="L35" i="134"/>
  <c r="K35" i="134"/>
  <c r="J35" i="134"/>
  <c r="I35" i="134"/>
  <c r="H35" i="134"/>
  <c r="G35" i="134"/>
  <c r="F35" i="134"/>
  <c r="R33" i="134"/>
  <c r="R31" i="134"/>
  <c r="Q31" i="134"/>
  <c r="P31" i="134"/>
  <c r="O31" i="134"/>
  <c r="N31" i="134"/>
  <c r="M31" i="134"/>
  <c r="L31" i="134"/>
  <c r="K31" i="134"/>
  <c r="J31" i="134"/>
  <c r="I31" i="134"/>
  <c r="H31" i="134"/>
  <c r="G31" i="134"/>
  <c r="F31" i="134"/>
  <c r="R29" i="134"/>
  <c r="R27" i="134"/>
  <c r="Q27" i="134"/>
  <c r="P27" i="134"/>
  <c r="O27" i="134"/>
  <c r="N27" i="134"/>
  <c r="M27" i="134"/>
  <c r="L27" i="134"/>
  <c r="K27" i="134"/>
  <c r="J27" i="134"/>
  <c r="I27" i="134"/>
  <c r="H27" i="134"/>
  <c r="G27" i="134"/>
  <c r="F27" i="134"/>
  <c r="R25" i="134"/>
  <c r="R24" i="134"/>
  <c r="R22" i="134"/>
  <c r="Q22" i="134"/>
  <c r="P22" i="134"/>
  <c r="O22" i="134"/>
  <c r="N22" i="134"/>
  <c r="M22" i="134"/>
  <c r="L22" i="134"/>
  <c r="K22" i="134"/>
  <c r="J22" i="134"/>
  <c r="I22" i="134"/>
  <c r="H22" i="134"/>
  <c r="G22" i="134"/>
  <c r="F22" i="134"/>
  <c r="R21" i="134"/>
  <c r="R20" i="134"/>
  <c r="R19" i="134"/>
  <c r="R17" i="134"/>
  <c r="Q17" i="134"/>
  <c r="P17" i="134"/>
  <c r="O17" i="134"/>
  <c r="N17" i="134"/>
  <c r="M17" i="134"/>
  <c r="L17" i="134"/>
  <c r="K17" i="134"/>
  <c r="J17" i="134"/>
  <c r="I17" i="134"/>
  <c r="H17" i="134"/>
  <c r="G17" i="134"/>
  <c r="F17" i="134"/>
  <c r="R16" i="134"/>
  <c r="R15" i="134"/>
  <c r="R14" i="134"/>
  <c r="R13" i="134"/>
  <c r="R12" i="134"/>
  <c r="S572" i="141"/>
  <c r="S568" i="141"/>
  <c r="T567" i="141"/>
  <c r="S567" i="141"/>
  <c r="R567" i="141"/>
  <c r="Q567" i="141"/>
  <c r="P567" i="141"/>
  <c r="O567" i="141"/>
  <c r="N567" i="141"/>
  <c r="M567" i="141"/>
  <c r="L567" i="141"/>
  <c r="K567" i="141"/>
  <c r="J567" i="141"/>
  <c r="I567" i="141"/>
  <c r="H567" i="141"/>
  <c r="G567" i="141"/>
  <c r="F567" i="141"/>
  <c r="E567" i="141"/>
  <c r="D567" i="141"/>
  <c r="C567" i="141"/>
  <c r="B567" i="141"/>
  <c r="T566" i="141"/>
  <c r="S566" i="141"/>
  <c r="S562" i="141"/>
  <c r="R562" i="141"/>
  <c r="Q562" i="141"/>
  <c r="P562" i="141"/>
  <c r="O562" i="141"/>
  <c r="N562" i="141"/>
  <c r="M562" i="141"/>
  <c r="L562" i="141"/>
  <c r="K562" i="141"/>
  <c r="J562" i="141"/>
  <c r="I562" i="141"/>
  <c r="H562" i="141"/>
  <c r="G562" i="141"/>
  <c r="F562" i="141"/>
  <c r="R561" i="141"/>
  <c r="Q561" i="141"/>
  <c r="P561" i="141"/>
  <c r="O561" i="141"/>
  <c r="N561" i="141"/>
  <c r="M561" i="141"/>
  <c r="L561" i="141"/>
  <c r="K561" i="141"/>
  <c r="J561" i="141"/>
  <c r="I561" i="141"/>
  <c r="H561" i="141"/>
  <c r="G561" i="141"/>
  <c r="F561" i="141"/>
  <c r="T559" i="141"/>
  <c r="S559" i="141"/>
  <c r="R559" i="141"/>
  <c r="Q559" i="141"/>
  <c r="P559" i="141"/>
  <c r="O559" i="141"/>
  <c r="N559" i="141"/>
  <c r="M559" i="141"/>
  <c r="L559" i="141"/>
  <c r="K559" i="141"/>
  <c r="J559" i="141"/>
  <c r="I559" i="141"/>
  <c r="H559" i="141"/>
  <c r="G559" i="141"/>
  <c r="F559" i="141"/>
  <c r="R558" i="141"/>
  <c r="Q558" i="141"/>
  <c r="P558" i="141"/>
  <c r="O558" i="141"/>
  <c r="N558" i="141"/>
  <c r="M558" i="141"/>
  <c r="L558" i="141"/>
  <c r="K558" i="141"/>
  <c r="J558" i="141"/>
  <c r="I558" i="141"/>
  <c r="H558" i="141"/>
  <c r="G558" i="141"/>
  <c r="F558" i="141"/>
  <c r="R555" i="141"/>
  <c r="Q555" i="141"/>
  <c r="P555" i="141"/>
  <c r="O555" i="141"/>
  <c r="N555" i="141"/>
  <c r="M555" i="141"/>
  <c r="L555" i="141"/>
  <c r="K555" i="141"/>
  <c r="J555" i="141"/>
  <c r="I555" i="141"/>
  <c r="H555" i="141"/>
  <c r="G555" i="141"/>
  <c r="F555" i="141"/>
  <c r="C554" i="141"/>
  <c r="R552" i="141"/>
  <c r="Q552" i="141"/>
  <c r="P552" i="141"/>
  <c r="O552" i="141"/>
  <c r="N552" i="141"/>
  <c r="M552" i="141"/>
  <c r="L552" i="141"/>
  <c r="K552" i="141"/>
  <c r="J552" i="141"/>
  <c r="I552" i="141"/>
  <c r="H552" i="141"/>
  <c r="G552" i="141"/>
  <c r="F552" i="141"/>
  <c r="C552" i="141"/>
  <c r="R548" i="141"/>
  <c r="Q548" i="141"/>
  <c r="P548" i="141"/>
  <c r="O548" i="141"/>
  <c r="N548" i="141"/>
  <c r="M548" i="141"/>
  <c r="L548" i="141"/>
  <c r="K548" i="141"/>
  <c r="J548" i="141"/>
  <c r="I548" i="141"/>
  <c r="H548" i="141"/>
  <c r="G548" i="141"/>
  <c r="F548" i="141"/>
  <c r="R547" i="141"/>
  <c r="R546" i="141"/>
  <c r="Q546" i="141"/>
  <c r="P546" i="141"/>
  <c r="O546" i="141"/>
  <c r="N546" i="141"/>
  <c r="M546" i="141"/>
  <c r="L546" i="141"/>
  <c r="K546" i="141"/>
  <c r="J546" i="141"/>
  <c r="I546" i="141"/>
  <c r="H546" i="141"/>
  <c r="G546" i="141"/>
  <c r="F546" i="141"/>
  <c r="R543" i="141"/>
  <c r="Q543" i="141"/>
  <c r="P543" i="141"/>
  <c r="O543" i="141"/>
  <c r="N543" i="141"/>
  <c r="M543" i="141"/>
  <c r="L543" i="141"/>
  <c r="K543" i="141"/>
  <c r="J543" i="141"/>
  <c r="I543" i="141"/>
  <c r="H543" i="141"/>
  <c r="G543" i="141"/>
  <c r="F543" i="141"/>
  <c r="R542" i="141"/>
  <c r="R541" i="141"/>
  <c r="R540" i="141"/>
  <c r="G540" i="141"/>
  <c r="F540" i="141"/>
  <c r="R539" i="141"/>
  <c r="R538" i="141"/>
  <c r="R537" i="141"/>
  <c r="R535" i="141"/>
  <c r="R534" i="141"/>
  <c r="R533" i="141"/>
  <c r="R532" i="141"/>
  <c r="R531" i="141"/>
  <c r="R530" i="141"/>
  <c r="R529" i="141"/>
  <c r="R528" i="141"/>
  <c r="R526" i="141"/>
  <c r="Q526" i="141"/>
  <c r="P526" i="141"/>
  <c r="O526" i="141"/>
  <c r="N526" i="141"/>
  <c r="M526" i="141"/>
  <c r="L526" i="141"/>
  <c r="K526" i="141"/>
  <c r="J526" i="141"/>
  <c r="I526" i="141"/>
  <c r="H526" i="141"/>
  <c r="G526" i="141"/>
  <c r="F526" i="141"/>
  <c r="R525" i="141"/>
  <c r="R524" i="141"/>
  <c r="R523" i="141"/>
  <c r="R522" i="141"/>
  <c r="R521" i="141"/>
  <c r="R520" i="141"/>
  <c r="R519" i="141"/>
  <c r="R517" i="141"/>
  <c r="R516" i="141"/>
  <c r="R515" i="141"/>
  <c r="R514" i="141"/>
  <c r="R513" i="141"/>
  <c r="Q513" i="141"/>
  <c r="P513" i="141"/>
  <c r="O513" i="141"/>
  <c r="N513" i="141"/>
  <c r="M513" i="141"/>
  <c r="L513" i="141"/>
  <c r="K513" i="141"/>
  <c r="J513" i="141"/>
  <c r="I513" i="141"/>
  <c r="H513" i="141"/>
  <c r="G513" i="141"/>
  <c r="F513" i="141"/>
  <c r="R512" i="141"/>
  <c r="R511" i="141"/>
  <c r="R510" i="141"/>
  <c r="Q510" i="141"/>
  <c r="P510" i="141"/>
  <c r="O510" i="141"/>
  <c r="N510" i="141"/>
  <c r="M510" i="141"/>
  <c r="L510" i="141"/>
  <c r="K510" i="141"/>
  <c r="J510" i="141"/>
  <c r="I510" i="141"/>
  <c r="H510" i="141"/>
  <c r="G510" i="141"/>
  <c r="F510" i="141"/>
  <c r="R508" i="141"/>
  <c r="Q508" i="141"/>
  <c r="P508" i="141"/>
  <c r="O508" i="141"/>
  <c r="N508" i="141"/>
  <c r="M508" i="141"/>
  <c r="L508" i="141"/>
  <c r="K508" i="141"/>
  <c r="J508" i="141"/>
  <c r="I508" i="141"/>
  <c r="H508" i="141"/>
  <c r="G508" i="141"/>
  <c r="F508" i="141"/>
  <c r="R507" i="141"/>
  <c r="R506" i="141"/>
  <c r="R505" i="141"/>
  <c r="R504" i="141"/>
  <c r="R503" i="141"/>
  <c r="R502" i="141"/>
  <c r="R501" i="141"/>
  <c r="R500" i="141"/>
  <c r="R499" i="141"/>
  <c r="R498" i="141"/>
  <c r="R497" i="141"/>
  <c r="R496" i="141"/>
  <c r="R495" i="141"/>
  <c r="R494" i="141"/>
  <c r="R492" i="141"/>
  <c r="Q492" i="141"/>
  <c r="P492" i="141"/>
  <c r="O492" i="141"/>
  <c r="N492" i="141"/>
  <c r="M492" i="141"/>
  <c r="L492" i="141"/>
  <c r="K492" i="141"/>
  <c r="J492" i="141"/>
  <c r="I492" i="141"/>
  <c r="H492" i="141"/>
  <c r="G492" i="141"/>
  <c r="F492" i="141"/>
  <c r="R491" i="141"/>
  <c r="R490" i="141"/>
  <c r="R489" i="141"/>
  <c r="R488" i="141"/>
  <c r="R487" i="141"/>
  <c r="R486" i="141"/>
  <c r="R485" i="141"/>
  <c r="R484" i="141"/>
  <c r="R483" i="141"/>
  <c r="R481" i="141"/>
  <c r="Q481" i="141"/>
  <c r="P481" i="141"/>
  <c r="O481" i="141"/>
  <c r="N481" i="141"/>
  <c r="M481" i="141"/>
  <c r="L481" i="141"/>
  <c r="K481" i="141"/>
  <c r="J481" i="141"/>
  <c r="I481" i="141"/>
  <c r="H481" i="141"/>
  <c r="G481" i="141"/>
  <c r="F481" i="141"/>
  <c r="R480" i="141"/>
  <c r="R478" i="141"/>
  <c r="R477" i="141"/>
  <c r="R476" i="141"/>
  <c r="R475" i="141"/>
  <c r="R474" i="141"/>
  <c r="R473" i="141"/>
  <c r="R472" i="141"/>
  <c r="R471" i="141"/>
  <c r="R469" i="141"/>
  <c r="Q469" i="141"/>
  <c r="P469" i="141"/>
  <c r="O469" i="141"/>
  <c r="N469" i="141"/>
  <c r="M469" i="141"/>
  <c r="L469" i="141"/>
  <c r="K469" i="141"/>
  <c r="J469" i="141"/>
  <c r="I469" i="141"/>
  <c r="H469" i="141"/>
  <c r="G469" i="141"/>
  <c r="F469" i="141"/>
  <c r="R468" i="141"/>
  <c r="R467" i="141"/>
  <c r="R466" i="141"/>
  <c r="R465" i="141"/>
  <c r="R463" i="141"/>
  <c r="Q463" i="141"/>
  <c r="P463" i="141"/>
  <c r="O463" i="141"/>
  <c r="N463" i="141"/>
  <c r="M463" i="141"/>
  <c r="L463" i="141"/>
  <c r="K463" i="141"/>
  <c r="J463" i="141"/>
  <c r="I463" i="141"/>
  <c r="H463" i="141"/>
  <c r="G463" i="141"/>
  <c r="F463" i="141"/>
  <c r="R462" i="141"/>
  <c r="R460" i="141"/>
  <c r="R459" i="141"/>
  <c r="R458" i="141"/>
  <c r="R457" i="141"/>
  <c r="R456" i="141"/>
  <c r="R455" i="141"/>
  <c r="R454" i="141"/>
  <c r="R453" i="141"/>
  <c r="R452" i="141"/>
  <c r="R451" i="141"/>
  <c r="R450" i="141"/>
  <c r="R449" i="141"/>
  <c r="R448" i="141"/>
  <c r="R447" i="141"/>
  <c r="R446" i="141"/>
  <c r="R445" i="141"/>
  <c r="R444" i="141"/>
  <c r="Q444" i="141"/>
  <c r="P444" i="141"/>
  <c r="O444" i="141"/>
  <c r="N444" i="141"/>
  <c r="M444" i="141"/>
  <c r="L444" i="141"/>
  <c r="K444" i="141"/>
  <c r="J444" i="141"/>
  <c r="I444" i="141"/>
  <c r="H444" i="141"/>
  <c r="G444" i="141"/>
  <c r="F444" i="141"/>
  <c r="R442" i="141"/>
  <c r="Q442" i="141"/>
  <c r="P442" i="141"/>
  <c r="O442" i="141"/>
  <c r="N442" i="141"/>
  <c r="M442" i="141"/>
  <c r="L442" i="141"/>
  <c r="K442" i="141"/>
  <c r="J442" i="141"/>
  <c r="I442" i="141"/>
  <c r="H442" i="141"/>
  <c r="G442" i="141"/>
  <c r="F442" i="141"/>
  <c r="R441" i="141"/>
  <c r="R440" i="141"/>
  <c r="R439" i="141"/>
  <c r="R436" i="141"/>
  <c r="R434" i="141"/>
  <c r="Q434" i="141"/>
  <c r="P434" i="141"/>
  <c r="O434" i="141"/>
  <c r="N434" i="141"/>
  <c r="M434" i="141"/>
  <c r="L434" i="141"/>
  <c r="K434" i="141"/>
  <c r="J434" i="141"/>
  <c r="I434" i="141"/>
  <c r="H434" i="141"/>
  <c r="G434" i="141"/>
  <c r="F434" i="141"/>
  <c r="R433" i="141"/>
  <c r="R432" i="141"/>
  <c r="R431" i="141"/>
  <c r="R430" i="141"/>
  <c r="R428" i="141"/>
  <c r="Q428" i="141"/>
  <c r="P428" i="141"/>
  <c r="O428" i="141"/>
  <c r="N428" i="141"/>
  <c r="M428" i="141"/>
  <c r="L428" i="141"/>
  <c r="K428" i="141"/>
  <c r="J428" i="141"/>
  <c r="I428" i="141"/>
  <c r="H428" i="141"/>
  <c r="G428" i="141"/>
  <c r="F428" i="141"/>
  <c r="R427" i="141"/>
  <c r="R426" i="141"/>
  <c r="R425" i="141"/>
  <c r="R424" i="141"/>
  <c r="R423" i="141"/>
  <c r="R422" i="141"/>
  <c r="R421" i="141"/>
  <c r="R420" i="141"/>
  <c r="R419" i="141"/>
  <c r="T400" i="141"/>
  <c r="S400" i="141"/>
  <c r="R400" i="141"/>
  <c r="Q400" i="141"/>
  <c r="P400" i="141"/>
  <c r="O400" i="141"/>
  <c r="N400" i="141"/>
  <c r="M400" i="141"/>
  <c r="L400" i="141"/>
  <c r="K400" i="141"/>
  <c r="J400" i="141"/>
  <c r="I400" i="141"/>
  <c r="H400" i="141"/>
  <c r="G400" i="141"/>
  <c r="F400" i="141"/>
  <c r="S399" i="141"/>
  <c r="R399" i="141"/>
  <c r="Q399" i="141"/>
  <c r="P399" i="141"/>
  <c r="O399" i="141"/>
  <c r="N399" i="141"/>
  <c r="M399" i="141"/>
  <c r="L399" i="141"/>
  <c r="K399" i="141"/>
  <c r="J399" i="141"/>
  <c r="I399" i="141"/>
  <c r="H399" i="141"/>
  <c r="G399" i="141"/>
  <c r="F399" i="141"/>
  <c r="R395" i="141"/>
  <c r="Q395" i="141"/>
  <c r="P395" i="141"/>
  <c r="O395" i="141"/>
  <c r="N395" i="141"/>
  <c r="M395" i="141"/>
  <c r="L395" i="141"/>
  <c r="K395" i="141"/>
  <c r="J395" i="141"/>
  <c r="I395" i="141"/>
  <c r="H395" i="141"/>
  <c r="G395" i="141"/>
  <c r="F395" i="141"/>
  <c r="C395" i="141"/>
  <c r="R389" i="141"/>
  <c r="Q389" i="141"/>
  <c r="P389" i="141"/>
  <c r="O389" i="141"/>
  <c r="N389" i="141"/>
  <c r="M389" i="141"/>
  <c r="L389" i="141"/>
  <c r="K389" i="141"/>
  <c r="J389" i="141"/>
  <c r="I389" i="141"/>
  <c r="H389" i="141"/>
  <c r="G389" i="141"/>
  <c r="F389" i="141"/>
  <c r="R384" i="141"/>
  <c r="Q384" i="141"/>
  <c r="P384" i="141"/>
  <c r="O384" i="141"/>
  <c r="N384" i="141"/>
  <c r="M384" i="141"/>
  <c r="L384" i="141"/>
  <c r="K384" i="141"/>
  <c r="J384" i="141"/>
  <c r="I384" i="141"/>
  <c r="H384" i="141"/>
  <c r="G384" i="141"/>
  <c r="F384" i="141"/>
  <c r="R382" i="141"/>
  <c r="Q382" i="141"/>
  <c r="P382" i="141"/>
  <c r="O382" i="141"/>
  <c r="N382" i="141"/>
  <c r="M382" i="141"/>
  <c r="L382" i="141"/>
  <c r="K382" i="141"/>
  <c r="J382" i="141"/>
  <c r="I382" i="141"/>
  <c r="H382" i="141"/>
  <c r="G382" i="141"/>
  <c r="F382" i="141"/>
  <c r="R380" i="141"/>
  <c r="R378" i="141"/>
  <c r="Q378" i="141"/>
  <c r="P378" i="141"/>
  <c r="O378" i="141"/>
  <c r="N378" i="141"/>
  <c r="M378" i="141"/>
  <c r="L378" i="141"/>
  <c r="K378" i="141"/>
  <c r="J378" i="141"/>
  <c r="I378" i="141"/>
  <c r="H378" i="141"/>
  <c r="G378" i="141"/>
  <c r="F378" i="141"/>
  <c r="R376" i="141"/>
  <c r="R374" i="141"/>
  <c r="Q374" i="141"/>
  <c r="P374" i="141"/>
  <c r="O374" i="141"/>
  <c r="N374" i="141"/>
  <c r="M374" i="141"/>
  <c r="L374" i="141"/>
  <c r="K374" i="141"/>
  <c r="J374" i="141"/>
  <c r="I374" i="141"/>
  <c r="H374" i="141"/>
  <c r="G374" i="141"/>
  <c r="F374" i="141"/>
  <c r="R372" i="141"/>
  <c r="R370" i="141"/>
  <c r="Q370" i="141"/>
  <c r="P370" i="141"/>
  <c r="O370" i="141"/>
  <c r="N370" i="141"/>
  <c r="M370" i="141"/>
  <c r="L370" i="141"/>
  <c r="K370" i="141"/>
  <c r="J370" i="141"/>
  <c r="I370" i="141"/>
  <c r="H370" i="141"/>
  <c r="G370" i="141"/>
  <c r="F370" i="141"/>
  <c r="R369" i="141"/>
  <c r="R367" i="141"/>
  <c r="Q367" i="141"/>
  <c r="P367" i="141"/>
  <c r="O367" i="141"/>
  <c r="N367" i="141"/>
  <c r="M367" i="141"/>
  <c r="L367" i="141"/>
  <c r="K367" i="141"/>
  <c r="J367" i="141"/>
  <c r="I367" i="141"/>
  <c r="H367" i="141"/>
  <c r="G367" i="141"/>
  <c r="F367" i="141"/>
  <c r="R366" i="141"/>
  <c r="R364" i="141"/>
  <c r="Q364" i="141"/>
  <c r="P364" i="141"/>
  <c r="O364" i="141"/>
  <c r="N364" i="141"/>
  <c r="M364" i="141"/>
  <c r="L364" i="141"/>
  <c r="K364" i="141"/>
  <c r="J364" i="141"/>
  <c r="I364" i="141"/>
  <c r="H364" i="141"/>
  <c r="G364" i="141"/>
  <c r="F364" i="141"/>
  <c r="R362" i="141"/>
  <c r="R361" i="141"/>
  <c r="R359" i="141"/>
  <c r="Q359" i="141"/>
  <c r="P359" i="141"/>
  <c r="O359" i="141"/>
  <c r="N359" i="141"/>
  <c r="M359" i="141"/>
  <c r="L359" i="141"/>
  <c r="K359" i="141"/>
  <c r="J359" i="141"/>
  <c r="I359" i="141"/>
  <c r="H359" i="141"/>
  <c r="G359" i="141"/>
  <c r="F359" i="141"/>
  <c r="R357" i="141"/>
  <c r="R356" i="141"/>
  <c r="R354" i="141"/>
  <c r="Q354" i="141"/>
  <c r="P354" i="141"/>
  <c r="O354" i="141"/>
  <c r="N354" i="141"/>
  <c r="M354" i="141"/>
  <c r="L354" i="141"/>
  <c r="K354" i="141"/>
  <c r="J354" i="141"/>
  <c r="I354" i="141"/>
  <c r="H354" i="141"/>
  <c r="G354" i="141"/>
  <c r="F354" i="141"/>
  <c r="R353" i="141"/>
  <c r="R352" i="141"/>
  <c r="R350" i="141"/>
  <c r="Q350" i="141"/>
  <c r="P350" i="141"/>
  <c r="O350" i="141"/>
  <c r="N350" i="141"/>
  <c r="M350" i="141"/>
  <c r="L350" i="141"/>
  <c r="K350" i="141"/>
  <c r="J350" i="141"/>
  <c r="I350" i="141"/>
  <c r="H350" i="141"/>
  <c r="G350" i="141"/>
  <c r="F350" i="141"/>
  <c r="R349" i="141"/>
  <c r="R348" i="141"/>
  <c r="R347" i="141"/>
  <c r="R343" i="141"/>
  <c r="Q343" i="141"/>
  <c r="P343" i="141"/>
  <c r="O343" i="141"/>
  <c r="N343" i="141"/>
  <c r="M343" i="141"/>
  <c r="L343" i="141"/>
  <c r="K343" i="141"/>
  <c r="J343" i="141"/>
  <c r="I343" i="141"/>
  <c r="H343" i="141"/>
  <c r="G343" i="141"/>
  <c r="F343" i="141"/>
  <c r="R341" i="141"/>
  <c r="Q341" i="141"/>
  <c r="P341" i="141"/>
  <c r="O341" i="141"/>
  <c r="N341" i="141"/>
  <c r="M341" i="141"/>
  <c r="L341" i="141"/>
  <c r="K341" i="141"/>
  <c r="J341" i="141"/>
  <c r="I341" i="141"/>
  <c r="H341" i="141"/>
  <c r="G341" i="141"/>
  <c r="F341" i="141"/>
  <c r="R339" i="141"/>
  <c r="R337" i="141"/>
  <c r="Q337" i="141"/>
  <c r="P337" i="141"/>
  <c r="O337" i="141"/>
  <c r="N337" i="141"/>
  <c r="M337" i="141"/>
  <c r="L337" i="141"/>
  <c r="K337" i="141"/>
  <c r="J337" i="141"/>
  <c r="I337" i="141"/>
  <c r="H337" i="141"/>
  <c r="G337" i="141"/>
  <c r="F337" i="141"/>
  <c r="R335" i="141"/>
  <c r="R332" i="141"/>
  <c r="Q332" i="141"/>
  <c r="P332" i="141"/>
  <c r="O332" i="141"/>
  <c r="N332" i="141"/>
  <c r="M332" i="141"/>
  <c r="L332" i="141"/>
  <c r="K332" i="141"/>
  <c r="J332" i="141"/>
  <c r="I332" i="141"/>
  <c r="H332" i="141"/>
  <c r="G332" i="141"/>
  <c r="F332" i="141"/>
  <c r="R330" i="141"/>
  <c r="Q330" i="141"/>
  <c r="P330" i="141"/>
  <c r="O330" i="141"/>
  <c r="N330" i="141"/>
  <c r="M330" i="141"/>
  <c r="L330" i="141"/>
  <c r="K330" i="141"/>
  <c r="J330" i="141"/>
  <c r="I330" i="141"/>
  <c r="H330" i="141"/>
  <c r="G330" i="141"/>
  <c r="F330" i="141"/>
  <c r="R328" i="141"/>
  <c r="R326" i="141"/>
  <c r="Q326" i="141"/>
  <c r="P326" i="141"/>
  <c r="O326" i="141"/>
  <c r="N326" i="141"/>
  <c r="M326" i="141"/>
  <c r="L326" i="141"/>
  <c r="K326" i="141"/>
  <c r="J326" i="141"/>
  <c r="I326" i="141"/>
  <c r="H326" i="141"/>
  <c r="G326" i="141"/>
  <c r="F326" i="141"/>
  <c r="R324" i="141"/>
  <c r="R321" i="141"/>
  <c r="Q321" i="141"/>
  <c r="P321" i="141"/>
  <c r="O321" i="141"/>
  <c r="N321" i="141"/>
  <c r="M321" i="141"/>
  <c r="L321" i="141"/>
  <c r="K321" i="141"/>
  <c r="J321" i="141"/>
  <c r="I321" i="141"/>
  <c r="H321" i="141"/>
  <c r="G321" i="141"/>
  <c r="F321" i="141"/>
  <c r="R319" i="141"/>
  <c r="Q319" i="141"/>
  <c r="P319" i="141"/>
  <c r="O319" i="141"/>
  <c r="N319" i="141"/>
  <c r="M319" i="141"/>
  <c r="L319" i="141"/>
  <c r="K319" i="141"/>
  <c r="J319" i="141"/>
  <c r="I319" i="141"/>
  <c r="H319" i="141"/>
  <c r="G319" i="141"/>
  <c r="F319" i="141"/>
  <c r="R318" i="141"/>
  <c r="R316" i="141"/>
  <c r="Q316" i="141"/>
  <c r="P316" i="141"/>
  <c r="O316" i="141"/>
  <c r="N316" i="141"/>
  <c r="M316" i="141"/>
  <c r="L316" i="141"/>
  <c r="K316" i="141"/>
  <c r="J316" i="141"/>
  <c r="I316" i="141"/>
  <c r="H316" i="141"/>
  <c r="G316" i="141"/>
  <c r="F316" i="141"/>
  <c r="R314" i="141"/>
  <c r="R312" i="141"/>
  <c r="Q312" i="141"/>
  <c r="P312" i="141"/>
  <c r="O312" i="141"/>
  <c r="N312" i="141"/>
  <c r="M312" i="141"/>
  <c r="L312" i="141"/>
  <c r="K312" i="141"/>
  <c r="J312" i="141"/>
  <c r="I312" i="141"/>
  <c r="H312" i="141"/>
  <c r="G312" i="141"/>
  <c r="F312" i="141"/>
  <c r="R311" i="141"/>
  <c r="R310" i="141"/>
  <c r="R309" i="141"/>
  <c r="R308" i="141"/>
  <c r="R307" i="141"/>
  <c r="R306" i="141"/>
  <c r="R304" i="141"/>
  <c r="Q304" i="141"/>
  <c r="P304" i="141"/>
  <c r="O304" i="141"/>
  <c r="N304" i="141"/>
  <c r="M304" i="141"/>
  <c r="L304" i="141"/>
  <c r="K304" i="141"/>
  <c r="J304" i="141"/>
  <c r="I304" i="141"/>
  <c r="H304" i="141"/>
  <c r="G304" i="141"/>
  <c r="F304" i="141"/>
  <c r="R302" i="141"/>
  <c r="R300" i="141"/>
  <c r="Q300" i="141"/>
  <c r="P300" i="141"/>
  <c r="O300" i="141"/>
  <c r="N300" i="141"/>
  <c r="M300" i="141"/>
  <c r="L300" i="141"/>
  <c r="K300" i="141"/>
  <c r="J300" i="141"/>
  <c r="I300" i="141"/>
  <c r="H300" i="141"/>
  <c r="G300" i="141"/>
  <c r="F300" i="141"/>
  <c r="R298" i="141"/>
  <c r="R296" i="141"/>
  <c r="Q296" i="141"/>
  <c r="P296" i="141"/>
  <c r="O296" i="141"/>
  <c r="N296" i="141"/>
  <c r="M296" i="141"/>
  <c r="L296" i="141"/>
  <c r="K296" i="141"/>
  <c r="J296" i="141"/>
  <c r="I296" i="141"/>
  <c r="H296" i="141"/>
  <c r="G296" i="141"/>
  <c r="F296" i="141"/>
  <c r="R294" i="141"/>
  <c r="R293" i="141"/>
  <c r="R291" i="141"/>
  <c r="Q291" i="141"/>
  <c r="P291" i="141"/>
  <c r="O291" i="141"/>
  <c r="N291" i="141"/>
  <c r="M291" i="141"/>
  <c r="L291" i="141"/>
  <c r="K291" i="141"/>
  <c r="J291" i="141"/>
  <c r="I291" i="141"/>
  <c r="H291" i="141"/>
  <c r="G291" i="141"/>
  <c r="F291" i="141"/>
  <c r="R290" i="141"/>
  <c r="R289" i="141"/>
  <c r="R288" i="141"/>
  <c r="R286" i="141"/>
  <c r="Q286" i="141"/>
  <c r="P286" i="141"/>
  <c r="O286" i="141"/>
  <c r="N286" i="141"/>
  <c r="M286" i="141"/>
  <c r="L286" i="141"/>
  <c r="K286" i="141"/>
  <c r="J286" i="141"/>
  <c r="I286" i="141"/>
  <c r="H286" i="141"/>
  <c r="G286" i="141"/>
  <c r="F286" i="141"/>
  <c r="R285" i="141"/>
  <c r="R284" i="141"/>
  <c r="R283" i="141"/>
  <c r="R282" i="141"/>
  <c r="R281" i="141"/>
  <c r="R280" i="141"/>
  <c r="R279" i="141"/>
  <c r="R278" i="141"/>
  <c r="R276" i="141"/>
  <c r="Q276" i="141"/>
  <c r="P276" i="141"/>
  <c r="O276" i="141"/>
  <c r="N276" i="141"/>
  <c r="M276" i="141"/>
  <c r="L276" i="141"/>
  <c r="K276" i="141"/>
  <c r="J276" i="141"/>
  <c r="I276" i="141"/>
  <c r="H276" i="141"/>
  <c r="G276" i="141"/>
  <c r="F276" i="141"/>
  <c r="R274" i="141"/>
  <c r="Q274" i="141"/>
  <c r="P274" i="141"/>
  <c r="O274" i="141"/>
  <c r="N274" i="141"/>
  <c r="M274" i="141"/>
  <c r="L274" i="141"/>
  <c r="K274" i="141"/>
  <c r="J274" i="141"/>
  <c r="I274" i="141"/>
  <c r="H274" i="141"/>
  <c r="G274" i="141"/>
  <c r="F274" i="141"/>
  <c r="R273" i="141"/>
  <c r="R272" i="141"/>
  <c r="R270" i="141"/>
  <c r="Q270" i="141"/>
  <c r="P270" i="141"/>
  <c r="O270" i="141"/>
  <c r="N270" i="141"/>
  <c r="M270" i="141"/>
  <c r="L270" i="141"/>
  <c r="K270" i="141"/>
  <c r="J270" i="141"/>
  <c r="I270" i="141"/>
  <c r="H270" i="141"/>
  <c r="G270" i="141"/>
  <c r="F270" i="141"/>
  <c r="R269" i="141"/>
  <c r="R268" i="141"/>
  <c r="R267" i="141"/>
  <c r="R265" i="141"/>
  <c r="Q265" i="141"/>
  <c r="P265" i="141"/>
  <c r="O265" i="141"/>
  <c r="N265" i="141"/>
  <c r="M265" i="141"/>
  <c r="L265" i="141"/>
  <c r="K265" i="141"/>
  <c r="J265" i="141"/>
  <c r="I265" i="141"/>
  <c r="H265" i="141"/>
  <c r="G265" i="141"/>
  <c r="F265" i="141"/>
  <c r="R264" i="141"/>
  <c r="R263" i="141"/>
  <c r="R262" i="141"/>
  <c r="R261" i="141"/>
  <c r="R260" i="141"/>
  <c r="R258" i="141"/>
  <c r="R254" i="141"/>
  <c r="Q254" i="141"/>
  <c r="P254" i="141"/>
  <c r="O254" i="141"/>
  <c r="N254" i="141"/>
  <c r="M254" i="141"/>
  <c r="L254" i="141"/>
  <c r="K254" i="141"/>
  <c r="J254" i="141"/>
  <c r="I254" i="141"/>
  <c r="H254" i="141"/>
  <c r="G254" i="141"/>
  <c r="F254" i="141"/>
  <c r="R252" i="141"/>
  <c r="Q252" i="141"/>
  <c r="P252" i="141"/>
  <c r="O252" i="141"/>
  <c r="N252" i="141"/>
  <c r="M252" i="141"/>
  <c r="L252" i="141"/>
  <c r="K252" i="141"/>
  <c r="J252" i="141"/>
  <c r="I252" i="141"/>
  <c r="H252" i="141"/>
  <c r="G252" i="141"/>
  <c r="F252" i="141"/>
  <c r="R250" i="141"/>
  <c r="R249" i="141"/>
  <c r="R247" i="141"/>
  <c r="Q247" i="141"/>
  <c r="P247" i="141"/>
  <c r="O247" i="141"/>
  <c r="N247" i="141"/>
  <c r="M247" i="141"/>
  <c r="L247" i="141"/>
  <c r="K247" i="141"/>
  <c r="J247" i="141"/>
  <c r="I247" i="141"/>
  <c r="H247" i="141"/>
  <c r="G247" i="141"/>
  <c r="F247" i="141"/>
  <c r="R246" i="141"/>
  <c r="R245" i="141"/>
  <c r="R244" i="141"/>
  <c r="R242" i="141"/>
  <c r="Q242" i="141"/>
  <c r="P242" i="141"/>
  <c r="O242" i="141"/>
  <c r="N242" i="141"/>
  <c r="M242" i="141"/>
  <c r="L242" i="141"/>
  <c r="K242" i="141"/>
  <c r="J242" i="141"/>
  <c r="I242" i="141"/>
  <c r="H242" i="141"/>
  <c r="G242" i="141"/>
  <c r="F242" i="141"/>
  <c r="R240" i="141"/>
  <c r="R238" i="141"/>
  <c r="Q238" i="141"/>
  <c r="P238" i="141"/>
  <c r="O238" i="141"/>
  <c r="N238" i="141"/>
  <c r="M238" i="141"/>
  <c r="L238" i="141"/>
  <c r="K238" i="141"/>
  <c r="J238" i="141"/>
  <c r="I238" i="141"/>
  <c r="H238" i="141"/>
  <c r="G238" i="141"/>
  <c r="F238" i="141"/>
  <c r="R237" i="141"/>
  <c r="R236" i="141"/>
  <c r="R234" i="141"/>
  <c r="Q234" i="141"/>
  <c r="P234" i="141"/>
  <c r="O234" i="141"/>
  <c r="N234" i="141"/>
  <c r="M234" i="141"/>
  <c r="L234" i="141"/>
  <c r="K234" i="141"/>
  <c r="J234" i="141"/>
  <c r="I234" i="141"/>
  <c r="H234" i="141"/>
  <c r="G234" i="141"/>
  <c r="F234" i="141"/>
  <c r="R232" i="141"/>
  <c r="R230" i="141"/>
  <c r="Q230" i="141"/>
  <c r="P230" i="141"/>
  <c r="O230" i="141"/>
  <c r="N230" i="141"/>
  <c r="M230" i="141"/>
  <c r="L230" i="141"/>
  <c r="K230" i="141"/>
  <c r="J230" i="141"/>
  <c r="I230" i="141"/>
  <c r="H230" i="141"/>
  <c r="G230" i="141"/>
  <c r="F230" i="141"/>
  <c r="R228" i="141"/>
  <c r="R226" i="141"/>
  <c r="Q226" i="141"/>
  <c r="P226" i="141"/>
  <c r="O226" i="141"/>
  <c r="N226" i="141"/>
  <c r="M226" i="141"/>
  <c r="L226" i="141"/>
  <c r="K226" i="141"/>
  <c r="J226" i="141"/>
  <c r="I226" i="141"/>
  <c r="H226" i="141"/>
  <c r="G226" i="141"/>
  <c r="F226" i="141"/>
  <c r="R224" i="141"/>
  <c r="R222" i="141"/>
  <c r="Q222" i="141"/>
  <c r="P222" i="141"/>
  <c r="O222" i="141"/>
  <c r="N222" i="141"/>
  <c r="M222" i="141"/>
  <c r="L222" i="141"/>
  <c r="K222" i="141"/>
  <c r="J222" i="141"/>
  <c r="I222" i="141"/>
  <c r="H222" i="141"/>
  <c r="G222" i="141"/>
  <c r="F222" i="141"/>
  <c r="R220" i="141"/>
  <c r="R218" i="141"/>
  <c r="Q218" i="141"/>
  <c r="P218" i="141"/>
  <c r="O218" i="141"/>
  <c r="N218" i="141"/>
  <c r="M218" i="141"/>
  <c r="L218" i="141"/>
  <c r="K218" i="141"/>
  <c r="J218" i="141"/>
  <c r="I218" i="141"/>
  <c r="H218" i="141"/>
  <c r="G218" i="141"/>
  <c r="F218" i="141"/>
  <c r="R216" i="141"/>
  <c r="R214" i="141"/>
  <c r="Q214" i="141"/>
  <c r="P214" i="141"/>
  <c r="O214" i="141"/>
  <c r="N214" i="141"/>
  <c r="M214" i="141"/>
  <c r="L214" i="141"/>
  <c r="K214" i="141"/>
  <c r="J214" i="141"/>
  <c r="I214" i="141"/>
  <c r="H214" i="141"/>
  <c r="G214" i="141"/>
  <c r="F214" i="141"/>
  <c r="R212" i="141"/>
  <c r="R210" i="141"/>
  <c r="Q210" i="141"/>
  <c r="P210" i="141"/>
  <c r="O210" i="141"/>
  <c r="N210" i="141"/>
  <c r="M210" i="141"/>
  <c r="L210" i="141"/>
  <c r="K210" i="141"/>
  <c r="J210" i="141"/>
  <c r="I210" i="141"/>
  <c r="H210" i="141"/>
  <c r="G210" i="141"/>
  <c r="F210" i="141"/>
  <c r="R208" i="141"/>
  <c r="R206" i="141"/>
  <c r="Q206" i="141"/>
  <c r="P206" i="141"/>
  <c r="O206" i="141"/>
  <c r="N206" i="141"/>
  <c r="M206" i="141"/>
  <c r="L206" i="141"/>
  <c r="K206" i="141"/>
  <c r="J206" i="141"/>
  <c r="I206" i="141"/>
  <c r="H206" i="141"/>
  <c r="G206" i="141"/>
  <c r="F206" i="141"/>
  <c r="R204" i="141"/>
  <c r="R202" i="141"/>
  <c r="Q202" i="141"/>
  <c r="P202" i="141"/>
  <c r="O202" i="141"/>
  <c r="N202" i="141"/>
  <c r="M202" i="141"/>
  <c r="L202" i="141"/>
  <c r="K202" i="141"/>
  <c r="J202" i="141"/>
  <c r="I202" i="141"/>
  <c r="H202" i="141"/>
  <c r="G202" i="141"/>
  <c r="F202" i="141"/>
  <c r="R200" i="141"/>
  <c r="R199" i="141"/>
  <c r="R198" i="141"/>
  <c r="R196" i="141"/>
  <c r="Q196" i="141"/>
  <c r="P196" i="141"/>
  <c r="O196" i="141"/>
  <c r="N196" i="141"/>
  <c r="M196" i="141"/>
  <c r="L196" i="141"/>
  <c r="K196" i="141"/>
  <c r="J196" i="141"/>
  <c r="I196" i="141"/>
  <c r="H196" i="141"/>
  <c r="G196" i="141"/>
  <c r="F196" i="141"/>
  <c r="R195" i="141"/>
  <c r="R194" i="141"/>
  <c r="R192" i="141"/>
  <c r="Q192" i="141"/>
  <c r="P192" i="141"/>
  <c r="O192" i="141"/>
  <c r="N192" i="141"/>
  <c r="M192" i="141"/>
  <c r="L192" i="141"/>
  <c r="K192" i="141"/>
  <c r="J192" i="141"/>
  <c r="I192" i="141"/>
  <c r="H192" i="141"/>
  <c r="G192" i="141"/>
  <c r="F192" i="141"/>
  <c r="R190" i="141"/>
  <c r="R188" i="141"/>
  <c r="Q188" i="141"/>
  <c r="P188" i="141"/>
  <c r="O188" i="141"/>
  <c r="N188" i="141"/>
  <c r="M188" i="141"/>
  <c r="L188" i="141"/>
  <c r="K188" i="141"/>
  <c r="J188" i="141"/>
  <c r="I188" i="141"/>
  <c r="H188" i="141"/>
  <c r="G188" i="141"/>
  <c r="F188" i="141"/>
  <c r="R187" i="141"/>
  <c r="R186" i="141"/>
  <c r="R184" i="141"/>
  <c r="Q184" i="141"/>
  <c r="P184" i="141"/>
  <c r="O184" i="141"/>
  <c r="N184" i="141"/>
  <c r="M184" i="141"/>
  <c r="L184" i="141"/>
  <c r="K184" i="141"/>
  <c r="J184" i="141"/>
  <c r="I184" i="141"/>
  <c r="H184" i="141"/>
  <c r="G184" i="141"/>
  <c r="F184" i="141"/>
  <c r="R182" i="141"/>
  <c r="R181" i="141"/>
  <c r="R179" i="141"/>
  <c r="Q179" i="141"/>
  <c r="P179" i="141"/>
  <c r="O179" i="141"/>
  <c r="N179" i="141"/>
  <c r="M179" i="141"/>
  <c r="L179" i="141"/>
  <c r="K179" i="141"/>
  <c r="J179" i="141"/>
  <c r="I179" i="141"/>
  <c r="H179" i="141"/>
  <c r="G179" i="141"/>
  <c r="F179" i="141"/>
  <c r="R178" i="141"/>
  <c r="R177" i="141"/>
  <c r="R176" i="141"/>
  <c r="R175" i="141"/>
  <c r="R171" i="141"/>
  <c r="Q171" i="141"/>
  <c r="P171" i="141"/>
  <c r="O171" i="141"/>
  <c r="N171" i="141"/>
  <c r="M171" i="141"/>
  <c r="L171" i="141"/>
  <c r="K171" i="141"/>
  <c r="J171" i="141"/>
  <c r="I171" i="141"/>
  <c r="H171" i="141"/>
  <c r="G171" i="141"/>
  <c r="F171" i="141"/>
  <c r="R169" i="141"/>
  <c r="Q169" i="141"/>
  <c r="P169" i="141"/>
  <c r="O169" i="141"/>
  <c r="N169" i="141"/>
  <c r="M169" i="141"/>
  <c r="L169" i="141"/>
  <c r="K169" i="141"/>
  <c r="J169" i="141"/>
  <c r="I169" i="141"/>
  <c r="H169" i="141"/>
  <c r="G169" i="141"/>
  <c r="F169" i="141"/>
  <c r="R167" i="141"/>
  <c r="R165" i="141"/>
  <c r="Q165" i="141"/>
  <c r="P165" i="141"/>
  <c r="O165" i="141"/>
  <c r="N165" i="141"/>
  <c r="M165" i="141"/>
  <c r="L165" i="141"/>
  <c r="K165" i="141"/>
  <c r="J165" i="141"/>
  <c r="I165" i="141"/>
  <c r="H165" i="141"/>
  <c r="G165" i="141"/>
  <c r="F165" i="141"/>
  <c r="R162" i="141"/>
  <c r="R159" i="141"/>
  <c r="Q159" i="141"/>
  <c r="P159" i="141"/>
  <c r="O159" i="141"/>
  <c r="N159" i="141"/>
  <c r="M159" i="141"/>
  <c r="L159" i="141"/>
  <c r="K159" i="141"/>
  <c r="J159" i="141"/>
  <c r="I159" i="141"/>
  <c r="H159" i="141"/>
  <c r="G159" i="141"/>
  <c r="F159" i="141"/>
  <c r="R157" i="141"/>
  <c r="Q157" i="141"/>
  <c r="P157" i="141"/>
  <c r="O157" i="141"/>
  <c r="N157" i="141"/>
  <c r="M157" i="141"/>
  <c r="L157" i="141"/>
  <c r="K157" i="141"/>
  <c r="J157" i="141"/>
  <c r="I157" i="141"/>
  <c r="H157" i="141"/>
  <c r="G157" i="141"/>
  <c r="F157" i="141"/>
  <c r="R155" i="141"/>
  <c r="R153" i="141"/>
  <c r="Q153" i="141"/>
  <c r="P153" i="141"/>
  <c r="O153" i="141"/>
  <c r="N153" i="141"/>
  <c r="M153" i="141"/>
  <c r="L153" i="141"/>
  <c r="K153" i="141"/>
  <c r="J153" i="141"/>
  <c r="I153" i="141"/>
  <c r="H153" i="141"/>
  <c r="G153" i="141"/>
  <c r="F153" i="141"/>
  <c r="R151" i="141"/>
  <c r="R149" i="141"/>
  <c r="Q149" i="141"/>
  <c r="P149" i="141"/>
  <c r="O149" i="141"/>
  <c r="N149" i="141"/>
  <c r="M149" i="141"/>
  <c r="L149" i="141"/>
  <c r="K149" i="141"/>
  <c r="J149" i="141"/>
  <c r="I149" i="141"/>
  <c r="H149" i="141"/>
  <c r="G149" i="141"/>
  <c r="F149" i="141"/>
  <c r="R147" i="141"/>
  <c r="R145" i="141"/>
  <c r="Q145" i="141"/>
  <c r="P145" i="141"/>
  <c r="O145" i="141"/>
  <c r="N145" i="141"/>
  <c r="M145" i="141"/>
  <c r="L145" i="141"/>
  <c r="K145" i="141"/>
  <c r="J145" i="141"/>
  <c r="I145" i="141"/>
  <c r="H145" i="141"/>
  <c r="G145" i="141"/>
  <c r="F145" i="141"/>
  <c r="R143" i="141"/>
  <c r="R142" i="141"/>
  <c r="R141" i="141"/>
  <c r="R139" i="141"/>
  <c r="Q139" i="141"/>
  <c r="P139" i="141"/>
  <c r="O139" i="141"/>
  <c r="N139" i="141"/>
  <c r="M139" i="141"/>
  <c r="L139" i="141"/>
  <c r="K139" i="141"/>
  <c r="J139" i="141"/>
  <c r="I139" i="141"/>
  <c r="H139" i="141"/>
  <c r="G139" i="141"/>
  <c r="F139" i="141"/>
  <c r="R137" i="141"/>
  <c r="R135" i="141"/>
  <c r="Q135" i="141"/>
  <c r="P135" i="141"/>
  <c r="O135" i="141"/>
  <c r="N135" i="141"/>
  <c r="M135" i="141"/>
  <c r="L135" i="141"/>
  <c r="K135" i="141"/>
  <c r="J135" i="141"/>
  <c r="I135" i="141"/>
  <c r="H135" i="141"/>
  <c r="G135" i="141"/>
  <c r="F135" i="141"/>
  <c r="R134" i="141"/>
  <c r="R133" i="141"/>
  <c r="R132" i="141"/>
  <c r="R129" i="141"/>
  <c r="Q129" i="141"/>
  <c r="P129" i="141"/>
  <c r="O129" i="141"/>
  <c r="N129" i="141"/>
  <c r="M129" i="141"/>
  <c r="L129" i="141"/>
  <c r="K129" i="141"/>
  <c r="J129" i="141"/>
  <c r="I129" i="141"/>
  <c r="H129" i="141"/>
  <c r="G129" i="141"/>
  <c r="F129" i="141"/>
  <c r="R127" i="141"/>
  <c r="Q127" i="141"/>
  <c r="P127" i="141"/>
  <c r="O127" i="141"/>
  <c r="N127" i="141"/>
  <c r="M127" i="141"/>
  <c r="L127" i="141"/>
  <c r="K127" i="141"/>
  <c r="J127" i="141"/>
  <c r="I127" i="141"/>
  <c r="H127" i="141"/>
  <c r="G127" i="141"/>
  <c r="F127" i="141"/>
  <c r="R126" i="141"/>
  <c r="R125" i="141"/>
  <c r="R124" i="141"/>
  <c r="R122" i="141"/>
  <c r="Q122" i="141"/>
  <c r="P122" i="141"/>
  <c r="O122" i="141"/>
  <c r="N122" i="141"/>
  <c r="M122" i="141"/>
  <c r="L122" i="141"/>
  <c r="K122" i="141"/>
  <c r="J122" i="141"/>
  <c r="I122" i="141"/>
  <c r="H122" i="141"/>
  <c r="G122" i="141"/>
  <c r="F122" i="141"/>
  <c r="R121" i="141"/>
  <c r="R120" i="141"/>
  <c r="R119" i="141"/>
  <c r="R118" i="141"/>
  <c r="R117" i="141"/>
  <c r="R116" i="141"/>
  <c r="R114" i="141"/>
  <c r="Q114" i="141"/>
  <c r="P114" i="141"/>
  <c r="O114" i="141"/>
  <c r="N114" i="141"/>
  <c r="M114" i="141"/>
  <c r="L114" i="141"/>
  <c r="K114" i="141"/>
  <c r="J114" i="141"/>
  <c r="I114" i="141"/>
  <c r="H114" i="141"/>
  <c r="G114" i="141"/>
  <c r="F114" i="141"/>
  <c r="R112" i="141"/>
  <c r="R110" i="141"/>
  <c r="Q110" i="141"/>
  <c r="P110" i="141"/>
  <c r="O110" i="141"/>
  <c r="N110" i="141"/>
  <c r="M110" i="141"/>
  <c r="L110" i="141"/>
  <c r="K110" i="141"/>
  <c r="J110" i="141"/>
  <c r="I110" i="141"/>
  <c r="H110" i="141"/>
  <c r="G110" i="141"/>
  <c r="F110" i="141"/>
  <c r="R108" i="141"/>
  <c r="R107" i="141"/>
  <c r="R106" i="141"/>
  <c r="R104" i="141"/>
  <c r="Q104" i="141"/>
  <c r="P104" i="141"/>
  <c r="O104" i="141"/>
  <c r="N104" i="141"/>
  <c r="M104" i="141"/>
  <c r="L104" i="141"/>
  <c r="K104" i="141"/>
  <c r="J104" i="141"/>
  <c r="I104" i="141"/>
  <c r="H104" i="141"/>
  <c r="G104" i="141"/>
  <c r="F104" i="141"/>
  <c r="R103" i="141"/>
  <c r="R102" i="141"/>
  <c r="R101" i="141"/>
  <c r="R97" i="141"/>
  <c r="Q97" i="141"/>
  <c r="P97" i="141"/>
  <c r="O97" i="141"/>
  <c r="N97" i="141"/>
  <c r="M97" i="141"/>
  <c r="L97" i="141"/>
  <c r="K97" i="141"/>
  <c r="J97" i="141"/>
  <c r="I97" i="141"/>
  <c r="H97" i="141"/>
  <c r="G97" i="141"/>
  <c r="F97" i="141"/>
  <c r="R94" i="141"/>
  <c r="Q94" i="141"/>
  <c r="P94" i="141"/>
  <c r="O94" i="141"/>
  <c r="N94" i="141"/>
  <c r="M94" i="141"/>
  <c r="L94" i="141"/>
  <c r="K94" i="141"/>
  <c r="J94" i="141"/>
  <c r="I94" i="141"/>
  <c r="H94" i="141"/>
  <c r="G94" i="141"/>
  <c r="F94" i="141"/>
  <c r="R92" i="141"/>
  <c r="R91" i="141"/>
  <c r="R89" i="141"/>
  <c r="Q89" i="141"/>
  <c r="P89" i="141"/>
  <c r="O89" i="141"/>
  <c r="N89" i="141"/>
  <c r="M89" i="141"/>
  <c r="L89" i="141"/>
  <c r="K89" i="141"/>
  <c r="J89" i="141"/>
  <c r="I89" i="141"/>
  <c r="H89" i="141"/>
  <c r="G89" i="141"/>
  <c r="F89" i="141"/>
  <c r="R88" i="141"/>
  <c r="R87" i="141"/>
  <c r="R86" i="141"/>
  <c r="R85" i="141"/>
  <c r="R84" i="141"/>
  <c r="R82" i="141"/>
  <c r="Q82" i="141"/>
  <c r="P82" i="141"/>
  <c r="O82" i="141"/>
  <c r="N82" i="141"/>
  <c r="M82" i="141"/>
  <c r="L82" i="141"/>
  <c r="K82" i="141"/>
  <c r="J82" i="141"/>
  <c r="I82" i="141"/>
  <c r="H82" i="141"/>
  <c r="G82" i="141"/>
  <c r="F82" i="141"/>
  <c r="R81" i="141"/>
  <c r="R80" i="141"/>
  <c r="R79" i="141"/>
  <c r="R75" i="141"/>
  <c r="Q75" i="141"/>
  <c r="P75" i="141"/>
  <c r="O75" i="141"/>
  <c r="N75" i="141"/>
  <c r="M75" i="141"/>
  <c r="L75" i="141"/>
  <c r="K75" i="141"/>
  <c r="J75" i="141"/>
  <c r="I75" i="141"/>
  <c r="H75" i="141"/>
  <c r="G75" i="141"/>
  <c r="F75" i="141"/>
  <c r="R74" i="141"/>
  <c r="R73" i="141"/>
  <c r="R70" i="141"/>
  <c r="Q70" i="141"/>
  <c r="P70" i="141"/>
  <c r="O70" i="141"/>
  <c r="N70" i="141"/>
  <c r="M70" i="141"/>
  <c r="L70" i="141"/>
  <c r="K70" i="141"/>
  <c r="J70" i="141"/>
  <c r="I70" i="141"/>
  <c r="H70" i="141"/>
  <c r="G70" i="141"/>
  <c r="F70" i="141"/>
  <c r="R68" i="141"/>
  <c r="Q68" i="141"/>
  <c r="P68" i="141"/>
  <c r="O68" i="141"/>
  <c r="N68" i="141"/>
  <c r="M68" i="141"/>
  <c r="L68" i="141"/>
  <c r="K68" i="141"/>
  <c r="J68" i="141"/>
  <c r="I68" i="141"/>
  <c r="H68" i="141"/>
  <c r="G68" i="141"/>
  <c r="F68" i="141"/>
  <c r="R67" i="141"/>
  <c r="R66" i="141"/>
  <c r="R64" i="141"/>
  <c r="Q64" i="141"/>
  <c r="P64" i="141"/>
  <c r="O64" i="141"/>
  <c r="N64" i="141"/>
  <c r="M64" i="141"/>
  <c r="L64" i="141"/>
  <c r="K64" i="141"/>
  <c r="J64" i="141"/>
  <c r="I64" i="141"/>
  <c r="H64" i="141"/>
  <c r="G64" i="141"/>
  <c r="F64" i="141"/>
  <c r="R63" i="141"/>
  <c r="R62" i="141"/>
  <c r="R61" i="141"/>
  <c r="R60" i="141"/>
  <c r="R58" i="141"/>
  <c r="Q58" i="141"/>
  <c r="P58" i="141"/>
  <c r="O58" i="141"/>
  <c r="N58" i="141"/>
  <c r="M58" i="141"/>
  <c r="L58" i="141"/>
  <c r="K58" i="141"/>
  <c r="J58" i="141"/>
  <c r="I58" i="141"/>
  <c r="H58" i="141"/>
  <c r="G58" i="141"/>
  <c r="F58" i="141"/>
  <c r="R56" i="141"/>
  <c r="R55" i="141"/>
  <c r="R53" i="141"/>
  <c r="Q53" i="141"/>
  <c r="P53" i="141"/>
  <c r="O53" i="141"/>
  <c r="N53" i="141"/>
  <c r="M53" i="141"/>
  <c r="L53" i="141"/>
  <c r="K53" i="141"/>
  <c r="J53" i="141"/>
  <c r="I53" i="141"/>
  <c r="H53" i="141"/>
  <c r="G53" i="141"/>
  <c r="F53" i="141"/>
  <c r="R51" i="141"/>
  <c r="Q51" i="141"/>
  <c r="P51" i="141"/>
  <c r="O51" i="141"/>
  <c r="N51" i="141"/>
  <c r="M51" i="141"/>
  <c r="L51" i="141"/>
  <c r="K51" i="141"/>
  <c r="J51" i="141"/>
  <c r="I51" i="141"/>
  <c r="H51" i="141"/>
  <c r="G51" i="141"/>
  <c r="F51" i="141"/>
  <c r="R50" i="141"/>
  <c r="R48" i="141"/>
  <c r="Q48" i="141"/>
  <c r="P48" i="141"/>
  <c r="O48" i="141"/>
  <c r="N48" i="141"/>
  <c r="M48" i="141"/>
  <c r="L48" i="141"/>
  <c r="K48" i="141"/>
  <c r="J48" i="141"/>
  <c r="I48" i="141"/>
  <c r="H48" i="141"/>
  <c r="G48" i="141"/>
  <c r="F48" i="141"/>
  <c r="R46" i="141"/>
  <c r="R45" i="141"/>
  <c r="R41" i="141"/>
  <c r="Q41" i="141"/>
  <c r="P41" i="141"/>
  <c r="O41" i="141"/>
  <c r="N41" i="141"/>
  <c r="M41" i="141"/>
  <c r="L41" i="141"/>
  <c r="K41" i="141"/>
  <c r="J41" i="141"/>
  <c r="I41" i="141"/>
  <c r="H41" i="141"/>
  <c r="G41" i="141"/>
  <c r="F41" i="141"/>
  <c r="R39" i="141"/>
  <c r="Q39" i="141"/>
  <c r="P39" i="141"/>
  <c r="O39" i="141"/>
  <c r="N39" i="141"/>
  <c r="M39" i="141"/>
  <c r="L39" i="141"/>
  <c r="K39" i="141"/>
  <c r="J39" i="141"/>
  <c r="I39" i="141"/>
  <c r="H39" i="141"/>
  <c r="G39" i="141"/>
  <c r="F39" i="141"/>
  <c r="R37" i="141"/>
  <c r="R35" i="141"/>
  <c r="Q35" i="141"/>
  <c r="P35" i="141"/>
  <c r="O35" i="141"/>
  <c r="N35" i="141"/>
  <c r="M35" i="141"/>
  <c r="L35" i="141"/>
  <c r="K35" i="141"/>
  <c r="J35" i="141"/>
  <c r="I35" i="141"/>
  <c r="H35" i="141"/>
  <c r="G35" i="141"/>
  <c r="F35" i="141"/>
  <c r="R33" i="141"/>
  <c r="R31" i="141"/>
  <c r="Q31" i="141"/>
  <c r="P31" i="141"/>
  <c r="O31" i="141"/>
  <c r="N31" i="141"/>
  <c r="M31" i="141"/>
  <c r="L31" i="141"/>
  <c r="K31" i="141"/>
  <c r="J31" i="141"/>
  <c r="I31" i="141"/>
  <c r="H31" i="141"/>
  <c r="G31" i="141"/>
  <c r="F31" i="141"/>
  <c r="R29" i="141"/>
  <c r="R27" i="141"/>
  <c r="Q27" i="141"/>
  <c r="P27" i="141"/>
  <c r="O27" i="141"/>
  <c r="N27" i="141"/>
  <c r="M27" i="141"/>
  <c r="L27" i="141"/>
  <c r="K27" i="141"/>
  <c r="J27" i="141"/>
  <c r="I27" i="141"/>
  <c r="H27" i="141"/>
  <c r="G27" i="141"/>
  <c r="F27" i="141"/>
  <c r="R25" i="141"/>
  <c r="R24" i="141"/>
  <c r="R22" i="141"/>
  <c r="Q22" i="141"/>
  <c r="P22" i="141"/>
  <c r="O22" i="141"/>
  <c r="N22" i="141"/>
  <c r="M22" i="141"/>
  <c r="L22" i="141"/>
  <c r="K22" i="141"/>
  <c r="J22" i="141"/>
  <c r="I22" i="141"/>
  <c r="H22" i="141"/>
  <c r="G22" i="141"/>
  <c r="F22" i="141"/>
  <c r="R21" i="141"/>
  <c r="R20" i="141"/>
  <c r="R19" i="141"/>
  <c r="R17" i="141"/>
  <c r="Q17" i="141"/>
  <c r="P17" i="141"/>
  <c r="O17" i="141"/>
  <c r="N17" i="141"/>
  <c r="M17" i="141"/>
  <c r="L17" i="141"/>
  <c r="K17" i="141"/>
  <c r="J17" i="141"/>
  <c r="I17" i="141"/>
  <c r="H17" i="141"/>
  <c r="G17" i="141"/>
  <c r="F17" i="141"/>
  <c r="R16" i="141"/>
  <c r="R15" i="141"/>
  <c r="R14" i="141"/>
  <c r="R13" i="141"/>
  <c r="R12" i="141"/>
  <c r="T140" i="124"/>
  <c r="S140" i="124"/>
  <c r="R140" i="124"/>
  <c r="Q140" i="124"/>
  <c r="P140" i="124"/>
  <c r="O140" i="124"/>
  <c r="N140" i="124"/>
  <c r="M140" i="124"/>
  <c r="L140" i="124"/>
  <c r="K140" i="124"/>
  <c r="J140" i="124"/>
  <c r="I140" i="124"/>
  <c r="H140" i="124"/>
  <c r="G140" i="124"/>
  <c r="F140" i="124"/>
  <c r="R139" i="124"/>
  <c r="Q139" i="124"/>
  <c r="P139" i="124"/>
  <c r="O139" i="124"/>
  <c r="N139" i="124"/>
  <c r="M139" i="124"/>
  <c r="L139" i="124"/>
  <c r="K139" i="124"/>
  <c r="J139" i="124"/>
  <c r="I139" i="124"/>
  <c r="H139" i="124"/>
  <c r="G139" i="124"/>
  <c r="F139" i="124"/>
  <c r="R136" i="124"/>
  <c r="Q136" i="124"/>
  <c r="P136" i="124"/>
  <c r="O136" i="124"/>
  <c r="N136" i="124"/>
  <c r="M136" i="124"/>
  <c r="L136" i="124"/>
  <c r="K136" i="124"/>
  <c r="J136" i="124"/>
  <c r="I136" i="124"/>
  <c r="H136" i="124"/>
  <c r="G136" i="124"/>
  <c r="F136" i="124"/>
  <c r="R133" i="124"/>
  <c r="Q133" i="124"/>
  <c r="P133" i="124"/>
  <c r="O133" i="124"/>
  <c r="N133" i="124"/>
  <c r="M133" i="124"/>
  <c r="L133" i="124"/>
  <c r="K133" i="124"/>
  <c r="J133" i="124"/>
  <c r="I133" i="124"/>
  <c r="H133" i="124"/>
  <c r="G133" i="124"/>
  <c r="F133" i="124"/>
  <c r="C133" i="124"/>
  <c r="R129" i="124"/>
  <c r="Q129" i="124"/>
  <c r="P129" i="124"/>
  <c r="O129" i="124"/>
  <c r="N129" i="124"/>
  <c r="M129" i="124"/>
  <c r="L129" i="124"/>
  <c r="K129" i="124"/>
  <c r="J129" i="124"/>
  <c r="I129" i="124"/>
  <c r="H129" i="124"/>
  <c r="G129" i="124"/>
  <c r="F129" i="124"/>
  <c r="R128" i="124"/>
  <c r="R127" i="124"/>
  <c r="Q127" i="124"/>
  <c r="P127" i="124"/>
  <c r="O127" i="124"/>
  <c r="N127" i="124"/>
  <c r="M127" i="124"/>
  <c r="L127" i="124"/>
  <c r="K127" i="124"/>
  <c r="J127" i="124"/>
  <c r="I127" i="124"/>
  <c r="H127" i="124"/>
  <c r="G127" i="124"/>
  <c r="F127" i="124"/>
  <c r="R124" i="124"/>
  <c r="Q124" i="124"/>
  <c r="P124" i="124"/>
  <c r="O124" i="124"/>
  <c r="N124" i="124"/>
  <c r="M124" i="124"/>
  <c r="L124" i="124"/>
  <c r="K124" i="124"/>
  <c r="J124" i="124"/>
  <c r="I124" i="124"/>
  <c r="H124" i="124"/>
  <c r="G124" i="124"/>
  <c r="F124" i="124"/>
  <c r="R123" i="124"/>
  <c r="R122" i="124"/>
  <c r="R121" i="124"/>
  <c r="G121" i="124"/>
  <c r="F121" i="124"/>
  <c r="R120" i="124"/>
  <c r="R119" i="124"/>
  <c r="R118" i="124"/>
  <c r="R117" i="124"/>
  <c r="R116" i="124"/>
  <c r="R115" i="124"/>
  <c r="R114" i="124"/>
  <c r="R113" i="124"/>
  <c r="R112" i="124"/>
  <c r="R111" i="124"/>
  <c r="R109" i="124"/>
  <c r="Q109" i="124"/>
  <c r="P109" i="124"/>
  <c r="O109" i="124"/>
  <c r="N109" i="124"/>
  <c r="M109" i="124"/>
  <c r="L109" i="124"/>
  <c r="K109" i="124"/>
  <c r="J109" i="124"/>
  <c r="I109" i="124"/>
  <c r="H109" i="124"/>
  <c r="G109" i="124"/>
  <c r="F109" i="124"/>
  <c r="R108" i="124"/>
  <c r="R107" i="124"/>
  <c r="R106" i="124"/>
  <c r="R105" i="124"/>
  <c r="R104" i="124"/>
  <c r="R103" i="124"/>
  <c r="R101" i="124"/>
  <c r="R100" i="124"/>
  <c r="R99" i="124"/>
  <c r="R98" i="124"/>
  <c r="R97" i="124"/>
  <c r="R95" i="124"/>
  <c r="Q95" i="124"/>
  <c r="P95" i="124"/>
  <c r="O95" i="124"/>
  <c r="N95" i="124"/>
  <c r="M95" i="124"/>
  <c r="L95" i="124"/>
  <c r="K95" i="124"/>
  <c r="J95" i="124"/>
  <c r="I95" i="124"/>
  <c r="H95" i="124"/>
  <c r="G95" i="124"/>
  <c r="F95" i="124"/>
  <c r="R94" i="124"/>
  <c r="R93" i="124"/>
  <c r="R92" i="124"/>
  <c r="R91" i="124"/>
  <c r="R90" i="124"/>
  <c r="R89" i="124"/>
  <c r="R88" i="124"/>
  <c r="R87" i="124"/>
  <c r="R86" i="124"/>
  <c r="R85" i="124"/>
  <c r="R84" i="124"/>
  <c r="R83" i="124"/>
  <c r="R81" i="124"/>
  <c r="Q81" i="124"/>
  <c r="P81" i="124"/>
  <c r="O81" i="124"/>
  <c r="N81" i="124"/>
  <c r="M81" i="124"/>
  <c r="L81" i="124"/>
  <c r="K81" i="124"/>
  <c r="J81" i="124"/>
  <c r="I81" i="124"/>
  <c r="H81" i="124"/>
  <c r="G81" i="124"/>
  <c r="F81" i="124"/>
  <c r="R80" i="124"/>
  <c r="R79" i="124"/>
  <c r="R78" i="124"/>
  <c r="R77" i="124"/>
  <c r="R76" i="124"/>
  <c r="R75" i="124"/>
  <c r="R74" i="124"/>
  <c r="R73" i="124"/>
  <c r="R71" i="124"/>
  <c r="Q71" i="124"/>
  <c r="P71" i="124"/>
  <c r="O71" i="124"/>
  <c r="N71" i="124"/>
  <c r="M71" i="124"/>
  <c r="L71" i="124"/>
  <c r="K71" i="124"/>
  <c r="J71" i="124"/>
  <c r="I71" i="124"/>
  <c r="H71" i="124"/>
  <c r="G71" i="124"/>
  <c r="F71" i="124"/>
  <c r="R70" i="124"/>
  <c r="R69" i="124"/>
  <c r="R68" i="124"/>
  <c r="R67" i="124"/>
  <c r="R66" i="124"/>
  <c r="R65" i="124"/>
  <c r="R64" i="124"/>
  <c r="R63" i="124"/>
  <c r="R61" i="124"/>
  <c r="Q61" i="124"/>
  <c r="P61" i="124"/>
  <c r="O61" i="124"/>
  <c r="N61" i="124"/>
  <c r="M61" i="124"/>
  <c r="L61" i="124"/>
  <c r="K61" i="124"/>
  <c r="J61" i="124"/>
  <c r="I61" i="124"/>
  <c r="H61" i="124"/>
  <c r="G61" i="124"/>
  <c r="F61" i="124"/>
  <c r="R60" i="124"/>
  <c r="R59" i="124"/>
  <c r="R58" i="124"/>
  <c r="R57" i="124"/>
  <c r="R55" i="124"/>
  <c r="Q55" i="124"/>
  <c r="P55" i="124"/>
  <c r="O55" i="124"/>
  <c r="N55" i="124"/>
  <c r="M55" i="124"/>
  <c r="L55" i="124"/>
  <c r="K55" i="124"/>
  <c r="J55" i="124"/>
  <c r="I55" i="124"/>
  <c r="H55" i="124"/>
  <c r="G55" i="124"/>
  <c r="F55" i="124"/>
  <c r="R54" i="124"/>
  <c r="R52" i="124"/>
  <c r="R51" i="124"/>
  <c r="R50" i="124"/>
  <c r="R49" i="124"/>
  <c r="R48" i="124"/>
  <c r="R47" i="124"/>
  <c r="R46" i="124"/>
  <c r="R37" i="124"/>
  <c r="R36" i="124"/>
  <c r="R35" i="124"/>
  <c r="R33" i="124"/>
  <c r="Q33" i="124"/>
  <c r="P33" i="124"/>
  <c r="O33" i="124"/>
  <c r="N33" i="124"/>
  <c r="M33" i="124"/>
  <c r="L33" i="124"/>
  <c r="K33" i="124"/>
  <c r="J33" i="124"/>
  <c r="I33" i="124"/>
  <c r="H33" i="124"/>
  <c r="G33" i="124"/>
  <c r="F33" i="124"/>
  <c r="R32" i="124"/>
  <c r="R31" i="124"/>
  <c r="R30" i="124"/>
  <c r="R27" i="124"/>
  <c r="R25" i="124"/>
  <c r="Q25" i="124"/>
  <c r="P25" i="124"/>
  <c r="O25" i="124"/>
  <c r="N25" i="124"/>
  <c r="M25" i="124"/>
  <c r="L25" i="124"/>
  <c r="K25" i="124"/>
  <c r="J25" i="124"/>
  <c r="I25" i="124"/>
  <c r="H25" i="124"/>
  <c r="G25" i="124"/>
  <c r="F25" i="124"/>
  <c r="R24" i="124"/>
  <c r="R23" i="124"/>
  <c r="R22" i="124"/>
  <c r="R21" i="124"/>
  <c r="R19" i="124"/>
  <c r="Q19" i="124"/>
  <c r="P19" i="124"/>
  <c r="O19" i="124"/>
  <c r="N19" i="124"/>
  <c r="M19" i="124"/>
  <c r="L19" i="124"/>
  <c r="K19" i="124"/>
  <c r="J19" i="124"/>
  <c r="I19" i="124"/>
  <c r="H19" i="124"/>
  <c r="G19" i="124"/>
  <c r="F19" i="124"/>
  <c r="R18" i="124"/>
  <c r="R17" i="124"/>
  <c r="R16" i="124"/>
  <c r="R15" i="124"/>
  <c r="R14" i="124"/>
  <c r="R13" i="124"/>
  <c r="R12" i="124"/>
  <c r="T383" i="125"/>
  <c r="S383" i="125"/>
  <c r="R383" i="125"/>
  <c r="Q383" i="125"/>
  <c r="P383" i="125"/>
  <c r="O383" i="125"/>
  <c r="N383" i="125"/>
  <c r="M383" i="125"/>
  <c r="L383" i="125"/>
  <c r="K383" i="125"/>
  <c r="J383" i="125"/>
  <c r="I383" i="125"/>
  <c r="H383" i="125"/>
  <c r="G383" i="125"/>
  <c r="F383" i="125"/>
  <c r="S382" i="125"/>
  <c r="R382" i="125"/>
  <c r="Q382" i="125"/>
  <c r="P382" i="125"/>
  <c r="O382" i="125"/>
  <c r="N382" i="125"/>
  <c r="M382" i="125"/>
  <c r="L382" i="125"/>
  <c r="K382" i="125"/>
  <c r="J382" i="125"/>
  <c r="I382" i="125"/>
  <c r="H382" i="125"/>
  <c r="G382" i="125"/>
  <c r="F382" i="125"/>
  <c r="R378" i="125"/>
  <c r="Q378" i="125"/>
  <c r="P378" i="125"/>
  <c r="O378" i="125"/>
  <c r="N378" i="125"/>
  <c r="M378" i="125"/>
  <c r="L378" i="125"/>
  <c r="K378" i="125"/>
  <c r="J378" i="125"/>
  <c r="I378" i="125"/>
  <c r="H378" i="125"/>
  <c r="G378" i="125"/>
  <c r="F378" i="125"/>
  <c r="C378" i="125"/>
  <c r="R372" i="125"/>
  <c r="Q372" i="125"/>
  <c r="P372" i="125"/>
  <c r="O372" i="125"/>
  <c r="N372" i="125"/>
  <c r="M372" i="125"/>
  <c r="L372" i="125"/>
  <c r="K372" i="125"/>
  <c r="J372" i="125"/>
  <c r="I372" i="125"/>
  <c r="H372" i="125"/>
  <c r="G372" i="125"/>
  <c r="F372" i="125"/>
  <c r="T367" i="125"/>
  <c r="R367" i="125"/>
  <c r="Q367" i="125"/>
  <c r="P367" i="125"/>
  <c r="O367" i="125"/>
  <c r="N367" i="125"/>
  <c r="M367" i="125"/>
  <c r="L367" i="125"/>
  <c r="K367" i="125"/>
  <c r="J367" i="125"/>
  <c r="I367" i="125"/>
  <c r="H367" i="125"/>
  <c r="G367" i="125"/>
  <c r="F367" i="125"/>
  <c r="R365" i="125"/>
  <c r="Q365" i="125"/>
  <c r="P365" i="125"/>
  <c r="O365" i="125"/>
  <c r="N365" i="125"/>
  <c r="M365" i="125"/>
  <c r="L365" i="125"/>
  <c r="K365" i="125"/>
  <c r="J365" i="125"/>
  <c r="I365" i="125"/>
  <c r="H365" i="125"/>
  <c r="G365" i="125"/>
  <c r="F365" i="125"/>
  <c r="R363" i="125"/>
  <c r="R361" i="125"/>
  <c r="Q361" i="125"/>
  <c r="P361" i="125"/>
  <c r="O361" i="125"/>
  <c r="N361" i="125"/>
  <c r="M361" i="125"/>
  <c r="L361" i="125"/>
  <c r="K361" i="125"/>
  <c r="J361" i="125"/>
  <c r="I361" i="125"/>
  <c r="H361" i="125"/>
  <c r="G361" i="125"/>
  <c r="F361" i="125"/>
  <c r="R359" i="125"/>
  <c r="R357" i="125"/>
  <c r="Q357" i="125"/>
  <c r="P357" i="125"/>
  <c r="O357" i="125"/>
  <c r="N357" i="125"/>
  <c r="M357" i="125"/>
  <c r="L357" i="125"/>
  <c r="K357" i="125"/>
  <c r="J357" i="125"/>
  <c r="I357" i="125"/>
  <c r="H357" i="125"/>
  <c r="G357" i="125"/>
  <c r="F357" i="125"/>
  <c r="R355" i="125"/>
  <c r="R353" i="125"/>
  <c r="Q353" i="125"/>
  <c r="P353" i="125"/>
  <c r="O353" i="125"/>
  <c r="N353" i="125"/>
  <c r="M353" i="125"/>
  <c r="L353" i="125"/>
  <c r="K353" i="125"/>
  <c r="J353" i="125"/>
  <c r="I353" i="125"/>
  <c r="H353" i="125"/>
  <c r="G353" i="125"/>
  <c r="F353" i="125"/>
  <c r="R352" i="125"/>
  <c r="R350" i="125"/>
  <c r="Q350" i="125"/>
  <c r="P350" i="125"/>
  <c r="O350" i="125"/>
  <c r="N350" i="125"/>
  <c r="M350" i="125"/>
  <c r="L350" i="125"/>
  <c r="K350" i="125"/>
  <c r="J350" i="125"/>
  <c r="I350" i="125"/>
  <c r="H350" i="125"/>
  <c r="G350" i="125"/>
  <c r="F350" i="125"/>
  <c r="R349" i="125"/>
  <c r="R347" i="125"/>
  <c r="Q347" i="125"/>
  <c r="P347" i="125"/>
  <c r="O347" i="125"/>
  <c r="N347" i="125"/>
  <c r="M347" i="125"/>
  <c r="L347" i="125"/>
  <c r="K347" i="125"/>
  <c r="J347" i="125"/>
  <c r="I347" i="125"/>
  <c r="H347" i="125"/>
  <c r="G347" i="125"/>
  <c r="F347" i="125"/>
  <c r="R345" i="125"/>
  <c r="R344" i="125"/>
  <c r="R342" i="125"/>
  <c r="Q342" i="125"/>
  <c r="P342" i="125"/>
  <c r="O342" i="125"/>
  <c r="N342" i="125"/>
  <c r="M342" i="125"/>
  <c r="L342" i="125"/>
  <c r="K342" i="125"/>
  <c r="J342" i="125"/>
  <c r="I342" i="125"/>
  <c r="H342" i="125"/>
  <c r="G342" i="125"/>
  <c r="F342" i="125"/>
  <c r="R340" i="125"/>
  <c r="R339" i="125"/>
  <c r="R337" i="125"/>
  <c r="Q337" i="125"/>
  <c r="P337" i="125"/>
  <c r="O337" i="125"/>
  <c r="N337" i="125"/>
  <c r="M337" i="125"/>
  <c r="L337" i="125"/>
  <c r="K337" i="125"/>
  <c r="J337" i="125"/>
  <c r="I337" i="125"/>
  <c r="H337" i="125"/>
  <c r="G337" i="125"/>
  <c r="F337" i="125"/>
  <c r="R336" i="125"/>
  <c r="R335" i="125"/>
  <c r="R333" i="125"/>
  <c r="Q333" i="125"/>
  <c r="P333" i="125"/>
  <c r="O333" i="125"/>
  <c r="N333" i="125"/>
  <c r="M333" i="125"/>
  <c r="L333" i="125"/>
  <c r="K333" i="125"/>
  <c r="J333" i="125"/>
  <c r="I333" i="125"/>
  <c r="H333" i="125"/>
  <c r="G333" i="125"/>
  <c r="F333" i="125"/>
  <c r="R332" i="125"/>
  <c r="R331" i="125"/>
  <c r="R327" i="125"/>
  <c r="Q327" i="125"/>
  <c r="P327" i="125"/>
  <c r="O327" i="125"/>
  <c r="N327" i="125"/>
  <c r="M327" i="125"/>
  <c r="L327" i="125"/>
  <c r="K327" i="125"/>
  <c r="J327" i="125"/>
  <c r="I327" i="125"/>
  <c r="H327" i="125"/>
  <c r="G327" i="125"/>
  <c r="F327" i="125"/>
  <c r="R325" i="125"/>
  <c r="Q325" i="125"/>
  <c r="P325" i="125"/>
  <c r="O325" i="125"/>
  <c r="N325" i="125"/>
  <c r="M325" i="125"/>
  <c r="L325" i="125"/>
  <c r="K325" i="125"/>
  <c r="J325" i="125"/>
  <c r="I325" i="125"/>
  <c r="H325" i="125"/>
  <c r="G325" i="125"/>
  <c r="F325" i="125"/>
  <c r="R323" i="125"/>
  <c r="R321" i="125"/>
  <c r="Q321" i="125"/>
  <c r="P321" i="125"/>
  <c r="O321" i="125"/>
  <c r="N321" i="125"/>
  <c r="M321" i="125"/>
  <c r="L321" i="125"/>
  <c r="K321" i="125"/>
  <c r="J321" i="125"/>
  <c r="I321" i="125"/>
  <c r="H321" i="125"/>
  <c r="G321" i="125"/>
  <c r="F321" i="125"/>
  <c r="R319" i="125"/>
  <c r="R316" i="125"/>
  <c r="Q316" i="125"/>
  <c r="P316" i="125"/>
  <c r="O316" i="125"/>
  <c r="N316" i="125"/>
  <c r="M316" i="125"/>
  <c r="L316" i="125"/>
  <c r="K316" i="125"/>
  <c r="J316" i="125"/>
  <c r="I316" i="125"/>
  <c r="H316" i="125"/>
  <c r="G316" i="125"/>
  <c r="F316" i="125"/>
  <c r="R314" i="125"/>
  <c r="Q314" i="125"/>
  <c r="P314" i="125"/>
  <c r="O314" i="125"/>
  <c r="N314" i="125"/>
  <c r="M314" i="125"/>
  <c r="L314" i="125"/>
  <c r="K314" i="125"/>
  <c r="J314" i="125"/>
  <c r="I314" i="125"/>
  <c r="H314" i="125"/>
  <c r="G314" i="125"/>
  <c r="F314" i="125"/>
  <c r="R312" i="125"/>
  <c r="R310" i="125"/>
  <c r="Q310" i="125"/>
  <c r="P310" i="125"/>
  <c r="O310" i="125"/>
  <c r="N310" i="125"/>
  <c r="M310" i="125"/>
  <c r="L310" i="125"/>
  <c r="K310" i="125"/>
  <c r="J310" i="125"/>
  <c r="I310" i="125"/>
  <c r="H310" i="125"/>
  <c r="G310" i="125"/>
  <c r="F310" i="125"/>
  <c r="R308" i="125"/>
  <c r="T305" i="125"/>
  <c r="R305" i="125"/>
  <c r="Q305" i="125"/>
  <c r="P305" i="125"/>
  <c r="O305" i="125"/>
  <c r="N305" i="125"/>
  <c r="M305" i="125"/>
  <c r="L305" i="125"/>
  <c r="K305" i="125"/>
  <c r="J305" i="125"/>
  <c r="I305" i="125"/>
  <c r="H305" i="125"/>
  <c r="G305" i="125"/>
  <c r="F305" i="125"/>
  <c r="R303" i="125"/>
  <c r="Q303" i="125"/>
  <c r="P303" i="125"/>
  <c r="O303" i="125"/>
  <c r="N303" i="125"/>
  <c r="M303" i="125"/>
  <c r="L303" i="125"/>
  <c r="K303" i="125"/>
  <c r="J303" i="125"/>
  <c r="I303" i="125"/>
  <c r="H303" i="125"/>
  <c r="G303" i="125"/>
  <c r="F303" i="125"/>
  <c r="R302" i="125"/>
  <c r="R300" i="125"/>
  <c r="Q300" i="125"/>
  <c r="P300" i="125"/>
  <c r="O300" i="125"/>
  <c r="N300" i="125"/>
  <c r="M300" i="125"/>
  <c r="L300" i="125"/>
  <c r="K300" i="125"/>
  <c r="J300" i="125"/>
  <c r="I300" i="125"/>
  <c r="H300" i="125"/>
  <c r="G300" i="125"/>
  <c r="F300" i="125"/>
  <c r="R298" i="125"/>
  <c r="R296" i="125"/>
  <c r="Q296" i="125"/>
  <c r="P296" i="125"/>
  <c r="O296" i="125"/>
  <c r="N296" i="125"/>
  <c r="M296" i="125"/>
  <c r="L296" i="125"/>
  <c r="K296" i="125"/>
  <c r="J296" i="125"/>
  <c r="I296" i="125"/>
  <c r="H296" i="125"/>
  <c r="G296" i="125"/>
  <c r="F296" i="125"/>
  <c r="R295" i="125"/>
  <c r="R294" i="125"/>
  <c r="R293" i="125"/>
  <c r="R292" i="125"/>
  <c r="R291" i="125"/>
  <c r="R290" i="125"/>
  <c r="R288" i="125"/>
  <c r="Q288" i="125"/>
  <c r="P288" i="125"/>
  <c r="O288" i="125"/>
  <c r="N288" i="125"/>
  <c r="M288" i="125"/>
  <c r="L288" i="125"/>
  <c r="K288" i="125"/>
  <c r="J288" i="125"/>
  <c r="I288" i="125"/>
  <c r="H288" i="125"/>
  <c r="G288" i="125"/>
  <c r="F288" i="125"/>
  <c r="R286" i="125"/>
  <c r="R284" i="125"/>
  <c r="Q284" i="125"/>
  <c r="P284" i="125"/>
  <c r="O284" i="125"/>
  <c r="N284" i="125"/>
  <c r="M284" i="125"/>
  <c r="L284" i="125"/>
  <c r="K284" i="125"/>
  <c r="J284" i="125"/>
  <c r="I284" i="125"/>
  <c r="H284" i="125"/>
  <c r="G284" i="125"/>
  <c r="F284" i="125"/>
  <c r="R282" i="125"/>
  <c r="R280" i="125"/>
  <c r="Q280" i="125"/>
  <c r="P280" i="125"/>
  <c r="O280" i="125"/>
  <c r="N280" i="125"/>
  <c r="M280" i="125"/>
  <c r="L280" i="125"/>
  <c r="K280" i="125"/>
  <c r="J280" i="125"/>
  <c r="I280" i="125"/>
  <c r="H280" i="125"/>
  <c r="G280" i="125"/>
  <c r="F280" i="125"/>
  <c r="R278" i="125"/>
  <c r="R277" i="125"/>
  <c r="R275" i="125"/>
  <c r="Q275" i="125"/>
  <c r="P275" i="125"/>
  <c r="O275" i="125"/>
  <c r="N275" i="125"/>
  <c r="M275" i="125"/>
  <c r="L275" i="125"/>
  <c r="K275" i="125"/>
  <c r="J275" i="125"/>
  <c r="I275" i="125"/>
  <c r="H275" i="125"/>
  <c r="G275" i="125"/>
  <c r="F275" i="125"/>
  <c r="R274" i="125"/>
  <c r="R273" i="125"/>
  <c r="R272" i="125"/>
  <c r="R270" i="125"/>
  <c r="Q270" i="125"/>
  <c r="P270" i="125"/>
  <c r="O270" i="125"/>
  <c r="N270" i="125"/>
  <c r="M270" i="125"/>
  <c r="L270" i="125"/>
  <c r="K270" i="125"/>
  <c r="J270" i="125"/>
  <c r="I270" i="125"/>
  <c r="H270" i="125"/>
  <c r="G270" i="125"/>
  <c r="F270" i="125"/>
  <c r="R269" i="125"/>
  <c r="R268" i="125"/>
  <c r="R267" i="125"/>
  <c r="R266" i="125"/>
  <c r="R265" i="125"/>
  <c r="R264" i="125"/>
  <c r="R263" i="125"/>
  <c r="R262" i="125"/>
  <c r="R260" i="125"/>
  <c r="Q260" i="125"/>
  <c r="P260" i="125"/>
  <c r="O260" i="125"/>
  <c r="N260" i="125"/>
  <c r="M260" i="125"/>
  <c r="L260" i="125"/>
  <c r="K260" i="125"/>
  <c r="J260" i="125"/>
  <c r="I260" i="125"/>
  <c r="H260" i="125"/>
  <c r="G260" i="125"/>
  <c r="F260" i="125"/>
  <c r="R258" i="125"/>
  <c r="R257" i="125"/>
  <c r="R255" i="125"/>
  <c r="Q255" i="125"/>
  <c r="P255" i="125"/>
  <c r="O255" i="125"/>
  <c r="N255" i="125"/>
  <c r="M255" i="125"/>
  <c r="L255" i="125"/>
  <c r="K255" i="125"/>
  <c r="J255" i="125"/>
  <c r="I255" i="125"/>
  <c r="H255" i="125"/>
  <c r="G255" i="125"/>
  <c r="F255" i="125"/>
  <c r="R254" i="125"/>
  <c r="R253" i="125"/>
  <c r="R252" i="125"/>
  <c r="R250" i="125"/>
  <c r="Q250" i="125"/>
  <c r="P250" i="125"/>
  <c r="O250" i="125"/>
  <c r="N250" i="125"/>
  <c r="M250" i="125"/>
  <c r="L250" i="125"/>
  <c r="K250" i="125"/>
  <c r="J250" i="125"/>
  <c r="I250" i="125"/>
  <c r="H250" i="125"/>
  <c r="G250" i="125"/>
  <c r="F250" i="125"/>
  <c r="R249" i="125"/>
  <c r="R248" i="125"/>
  <c r="R247" i="125"/>
  <c r="R246" i="125"/>
  <c r="R245" i="125"/>
  <c r="R244" i="125"/>
  <c r="Q244" i="125"/>
  <c r="P244" i="125"/>
  <c r="O244" i="125"/>
  <c r="N244" i="125"/>
  <c r="M244" i="125"/>
  <c r="L244" i="125"/>
  <c r="K244" i="125"/>
  <c r="J244" i="125"/>
  <c r="I244" i="125"/>
  <c r="H244" i="125"/>
  <c r="G244" i="125"/>
  <c r="F244" i="125"/>
  <c r="T240" i="125"/>
  <c r="R240" i="125"/>
  <c r="Q240" i="125"/>
  <c r="P240" i="125"/>
  <c r="O240" i="125"/>
  <c r="N240" i="125"/>
  <c r="M240" i="125"/>
  <c r="L240" i="125"/>
  <c r="K240" i="125"/>
  <c r="J240" i="125"/>
  <c r="I240" i="125"/>
  <c r="H240" i="125"/>
  <c r="G240" i="125"/>
  <c r="F240" i="125"/>
  <c r="R238" i="125"/>
  <c r="Q238" i="125"/>
  <c r="P238" i="125"/>
  <c r="O238" i="125"/>
  <c r="N238" i="125"/>
  <c r="M238" i="125"/>
  <c r="L238" i="125"/>
  <c r="K238" i="125"/>
  <c r="J238" i="125"/>
  <c r="I238" i="125"/>
  <c r="H238" i="125"/>
  <c r="G238" i="125"/>
  <c r="F238" i="125"/>
  <c r="R236" i="125"/>
  <c r="R234" i="125"/>
  <c r="Q234" i="125"/>
  <c r="P234" i="125"/>
  <c r="O234" i="125"/>
  <c r="N234" i="125"/>
  <c r="M234" i="125"/>
  <c r="L234" i="125"/>
  <c r="K234" i="125"/>
  <c r="J234" i="125"/>
  <c r="I234" i="125"/>
  <c r="H234" i="125"/>
  <c r="G234" i="125"/>
  <c r="F234" i="125"/>
  <c r="R233" i="125"/>
  <c r="R232" i="125"/>
  <c r="R231" i="125"/>
  <c r="R229" i="125"/>
  <c r="Q229" i="125"/>
  <c r="P229" i="125"/>
  <c r="O229" i="125"/>
  <c r="N229" i="125"/>
  <c r="M229" i="125"/>
  <c r="L229" i="125"/>
  <c r="K229" i="125"/>
  <c r="J229" i="125"/>
  <c r="I229" i="125"/>
  <c r="H229" i="125"/>
  <c r="G229" i="125"/>
  <c r="F229" i="125"/>
  <c r="R227" i="125"/>
  <c r="R225" i="125"/>
  <c r="Q225" i="125"/>
  <c r="P225" i="125"/>
  <c r="O225" i="125"/>
  <c r="N225" i="125"/>
  <c r="M225" i="125"/>
  <c r="L225" i="125"/>
  <c r="K225" i="125"/>
  <c r="J225" i="125"/>
  <c r="I225" i="125"/>
  <c r="H225" i="125"/>
  <c r="G225" i="125"/>
  <c r="F225" i="125"/>
  <c r="R224" i="125"/>
  <c r="R223" i="125"/>
  <c r="R221" i="125"/>
  <c r="Q221" i="125"/>
  <c r="P221" i="125"/>
  <c r="O221" i="125"/>
  <c r="N221" i="125"/>
  <c r="M221" i="125"/>
  <c r="L221" i="125"/>
  <c r="K221" i="125"/>
  <c r="J221" i="125"/>
  <c r="I221" i="125"/>
  <c r="H221" i="125"/>
  <c r="G221" i="125"/>
  <c r="F221" i="125"/>
  <c r="R219" i="125"/>
  <c r="R217" i="125"/>
  <c r="Q217" i="125"/>
  <c r="P217" i="125"/>
  <c r="O217" i="125"/>
  <c r="N217" i="125"/>
  <c r="M217" i="125"/>
  <c r="L217" i="125"/>
  <c r="K217" i="125"/>
  <c r="J217" i="125"/>
  <c r="I217" i="125"/>
  <c r="H217" i="125"/>
  <c r="G217" i="125"/>
  <c r="F217" i="125"/>
  <c r="R215" i="125"/>
  <c r="R213" i="125"/>
  <c r="Q213" i="125"/>
  <c r="P213" i="125"/>
  <c r="O213" i="125"/>
  <c r="N213" i="125"/>
  <c r="M213" i="125"/>
  <c r="L213" i="125"/>
  <c r="K213" i="125"/>
  <c r="J213" i="125"/>
  <c r="I213" i="125"/>
  <c r="H213" i="125"/>
  <c r="G213" i="125"/>
  <c r="F213" i="125"/>
  <c r="R211" i="125"/>
  <c r="R209" i="125"/>
  <c r="Q209" i="125"/>
  <c r="P209" i="125"/>
  <c r="O209" i="125"/>
  <c r="N209" i="125"/>
  <c r="M209" i="125"/>
  <c r="L209" i="125"/>
  <c r="K209" i="125"/>
  <c r="J209" i="125"/>
  <c r="I209" i="125"/>
  <c r="H209" i="125"/>
  <c r="G209" i="125"/>
  <c r="F209" i="125"/>
  <c r="R207" i="125"/>
  <c r="R205" i="125"/>
  <c r="Q205" i="125"/>
  <c r="P205" i="125"/>
  <c r="O205" i="125"/>
  <c r="N205" i="125"/>
  <c r="M205" i="125"/>
  <c r="L205" i="125"/>
  <c r="K205" i="125"/>
  <c r="J205" i="125"/>
  <c r="I205" i="125"/>
  <c r="H205" i="125"/>
  <c r="G205" i="125"/>
  <c r="F205" i="125"/>
  <c r="R203" i="125"/>
  <c r="R201" i="125"/>
  <c r="Q201" i="125"/>
  <c r="P201" i="125"/>
  <c r="O201" i="125"/>
  <c r="N201" i="125"/>
  <c r="M201" i="125"/>
  <c r="L201" i="125"/>
  <c r="K201" i="125"/>
  <c r="J201" i="125"/>
  <c r="I201" i="125"/>
  <c r="H201" i="125"/>
  <c r="G201" i="125"/>
  <c r="F201" i="125"/>
  <c r="R199" i="125"/>
  <c r="R197" i="125"/>
  <c r="Q197" i="125"/>
  <c r="P197" i="125"/>
  <c r="O197" i="125"/>
  <c r="N197" i="125"/>
  <c r="M197" i="125"/>
  <c r="L197" i="125"/>
  <c r="K197" i="125"/>
  <c r="J197" i="125"/>
  <c r="I197" i="125"/>
  <c r="H197" i="125"/>
  <c r="G197" i="125"/>
  <c r="F197" i="125"/>
  <c r="R195" i="125"/>
  <c r="R193" i="125"/>
  <c r="Q193" i="125"/>
  <c r="P193" i="125"/>
  <c r="O193" i="125"/>
  <c r="N193" i="125"/>
  <c r="M193" i="125"/>
  <c r="L193" i="125"/>
  <c r="K193" i="125"/>
  <c r="J193" i="125"/>
  <c r="I193" i="125"/>
  <c r="H193" i="125"/>
  <c r="G193" i="125"/>
  <c r="F193" i="125"/>
  <c r="R191" i="125"/>
  <c r="R189" i="125"/>
  <c r="Q189" i="125"/>
  <c r="P189" i="125"/>
  <c r="O189" i="125"/>
  <c r="N189" i="125"/>
  <c r="M189" i="125"/>
  <c r="L189" i="125"/>
  <c r="K189" i="125"/>
  <c r="J189" i="125"/>
  <c r="I189" i="125"/>
  <c r="H189" i="125"/>
  <c r="G189" i="125"/>
  <c r="F189" i="125"/>
  <c r="R187" i="125"/>
  <c r="R185" i="125"/>
  <c r="Q185" i="125"/>
  <c r="P185" i="125"/>
  <c r="O185" i="125"/>
  <c r="N185" i="125"/>
  <c r="M185" i="125"/>
  <c r="L185" i="125"/>
  <c r="K185" i="125"/>
  <c r="J185" i="125"/>
  <c r="I185" i="125"/>
  <c r="H185" i="125"/>
  <c r="G185" i="125"/>
  <c r="F185" i="125"/>
  <c r="R184" i="125"/>
  <c r="R183" i="125"/>
  <c r="R181" i="125"/>
  <c r="Q181" i="125"/>
  <c r="P181" i="125"/>
  <c r="O181" i="125"/>
  <c r="N181" i="125"/>
  <c r="M181" i="125"/>
  <c r="L181" i="125"/>
  <c r="K181" i="125"/>
  <c r="J181" i="125"/>
  <c r="I181" i="125"/>
  <c r="H181" i="125"/>
  <c r="G181" i="125"/>
  <c r="F181" i="125"/>
  <c r="R179" i="125"/>
  <c r="R177" i="125"/>
  <c r="Q177" i="125"/>
  <c r="P177" i="125"/>
  <c r="O177" i="125"/>
  <c r="N177" i="125"/>
  <c r="M177" i="125"/>
  <c r="L177" i="125"/>
  <c r="K177" i="125"/>
  <c r="J177" i="125"/>
  <c r="I177" i="125"/>
  <c r="H177" i="125"/>
  <c r="G177" i="125"/>
  <c r="F177" i="125"/>
  <c r="R176" i="125"/>
  <c r="R175" i="125"/>
  <c r="R173" i="125"/>
  <c r="Q173" i="125"/>
  <c r="P173" i="125"/>
  <c r="O173" i="125"/>
  <c r="N173" i="125"/>
  <c r="M173" i="125"/>
  <c r="L173" i="125"/>
  <c r="K173" i="125"/>
  <c r="J173" i="125"/>
  <c r="I173" i="125"/>
  <c r="H173" i="125"/>
  <c r="G173" i="125"/>
  <c r="F173" i="125"/>
  <c r="R171" i="125"/>
  <c r="R170" i="125"/>
  <c r="R168" i="125"/>
  <c r="Q168" i="125"/>
  <c r="P168" i="125"/>
  <c r="O168" i="125"/>
  <c r="N168" i="125"/>
  <c r="M168" i="125"/>
  <c r="L168" i="125"/>
  <c r="K168" i="125"/>
  <c r="J168" i="125"/>
  <c r="I168" i="125"/>
  <c r="H168" i="125"/>
  <c r="G168" i="125"/>
  <c r="F168" i="125"/>
  <c r="R167" i="125"/>
  <c r="R166" i="125"/>
  <c r="R165" i="125"/>
  <c r="R161" i="125"/>
  <c r="Q161" i="125"/>
  <c r="P161" i="125"/>
  <c r="O161" i="125"/>
  <c r="N161" i="125"/>
  <c r="M161" i="125"/>
  <c r="L161" i="125"/>
  <c r="K161" i="125"/>
  <c r="J161" i="125"/>
  <c r="I161" i="125"/>
  <c r="H161" i="125"/>
  <c r="G161" i="125"/>
  <c r="F161" i="125"/>
  <c r="R159" i="125"/>
  <c r="Q159" i="125"/>
  <c r="P159" i="125"/>
  <c r="O159" i="125"/>
  <c r="N159" i="125"/>
  <c r="M159" i="125"/>
  <c r="L159" i="125"/>
  <c r="K159" i="125"/>
  <c r="J159" i="125"/>
  <c r="I159" i="125"/>
  <c r="H159" i="125"/>
  <c r="G159" i="125"/>
  <c r="F159" i="125"/>
  <c r="R157" i="125"/>
  <c r="R155" i="125"/>
  <c r="Q155" i="125"/>
  <c r="P155" i="125"/>
  <c r="O155" i="125"/>
  <c r="N155" i="125"/>
  <c r="M155" i="125"/>
  <c r="L155" i="125"/>
  <c r="K155" i="125"/>
  <c r="J155" i="125"/>
  <c r="I155" i="125"/>
  <c r="H155" i="125"/>
  <c r="G155" i="125"/>
  <c r="F155" i="125"/>
  <c r="R152" i="125"/>
  <c r="R149" i="125"/>
  <c r="Q149" i="125"/>
  <c r="P149" i="125"/>
  <c r="O149" i="125"/>
  <c r="N149" i="125"/>
  <c r="M149" i="125"/>
  <c r="L149" i="125"/>
  <c r="K149" i="125"/>
  <c r="J149" i="125"/>
  <c r="I149" i="125"/>
  <c r="H149" i="125"/>
  <c r="G149" i="125"/>
  <c r="F149" i="125"/>
  <c r="R147" i="125"/>
  <c r="Q147" i="125"/>
  <c r="P147" i="125"/>
  <c r="O147" i="125"/>
  <c r="N147" i="125"/>
  <c r="M147" i="125"/>
  <c r="L147" i="125"/>
  <c r="K147" i="125"/>
  <c r="J147" i="125"/>
  <c r="I147" i="125"/>
  <c r="H147" i="125"/>
  <c r="G147" i="125"/>
  <c r="F147" i="125"/>
  <c r="R145" i="125"/>
  <c r="R143" i="125"/>
  <c r="Q143" i="125"/>
  <c r="P143" i="125"/>
  <c r="O143" i="125"/>
  <c r="N143" i="125"/>
  <c r="M143" i="125"/>
  <c r="L143" i="125"/>
  <c r="K143" i="125"/>
  <c r="J143" i="125"/>
  <c r="I143" i="125"/>
  <c r="H143" i="125"/>
  <c r="G143" i="125"/>
  <c r="F143" i="125"/>
  <c r="R141" i="125"/>
  <c r="R139" i="125"/>
  <c r="Q139" i="125"/>
  <c r="P139" i="125"/>
  <c r="O139" i="125"/>
  <c r="N139" i="125"/>
  <c r="M139" i="125"/>
  <c r="L139" i="125"/>
  <c r="K139" i="125"/>
  <c r="J139" i="125"/>
  <c r="I139" i="125"/>
  <c r="H139" i="125"/>
  <c r="G139" i="125"/>
  <c r="F139" i="125"/>
  <c r="R137" i="125"/>
  <c r="R135" i="125"/>
  <c r="Q135" i="125"/>
  <c r="P135" i="125"/>
  <c r="O135" i="125"/>
  <c r="N135" i="125"/>
  <c r="M135" i="125"/>
  <c r="L135" i="125"/>
  <c r="K135" i="125"/>
  <c r="J135" i="125"/>
  <c r="I135" i="125"/>
  <c r="H135" i="125"/>
  <c r="G135" i="125"/>
  <c r="F135" i="125"/>
  <c r="R133" i="125"/>
  <c r="R131" i="125"/>
  <c r="Q131" i="125"/>
  <c r="P131" i="125"/>
  <c r="O131" i="125"/>
  <c r="N131" i="125"/>
  <c r="M131" i="125"/>
  <c r="L131" i="125"/>
  <c r="K131" i="125"/>
  <c r="J131" i="125"/>
  <c r="I131" i="125"/>
  <c r="H131" i="125"/>
  <c r="G131" i="125"/>
  <c r="F131" i="125"/>
  <c r="R129" i="125"/>
  <c r="R127" i="125"/>
  <c r="Q127" i="125"/>
  <c r="P127" i="125"/>
  <c r="O127" i="125"/>
  <c r="N127" i="125"/>
  <c r="M127" i="125"/>
  <c r="L127" i="125"/>
  <c r="K127" i="125"/>
  <c r="J127" i="125"/>
  <c r="I127" i="125"/>
  <c r="H127" i="125"/>
  <c r="G127" i="125"/>
  <c r="F127" i="125"/>
  <c r="R126" i="125"/>
  <c r="R125" i="125"/>
  <c r="R124" i="125"/>
  <c r="R121" i="125"/>
  <c r="Q121" i="125"/>
  <c r="P121" i="125"/>
  <c r="O121" i="125"/>
  <c r="N121" i="125"/>
  <c r="M121" i="125"/>
  <c r="L121" i="125"/>
  <c r="K121" i="125"/>
  <c r="J121" i="125"/>
  <c r="I121" i="125"/>
  <c r="H121" i="125"/>
  <c r="G121" i="125"/>
  <c r="F121" i="125"/>
  <c r="R119" i="125"/>
  <c r="Q119" i="125"/>
  <c r="P119" i="125"/>
  <c r="O119" i="125"/>
  <c r="N119" i="125"/>
  <c r="M119" i="125"/>
  <c r="L119" i="125"/>
  <c r="K119" i="125"/>
  <c r="J119" i="125"/>
  <c r="I119" i="125"/>
  <c r="H119" i="125"/>
  <c r="G119" i="125"/>
  <c r="F119" i="125"/>
  <c r="R118" i="125"/>
  <c r="R117" i="125"/>
  <c r="R116" i="125"/>
  <c r="R114" i="125"/>
  <c r="Q114" i="125"/>
  <c r="P114" i="125"/>
  <c r="O114" i="125"/>
  <c r="N114" i="125"/>
  <c r="M114" i="125"/>
  <c r="L114" i="125"/>
  <c r="K114" i="125"/>
  <c r="J114" i="125"/>
  <c r="I114" i="125"/>
  <c r="H114" i="125"/>
  <c r="G114" i="125"/>
  <c r="F114" i="125"/>
  <c r="R113" i="125"/>
  <c r="R112" i="125"/>
  <c r="R111" i="125"/>
  <c r="R109" i="125"/>
  <c r="Q109" i="125"/>
  <c r="P109" i="125"/>
  <c r="O109" i="125"/>
  <c r="N109" i="125"/>
  <c r="M109" i="125"/>
  <c r="L109" i="125"/>
  <c r="K109" i="125"/>
  <c r="J109" i="125"/>
  <c r="I109" i="125"/>
  <c r="H109" i="125"/>
  <c r="G109" i="125"/>
  <c r="F109" i="125"/>
  <c r="R107" i="125"/>
  <c r="R105" i="125"/>
  <c r="Q105" i="125"/>
  <c r="P105" i="125"/>
  <c r="O105" i="125"/>
  <c r="N105" i="125"/>
  <c r="M105" i="125"/>
  <c r="L105" i="125"/>
  <c r="K105" i="125"/>
  <c r="J105" i="125"/>
  <c r="I105" i="125"/>
  <c r="H105" i="125"/>
  <c r="G105" i="125"/>
  <c r="F105" i="125"/>
  <c r="R103" i="125"/>
  <c r="R102" i="125"/>
  <c r="N102" i="125"/>
  <c r="M102" i="125"/>
  <c r="L102" i="125"/>
  <c r="R101" i="125"/>
  <c r="R99" i="125"/>
  <c r="Q99" i="125"/>
  <c r="P99" i="125"/>
  <c r="O99" i="125"/>
  <c r="N99" i="125"/>
  <c r="M99" i="125"/>
  <c r="L99" i="125"/>
  <c r="K99" i="125"/>
  <c r="J99" i="125"/>
  <c r="I99" i="125"/>
  <c r="H99" i="125"/>
  <c r="G99" i="125"/>
  <c r="F99" i="125"/>
  <c r="R98" i="125"/>
  <c r="L98" i="125"/>
  <c r="R97" i="125"/>
  <c r="R96" i="125"/>
  <c r="R92" i="125"/>
  <c r="Q92" i="125"/>
  <c r="P92" i="125"/>
  <c r="O92" i="125"/>
  <c r="N92" i="125"/>
  <c r="M92" i="125"/>
  <c r="L92" i="125"/>
  <c r="K92" i="125"/>
  <c r="J92" i="125"/>
  <c r="I92" i="125"/>
  <c r="H92" i="125"/>
  <c r="G92" i="125"/>
  <c r="F92" i="125"/>
  <c r="R89" i="125"/>
  <c r="Q89" i="125"/>
  <c r="P89" i="125"/>
  <c r="O89" i="125"/>
  <c r="N89" i="125"/>
  <c r="M89" i="125"/>
  <c r="L89" i="125"/>
  <c r="K89" i="125"/>
  <c r="J89" i="125"/>
  <c r="I89" i="125"/>
  <c r="H89" i="125"/>
  <c r="G89" i="125"/>
  <c r="F89" i="125"/>
  <c r="R87" i="125"/>
  <c r="R86" i="125"/>
  <c r="R84" i="125"/>
  <c r="Q84" i="125"/>
  <c r="P84" i="125"/>
  <c r="O84" i="125"/>
  <c r="N84" i="125"/>
  <c r="M84" i="125"/>
  <c r="L84" i="125"/>
  <c r="K84" i="125"/>
  <c r="J84" i="125"/>
  <c r="I84" i="125"/>
  <c r="H84" i="125"/>
  <c r="G84" i="125"/>
  <c r="F84" i="125"/>
  <c r="R83" i="125"/>
  <c r="R82" i="125"/>
  <c r="R81" i="125"/>
  <c r="R80" i="125"/>
  <c r="R79" i="125"/>
  <c r="R78" i="125"/>
  <c r="R76" i="125"/>
  <c r="Q76" i="125"/>
  <c r="P76" i="125"/>
  <c r="O76" i="125"/>
  <c r="N76" i="125"/>
  <c r="M76" i="125"/>
  <c r="L76" i="125"/>
  <c r="K76" i="125"/>
  <c r="J76" i="125"/>
  <c r="I76" i="125"/>
  <c r="H76" i="125"/>
  <c r="G76" i="125"/>
  <c r="F76" i="125"/>
  <c r="R75" i="125"/>
  <c r="R74" i="125"/>
  <c r="R70" i="125"/>
  <c r="Q70" i="125"/>
  <c r="P70" i="125"/>
  <c r="O70" i="125"/>
  <c r="N70" i="125"/>
  <c r="M70" i="125"/>
  <c r="L70" i="125"/>
  <c r="K70" i="125"/>
  <c r="J70" i="125"/>
  <c r="I70" i="125"/>
  <c r="H70" i="125"/>
  <c r="G70" i="125"/>
  <c r="F70" i="125"/>
  <c r="R69" i="125"/>
  <c r="R68" i="125"/>
  <c r="R65" i="125"/>
  <c r="Q65" i="125"/>
  <c r="P65" i="125"/>
  <c r="O65" i="125"/>
  <c r="N65" i="125"/>
  <c r="M65" i="125"/>
  <c r="L65" i="125"/>
  <c r="K65" i="125"/>
  <c r="J65" i="125"/>
  <c r="I65" i="125"/>
  <c r="H65" i="125"/>
  <c r="G65" i="125"/>
  <c r="F65" i="125"/>
  <c r="R63" i="125"/>
  <c r="Q63" i="125"/>
  <c r="P63" i="125"/>
  <c r="O63" i="125"/>
  <c r="N63" i="125"/>
  <c r="M63" i="125"/>
  <c r="L63" i="125"/>
  <c r="K63" i="125"/>
  <c r="J63" i="125"/>
  <c r="I63" i="125"/>
  <c r="H63" i="125"/>
  <c r="G63" i="125"/>
  <c r="F63" i="125"/>
  <c r="R62" i="125"/>
  <c r="R61" i="125"/>
  <c r="R59" i="125"/>
  <c r="Q59" i="125"/>
  <c r="P59" i="125"/>
  <c r="O59" i="125"/>
  <c r="N59" i="125"/>
  <c r="M59" i="125"/>
  <c r="L59" i="125"/>
  <c r="K59" i="125"/>
  <c r="J59" i="125"/>
  <c r="I59" i="125"/>
  <c r="H59" i="125"/>
  <c r="G59" i="125"/>
  <c r="F59" i="125"/>
  <c r="R58" i="125"/>
  <c r="R57" i="125"/>
  <c r="R56" i="125"/>
  <c r="R54" i="125"/>
  <c r="Q54" i="125"/>
  <c r="P54" i="125"/>
  <c r="O54" i="125"/>
  <c r="N54" i="125"/>
  <c r="M54" i="125"/>
  <c r="L54" i="125"/>
  <c r="K54" i="125"/>
  <c r="J54" i="125"/>
  <c r="I54" i="125"/>
  <c r="H54" i="125"/>
  <c r="G54" i="125"/>
  <c r="F54" i="125"/>
  <c r="R52" i="125"/>
  <c r="R50" i="125"/>
  <c r="Q50" i="125"/>
  <c r="P50" i="125"/>
  <c r="O50" i="125"/>
  <c r="N50" i="125"/>
  <c r="M50" i="125"/>
  <c r="L50" i="125"/>
  <c r="K50" i="125"/>
  <c r="J50" i="125"/>
  <c r="I50" i="125"/>
  <c r="H50" i="125"/>
  <c r="G50" i="125"/>
  <c r="F50" i="125"/>
  <c r="R48" i="125"/>
  <c r="R46" i="125"/>
  <c r="Q46" i="125"/>
  <c r="P46" i="125"/>
  <c r="O46" i="125"/>
  <c r="N46" i="125"/>
  <c r="M46" i="125"/>
  <c r="L46" i="125"/>
  <c r="K46" i="125"/>
  <c r="J46" i="125"/>
  <c r="I46" i="125"/>
  <c r="H46" i="125"/>
  <c r="G46" i="125"/>
  <c r="F46" i="125"/>
  <c r="R44" i="125"/>
  <c r="R43" i="125"/>
  <c r="R39" i="125"/>
  <c r="Q39" i="125"/>
  <c r="P39" i="125"/>
  <c r="O39" i="125"/>
  <c r="N39" i="125"/>
  <c r="M39" i="125"/>
  <c r="L39" i="125"/>
  <c r="K39" i="125"/>
  <c r="J39" i="125"/>
  <c r="I39" i="125"/>
  <c r="H39" i="125"/>
  <c r="G39" i="125"/>
  <c r="F39" i="125"/>
  <c r="R37" i="125"/>
  <c r="Q37" i="125"/>
  <c r="P37" i="125"/>
  <c r="O37" i="125"/>
  <c r="N37" i="125"/>
  <c r="M37" i="125"/>
  <c r="L37" i="125"/>
  <c r="K37" i="125"/>
  <c r="J37" i="125"/>
  <c r="I37" i="125"/>
  <c r="H37" i="125"/>
  <c r="G37" i="125"/>
  <c r="F37" i="125"/>
  <c r="R35" i="125"/>
  <c r="R33" i="125"/>
  <c r="Q33" i="125"/>
  <c r="P33" i="125"/>
  <c r="O33" i="125"/>
  <c r="N33" i="125"/>
  <c r="M33" i="125"/>
  <c r="L33" i="125"/>
  <c r="K33" i="125"/>
  <c r="J33" i="125"/>
  <c r="I33" i="125"/>
  <c r="H33" i="125"/>
  <c r="G33" i="125"/>
  <c r="F33" i="125"/>
  <c r="R31" i="125"/>
  <c r="R29" i="125"/>
  <c r="Q29" i="125"/>
  <c r="P29" i="125"/>
  <c r="O29" i="125"/>
  <c r="N29" i="125"/>
  <c r="M29" i="125"/>
  <c r="L29" i="125"/>
  <c r="K29" i="125"/>
  <c r="J29" i="125"/>
  <c r="I29" i="125"/>
  <c r="H29" i="125"/>
  <c r="G29" i="125"/>
  <c r="F29" i="125"/>
  <c r="R27" i="125"/>
  <c r="R25" i="125"/>
  <c r="Q25" i="125"/>
  <c r="P25" i="125"/>
  <c r="O25" i="125"/>
  <c r="N25" i="125"/>
  <c r="M25" i="125"/>
  <c r="L25" i="125"/>
  <c r="K25" i="125"/>
  <c r="J25" i="125"/>
  <c r="I25" i="125"/>
  <c r="H25" i="125"/>
  <c r="G25" i="125"/>
  <c r="F25" i="125"/>
  <c r="R23" i="125"/>
  <c r="R22" i="125"/>
  <c r="R20" i="125"/>
  <c r="Q20" i="125"/>
  <c r="P20" i="125"/>
  <c r="O20" i="125"/>
  <c r="N20" i="125"/>
  <c r="M20" i="125"/>
  <c r="L20" i="125"/>
  <c r="K20" i="125"/>
  <c r="J20" i="125"/>
  <c r="I20" i="125"/>
  <c r="H20" i="125"/>
  <c r="G20" i="125"/>
  <c r="F20" i="125"/>
  <c r="R19" i="125"/>
  <c r="R18" i="125"/>
  <c r="R17" i="125"/>
  <c r="R15" i="125"/>
  <c r="Q15" i="125"/>
  <c r="P15" i="125"/>
  <c r="O15" i="125"/>
  <c r="N15" i="125"/>
  <c r="M15" i="125"/>
  <c r="L15" i="125"/>
  <c r="K15" i="125"/>
  <c r="J15" i="125"/>
  <c r="I15" i="125"/>
  <c r="H15" i="125"/>
  <c r="G15" i="125"/>
  <c r="F15" i="125"/>
  <c r="R14" i="125"/>
  <c r="R13" i="125"/>
  <c r="R12" i="125"/>
</calcChain>
</file>

<file path=xl/comments1.xml><?xml version="1.0" encoding="utf-8"?>
<comments xmlns="http://schemas.openxmlformats.org/spreadsheetml/2006/main">
  <authors>
    <author>CHM</author>
  </authors>
  <commentList>
    <comment ref="F21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2.xml><?xml version="1.0" encoding="utf-8"?>
<comments xmlns="http://schemas.openxmlformats.org/spreadsheetml/2006/main">
  <authors>
    <author>CHM</author>
  </authors>
  <commentList>
    <comment ref="F430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436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3.xml><?xml version="1.0" encoding="utf-8"?>
<comments xmlns="http://schemas.openxmlformats.org/spreadsheetml/2006/main">
  <authors>
    <author>CHM</author>
  </authors>
  <commentList>
    <comment ref="F430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436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4.xml><?xml version="1.0" encoding="utf-8"?>
<comments xmlns="http://schemas.openxmlformats.org/spreadsheetml/2006/main">
  <authors>
    <author>CHM</author>
  </authors>
  <commentList>
    <comment ref="F21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sharedStrings.xml><?xml version="1.0" encoding="utf-8"?>
<sst xmlns="http://schemas.openxmlformats.org/spreadsheetml/2006/main" count="1992" uniqueCount="453">
  <si>
    <t>DIM (1170)</t>
  </si>
  <si>
    <t>EFS - Site du Mans (8220)</t>
  </si>
  <si>
    <t>CAMPS (0131)</t>
  </si>
  <si>
    <t>DCA (0320)</t>
  </si>
  <si>
    <t>Pool Absentéisme</t>
  </si>
  <si>
    <t>Moyenne
(glissante)</t>
  </si>
  <si>
    <t>Mise à jour le :</t>
  </si>
  <si>
    <t>Cible TPER</t>
  </si>
  <si>
    <t>Collecte des déchets (2570)</t>
  </si>
  <si>
    <t>Dir DAL (1200)</t>
  </si>
  <si>
    <t>Equipe centrale de distribution (2950)</t>
  </si>
  <si>
    <t>Jardins (2500)</t>
  </si>
  <si>
    <t>Magasin Général (1240)</t>
  </si>
  <si>
    <t>Reprographie (1260)</t>
  </si>
  <si>
    <t>Standard (1920)</t>
  </si>
  <si>
    <t>Vaguemestre (1940)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</si>
  <si>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</si>
  <si>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</si>
  <si>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</si>
  <si>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</si>
  <si>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</si>
  <si>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</si>
  <si>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</si>
  <si>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</si>
  <si>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</si>
  <si>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</si>
  <si>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</si>
  <si>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</si>
  <si>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AUTRES SECTEURS</t>
  </si>
  <si>
    <t>Sage-Femme</t>
  </si>
  <si>
    <t>BIOLOGIE - PATHOLOGIE</t>
  </si>
  <si>
    <t>CHIRURGIE</t>
  </si>
  <si>
    <t>FME</t>
  </si>
  <si>
    <t>GERIATRIE</t>
  </si>
  <si>
    <t>GPS</t>
  </si>
  <si>
    <t>PACTES</t>
  </si>
  <si>
    <t>DIRECTION RESSOURCES HUMAINES</t>
  </si>
  <si>
    <t>DRH (1320)</t>
  </si>
  <si>
    <t>Médecine du travail (1350)</t>
  </si>
  <si>
    <t>Formation Continue (1360)</t>
  </si>
  <si>
    <t>Pool CLM (1398)</t>
  </si>
  <si>
    <t>Syndicat (0165)</t>
  </si>
  <si>
    <t>Etudes Promos (1391-1392-1393)</t>
  </si>
  <si>
    <t>IMAGERIE</t>
  </si>
  <si>
    <t>Pool</t>
  </si>
  <si>
    <t>0710</t>
  </si>
  <si>
    <t>Type de pôle</t>
  </si>
  <si>
    <t xml:space="preserve">Renfort PPH ORBIS </t>
  </si>
  <si>
    <t>ETP Fonctionnement</t>
  </si>
  <si>
    <t>ETP Remplacement / Renfort (validation DRH)</t>
  </si>
  <si>
    <t>Date de fin ou commentaire</t>
  </si>
  <si>
    <t>Moyenne annuelle
(glissante)</t>
  </si>
  <si>
    <t>DAM (1151)</t>
  </si>
  <si>
    <t>Recherche Clinique (8600)</t>
  </si>
  <si>
    <t>SAFE (1450)</t>
  </si>
  <si>
    <t>Finances Budgets comptabilité (1470)</t>
  </si>
  <si>
    <t>Dir Finances et patrimoine (1410)</t>
  </si>
  <si>
    <t>DIRECTION GENERALE</t>
  </si>
  <si>
    <t>FIPHFP</t>
  </si>
  <si>
    <t>Mensualités</t>
  </si>
  <si>
    <t>Intérim</t>
  </si>
  <si>
    <t>Direction générale (1100)</t>
  </si>
  <si>
    <t>ASH</t>
  </si>
  <si>
    <t>AS</t>
  </si>
  <si>
    <t>IDE</t>
  </si>
  <si>
    <t>Mensualités Rplct RCA</t>
  </si>
  <si>
    <t>UF</t>
  </si>
  <si>
    <t>Budget</t>
  </si>
  <si>
    <t>H</t>
  </si>
  <si>
    <t>MAD</t>
  </si>
  <si>
    <t>ACH</t>
  </si>
  <si>
    <t>AMA</t>
  </si>
  <si>
    <t>Apprenti</t>
  </si>
  <si>
    <t>Renfort hivernal</t>
  </si>
  <si>
    <t>Objet : le présent tableau définit la cible TPER des pôles Cliniques et Médico-Techniques.</t>
  </si>
  <si>
    <t>DIRECTION DES SOINS</t>
  </si>
  <si>
    <t>?</t>
  </si>
  <si>
    <t>Moyens communs Oui / Non</t>
  </si>
  <si>
    <t>Non</t>
  </si>
  <si>
    <t>Direction de l'hotellerie, des achats, de la logistique et du développement durable</t>
  </si>
  <si>
    <t>Compta ana suivi GIE (1153)</t>
  </si>
  <si>
    <t>Cellule patrimoine (1156)</t>
  </si>
  <si>
    <t>Cellule pilotage médico-économique (1411)</t>
  </si>
  <si>
    <t>DS (1380)</t>
  </si>
  <si>
    <t>DPI (1441)</t>
  </si>
  <si>
    <t>DDM (1460)</t>
  </si>
  <si>
    <t>Qualité et gestion des risques (1152)</t>
  </si>
  <si>
    <t>Relation avec les usagers (1154)</t>
  </si>
  <si>
    <t>SPIN (3150)</t>
  </si>
  <si>
    <t>LUTIN 72 (3151)</t>
  </si>
  <si>
    <t>Sécurité Transfusionnelle (3810)</t>
  </si>
  <si>
    <t>Services Techniques (2100)</t>
  </si>
  <si>
    <t>Génie Bio-Médical (2105)</t>
  </si>
  <si>
    <t>Garage (2125)</t>
  </si>
  <si>
    <t>Atelier d'entretien (2190)</t>
  </si>
  <si>
    <t>Radiophysique (2132)</t>
  </si>
  <si>
    <t>Sécurité Incendie (2130)</t>
  </si>
  <si>
    <t>Sécurité des Biens (1930)</t>
  </si>
  <si>
    <t>Blanchisserie (2310)</t>
  </si>
  <si>
    <t>Restauration (2210)</t>
  </si>
  <si>
    <t>DIRECTION DES TRAVAUX</t>
  </si>
  <si>
    <t>DIRECTION HOTELLERIE ACHATS LOGISTIQUES</t>
  </si>
  <si>
    <t>Renfort augmentation activité SF</t>
  </si>
  <si>
    <t>Communication (1131)</t>
  </si>
  <si>
    <t>Direction Affaires juridiques CPOM (1150)</t>
  </si>
  <si>
    <t>DAG et des coopérations (1130)</t>
  </si>
  <si>
    <t>Convention mise à disposition LAVAL</t>
  </si>
  <si>
    <t xml:space="preserve">EHLS </t>
  </si>
  <si>
    <t>IBODE</t>
  </si>
  <si>
    <t>IADE</t>
  </si>
  <si>
    <t>Département Fonctionnel (1439)</t>
  </si>
  <si>
    <t>DSI (1440)</t>
  </si>
  <si>
    <t>Département Technique (1438)</t>
  </si>
  <si>
    <t>Gestion des moyens de Remplacement DRH (1395)</t>
  </si>
  <si>
    <t>Renfort</t>
  </si>
  <si>
    <t>Mensualités ESAT</t>
  </si>
  <si>
    <t>Directeur</t>
  </si>
  <si>
    <t>Cellule ordonnancement (1382)</t>
  </si>
  <si>
    <t>Technicien labo</t>
  </si>
  <si>
    <t>Pool remplacement</t>
  </si>
  <si>
    <t>NOM</t>
  </si>
  <si>
    <t>PRENOM</t>
  </si>
  <si>
    <t>MOTIF</t>
  </si>
  <si>
    <t>BOUGARD</t>
  </si>
  <si>
    <t>Jean-Michel</t>
  </si>
  <si>
    <t>Maintien dans l'emploi</t>
  </si>
  <si>
    <t>TISSERAUD</t>
  </si>
  <si>
    <t>Jean-Luc</t>
  </si>
  <si>
    <t>VALLEE</t>
  </si>
  <si>
    <t>MELANIE</t>
  </si>
  <si>
    <t>REY</t>
  </si>
  <si>
    <t>Evelyne</t>
  </si>
  <si>
    <t>POOL</t>
  </si>
  <si>
    <t>LADUREE</t>
  </si>
  <si>
    <t>BRIGITTE</t>
  </si>
  <si>
    <t>Renfort Mme Ladurée jusqu'à son départ (effectif secrétariat brancardage)</t>
  </si>
  <si>
    <t>DELTA Mise à disposition</t>
  </si>
  <si>
    <t>Franck</t>
  </si>
  <si>
    <t>3400/3470</t>
  </si>
  <si>
    <t>Mensualités SF - été</t>
  </si>
  <si>
    <t>IDE/AP</t>
  </si>
  <si>
    <t>POLE</t>
  </si>
  <si>
    <t>4428/21/22</t>
  </si>
  <si>
    <t>LANDEMAINE</t>
  </si>
  <si>
    <t>EDITH</t>
  </si>
  <si>
    <t>Renfort Administratif - Maintien dans l'emploi</t>
  </si>
  <si>
    <t xml:space="preserve">MOULIN </t>
  </si>
  <si>
    <t>Marie-Noëlle</t>
  </si>
  <si>
    <t>4149/4103</t>
  </si>
  <si>
    <t>VALETTE</t>
  </si>
  <si>
    <t>BEATRICE</t>
  </si>
  <si>
    <t>Renfort administratif</t>
  </si>
  <si>
    <t>Renfort IDE CPVD</t>
  </si>
  <si>
    <t>BLOC</t>
  </si>
  <si>
    <t>Renfort KARDEX</t>
  </si>
  <si>
    <t xml:space="preserve">DIRECTION QUALITE USAGERS </t>
  </si>
  <si>
    <t>BRASSEUR</t>
  </si>
  <si>
    <t>FRANCOISE</t>
  </si>
  <si>
    <t xml:space="preserve">Agent de convivialité </t>
  </si>
  <si>
    <t>DIRECTION DES SYSTEMES D INFORMATION</t>
  </si>
  <si>
    <t>VILNAT</t>
  </si>
  <si>
    <t>GAELLE</t>
  </si>
  <si>
    <t>AUG TEMPS PARTIEL</t>
  </si>
  <si>
    <t>LHERBIER</t>
  </si>
  <si>
    <t>Jean-Louis</t>
  </si>
  <si>
    <t>Renfort mission cartographie</t>
  </si>
  <si>
    <t xml:space="preserve">DIRECTION DES FINANCES DU PATRIMOINE </t>
  </si>
  <si>
    <t>Logement Allonnes</t>
  </si>
  <si>
    <t>Pool - mensualités</t>
  </si>
  <si>
    <t>DIM</t>
  </si>
  <si>
    <t>SRV Pédiatrie</t>
  </si>
  <si>
    <t>Facturation GIE/TEP</t>
  </si>
  <si>
    <t>Véronique</t>
  </si>
  <si>
    <t>UMRA</t>
  </si>
  <si>
    <t>Coordination des secrétariats médicaux (1310)</t>
  </si>
  <si>
    <t>DIRECTION AFFAIRES GENERALES, DES COOPERATIONS, DE LA FILIERE GERIATRIQUE et DU GHT</t>
  </si>
  <si>
    <t>DESMET</t>
  </si>
  <si>
    <t>MAD Château du Loir</t>
  </si>
  <si>
    <t>Séverine</t>
  </si>
  <si>
    <t>CHIRURGIE - Plateau Technique Bloc ambulatoire (Fontenoy/Monet)</t>
  </si>
  <si>
    <t>Transfo vacataire en Rplct RCA</t>
  </si>
  <si>
    <t>Christine</t>
  </si>
  <si>
    <t xml:space="preserve">LECHAT </t>
  </si>
  <si>
    <t>laurence</t>
  </si>
  <si>
    <t>HOARAU</t>
  </si>
  <si>
    <t>Gilles</t>
  </si>
  <si>
    <t>MER</t>
  </si>
  <si>
    <t>Stéphanie</t>
  </si>
  <si>
    <t>MEDECINES SPECIALISEES</t>
  </si>
  <si>
    <t>FIPHFP (1351)</t>
  </si>
  <si>
    <t>RIBOUCHON</t>
  </si>
  <si>
    <t>Atelier électronique Bio-Médical (2157)</t>
  </si>
  <si>
    <t>Atelier Imagerie Anesthésie (2159)</t>
  </si>
  <si>
    <t>Atelier électromécanique Bio-Médical (2160)</t>
  </si>
  <si>
    <t>Atelier maintenance Blanchisserie (2158)</t>
  </si>
  <si>
    <t>Atelier Maconnerie VRD  (2156)</t>
  </si>
  <si>
    <t>Atelier courant faible (2155)</t>
  </si>
  <si>
    <t>Atelier courant fort (2154)</t>
  </si>
  <si>
    <t>Atelier plomberie/CVC (2153)</t>
  </si>
  <si>
    <t>Atelier FER/mécanique (2150)</t>
  </si>
  <si>
    <t>Atelier serrurerie/menuiserie (2151)</t>
  </si>
  <si>
    <t>Atelier peinture (2152)</t>
  </si>
  <si>
    <t>HERISSON</t>
  </si>
  <si>
    <t>Rémy</t>
  </si>
  <si>
    <t>Agent financé FIPHFP</t>
  </si>
  <si>
    <t>GIRONDEAU</t>
  </si>
  <si>
    <t>Formation FIPHFP</t>
  </si>
  <si>
    <t>Effectif Fct 01/01/2017</t>
  </si>
  <si>
    <t>Projet Acupuncture</t>
  </si>
  <si>
    <t>Ouverture du centre de santé</t>
  </si>
  <si>
    <t>MARCHAND</t>
  </si>
  <si>
    <t>Sylvie</t>
  </si>
  <si>
    <t>BOISNAY</t>
  </si>
  <si>
    <t>Réorg. Logistique pharma</t>
  </si>
  <si>
    <t>Médecine Nucléaire</t>
  </si>
  <si>
    <t>Médecine Vasculaire</t>
  </si>
  <si>
    <t>Radiologie Interventionnelle</t>
  </si>
  <si>
    <t>Projet SRV</t>
  </si>
  <si>
    <t>3730/4338</t>
  </si>
  <si>
    <t>Total cible TPER 2017</t>
  </si>
  <si>
    <t>Réorg. U64 (patients trachéo-ventilés)</t>
  </si>
  <si>
    <t>Protocole de coopération</t>
  </si>
  <si>
    <t>CENTRE DE FORMATION PAR LA SIMULATION (8331)</t>
  </si>
  <si>
    <t>Contrats étudiants</t>
  </si>
  <si>
    <t>suppression de l'archivage et envoi résultat labo</t>
  </si>
  <si>
    <t>Intérim IBODE</t>
  </si>
  <si>
    <t>Réajustement maquette</t>
  </si>
  <si>
    <t>Chantal</t>
  </si>
  <si>
    <t>GUOUILLER (0,8)/LORILLEUX (0,5)</t>
  </si>
  <si>
    <t>Réduction capacitaire</t>
  </si>
  <si>
    <t>DAMAIN</t>
  </si>
  <si>
    <t>renfort</t>
  </si>
  <si>
    <t>mensu Rplct</t>
  </si>
  <si>
    <t>Renfort activité urgences</t>
  </si>
  <si>
    <t>ALTADIR</t>
  </si>
  <si>
    <t>QATIB</t>
  </si>
  <si>
    <t>Nahoual</t>
  </si>
  <si>
    <t>GHT</t>
  </si>
  <si>
    <t>Temps sur GHT</t>
  </si>
  <si>
    <t>SMOT</t>
  </si>
  <si>
    <t>Renfort IDE  pour urgences pédiatriques</t>
  </si>
  <si>
    <t>TPER Global</t>
  </si>
  <si>
    <t>Chirurgie réfractive</t>
  </si>
  <si>
    <t>Effectifs de fonctionnement (hors intérim, syndicat, études promos, CLM)</t>
  </si>
  <si>
    <t>Pool institutionnel jour +15 jours (1300)</t>
  </si>
  <si>
    <t xml:space="preserve">Pool institutionnel nuit -15 jours </t>
  </si>
  <si>
    <t>Pool institutionnel de nuit (1319)</t>
  </si>
  <si>
    <t>GANDON</t>
  </si>
  <si>
    <t>Renfort restructuration pôle</t>
  </si>
  <si>
    <t>Sandrine</t>
  </si>
  <si>
    <t>CHEBEL/LE CAM</t>
  </si>
  <si>
    <t>Mohamed/Anaig</t>
  </si>
  <si>
    <t>GHT (A confirmer)</t>
  </si>
  <si>
    <t>Mensualités RCA</t>
  </si>
  <si>
    <t>Mensu abs</t>
  </si>
  <si>
    <t>Conducteur travaux</t>
  </si>
  <si>
    <t>Dutrannoy</t>
  </si>
  <si>
    <t xml:space="preserve">Renfort  </t>
  </si>
  <si>
    <t>renfort IDE été</t>
  </si>
  <si>
    <t>COLLET</t>
  </si>
  <si>
    <t>Sandra</t>
  </si>
  <si>
    <t>études</t>
  </si>
  <si>
    <t>DIRECTION AFFAIRES MEDICALES - RECHERCHE CLINIQUE - AFFAIRES JURIDIQUES CPOM</t>
  </si>
  <si>
    <t>LELOY</t>
  </si>
  <si>
    <t>Céline</t>
  </si>
  <si>
    <t>MAD Pssl (Vidus)</t>
  </si>
  <si>
    <t>Médecine vasculaire ambu</t>
  </si>
  <si>
    <t>Unité Pivot</t>
  </si>
  <si>
    <t>ACCAULT/LE GALL</t>
  </si>
  <si>
    <t>MENSUALISATION  DE LA CIBLE TPER 2018</t>
  </si>
  <si>
    <t>Effectif Fct 01/01/2018</t>
  </si>
  <si>
    <t>Effectifs de fonctionnement au 31/12/2017 (cliniques/MT)</t>
  </si>
  <si>
    <t>UTH</t>
  </si>
  <si>
    <t>Effectifs de Fonctionnement 2018</t>
  </si>
  <si>
    <t>Renfort / Rplct 2018</t>
  </si>
  <si>
    <t>Total cible TPER 2018</t>
  </si>
  <si>
    <t>ECART 2018/2017</t>
  </si>
  <si>
    <t xml:space="preserve">           La cible TPER intégre les ETP de fonctionnement (créations/suppressions 2018 connues) + les renforts validés par la DRH + les enveloppes de remplacement le cas échéant</t>
  </si>
  <si>
    <t>Mise à plat TEF UCSA</t>
  </si>
  <si>
    <t xml:space="preserve">TOTAL CIBLE TPER 2018 Direction : </t>
  </si>
  <si>
    <t>AGEM</t>
  </si>
  <si>
    <t xml:space="preserve">GHT </t>
  </si>
  <si>
    <t>Effectifs de fonctionnement au 31/12/2017</t>
  </si>
  <si>
    <t xml:space="preserve">Total Direction 2018 CHM : </t>
  </si>
  <si>
    <t>Total Cible TPER 2017</t>
  </si>
  <si>
    <t xml:space="preserve">TOTAL CIBLE TPER 2018 Direction CHM : </t>
  </si>
  <si>
    <t>Centre Fédératif douleur et UETD</t>
  </si>
  <si>
    <t>LOISON</t>
  </si>
  <si>
    <t>Valériane</t>
  </si>
  <si>
    <t>HDJ Soins palliatifs</t>
  </si>
  <si>
    <t xml:space="preserve"> Renfort UTH</t>
  </si>
  <si>
    <t xml:space="preserve">Projet nutrition </t>
  </si>
  <si>
    <t xml:space="preserve">IDE Palliachim </t>
  </si>
  <si>
    <t>Intégration nvelles activités en provenance d'autres pôles</t>
  </si>
  <si>
    <t>transferts d'activité vers autre pôle</t>
  </si>
  <si>
    <t>En attente validation fiche</t>
  </si>
  <si>
    <t>Maintien dans l'emploi ?</t>
  </si>
  <si>
    <t>Chirurgie du handicap</t>
  </si>
  <si>
    <t>UCA Femme Mère Enfant</t>
  </si>
  <si>
    <t>Sécurisation du secteur grossesses à risques</t>
  </si>
  <si>
    <t>renfort CET ?</t>
  </si>
  <si>
    <t>? Réorg.logistique</t>
  </si>
  <si>
    <t>Renfort cadre Marc DESMONS</t>
  </si>
  <si>
    <t>Réduction capacitaire lits en obstétrique</t>
  </si>
  <si>
    <t>Neuro-Psychologue - troubles du language (En attente comité projet)</t>
  </si>
  <si>
    <t>Poste AVS - financé par FIPHFP</t>
  </si>
  <si>
    <t>Mensualités Rplct abs -15 jours</t>
  </si>
  <si>
    <t>Othophoniste Troubles languages</t>
  </si>
  <si>
    <t>Secrétaire Troubles languages</t>
  </si>
  <si>
    <t xml:space="preserve"> Renfort UTH cadre</t>
  </si>
  <si>
    <t>Mensualités Absentéisme</t>
  </si>
  <si>
    <t>Mensualités remplct.</t>
  </si>
  <si>
    <t>Château du Loir (attention non validé)</t>
  </si>
  <si>
    <t xml:space="preserve">Effectifs de fonctionnement au 31/12/2017 </t>
  </si>
  <si>
    <t>Maintien</t>
  </si>
  <si>
    <t>Syndicat</t>
  </si>
  <si>
    <t>Promos</t>
  </si>
  <si>
    <t>Apprentis</t>
  </si>
  <si>
    <t>Pool CLM</t>
  </si>
  <si>
    <t>Pool hors P</t>
  </si>
  <si>
    <t>Renfort UTH</t>
  </si>
  <si>
    <t>Renfort Hivernal</t>
  </si>
  <si>
    <t>Création 2018 non validée</t>
  </si>
  <si>
    <t>Création 2017 non validée</t>
  </si>
  <si>
    <t>Création/sup 2018 validée</t>
  </si>
  <si>
    <t>Ecart entre Tajust et mon TPER</t>
  </si>
  <si>
    <t>Création comités projets</t>
  </si>
  <si>
    <t>TOTAL</t>
  </si>
  <si>
    <t>Attention pas en 2018</t>
  </si>
  <si>
    <t>Adjoint adm CCM</t>
  </si>
  <si>
    <t>Projet Barquette MCO</t>
  </si>
  <si>
    <t>Projet barquette MCO</t>
  </si>
  <si>
    <t>Transfert DS poste MCMOU</t>
  </si>
  <si>
    <t>Transfert vers DRH MCMOU</t>
  </si>
  <si>
    <t>Ag.restauration/hôtelleri</t>
  </si>
  <si>
    <t>Directeur(trice) des RH</t>
  </si>
  <si>
    <t>Métiers</t>
  </si>
  <si>
    <t>Arevoir</t>
  </si>
  <si>
    <t>IDE Santé publique (0,2 déjà créé en 2017)</t>
  </si>
  <si>
    <t>PROU (retraite)</t>
  </si>
  <si>
    <t>MASSE (retraite)</t>
  </si>
  <si>
    <t>UTH 0,5 Kiné (voir modalités recrutement)</t>
  </si>
  <si>
    <t>Transfert Cs neuro</t>
  </si>
  <si>
    <t>Transfert CS de neuro vers SAFE</t>
  </si>
  <si>
    <t>Transfert poste C.LE GOFF vers imagerie 80% /20% DS</t>
  </si>
  <si>
    <t>Transfert C.LEGOFF 80%ima/20%DS</t>
  </si>
  <si>
    <t>Onett</t>
  </si>
  <si>
    <t>rendu onett</t>
  </si>
  <si>
    <t>Investissement Robot</t>
  </si>
  <si>
    <t>Renfort Paumier</t>
  </si>
  <si>
    <t>départ retraite Mme Keryhuel</t>
  </si>
  <si>
    <t>LELOY/FASILLEAU</t>
  </si>
  <si>
    <t>Céline / SANDRINE</t>
  </si>
  <si>
    <t>Projet dématérialisation Rendu poste tech labo</t>
  </si>
  <si>
    <t>HDJ Cancéro</t>
  </si>
  <si>
    <t xml:space="preserve">renfort CET </t>
  </si>
  <si>
    <t>M.HOARAU</t>
  </si>
  <si>
    <t>UTH - ASE</t>
  </si>
  <si>
    <t>JEAN</t>
  </si>
  <si>
    <t>V.Radou (transfert vers CAP SIM)</t>
  </si>
  <si>
    <t>V.RADOU CAPSIM</t>
  </si>
  <si>
    <t>CORNU.S IDE</t>
  </si>
  <si>
    <t>IDE -CEGIDD (financement ARS)</t>
  </si>
  <si>
    <t>AA -CEGIDD (financement ARS)</t>
  </si>
  <si>
    <t>ASE (prise en charge patient MP)</t>
  </si>
  <si>
    <t>CHAUSSON</t>
  </si>
  <si>
    <t>Laëtitia</t>
  </si>
  <si>
    <t>LEGRAND</t>
  </si>
  <si>
    <t>Elise</t>
  </si>
  <si>
    <t>Code UF</t>
  </si>
  <si>
    <t>Direction</t>
  </si>
  <si>
    <t>Objet de la modification</t>
  </si>
  <si>
    <t>Date de mise en œuvre</t>
  </si>
  <si>
    <t>Date de modification</t>
  </si>
  <si>
    <t>Source</t>
  </si>
  <si>
    <t>GPMC</t>
  </si>
  <si>
    <t>Coût moyen estimé</t>
  </si>
  <si>
    <t>Coût réel</t>
  </si>
  <si>
    <t>CREATION</t>
  </si>
  <si>
    <t>SUPPRESSION</t>
  </si>
  <si>
    <t>TRANSFERT</t>
  </si>
  <si>
    <t>REDEPLOIEMENT</t>
  </si>
  <si>
    <t>EFFECTIFS DE FCT</t>
  </si>
  <si>
    <t>EFFECTIF NON PERENNE</t>
  </si>
  <si>
    <t>EFFECTIF TOTAL</t>
  </si>
  <si>
    <t>Gestion des Ressources Humaines</t>
  </si>
  <si>
    <t>Année</t>
  </si>
  <si>
    <t>Mois</t>
  </si>
  <si>
    <t>Code poste</t>
  </si>
  <si>
    <t>Matricule</t>
  </si>
  <si>
    <t>Agent</t>
  </si>
  <si>
    <t>ETP affectation</t>
  </si>
  <si>
    <t>Début</t>
  </si>
  <si>
    <t>Fin</t>
  </si>
  <si>
    <t>Ecart ETP</t>
  </si>
  <si>
    <t>Ecart coût</t>
  </si>
  <si>
    <t>LAUNAY Delphine</t>
  </si>
  <si>
    <t>Vacance</t>
  </si>
  <si>
    <t>Poste aménagé</t>
  </si>
  <si>
    <t>Maintien dans l'emploi / aménagement de poste</t>
  </si>
  <si>
    <t>Début poste</t>
  </si>
  <si>
    <t>Fin de poste</t>
  </si>
  <si>
    <t>Statut</t>
  </si>
  <si>
    <t>ETPR théorique</t>
  </si>
  <si>
    <t>10</t>
  </si>
  <si>
    <t>12</t>
  </si>
  <si>
    <t>Libellé poste</t>
  </si>
  <si>
    <t>Quotité</t>
  </si>
  <si>
    <t>Service de restauration</t>
  </si>
  <si>
    <t>Mobilité</t>
  </si>
  <si>
    <t>Localisation / bâtiment</t>
  </si>
  <si>
    <t>Spécialité</t>
  </si>
  <si>
    <t>Fontenoy</t>
  </si>
  <si>
    <t>Administration DRH</t>
  </si>
  <si>
    <t>Effectif projeté (pour mensualités)</t>
  </si>
  <si>
    <t>Code fonction</t>
  </si>
  <si>
    <t>NBI</t>
  </si>
  <si>
    <t>Prime chaussures</t>
  </si>
  <si>
    <t>134657</t>
  </si>
  <si>
    <t>Agent Internat</t>
  </si>
  <si>
    <t>Structure interne</t>
  </si>
  <si>
    <t>DRH</t>
  </si>
  <si>
    <t>RESTAURATION</t>
  </si>
  <si>
    <t>Direction des ressources humaines</t>
  </si>
  <si>
    <t>Pôle</t>
  </si>
  <si>
    <t>n°</t>
  </si>
  <si>
    <t>Libellé UF</t>
  </si>
  <si>
    <t>Poste lié à un autre</t>
  </si>
  <si>
    <t>Colonne1</t>
  </si>
  <si>
    <t>A0006</t>
  </si>
  <si>
    <t>Jour / nuit</t>
  </si>
  <si>
    <t>jour</t>
  </si>
  <si>
    <t>Code pôle</t>
  </si>
  <si>
    <t>2018</t>
  </si>
  <si>
    <t>2210</t>
  </si>
  <si>
    <t>1320</t>
  </si>
  <si>
    <t>Mois = Application.InputBox("N° du mois", Type:=1)</t>
  </si>
  <si>
    <t xml:space="preserve">        If Mois &lt; 12 Then</t>
  </si>
  <si>
    <t xml:space="preserve">            For i = 1 To 12 - Mois</t>
  </si>
  <si>
    <t xml:space="preserve">                .Rows(Ligne + 1).Copy</t>
  </si>
  <si>
    <t xml:space="preserve">                .Rows(Ligne + 1 + i).Select</t>
  </si>
  <si>
    <t xml:space="preserve">                ActiveSheet.Paste</t>
  </si>
  <si>
    <t xml:space="preserve">                Application.CutCopyMode = False</t>
  </si>
  <si>
    <t xml:space="preserve">            Next i</t>
  </si>
  <si>
    <t xml:space="preserve">        End If</t>
  </si>
  <si>
    <t xml:space="preserve">    End With</t>
  </si>
  <si>
    <t>End Sub</t>
  </si>
  <si>
    <t>Sub etape2()</t>
  </si>
  <si>
    <t xml:space="preserve">    Dim Ligne As Integer, i As Byte, Mois As Byte</t>
  </si>
  <si>
    <t xml:space="preserve">    With Sheets("BASE")</t>
  </si>
  <si>
    <t xml:space="preserve">        Ligne = .Range("A" &amp; Rows.Count).End(xlUp).Row 'N° de la dernière ligne</t>
  </si>
  <si>
    <t xml:space="preserve">ne pas supprimer la ligne !!! Simplement "effacer le contenu" sinon elle change tous les codes </t>
  </si>
  <si>
    <t>A0005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</si>
</sst>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(* #,##0.00_);_(* \(#,##0.00\);_(* &quot;-&quot;??_);_(@_)"/>
    <numFmt numFmtId="167" formatCode="00000"/>
  </numFmts>
  <fonts count="3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color indexed="10"/>
      <name val="Arial"/>
      <family val="2"/>
    </font>
    <font>
      <b/>
      <u/>
      <sz val="14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4"/>
      <color indexed="43"/>
      <name val="Arial"/>
      <family val="2"/>
    </font>
    <font>
      <sz val="14"/>
      <name val="Arial"/>
      <family val="2"/>
    </font>
    <font>
      <sz val="18"/>
      <name val="Arial"/>
      <family val="2"/>
    </font>
    <font>
      <b/>
      <sz val="16"/>
      <color indexed="10"/>
      <name val="Arial"/>
      <family val="2"/>
    </font>
    <font>
      <b/>
      <sz val="16"/>
      <color indexed="43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4"/>
      <color theme="4" tint="0.39997558519241921"/>
      <name val="Arial"/>
      <family val="2"/>
    </font>
    <font>
      <b/>
      <sz val="14"/>
      <color rgb="FFFF0000"/>
      <name val="Arial"/>
      <family val="2"/>
    </font>
    <font>
      <b/>
      <sz val="14"/>
      <color rgb="FFFFFF00"/>
      <name val="Arial"/>
      <family val="2"/>
    </font>
    <font>
      <b/>
      <sz val="14"/>
      <color theme="4" tint="0.59999389629810485"/>
      <name val="Arial"/>
      <family val="2"/>
    </font>
    <font>
      <b/>
      <sz val="14"/>
      <color theme="3" tint="0.59999389629810485"/>
      <name val="Arial"/>
      <family val="2"/>
    </font>
    <font>
      <b/>
      <sz val="14"/>
      <color theme="3" tint="0.79998168889431442"/>
      <name val="Arial"/>
      <family val="2"/>
    </font>
    <font>
      <b/>
      <sz val="16"/>
      <color rgb="FFFFFF00"/>
      <name val="Arial"/>
      <family val="2"/>
    </font>
    <font>
      <b/>
      <sz val="16"/>
      <color theme="3" tint="0.59999389629810485"/>
      <name val="Arial"/>
      <family val="2"/>
    </font>
    <font>
      <sz val="16"/>
      <color rgb="FFFF000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Arial Unicode MS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2">
    <xf numFmtId="0" fontId="0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9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5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/>
    <xf numFmtId="0" fontId="6" fillId="0" borderId="0" xfId="0" applyFont="1"/>
    <xf numFmtId="0" fontId="6" fillId="0" borderId="0" xfId="0" quotePrefix="1" applyFont="1" applyAlignment="1">
      <alignment horizontal="left"/>
    </xf>
    <xf numFmtId="10" fontId="0" fillId="0" borderId="0" xfId="0" applyNumberFormat="1"/>
    <xf numFmtId="0" fontId="10" fillId="0" borderId="0" xfId="0" applyFont="1"/>
    <xf numFmtId="0" fontId="2" fillId="0" borderId="0" xfId="0" applyFont="1" applyAlignment="1">
      <alignment horizontal="center"/>
    </xf>
    <xf numFmtId="2" fontId="9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9" fillId="0" borderId="0" xfId="0" applyFont="1" applyFill="1" applyBorder="1" applyAlignment="1">
      <alignment horizontal="center" vertical="center" wrapText="1"/>
    </xf>
    <xf numFmtId="165" fontId="6" fillId="0" borderId="0" xfId="0" applyNumberFormat="1" applyFont="1"/>
    <xf numFmtId="2" fontId="9" fillId="2" borderId="3" xfId="0" applyNumberFormat="1" applyFont="1" applyFill="1" applyBorder="1" applyAlignment="1">
      <alignment horizontal="center" vertical="center" wrapText="1"/>
    </xf>
    <xf numFmtId="0" fontId="6" fillId="0" borderId="0" xfId="0" applyFont="1" applyBorder="1"/>
    <xf numFmtId="0" fontId="0" fillId="0" borderId="0" xfId="0" applyBorder="1"/>
    <xf numFmtId="2" fontId="5" fillId="2" borderId="3" xfId="0" applyNumberFormat="1" applyFont="1" applyFill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right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9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2" fontId="9" fillId="0" borderId="3" xfId="0" applyNumberFormat="1" applyFont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right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 vertical="center" wrapText="1"/>
    </xf>
    <xf numFmtId="0" fontId="8" fillId="0" borderId="0" xfId="0" quotePrefix="1" applyNumberFormat="1" applyFont="1" applyBorder="1" applyAlignment="1">
      <alignment horizontal="right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8" fillId="0" borderId="0" xfId="0" quotePrefix="1" applyNumberFormat="1" applyFont="1" applyFill="1" applyBorder="1" applyAlignment="1">
      <alignment horizontal="right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2" fillId="3" borderId="0" xfId="0" applyFont="1" applyFill="1" applyBorder="1"/>
    <xf numFmtId="0" fontId="8" fillId="0" borderId="0" xfId="0" applyNumberFormat="1" applyFont="1" applyFill="1" applyBorder="1" applyAlignment="1">
      <alignment horizontal="right" vertical="center" wrapText="1"/>
    </xf>
    <xf numFmtId="0" fontId="0" fillId="0" borderId="0" xfId="0" applyFill="1" applyBorder="1" applyAlignment="1">
      <alignment vertical="center" wrapText="1"/>
    </xf>
    <xf numFmtId="2" fontId="5" fillId="0" borderId="12" xfId="0" applyNumberFormat="1" applyFont="1" applyBorder="1" applyAlignment="1">
      <alignment horizontal="center" vertical="center" wrapText="1"/>
    </xf>
    <xf numFmtId="2" fontId="5" fillId="0" borderId="13" xfId="0" applyNumberFormat="1" applyFont="1" applyBorder="1" applyAlignment="1">
      <alignment horizontal="center" vertical="center" wrapText="1"/>
    </xf>
    <xf numFmtId="2" fontId="5" fillId="0" borderId="14" xfId="0" applyNumberFormat="1" applyFont="1" applyBorder="1" applyAlignment="1">
      <alignment horizontal="center" vertical="center" wrapText="1"/>
    </xf>
    <xf numFmtId="2" fontId="5" fillId="0" borderId="15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2" fillId="4" borderId="0" xfId="0" applyFont="1" applyFill="1" applyBorder="1"/>
    <xf numFmtId="0" fontId="5" fillId="4" borderId="17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0" borderId="14" xfId="0" applyNumberFormat="1" applyFont="1" applyFill="1" applyBorder="1" applyAlignment="1">
      <alignment horizontal="center" vertical="center" wrapText="1"/>
    </xf>
    <xf numFmtId="0" fontId="5" fillId="0" borderId="15" xfId="0" applyNumberFormat="1" applyFon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 wrapText="1"/>
    </xf>
    <xf numFmtId="0" fontId="13" fillId="4" borderId="17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5" fillId="0" borderId="18" xfId="0" applyNumberFormat="1" applyFont="1" applyFill="1" applyBorder="1" applyAlignment="1">
      <alignment horizontal="center" vertical="center" wrapText="1"/>
    </xf>
    <xf numFmtId="0" fontId="5" fillId="2" borderId="19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14" fillId="0" borderId="0" xfId="0" applyFont="1"/>
    <xf numFmtId="165" fontId="14" fillId="0" borderId="0" xfId="0" applyNumberFormat="1" applyFont="1"/>
    <xf numFmtId="0" fontId="9" fillId="0" borderId="4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2" borderId="21" xfId="0" quotePrefix="1" applyNumberFormat="1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2" fontId="5" fillId="0" borderId="12" xfId="0" applyNumberFormat="1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2" fontId="5" fillId="5" borderId="12" xfId="0" applyNumberFormat="1" applyFont="1" applyFill="1" applyBorder="1" applyAlignment="1">
      <alignment horizontal="center" vertical="center" wrapText="1"/>
    </xf>
    <xf numFmtId="2" fontId="5" fillId="0" borderId="14" xfId="0" applyNumberFormat="1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9" fillId="0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6" fillId="0" borderId="0" xfId="0" quotePrefix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1" fillId="0" borderId="27" xfId="0" quotePrefix="1" applyNumberFormat="1" applyFont="1" applyBorder="1" applyAlignment="1">
      <alignment horizontal="center" vertical="center"/>
    </xf>
    <xf numFmtId="0" fontId="5" fillId="2" borderId="4" xfId="0" quotePrefix="1" applyNumberFormat="1" applyFont="1" applyFill="1" applyBorder="1" applyAlignment="1">
      <alignment horizontal="right" vertical="center" wrapText="1"/>
    </xf>
    <xf numFmtId="0" fontId="5" fillId="0" borderId="27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28" xfId="0" applyFont="1" applyFill="1" applyBorder="1" applyAlignment="1">
      <alignment horizontal="center" vertical="center" wrapText="1"/>
    </xf>
    <xf numFmtId="0" fontId="13" fillId="4" borderId="29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2" fontId="11" fillId="0" borderId="27" xfId="0" quotePrefix="1" applyNumberFormat="1" applyFont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0" fontId="5" fillId="3" borderId="31" xfId="0" applyFont="1" applyFill="1" applyBorder="1" applyAlignment="1">
      <alignment horizontal="center" vertical="center" wrapText="1"/>
    </xf>
    <xf numFmtId="0" fontId="5" fillId="3" borderId="32" xfId="0" applyFont="1" applyFill="1" applyBorder="1" applyAlignment="1">
      <alignment horizontal="center" vertical="center" wrapText="1"/>
    </xf>
    <xf numFmtId="0" fontId="5" fillId="0" borderId="33" xfId="0" applyNumberFormat="1" applyFont="1" applyFill="1" applyBorder="1" applyAlignment="1">
      <alignment horizontal="center" vertical="center" wrapText="1"/>
    </xf>
    <xf numFmtId="0" fontId="5" fillId="0" borderId="34" xfId="0" applyNumberFormat="1" applyFont="1" applyFill="1" applyBorder="1" applyAlignment="1">
      <alignment horizontal="center" vertical="center" wrapText="1"/>
    </xf>
    <xf numFmtId="0" fontId="2" fillId="0" borderId="35" xfId="0" applyNumberFormat="1" applyFont="1" applyFill="1" applyBorder="1" applyAlignment="1">
      <alignment horizontal="left" vertical="center" wrapText="1"/>
    </xf>
    <xf numFmtId="0" fontId="2" fillId="0" borderId="36" xfId="0" applyNumberFormat="1" applyFont="1" applyFill="1" applyBorder="1" applyAlignment="1">
      <alignment horizontal="left" vertical="center" wrapText="1"/>
    </xf>
    <xf numFmtId="0" fontId="5" fillId="0" borderId="37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0" borderId="3" xfId="0" quotePrefix="1" applyFont="1" applyBorder="1" applyAlignment="1">
      <alignment horizontal="center" vertical="center" wrapText="1"/>
    </xf>
    <xf numFmtId="0" fontId="5" fillId="4" borderId="38" xfId="0" applyFont="1" applyFill="1" applyBorder="1" applyAlignment="1">
      <alignment horizontal="center" vertical="center" wrapText="1"/>
    </xf>
    <xf numFmtId="0" fontId="11" fillId="0" borderId="39" xfId="0" quotePrefix="1" applyNumberFormat="1" applyFont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6" borderId="40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5" fillId="7" borderId="41" xfId="0" applyFont="1" applyFill="1" applyBorder="1" applyAlignment="1">
      <alignment horizontal="center" vertical="center" wrapText="1"/>
    </xf>
    <xf numFmtId="0" fontId="5" fillId="6" borderId="26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22" xfId="0" applyFont="1" applyFill="1" applyBorder="1" applyAlignment="1">
      <alignment horizontal="center" vertical="center" wrapText="1"/>
    </xf>
    <xf numFmtId="0" fontId="5" fillId="7" borderId="42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3" xfId="0" applyFont="1" applyFill="1" applyBorder="1" applyAlignment="1">
      <alignment horizontal="center" vertical="center" wrapText="1"/>
    </xf>
    <xf numFmtId="0" fontId="5" fillId="7" borderId="22" xfId="0" applyFont="1" applyFill="1" applyBorder="1" applyAlignment="1">
      <alignment horizontal="center" vertical="center" wrapText="1"/>
    </xf>
    <xf numFmtId="0" fontId="9" fillId="0" borderId="44" xfId="0" applyFont="1" applyFill="1" applyBorder="1" applyAlignment="1">
      <alignment horizontal="center" vertical="center" wrapText="1"/>
    </xf>
    <xf numFmtId="0" fontId="20" fillId="6" borderId="41" xfId="0" applyFont="1" applyFill="1" applyBorder="1" applyAlignment="1">
      <alignment horizontal="center" vertical="center" wrapText="1"/>
    </xf>
    <xf numFmtId="0" fontId="5" fillId="2" borderId="45" xfId="0" quotePrefix="1" applyNumberFormat="1" applyFont="1" applyFill="1" applyBorder="1" applyAlignment="1">
      <alignment horizontal="center" vertical="center" wrapText="1"/>
    </xf>
    <xf numFmtId="0" fontId="21" fillId="0" borderId="46" xfId="0" applyFont="1" applyBorder="1" applyAlignment="1">
      <alignment horizontal="center" vertical="center" wrapText="1"/>
    </xf>
    <xf numFmtId="2" fontId="5" fillId="2" borderId="2" xfId="0" applyNumberFormat="1" applyFont="1" applyFill="1" applyBorder="1" applyAlignment="1">
      <alignment horizontal="center" vertical="center" wrapText="1"/>
    </xf>
    <xf numFmtId="2" fontId="5" fillId="2" borderId="12" xfId="0" applyNumberFormat="1" applyFont="1" applyFill="1" applyBorder="1" applyAlignment="1">
      <alignment horizontal="center" vertical="center" wrapText="1"/>
    </xf>
    <xf numFmtId="0" fontId="5" fillId="2" borderId="47" xfId="0" quotePrefix="1" applyNumberFormat="1" applyFont="1" applyFill="1" applyBorder="1" applyAlignment="1">
      <alignment horizontal="center" vertical="center" wrapText="1"/>
    </xf>
    <xf numFmtId="0" fontId="22" fillId="7" borderId="7" xfId="0" applyFont="1" applyFill="1" applyBorder="1" applyAlignment="1">
      <alignment horizontal="center" vertical="center" wrapText="1"/>
    </xf>
    <xf numFmtId="0" fontId="22" fillId="7" borderId="5" xfId="0" applyFont="1" applyFill="1" applyBorder="1" applyAlignment="1">
      <alignment horizontal="center" vertical="center" wrapText="1"/>
    </xf>
    <xf numFmtId="0" fontId="5" fillId="0" borderId="35" xfId="0" applyNumberFormat="1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5" borderId="41" xfId="0" applyFont="1" applyFill="1" applyBorder="1" applyAlignment="1">
      <alignment horizontal="center" vertical="center" wrapText="1"/>
    </xf>
    <xf numFmtId="0" fontId="5" fillId="5" borderId="48" xfId="0" applyFont="1" applyFill="1" applyBorder="1" applyAlignment="1">
      <alignment horizontal="center" vertical="center" wrapText="1"/>
    </xf>
    <xf numFmtId="0" fontId="22" fillId="7" borderId="11" xfId="0" applyFont="1" applyFill="1" applyBorder="1" applyAlignment="1">
      <alignment horizontal="center" vertical="center" wrapText="1"/>
    </xf>
    <xf numFmtId="0" fontId="5" fillId="7" borderId="49" xfId="0" applyFont="1" applyFill="1" applyBorder="1" applyAlignment="1">
      <alignment horizontal="center" vertical="center" wrapText="1"/>
    </xf>
    <xf numFmtId="0" fontId="22" fillId="7" borderId="50" xfId="0" applyFont="1" applyFill="1" applyBorder="1" applyAlignment="1">
      <alignment horizontal="center" vertical="center" wrapText="1"/>
    </xf>
    <xf numFmtId="0" fontId="5" fillId="7" borderId="51" xfId="0" applyFont="1" applyFill="1" applyBorder="1" applyAlignment="1">
      <alignment horizontal="center" vertical="center" wrapText="1"/>
    </xf>
    <xf numFmtId="0" fontId="5" fillId="7" borderId="50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 wrapText="1"/>
    </xf>
    <xf numFmtId="0" fontId="5" fillId="7" borderId="52" xfId="0" applyFont="1" applyFill="1" applyBorder="1" applyAlignment="1">
      <alignment horizontal="center" vertical="center" wrapText="1"/>
    </xf>
    <xf numFmtId="2" fontId="5" fillId="0" borderId="53" xfId="0" applyNumberFormat="1" applyFont="1" applyBorder="1" applyAlignment="1">
      <alignment horizontal="center" vertical="center" wrapText="1"/>
    </xf>
    <xf numFmtId="0" fontId="5" fillId="4" borderId="54" xfId="0" applyFont="1" applyFill="1" applyBorder="1" applyAlignment="1">
      <alignment horizontal="center" vertical="center" wrapText="1"/>
    </xf>
    <xf numFmtId="0" fontId="5" fillId="4" borderId="55" xfId="0" applyFont="1" applyFill="1" applyBorder="1" applyAlignment="1">
      <alignment horizontal="center" vertical="center" wrapText="1"/>
    </xf>
    <xf numFmtId="0" fontId="5" fillId="3" borderId="50" xfId="0" applyFont="1" applyFill="1" applyBorder="1" applyAlignment="1">
      <alignment horizontal="center" vertical="center" wrapText="1"/>
    </xf>
    <xf numFmtId="0" fontId="5" fillId="7" borderId="54" xfId="0" applyFont="1" applyFill="1" applyBorder="1" applyAlignment="1">
      <alignment horizontal="center" vertical="center" wrapText="1"/>
    </xf>
    <xf numFmtId="0" fontId="20" fillId="6" borderId="22" xfId="0" applyFont="1" applyFill="1" applyBorder="1" applyAlignment="1">
      <alignment horizontal="center" vertical="center" wrapText="1"/>
    </xf>
    <xf numFmtId="0" fontId="22" fillId="7" borderId="54" xfId="0" applyFont="1" applyFill="1" applyBorder="1" applyAlignment="1">
      <alignment horizontal="center" vertical="center" wrapText="1"/>
    </xf>
    <xf numFmtId="0" fontId="5" fillId="2" borderId="3" xfId="0" quotePrefix="1" applyNumberFormat="1" applyFont="1" applyFill="1" applyBorder="1" applyAlignment="1">
      <alignment horizontal="right" vertical="center" wrapText="1"/>
    </xf>
    <xf numFmtId="0" fontId="1" fillId="0" borderId="0" xfId="0" applyFont="1"/>
    <xf numFmtId="0" fontId="5" fillId="7" borderId="56" xfId="0" applyFont="1" applyFill="1" applyBorder="1" applyAlignment="1">
      <alignment horizontal="center" vertical="center" wrapText="1"/>
    </xf>
    <xf numFmtId="0" fontId="5" fillId="3" borderId="40" xfId="0" applyFont="1" applyFill="1" applyBorder="1" applyAlignment="1">
      <alignment horizontal="center" vertical="center" wrapText="1"/>
    </xf>
    <xf numFmtId="0" fontId="5" fillId="4" borderId="48" xfId="0" applyFont="1" applyFill="1" applyBorder="1" applyAlignment="1">
      <alignment horizontal="center" vertical="center" wrapText="1"/>
    </xf>
    <xf numFmtId="0" fontId="5" fillId="0" borderId="36" xfId="0" applyNumberFormat="1" applyFont="1" applyFill="1" applyBorder="1" applyAlignment="1">
      <alignment horizontal="center" vertical="center" wrapText="1"/>
    </xf>
    <xf numFmtId="0" fontId="23" fillId="3" borderId="9" xfId="0" applyFont="1" applyFill="1" applyBorder="1" applyAlignment="1">
      <alignment horizontal="center" vertical="center" wrapText="1"/>
    </xf>
    <xf numFmtId="0" fontId="13" fillId="4" borderId="54" xfId="0" applyFont="1" applyFill="1" applyBorder="1" applyAlignment="1">
      <alignment horizontal="center" vertical="center" wrapText="1"/>
    </xf>
    <xf numFmtId="0" fontId="23" fillId="3" borderId="0" xfId="0" applyFont="1" applyFill="1" applyBorder="1" applyAlignment="1">
      <alignment horizontal="center" vertical="center" wrapText="1"/>
    </xf>
    <xf numFmtId="0" fontId="22" fillId="4" borderId="23" xfId="0" applyFont="1" applyFill="1" applyBorder="1" applyAlignment="1">
      <alignment horizontal="center" vertical="center" wrapText="1"/>
    </xf>
    <xf numFmtId="0" fontId="22" fillId="4" borderId="17" xfId="0" applyFont="1" applyFill="1" applyBorder="1" applyAlignment="1">
      <alignment horizontal="center" vertical="center" wrapText="1"/>
    </xf>
    <xf numFmtId="0" fontId="22" fillId="4" borderId="6" xfId="0" applyFont="1" applyFill="1" applyBorder="1" applyAlignment="1">
      <alignment horizontal="center" vertical="center" wrapText="1"/>
    </xf>
    <xf numFmtId="0" fontId="22" fillId="4" borderId="7" xfId="0" applyFont="1" applyFill="1" applyBorder="1" applyAlignment="1">
      <alignment horizontal="center" vertical="center" wrapText="1"/>
    </xf>
    <xf numFmtId="0" fontId="12" fillId="0" borderId="0" xfId="0" quotePrefix="1" applyFont="1" applyAlignment="1">
      <alignment horizontal="left"/>
    </xf>
    <xf numFmtId="0" fontId="5" fillId="6" borderId="30" xfId="0" applyFont="1" applyFill="1" applyBorder="1" applyAlignment="1">
      <alignment horizontal="center" vertical="center" wrapText="1"/>
    </xf>
    <xf numFmtId="2" fontId="0" fillId="0" borderId="0" xfId="0" applyNumberFormat="1"/>
    <xf numFmtId="0" fontId="22" fillId="4" borderId="9" xfId="0" applyFont="1" applyFill="1" applyBorder="1" applyAlignment="1">
      <alignment horizontal="center" vertical="center" wrapText="1"/>
    </xf>
    <xf numFmtId="0" fontId="22" fillId="4" borderId="5" xfId="0" applyFont="1" applyFill="1" applyBorder="1" applyAlignment="1">
      <alignment horizontal="center" vertical="center" wrapText="1"/>
    </xf>
    <xf numFmtId="0" fontId="22" fillId="4" borderId="11" xfId="0" applyFont="1" applyFill="1" applyBorder="1" applyAlignment="1">
      <alignment horizontal="center" vertical="center" wrapText="1"/>
    </xf>
    <xf numFmtId="0" fontId="5" fillId="2" borderId="2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6" fillId="0" borderId="57" xfId="0" applyNumberFormat="1" applyFont="1" applyFill="1" applyBorder="1" applyAlignment="1">
      <alignment horizontal="center" vertical="center" wrapText="1"/>
    </xf>
    <xf numFmtId="0" fontId="8" fillId="0" borderId="1" xfId="0" quotePrefix="1" applyNumberFormat="1" applyFont="1" applyBorder="1" applyAlignment="1">
      <alignment horizontal="center" vertical="center" wrapText="1"/>
    </xf>
    <xf numFmtId="0" fontId="8" fillId="0" borderId="58" xfId="0" quotePrefix="1" applyNumberFormat="1" applyFont="1" applyBorder="1" applyAlignment="1">
      <alignment horizontal="center" vertical="center" wrapText="1"/>
    </xf>
    <xf numFmtId="0" fontId="8" fillId="0" borderId="58" xfId="0" applyNumberFormat="1" applyFont="1" applyBorder="1" applyAlignment="1">
      <alignment horizontal="right" vertical="center" wrapText="1"/>
    </xf>
    <xf numFmtId="0" fontId="8" fillId="0" borderId="58" xfId="0" quotePrefix="1" applyNumberFormat="1" applyFont="1" applyBorder="1" applyAlignment="1">
      <alignment horizontal="right" vertical="center" wrapText="1"/>
    </xf>
    <xf numFmtId="0" fontId="6" fillId="0" borderId="59" xfId="0" applyNumberFormat="1" applyFont="1" applyFill="1" applyBorder="1" applyAlignment="1">
      <alignment horizontal="center" vertical="center" wrapText="1"/>
    </xf>
    <xf numFmtId="0" fontId="6" fillId="0" borderId="60" xfId="0" applyNumberFormat="1" applyFont="1" applyFill="1" applyBorder="1" applyAlignment="1">
      <alignment horizontal="center" vertical="center" wrapText="1"/>
    </xf>
    <xf numFmtId="0" fontId="8" fillId="0" borderId="61" xfId="0" applyNumberFormat="1" applyFont="1" applyBorder="1" applyAlignment="1">
      <alignment horizontal="right" vertical="center" wrapText="1"/>
    </xf>
    <xf numFmtId="0" fontId="8" fillId="0" borderId="61" xfId="0" quotePrefix="1" applyNumberFormat="1" applyFont="1" applyFill="1" applyBorder="1" applyAlignment="1">
      <alignment horizontal="right" vertical="center" wrapText="1"/>
    </xf>
    <xf numFmtId="0" fontId="8" fillId="0" borderId="61" xfId="0" quotePrefix="1" applyNumberFormat="1" applyFont="1" applyBorder="1" applyAlignment="1">
      <alignment horizontal="right" vertical="center" wrapText="1"/>
    </xf>
    <xf numFmtId="0" fontId="5" fillId="2" borderId="62" xfId="0" quotePrefix="1" applyNumberFormat="1" applyFont="1" applyFill="1" applyBorder="1" applyAlignment="1">
      <alignment horizontal="center" vertical="center" wrapText="1"/>
    </xf>
    <xf numFmtId="0" fontId="5" fillId="0" borderId="63" xfId="0" applyNumberFormat="1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8" fillId="0" borderId="64" xfId="0" quotePrefix="1" applyNumberFormat="1" applyFont="1" applyBorder="1" applyAlignment="1">
      <alignment horizontal="center" vertical="center" wrapText="1"/>
    </xf>
    <xf numFmtId="0" fontId="8" fillId="0" borderId="65" xfId="0" quotePrefix="1" applyNumberFormat="1" applyFont="1" applyBorder="1" applyAlignment="1">
      <alignment horizontal="center" vertical="center" wrapText="1"/>
    </xf>
    <xf numFmtId="0" fontId="8" fillId="0" borderId="66" xfId="0" quotePrefix="1" applyNumberFormat="1" applyFont="1" applyBorder="1" applyAlignment="1">
      <alignment horizontal="center" vertical="center" wrapText="1"/>
    </xf>
    <xf numFmtId="0" fontId="5" fillId="0" borderId="67" xfId="0" applyNumberFormat="1" applyFont="1" applyFill="1" applyBorder="1" applyAlignment="1">
      <alignment vertical="center" wrapText="1"/>
    </xf>
    <xf numFmtId="0" fontId="5" fillId="0" borderId="0" xfId="0" applyNumberFormat="1" applyFont="1" applyFill="1" applyBorder="1" applyAlignment="1">
      <alignment vertical="center" wrapText="1"/>
    </xf>
    <xf numFmtId="0" fontId="5" fillId="0" borderId="0" xfId="0" quotePrefix="1" applyNumberFormat="1" applyFont="1" applyFill="1" applyBorder="1" applyAlignment="1">
      <alignment vertical="center" wrapText="1"/>
    </xf>
    <xf numFmtId="0" fontId="8" fillId="0" borderId="1" xfId="0" applyNumberFormat="1" applyFont="1" applyBorder="1" applyAlignment="1">
      <alignment horizontal="right" vertical="center" wrapText="1"/>
    </xf>
    <xf numFmtId="0" fontId="8" fillId="0" borderId="1" xfId="0" quotePrefix="1" applyNumberFormat="1" applyFont="1" applyBorder="1" applyAlignment="1">
      <alignment horizontal="right" vertical="center" wrapText="1"/>
    </xf>
    <xf numFmtId="0" fontId="8" fillId="0" borderId="60" xfId="0" applyNumberFormat="1" applyFont="1" applyBorder="1" applyAlignment="1">
      <alignment horizontal="right" vertical="center" wrapText="1"/>
    </xf>
    <xf numFmtId="0" fontId="8" fillId="0" borderId="57" xfId="0" quotePrefix="1" applyNumberFormat="1" applyFont="1" applyBorder="1" applyAlignment="1">
      <alignment horizontal="right" vertical="center" wrapText="1"/>
    </xf>
    <xf numFmtId="0" fontId="8" fillId="0" borderId="59" xfId="0" applyNumberFormat="1" applyFont="1" applyBorder="1" applyAlignment="1">
      <alignment horizontal="right" vertical="center" wrapText="1"/>
    </xf>
    <xf numFmtId="0" fontId="8" fillId="0" borderId="61" xfId="0" quotePrefix="1" applyNumberFormat="1" applyFont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center" vertical="center" wrapText="1"/>
    </xf>
    <xf numFmtId="0" fontId="8" fillId="0" borderId="57" xfId="0" applyNumberFormat="1" applyFont="1" applyBorder="1" applyAlignment="1">
      <alignment horizontal="right" vertical="center" wrapText="1"/>
    </xf>
    <xf numFmtId="0" fontId="9" fillId="0" borderId="67" xfId="0" applyFont="1" applyBorder="1" applyAlignment="1">
      <alignment horizontal="center" vertical="center" wrapText="1"/>
    </xf>
    <xf numFmtId="0" fontId="8" fillId="0" borderId="67" xfId="0" applyNumberFormat="1" applyFont="1" applyBorder="1" applyAlignment="1">
      <alignment horizontal="right" vertical="center" wrapText="1"/>
    </xf>
    <xf numFmtId="2" fontId="9" fillId="0" borderId="25" xfId="0" applyNumberFormat="1" applyFont="1" applyBorder="1" applyAlignment="1">
      <alignment horizontal="center" vertical="center" wrapText="1"/>
    </xf>
    <xf numFmtId="0" fontId="9" fillId="0" borderId="39" xfId="0" applyFont="1" applyFill="1" applyBorder="1" applyAlignment="1">
      <alignment horizontal="center" vertical="center" wrapText="1"/>
    </xf>
    <xf numFmtId="0" fontId="8" fillId="0" borderId="60" xfId="0" quotePrefix="1" applyNumberFormat="1" applyFont="1" applyBorder="1" applyAlignment="1">
      <alignment horizontal="right" vertical="center" wrapText="1"/>
    </xf>
    <xf numFmtId="0" fontId="8" fillId="0" borderId="59" xfId="0" quotePrefix="1" applyNumberFormat="1" applyFont="1" applyBorder="1" applyAlignment="1">
      <alignment horizontal="right" vertical="center" wrapText="1"/>
    </xf>
    <xf numFmtId="0" fontId="22" fillId="4" borderId="28" xfId="0" applyFont="1" applyFill="1" applyBorder="1" applyAlignment="1">
      <alignment horizontal="center" vertical="center" wrapText="1"/>
    </xf>
    <xf numFmtId="0" fontId="8" fillId="0" borderId="57" xfId="0" quotePrefix="1" applyNumberFormat="1" applyFont="1" applyBorder="1" applyAlignment="1">
      <alignment horizontal="center" vertical="center" wrapText="1"/>
    </xf>
    <xf numFmtId="0" fontId="8" fillId="0" borderId="59" xfId="0" applyNumberFormat="1" applyFont="1" applyBorder="1" applyAlignment="1">
      <alignment horizontal="center" vertical="center" wrapText="1"/>
    </xf>
    <xf numFmtId="0" fontId="8" fillId="0" borderId="60" xfId="0" applyNumberFormat="1" applyFont="1" applyBorder="1" applyAlignment="1">
      <alignment horizontal="center" vertical="center" wrapText="1"/>
    </xf>
    <xf numFmtId="0" fontId="24" fillId="3" borderId="26" xfId="0" applyFont="1" applyFill="1" applyBorder="1" applyAlignment="1">
      <alignment horizontal="center" vertical="center" wrapText="1"/>
    </xf>
    <xf numFmtId="0" fontId="24" fillId="3" borderId="8" xfId="0" applyFont="1" applyFill="1" applyBorder="1" applyAlignment="1">
      <alignment horizontal="center" vertical="center" wrapText="1"/>
    </xf>
    <xf numFmtId="0" fontId="8" fillId="0" borderId="61" xfId="0" applyNumberFormat="1" applyFont="1" applyBorder="1" applyAlignment="1">
      <alignment horizontal="center" vertical="center" wrapText="1"/>
    </xf>
    <xf numFmtId="0" fontId="25" fillId="3" borderId="9" xfId="0" applyFont="1" applyFill="1" applyBorder="1" applyAlignment="1">
      <alignment horizontal="center" vertical="center" wrapText="1"/>
    </xf>
    <xf numFmtId="0" fontId="7" fillId="6" borderId="26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right" vertical="center" wrapText="1"/>
    </xf>
    <xf numFmtId="0" fontId="12" fillId="0" borderId="58" xfId="0" quotePrefix="1" applyNumberFormat="1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2" fontId="7" fillId="0" borderId="12" xfId="0" applyNumberFormat="1" applyFont="1" applyBorder="1" applyAlignment="1">
      <alignment horizontal="center" vertical="center" wrapText="1"/>
    </xf>
    <xf numFmtId="0" fontId="12" fillId="0" borderId="58" xfId="0" quotePrefix="1" applyNumberFormat="1" applyFont="1" applyFill="1" applyBorder="1" applyAlignment="1">
      <alignment horizontal="right" vertical="center" wrapText="1"/>
    </xf>
    <xf numFmtId="0" fontId="12" fillId="0" borderId="1" xfId="0" applyFont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2" fontId="7" fillId="0" borderId="12" xfId="0" applyNumberFormat="1" applyFont="1" applyFill="1" applyBorder="1" applyAlignment="1">
      <alignment horizontal="center" vertical="center" wrapText="1"/>
    </xf>
    <xf numFmtId="0" fontId="26" fillId="7" borderId="7" xfId="0" applyFont="1" applyFill="1" applyBorder="1" applyAlignment="1">
      <alignment horizontal="center" vertical="center" wrapText="1"/>
    </xf>
    <xf numFmtId="0" fontId="7" fillId="7" borderId="68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0" borderId="69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70" xfId="0" applyFont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0" fontId="7" fillId="2" borderId="27" xfId="0" applyFont="1" applyFill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2" borderId="70" xfId="0" applyFont="1" applyFill="1" applyBorder="1" applyAlignment="1">
      <alignment horizontal="center" vertical="center" wrapText="1"/>
    </xf>
    <xf numFmtId="0" fontId="6" fillId="0" borderId="0" xfId="0" applyNumberFormat="1" applyFont="1" applyBorder="1" applyAlignment="1">
      <alignment horizontal="right" vertical="center" wrapText="1"/>
    </xf>
    <xf numFmtId="0" fontId="6" fillId="0" borderId="59" xfId="0" applyNumberFormat="1" applyFont="1" applyBorder="1" applyAlignment="1">
      <alignment horizontal="right" vertical="center" wrapText="1"/>
    </xf>
    <xf numFmtId="0" fontId="6" fillId="0" borderId="60" xfId="0" applyNumberFormat="1" applyFont="1" applyBorder="1" applyAlignment="1">
      <alignment horizontal="right" vertical="center" wrapText="1"/>
    </xf>
    <xf numFmtId="0" fontId="6" fillId="0" borderId="61" xfId="0" applyNumberFormat="1" applyFont="1" applyBorder="1" applyAlignment="1">
      <alignment horizontal="right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2" fontId="7" fillId="0" borderId="16" xfId="0" applyNumberFormat="1" applyFont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center" vertical="center" wrapText="1"/>
    </xf>
    <xf numFmtId="0" fontId="17" fillId="7" borderId="7" xfId="0" applyFont="1" applyFill="1" applyBorder="1" applyAlignment="1">
      <alignment horizontal="center" vertical="center" wrapText="1"/>
    </xf>
    <xf numFmtId="0" fontId="6" fillId="0" borderId="69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70" xfId="0" applyFont="1" applyBorder="1" applyAlignment="1">
      <alignment horizontal="center" vertical="center" wrapText="1"/>
    </xf>
    <xf numFmtId="0" fontId="8" fillId="0" borderId="71" xfId="0" quotePrefix="1" applyNumberFormat="1" applyFont="1" applyBorder="1" applyAlignment="1">
      <alignment horizontal="center" vertical="center" wrapText="1"/>
    </xf>
    <xf numFmtId="0" fontId="8" fillId="0" borderId="72" xfId="0" quotePrefix="1" applyNumberFormat="1" applyFont="1" applyBorder="1" applyAlignment="1">
      <alignment horizontal="center" vertical="center" wrapText="1"/>
    </xf>
    <xf numFmtId="0" fontId="8" fillId="0" borderId="73" xfId="0" quotePrefix="1" applyNumberFormat="1" applyFont="1" applyBorder="1" applyAlignment="1">
      <alignment horizontal="center" vertical="center" wrapText="1"/>
    </xf>
    <xf numFmtId="0" fontId="8" fillId="0" borderId="58" xfId="0" applyNumberFormat="1" applyFont="1" applyBorder="1" applyAlignment="1">
      <alignment horizontal="center" vertical="center" wrapText="1"/>
    </xf>
    <xf numFmtId="0" fontId="6" fillId="0" borderId="45" xfId="0" applyNumberFormat="1" applyFont="1" applyFill="1" applyBorder="1" applyAlignment="1">
      <alignment horizontal="center" vertical="center" wrapText="1"/>
    </xf>
    <xf numFmtId="0" fontId="6" fillId="0" borderId="46" xfId="0" applyNumberFormat="1" applyFont="1" applyFill="1" applyBorder="1" applyAlignment="1">
      <alignment horizontal="center" vertical="center" wrapText="1"/>
    </xf>
    <xf numFmtId="0" fontId="8" fillId="0" borderId="74" xfId="0" applyNumberFormat="1" applyFont="1" applyBorder="1" applyAlignment="1">
      <alignment horizontal="right" vertical="center" wrapText="1"/>
    </xf>
    <xf numFmtId="0" fontId="24" fillId="6" borderId="30" xfId="0" applyFont="1" applyFill="1" applyBorder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 wrapText="1"/>
    </xf>
    <xf numFmtId="0" fontId="24" fillId="3" borderId="9" xfId="0" applyFont="1" applyFill="1" applyBorder="1" applyAlignment="1">
      <alignment horizontal="center" vertical="center" wrapText="1"/>
    </xf>
    <xf numFmtId="0" fontId="6" fillId="0" borderId="62" xfId="0" applyNumberFormat="1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75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27" fillId="8" borderId="7" xfId="0" applyFont="1" applyFill="1" applyBorder="1" applyAlignment="1">
      <alignment horizontal="center" vertical="center" wrapText="1"/>
    </xf>
    <xf numFmtId="0" fontId="12" fillId="0" borderId="58" xfId="0" applyNumberFormat="1" applyFont="1" applyFill="1" applyBorder="1" applyAlignment="1">
      <alignment horizontal="right" vertical="center" wrapText="1"/>
    </xf>
    <xf numFmtId="0" fontId="8" fillId="0" borderId="57" xfId="0" quotePrefix="1" applyNumberFormat="1" applyFont="1" applyFill="1" applyBorder="1" applyAlignment="1">
      <alignment horizontal="center" vertical="center" wrapText="1"/>
    </xf>
    <xf numFmtId="0" fontId="8" fillId="0" borderId="58" xfId="0" quotePrefix="1" applyNumberFormat="1" applyFont="1" applyFill="1" applyBorder="1" applyAlignment="1">
      <alignment horizontal="center" vertical="center" wrapText="1"/>
    </xf>
    <xf numFmtId="0" fontId="8" fillId="0" borderId="61" xfId="0" applyNumberFormat="1" applyFont="1" applyFill="1" applyBorder="1" applyAlignment="1">
      <alignment horizontal="right" vertical="center" wrapText="1"/>
    </xf>
    <xf numFmtId="0" fontId="22" fillId="4" borderId="50" xfId="0" applyFont="1" applyFill="1" applyBorder="1" applyAlignment="1">
      <alignment horizontal="center" vertical="center" wrapText="1"/>
    </xf>
    <xf numFmtId="0" fontId="24" fillId="3" borderId="6" xfId="0" applyFont="1" applyFill="1" applyBorder="1" applyAlignment="1">
      <alignment horizontal="center" vertical="center" wrapText="1"/>
    </xf>
    <xf numFmtId="0" fontId="24" fillId="3" borderId="7" xfId="0" applyFont="1" applyFill="1" applyBorder="1" applyAlignment="1">
      <alignment horizontal="center" vertical="center" wrapText="1"/>
    </xf>
    <xf numFmtId="0" fontId="24" fillId="3" borderId="30" xfId="0" applyFont="1" applyFill="1" applyBorder="1" applyAlignment="1">
      <alignment horizontal="center" vertical="center" wrapText="1"/>
    </xf>
    <xf numFmtId="0" fontId="8" fillId="0" borderId="76" xfId="0" quotePrefix="1" applyNumberFormat="1" applyFont="1" applyBorder="1" applyAlignment="1">
      <alignment horizontal="center" vertical="center" wrapText="1"/>
    </xf>
    <xf numFmtId="0" fontId="8" fillId="0" borderId="77" xfId="0" applyNumberFormat="1" applyFont="1" applyBorder="1" applyAlignment="1">
      <alignment horizontal="right" vertical="center" wrapText="1"/>
    </xf>
    <xf numFmtId="0" fontId="5" fillId="6" borderId="78" xfId="0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6" fillId="0" borderId="57" xfId="0" quotePrefix="1" applyNumberFormat="1" applyFont="1" applyFill="1" applyBorder="1" applyAlignment="1">
      <alignment horizontal="center" vertical="center" wrapText="1"/>
    </xf>
    <xf numFmtId="0" fontId="6" fillId="0" borderId="79" xfId="0" applyNumberFormat="1" applyFont="1" applyFill="1" applyBorder="1" applyAlignment="1">
      <alignment horizontal="center" vertical="center" wrapText="1"/>
    </xf>
    <xf numFmtId="0" fontId="6" fillId="0" borderId="80" xfId="0" applyNumberFormat="1" applyFont="1" applyFill="1" applyBorder="1" applyAlignment="1">
      <alignment horizontal="center" vertical="center" wrapText="1"/>
    </xf>
    <xf numFmtId="0" fontId="8" fillId="0" borderId="81" xfId="0" applyNumberFormat="1" applyFont="1" applyBorder="1" applyAlignment="1">
      <alignment horizontal="right" vertical="center" wrapText="1"/>
    </xf>
    <xf numFmtId="0" fontId="5" fillId="3" borderId="82" xfId="0" applyFont="1" applyFill="1" applyBorder="1" applyAlignment="1">
      <alignment horizontal="center" vertical="center" wrapText="1"/>
    </xf>
    <xf numFmtId="0" fontId="5" fillId="3" borderId="78" xfId="0" applyFont="1" applyFill="1" applyBorder="1" applyAlignment="1">
      <alignment horizontal="center" vertical="center" wrapText="1"/>
    </xf>
    <xf numFmtId="0" fontId="5" fillId="3" borderId="83" xfId="0" applyFont="1" applyFill="1" applyBorder="1" applyAlignment="1">
      <alignment horizontal="center" vertical="center" wrapText="1"/>
    </xf>
    <xf numFmtId="0" fontId="20" fillId="6" borderId="9" xfId="0" applyFont="1" applyFill="1" applyBorder="1" applyAlignment="1">
      <alignment horizontal="center" vertical="center" wrapText="1"/>
    </xf>
    <xf numFmtId="0" fontId="20" fillId="6" borderId="30" xfId="0" applyFont="1" applyFill="1" applyBorder="1" applyAlignment="1">
      <alignment horizontal="center" vertical="center" wrapText="1"/>
    </xf>
    <xf numFmtId="2" fontId="7" fillId="0" borderId="18" xfId="0" applyNumberFormat="1" applyFont="1" applyBorder="1" applyAlignment="1">
      <alignment horizontal="center" vertical="center" wrapText="1"/>
    </xf>
    <xf numFmtId="0" fontId="12" fillId="0" borderId="1" xfId="0" quotePrefix="1" applyNumberFormat="1" applyFont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2" fontId="5" fillId="2" borderId="14" xfId="0" applyNumberFormat="1" applyFont="1" applyFill="1" applyBorder="1" applyAlignment="1">
      <alignment horizontal="center" vertical="center" wrapText="1"/>
    </xf>
    <xf numFmtId="2" fontId="5" fillId="2" borderId="15" xfId="0" applyNumberFormat="1" applyFont="1" applyFill="1" applyBorder="1" applyAlignment="1">
      <alignment horizontal="center" vertical="center" wrapText="1"/>
    </xf>
    <xf numFmtId="0" fontId="6" fillId="9" borderId="59" xfId="0" applyNumberFormat="1" applyFont="1" applyFill="1" applyBorder="1" applyAlignment="1">
      <alignment horizontal="center" vertical="center" wrapText="1"/>
    </xf>
    <xf numFmtId="0" fontId="6" fillId="9" borderId="1" xfId="0" applyNumberFormat="1" applyFont="1" applyFill="1" applyBorder="1" applyAlignment="1">
      <alignment horizontal="center" vertical="center" wrapText="1"/>
    </xf>
    <xf numFmtId="0" fontId="8" fillId="9" borderId="61" xfId="0" applyNumberFormat="1" applyFont="1" applyFill="1" applyBorder="1" applyAlignment="1">
      <alignment horizontal="right" vertical="center" wrapText="1"/>
    </xf>
    <xf numFmtId="0" fontId="12" fillId="9" borderId="57" xfId="0" applyNumberFormat="1" applyFont="1" applyFill="1" applyBorder="1" applyAlignment="1">
      <alignment horizontal="right" vertical="center" wrapText="1"/>
    </xf>
    <xf numFmtId="0" fontId="12" fillId="9" borderId="58" xfId="0" quotePrefix="1" applyNumberFormat="1" applyFont="1" applyFill="1" applyBorder="1" applyAlignment="1">
      <alignment horizontal="center" vertical="center" wrapText="1"/>
    </xf>
    <xf numFmtId="0" fontId="12" fillId="9" borderId="57" xfId="0" applyNumberFormat="1" applyFont="1" applyFill="1" applyBorder="1" applyAlignment="1">
      <alignment horizontal="center" vertical="center" wrapText="1"/>
    </xf>
    <xf numFmtId="0" fontId="12" fillId="9" borderId="58" xfId="0" applyNumberFormat="1" applyFont="1" applyFill="1" applyBorder="1" applyAlignment="1">
      <alignment horizontal="right" vertical="center" wrapText="1"/>
    </xf>
    <xf numFmtId="0" fontId="6" fillId="9" borderId="57" xfId="0" applyNumberFormat="1" applyFont="1" applyFill="1" applyBorder="1" applyAlignment="1">
      <alignment horizontal="center" vertical="center" wrapText="1"/>
    </xf>
    <xf numFmtId="165" fontId="6" fillId="0" borderId="0" xfId="0" applyNumberFormat="1" applyFont="1" applyFill="1" applyBorder="1"/>
    <xf numFmtId="0" fontId="8" fillId="9" borderId="59" xfId="0" applyNumberFormat="1" applyFont="1" applyFill="1" applyBorder="1" applyAlignment="1">
      <alignment horizontal="right" vertical="center" wrapText="1"/>
    </xf>
    <xf numFmtId="0" fontId="8" fillId="9" borderId="60" xfId="0" applyNumberFormat="1" applyFont="1" applyFill="1" applyBorder="1" applyAlignment="1">
      <alignment horizontal="right" vertical="center" wrapText="1"/>
    </xf>
    <xf numFmtId="0" fontId="8" fillId="0" borderId="45" xfId="0" applyNumberFormat="1" applyFont="1" applyBorder="1" applyAlignment="1">
      <alignment horizontal="right" vertical="center" wrapText="1"/>
    </xf>
    <xf numFmtId="0" fontId="8" fillId="0" borderId="46" xfId="0" applyNumberFormat="1" applyFont="1" applyBorder="1" applyAlignment="1">
      <alignment horizontal="right" vertical="center" wrapText="1"/>
    </xf>
    <xf numFmtId="0" fontId="22" fillId="4" borderId="42" xfId="0" applyFont="1" applyFill="1" applyBorder="1" applyAlignment="1">
      <alignment horizontal="center" vertical="center" wrapText="1"/>
    </xf>
    <xf numFmtId="0" fontId="8" fillId="0" borderId="64" xfId="0" quotePrefix="1" applyNumberFormat="1" applyFont="1" applyFill="1" applyBorder="1" applyAlignment="1">
      <alignment horizontal="center" vertical="center" wrapText="1"/>
    </xf>
    <xf numFmtId="0" fontId="8" fillId="0" borderId="65" xfId="0" quotePrefix="1" applyNumberFormat="1" applyFont="1" applyFill="1" applyBorder="1" applyAlignment="1">
      <alignment horizontal="center" vertical="center" wrapText="1"/>
    </xf>
    <xf numFmtId="0" fontId="8" fillId="0" borderId="84" xfId="0" quotePrefix="1" applyNumberFormat="1" applyFont="1" applyFill="1" applyBorder="1" applyAlignment="1">
      <alignment horizontal="center" vertical="center" wrapText="1"/>
    </xf>
    <xf numFmtId="0" fontId="8" fillId="0" borderId="1" xfId="0" quotePrefix="1" applyNumberFormat="1" applyFont="1" applyFill="1" applyBorder="1" applyAlignment="1">
      <alignment horizontal="center" vertical="center" wrapText="1"/>
    </xf>
    <xf numFmtId="0" fontId="8" fillId="0" borderId="73" xfId="0" quotePrefix="1" applyNumberFormat="1" applyFont="1" applyFill="1" applyBorder="1" applyAlignment="1">
      <alignment horizontal="center" vertical="center" wrapText="1"/>
    </xf>
    <xf numFmtId="0" fontId="25" fillId="3" borderId="32" xfId="0" applyFont="1" applyFill="1" applyBorder="1" applyAlignment="1">
      <alignment horizontal="center" vertical="center" wrapText="1"/>
    </xf>
    <xf numFmtId="0" fontId="25" fillId="3" borderId="30" xfId="0" applyFont="1" applyFill="1" applyBorder="1" applyAlignment="1">
      <alignment horizontal="center" vertical="center" wrapText="1"/>
    </xf>
    <xf numFmtId="0" fontId="8" fillId="0" borderId="71" xfId="0" quotePrefix="1" applyNumberFormat="1" applyFont="1" applyFill="1" applyBorder="1" applyAlignment="1">
      <alignment horizontal="center" vertical="center" wrapText="1"/>
    </xf>
    <xf numFmtId="0" fontId="8" fillId="0" borderId="72" xfId="0" quotePrefix="1" applyNumberFormat="1" applyFont="1" applyFill="1" applyBorder="1" applyAlignment="1">
      <alignment horizontal="center" vertical="center" wrapText="1"/>
    </xf>
    <xf numFmtId="0" fontId="5" fillId="0" borderId="85" xfId="0" applyNumberFormat="1" applyFont="1" applyFill="1" applyBorder="1" applyAlignment="1">
      <alignment horizontal="center" vertical="center" wrapText="1"/>
    </xf>
    <xf numFmtId="0" fontId="6" fillId="0" borderId="86" xfId="0" applyNumberFormat="1" applyFont="1" applyFill="1" applyBorder="1" applyAlignment="1">
      <alignment horizontal="center" vertical="center" wrapText="1"/>
    </xf>
    <xf numFmtId="0" fontId="8" fillId="0" borderId="87" xfId="0" quotePrefix="1" applyNumberFormat="1" applyFont="1" applyBorder="1" applyAlignment="1">
      <alignment horizontal="center" vertical="center" wrapText="1"/>
    </xf>
    <xf numFmtId="0" fontId="8" fillId="0" borderId="61" xfId="0" quotePrefix="1" applyNumberFormat="1" applyFont="1" applyFill="1" applyBorder="1" applyAlignment="1">
      <alignment horizontal="center" vertical="center" wrapText="1"/>
    </xf>
    <xf numFmtId="0" fontId="7" fillId="2" borderId="88" xfId="0" applyFont="1" applyFill="1" applyBorder="1" applyAlignment="1">
      <alignment horizontal="center" vertical="center" wrapText="1"/>
    </xf>
    <xf numFmtId="0" fontId="7" fillId="6" borderId="89" xfId="0" applyFont="1" applyFill="1" applyBorder="1" applyAlignment="1">
      <alignment horizontal="center" vertical="center" wrapText="1"/>
    </xf>
    <xf numFmtId="0" fontId="26" fillId="7" borderId="90" xfId="0" applyFont="1" applyFill="1" applyBorder="1" applyAlignment="1">
      <alignment horizontal="center" vertical="center" wrapText="1"/>
    </xf>
    <xf numFmtId="0" fontId="7" fillId="7" borderId="90" xfId="0" applyFont="1" applyFill="1" applyBorder="1" applyAlignment="1">
      <alignment horizontal="center" vertical="center" wrapText="1"/>
    </xf>
    <xf numFmtId="0" fontId="5" fillId="7" borderId="91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7" fillId="0" borderId="34" xfId="0" applyNumberFormat="1" applyFont="1" applyFill="1" applyBorder="1" applyAlignment="1">
      <alignment horizontal="center" vertical="center" wrapText="1"/>
    </xf>
    <xf numFmtId="2" fontId="7" fillId="0" borderId="36" xfId="0" applyNumberFormat="1" applyFont="1" applyFill="1" applyBorder="1" applyAlignment="1">
      <alignment horizontal="center" vertical="center" wrapText="1"/>
    </xf>
    <xf numFmtId="0" fontId="7" fillId="0" borderId="33" xfId="0" applyNumberFormat="1" applyFont="1" applyFill="1" applyBorder="1" applyAlignment="1">
      <alignment horizontal="center" vertical="center" wrapText="1"/>
    </xf>
    <xf numFmtId="2" fontId="7" fillId="0" borderId="35" xfId="0" applyNumberFormat="1" applyFont="1" applyFill="1" applyBorder="1" applyAlignment="1">
      <alignment horizontal="center" vertical="center" wrapText="1"/>
    </xf>
    <xf numFmtId="0" fontId="7" fillId="0" borderId="37" xfId="0" applyNumberFormat="1" applyFont="1" applyFill="1" applyBorder="1" applyAlignment="1">
      <alignment horizontal="center" vertical="center" wrapText="1"/>
    </xf>
    <xf numFmtId="2" fontId="5" fillId="0" borderId="37" xfId="0" applyNumberFormat="1" applyFont="1" applyFill="1" applyBorder="1" applyAlignment="1">
      <alignment horizontal="center" vertical="center" wrapText="1"/>
    </xf>
    <xf numFmtId="0" fontId="11" fillId="0" borderId="37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8" fillId="0" borderId="66" xfId="0" quotePrefix="1" applyNumberFormat="1" applyFont="1" applyFill="1" applyBorder="1" applyAlignment="1">
      <alignment horizontal="center" vertical="center" wrapText="1"/>
    </xf>
    <xf numFmtId="0" fontId="8" fillId="0" borderId="74" xfId="0" applyNumberFormat="1" applyFont="1" applyBorder="1" applyAlignment="1">
      <alignment horizontal="center" vertical="center" wrapText="1"/>
    </xf>
    <xf numFmtId="0" fontId="8" fillId="0" borderId="59" xfId="0" quotePrefix="1" applyNumberFormat="1" applyFont="1" applyFill="1" applyBorder="1" applyAlignment="1">
      <alignment horizontal="center" vertical="center" wrapText="1"/>
    </xf>
    <xf numFmtId="0" fontId="8" fillId="0" borderId="60" xfId="0" quotePrefix="1" applyNumberFormat="1" applyFont="1" applyFill="1" applyBorder="1" applyAlignment="1">
      <alignment horizontal="center" vertical="center" wrapText="1"/>
    </xf>
    <xf numFmtId="0" fontId="8" fillId="0" borderId="45" xfId="0" quotePrefix="1" applyNumberFormat="1" applyFont="1" applyBorder="1" applyAlignment="1">
      <alignment horizontal="right" vertical="center" wrapText="1"/>
    </xf>
    <xf numFmtId="0" fontId="8" fillId="0" borderId="46" xfId="0" quotePrefix="1" applyNumberFormat="1" applyFont="1" applyBorder="1" applyAlignment="1">
      <alignment horizontal="right" vertical="center" wrapText="1"/>
    </xf>
    <xf numFmtId="0" fontId="6" fillId="0" borderId="0" xfId="0" applyNumberFormat="1" applyFont="1" applyBorder="1" applyAlignment="1">
      <alignment horizontal="center" vertical="center" wrapText="1"/>
    </xf>
    <xf numFmtId="0" fontId="6" fillId="0" borderId="71" xfId="0" quotePrefix="1" applyNumberFormat="1" applyFont="1" applyBorder="1" applyAlignment="1">
      <alignment horizontal="center" vertical="center" wrapText="1"/>
    </xf>
    <xf numFmtId="0" fontId="6" fillId="0" borderId="72" xfId="0" quotePrefix="1" applyNumberFormat="1" applyFont="1" applyBorder="1" applyAlignment="1">
      <alignment horizontal="center" vertical="center" wrapText="1"/>
    </xf>
    <xf numFmtId="0" fontId="6" fillId="0" borderId="73" xfId="0" quotePrefix="1" applyNumberFormat="1" applyFont="1" applyBorder="1" applyAlignment="1">
      <alignment horizontal="center" vertical="center" wrapText="1"/>
    </xf>
    <xf numFmtId="0" fontId="6" fillId="0" borderId="1" xfId="0" quotePrefix="1" applyNumberFormat="1" applyFont="1" applyBorder="1" applyAlignment="1">
      <alignment horizontal="center" vertical="center" wrapText="1"/>
    </xf>
    <xf numFmtId="0" fontId="23" fillId="3" borderId="32" xfId="0" applyFont="1" applyFill="1" applyBorder="1" applyAlignment="1">
      <alignment horizontal="center" vertical="center" wrapText="1"/>
    </xf>
    <xf numFmtId="0" fontId="23" fillId="3" borderId="30" xfId="0" applyFont="1" applyFill="1" applyBorder="1" applyAlignment="1">
      <alignment horizontal="center" vertical="center" wrapText="1"/>
    </xf>
    <xf numFmtId="0" fontId="6" fillId="0" borderId="57" xfId="0" quotePrefix="1" applyNumberFormat="1" applyFont="1" applyBorder="1" applyAlignment="1">
      <alignment horizontal="center" vertical="center" wrapText="1"/>
    </xf>
    <xf numFmtId="0" fontId="6" fillId="0" borderId="58" xfId="0" quotePrefix="1" applyNumberFormat="1" applyFont="1" applyBorder="1" applyAlignment="1">
      <alignment horizontal="center" vertical="center" wrapText="1"/>
    </xf>
    <xf numFmtId="0" fontId="6" fillId="0" borderId="45" xfId="0" applyNumberFormat="1" applyFont="1" applyBorder="1" applyAlignment="1">
      <alignment horizontal="right" vertical="center" wrapText="1"/>
    </xf>
    <xf numFmtId="0" fontId="6" fillId="0" borderId="46" xfId="0" applyNumberFormat="1" applyFont="1" applyBorder="1" applyAlignment="1">
      <alignment horizontal="right" vertical="center" wrapText="1"/>
    </xf>
    <xf numFmtId="0" fontId="6" fillId="0" borderId="74" xfId="0" applyNumberFormat="1" applyFont="1" applyBorder="1" applyAlignment="1">
      <alignment horizontal="right" vertical="center" wrapText="1"/>
    </xf>
    <xf numFmtId="0" fontId="23" fillId="3" borderId="31" xfId="0" applyFont="1" applyFill="1" applyBorder="1" applyAlignment="1">
      <alignment horizontal="center" vertical="center" wrapText="1"/>
    </xf>
    <xf numFmtId="0" fontId="8" fillId="5" borderId="58" xfId="0" applyNumberFormat="1" applyFont="1" applyFill="1" applyBorder="1" applyAlignment="1">
      <alignment horizontal="right" vertical="center" wrapText="1"/>
    </xf>
    <xf numFmtId="0" fontId="8" fillId="0" borderId="77" xfId="0" quotePrefix="1" applyNumberFormat="1" applyFont="1" applyBorder="1" applyAlignment="1">
      <alignment horizontal="right" vertical="center" wrapText="1"/>
    </xf>
    <xf numFmtId="0" fontId="8" fillId="9" borderId="77" xfId="0" quotePrefix="1" applyNumberFormat="1" applyFont="1" applyFill="1" applyBorder="1" applyAlignment="1">
      <alignment horizontal="right" vertical="center" wrapText="1"/>
    </xf>
    <xf numFmtId="0" fontId="24" fillId="6" borderId="22" xfId="0" applyFont="1" applyFill="1" applyBorder="1" applyAlignment="1">
      <alignment horizontal="center" vertical="center" wrapText="1"/>
    </xf>
    <xf numFmtId="0" fontId="20" fillId="6" borderId="78" xfId="0" applyFont="1" applyFill="1" applyBorder="1" applyAlignment="1">
      <alignment horizontal="center" vertical="center" wrapText="1"/>
    </xf>
    <xf numFmtId="0" fontId="12" fillId="0" borderId="57" xfId="0" applyFont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  <xf numFmtId="0" fontId="7" fillId="7" borderId="92" xfId="0" applyFont="1" applyFill="1" applyBorder="1" applyAlignment="1">
      <alignment horizontal="center" vertical="center" wrapText="1"/>
    </xf>
    <xf numFmtId="0" fontId="7" fillId="7" borderId="23" xfId="0" applyFont="1" applyFill="1" applyBorder="1" applyAlignment="1">
      <alignment horizontal="center" vertical="center" wrapText="1"/>
    </xf>
    <xf numFmtId="0" fontId="6" fillId="0" borderId="74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vertical="center" wrapText="1"/>
    </xf>
    <xf numFmtId="0" fontId="7" fillId="0" borderId="14" xfId="0" applyNumberFormat="1" applyFont="1" applyFill="1" applyBorder="1" applyAlignment="1">
      <alignment horizontal="center" vertical="center" wrapText="1"/>
    </xf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12" xfId="0" quotePrefix="1" applyNumberFormat="1" applyFont="1" applyFill="1" applyBorder="1" applyAlignment="1">
      <alignment horizontal="center" vertical="center" wrapText="1"/>
    </xf>
    <xf numFmtId="2" fontId="7" fillId="0" borderId="15" xfId="0" applyNumberFormat="1" applyFont="1" applyFill="1" applyBorder="1" applyAlignment="1">
      <alignment horizontal="center" vertical="center" wrapText="1"/>
    </xf>
    <xf numFmtId="0" fontId="12" fillId="0" borderId="45" xfId="0" applyFont="1" applyFill="1" applyBorder="1" applyAlignment="1">
      <alignment horizontal="right" vertical="center" wrapText="1"/>
    </xf>
    <xf numFmtId="0" fontId="12" fillId="0" borderId="46" xfId="0" applyFont="1" applyFill="1" applyBorder="1" applyAlignment="1">
      <alignment vertical="center" wrapText="1"/>
    </xf>
    <xf numFmtId="0" fontId="12" fillId="0" borderId="74" xfId="0" quotePrefix="1" applyNumberFormat="1" applyFont="1" applyFill="1" applyBorder="1" applyAlignment="1">
      <alignment horizontal="right" vertical="center" wrapText="1"/>
    </xf>
    <xf numFmtId="2" fontId="7" fillId="0" borderId="13" xfId="0" applyNumberFormat="1" applyFont="1" applyFill="1" applyBorder="1" applyAlignment="1">
      <alignment horizontal="center" vertical="center" wrapText="1"/>
    </xf>
    <xf numFmtId="0" fontId="7" fillId="7" borderId="48" xfId="0" applyFont="1" applyFill="1" applyBorder="1" applyAlignment="1">
      <alignment horizontal="center" vertical="center" wrapText="1"/>
    </xf>
    <xf numFmtId="0" fontId="7" fillId="7" borderId="93" xfId="0" applyFont="1" applyFill="1" applyBorder="1" applyAlignment="1">
      <alignment horizontal="center" vertical="center" wrapText="1"/>
    </xf>
    <xf numFmtId="0" fontId="17" fillId="7" borderId="48" xfId="0" applyFont="1" applyFill="1" applyBorder="1" applyAlignment="1">
      <alignment horizontal="center" vertical="center" wrapText="1"/>
    </xf>
    <xf numFmtId="0" fontId="7" fillId="7" borderId="51" xfId="0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8" fillId="9" borderId="57" xfId="0" quotePrefix="1" applyNumberFormat="1" applyFont="1" applyFill="1" applyBorder="1" applyAlignment="1">
      <alignment horizontal="center" vertical="center" wrapText="1"/>
    </xf>
    <xf numFmtId="0" fontId="8" fillId="9" borderId="1" xfId="0" quotePrefix="1" applyNumberFormat="1" applyFont="1" applyFill="1" applyBorder="1" applyAlignment="1">
      <alignment horizontal="center" vertical="center" wrapText="1"/>
    </xf>
    <xf numFmtId="0" fontId="8" fillId="9" borderId="58" xfId="0" quotePrefix="1" applyNumberFormat="1" applyFont="1" applyFill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6" borderId="28" xfId="0" applyFont="1" applyFill="1" applyBorder="1" applyAlignment="1">
      <alignment horizontal="center" vertical="center" wrapText="1"/>
    </xf>
    <xf numFmtId="0" fontId="24" fillId="6" borderId="6" xfId="0" applyFont="1" applyFill="1" applyBorder="1" applyAlignment="1">
      <alignment horizontal="center" vertical="center" wrapText="1"/>
    </xf>
    <xf numFmtId="0" fontId="8" fillId="9" borderId="61" xfId="0" quotePrefix="1" applyNumberFormat="1" applyFont="1" applyFill="1" applyBorder="1" applyAlignment="1">
      <alignment horizontal="right" vertical="center" wrapText="1"/>
    </xf>
    <xf numFmtId="0" fontId="24" fillId="6" borderId="32" xfId="0" applyFont="1" applyFill="1" applyBorder="1" applyAlignment="1">
      <alignment horizontal="center" vertical="center" wrapText="1"/>
    </xf>
    <xf numFmtId="0" fontId="6" fillId="9" borderId="62" xfId="0" applyNumberFormat="1" applyFont="1" applyFill="1" applyBorder="1" applyAlignment="1">
      <alignment horizontal="center" vertical="center" wrapText="1"/>
    </xf>
    <xf numFmtId="0" fontId="8" fillId="0" borderId="84" xfId="0" quotePrefix="1" applyNumberFormat="1" applyFont="1" applyBorder="1" applyAlignment="1">
      <alignment horizontal="center" vertical="center" wrapText="1"/>
    </xf>
    <xf numFmtId="0" fontId="22" fillId="7" borderId="17" xfId="0" applyFont="1" applyFill="1" applyBorder="1" applyAlignment="1">
      <alignment horizontal="center" vertical="center" wrapText="1"/>
    </xf>
    <xf numFmtId="0" fontId="8" fillId="9" borderId="84" xfId="0" quotePrefix="1" applyNumberFormat="1" applyFont="1" applyFill="1" applyBorder="1" applyAlignment="1">
      <alignment horizontal="center" vertical="center" wrapText="1"/>
    </xf>
    <xf numFmtId="0" fontId="8" fillId="9" borderId="65" xfId="0" quotePrefix="1" applyNumberFormat="1" applyFont="1" applyFill="1" applyBorder="1" applyAlignment="1">
      <alignment horizontal="center" vertical="center" wrapText="1"/>
    </xf>
    <xf numFmtId="0" fontId="8" fillId="9" borderId="77" xfId="0" quotePrefix="1" applyNumberFormat="1" applyFont="1" applyFill="1" applyBorder="1" applyAlignment="1">
      <alignment horizontal="center" vertical="center" wrapText="1"/>
    </xf>
    <xf numFmtId="0" fontId="6" fillId="0" borderId="61" xfId="0" applyNumberFormat="1" applyFont="1" applyBorder="1" applyAlignment="1">
      <alignment horizontal="center" vertical="center" wrapText="1"/>
    </xf>
    <xf numFmtId="0" fontId="24" fillId="3" borderId="32" xfId="0" applyFont="1" applyFill="1" applyBorder="1" applyAlignment="1">
      <alignment horizontal="center" vertical="center" wrapText="1"/>
    </xf>
    <xf numFmtId="0" fontId="24" fillId="3" borderId="68" xfId="0" applyFont="1" applyFill="1" applyBorder="1" applyAlignment="1">
      <alignment horizontal="center" vertical="center" wrapText="1"/>
    </xf>
    <xf numFmtId="2" fontId="6" fillId="0" borderId="0" xfId="0" applyNumberFormat="1" applyFont="1" applyAlignment="1">
      <alignment vertical="center" wrapText="1"/>
    </xf>
    <xf numFmtId="164" fontId="21" fillId="0" borderId="46" xfId="0" applyNumberFormat="1" applyFont="1" applyBorder="1" applyAlignment="1">
      <alignment horizontal="center" vertical="center" wrapText="1"/>
    </xf>
    <xf numFmtId="0" fontId="5" fillId="3" borderId="94" xfId="0" applyFont="1" applyFill="1" applyBorder="1" applyAlignment="1">
      <alignment horizontal="center" vertical="center" wrapText="1"/>
    </xf>
    <xf numFmtId="0" fontId="22" fillId="4" borderId="54" xfId="0" applyFont="1" applyFill="1" applyBorder="1" applyAlignment="1">
      <alignment horizontal="center" vertical="center" wrapText="1"/>
    </xf>
    <xf numFmtId="2" fontId="28" fillId="0" borderId="69" xfId="0" applyNumberFormat="1" applyFont="1" applyBorder="1"/>
    <xf numFmtId="2" fontId="28" fillId="0" borderId="70" xfId="0" applyNumberFormat="1" applyFont="1" applyBorder="1"/>
    <xf numFmtId="0" fontId="20" fillId="3" borderId="31" xfId="0" applyFont="1" applyFill="1" applyBorder="1" applyAlignment="1">
      <alignment horizontal="center" vertical="center" wrapText="1"/>
    </xf>
    <xf numFmtId="0" fontId="20" fillId="3" borderId="30" xfId="0" applyFont="1" applyFill="1" applyBorder="1" applyAlignment="1">
      <alignment horizontal="center" vertical="center" wrapText="1"/>
    </xf>
    <xf numFmtId="0" fontId="22" fillId="4" borderId="29" xfId="0" applyFont="1" applyFill="1" applyBorder="1" applyAlignment="1">
      <alignment horizontal="center" vertical="center" wrapText="1"/>
    </xf>
    <xf numFmtId="0" fontId="8" fillId="0" borderId="95" xfId="0" quotePrefix="1" applyNumberFormat="1" applyFont="1" applyBorder="1" applyAlignment="1">
      <alignment horizontal="center" vertical="center" wrapText="1"/>
    </xf>
    <xf numFmtId="0" fontId="8" fillId="0" borderId="96" xfId="0" quotePrefix="1" applyNumberFormat="1" applyFont="1" applyBorder="1" applyAlignment="1">
      <alignment horizontal="center" vertical="center" wrapText="1"/>
    </xf>
    <xf numFmtId="0" fontId="8" fillId="0" borderId="87" xfId="0" applyNumberFormat="1" applyFont="1" applyFill="1" applyBorder="1" applyAlignment="1">
      <alignment horizontal="right" vertical="center" wrapText="1"/>
    </xf>
    <xf numFmtId="2" fontId="11" fillId="2" borderId="3" xfId="0" quotePrefix="1" applyNumberFormat="1" applyFont="1" applyFill="1" applyBorder="1" applyAlignment="1">
      <alignment horizontal="center" vertical="center"/>
    </xf>
    <xf numFmtId="2" fontId="11" fillId="0" borderId="88" xfId="0" quotePrefix="1" applyNumberFormat="1" applyFont="1" applyBorder="1" applyAlignment="1">
      <alignment horizontal="center" vertical="center"/>
    </xf>
    <xf numFmtId="0" fontId="5" fillId="0" borderId="97" xfId="0" applyFont="1" applyBorder="1" applyAlignment="1">
      <alignment horizontal="center" vertical="center" wrapText="1"/>
    </xf>
    <xf numFmtId="164" fontId="21" fillId="0" borderId="98" xfId="0" applyNumberFormat="1" applyFont="1" applyBorder="1" applyAlignment="1">
      <alignment horizontal="center" vertical="center" wrapText="1"/>
    </xf>
    <xf numFmtId="0" fontId="5" fillId="2" borderId="14" xfId="0" quotePrefix="1" applyNumberFormat="1" applyFont="1" applyFill="1" applyBorder="1" applyAlignment="1">
      <alignment horizontal="center" vertical="center" wrapText="1"/>
    </xf>
    <xf numFmtId="0" fontId="5" fillId="2" borderId="15" xfId="0" quotePrefix="1" applyNumberFormat="1" applyFont="1" applyFill="1" applyBorder="1" applyAlignment="1">
      <alignment horizontal="center" vertical="center" wrapText="1"/>
    </xf>
    <xf numFmtId="0" fontId="5" fillId="0" borderId="39" xfId="0" applyNumberFormat="1" applyFont="1" applyFill="1" applyBorder="1" applyAlignment="1">
      <alignment horizontal="center" vertical="center" wrapText="1"/>
    </xf>
    <xf numFmtId="0" fontId="13" fillId="4" borderId="30" xfId="0" applyFont="1" applyFill="1" applyBorder="1" applyAlignment="1">
      <alignment horizontal="center" vertical="center" wrapText="1"/>
    </xf>
    <xf numFmtId="0" fontId="13" fillId="4" borderId="78" xfId="0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vertical="center" wrapText="1"/>
    </xf>
    <xf numFmtId="1" fontId="22" fillId="4" borderId="23" xfId="0" applyNumberFormat="1" applyFont="1" applyFill="1" applyBorder="1" applyAlignment="1">
      <alignment horizontal="center" vertical="center" wrapText="1"/>
    </xf>
    <xf numFmtId="0" fontId="5" fillId="2" borderId="3" xfId="0" quotePrefix="1" applyNumberFormat="1" applyFont="1" applyFill="1" applyBorder="1" applyAlignment="1">
      <alignment horizontal="center" vertical="center" wrapText="1"/>
    </xf>
    <xf numFmtId="0" fontId="5" fillId="0" borderId="69" xfId="0" applyFont="1" applyBorder="1" applyAlignment="1">
      <alignment horizontal="center" vertical="center" wrapText="1"/>
    </xf>
    <xf numFmtId="0" fontId="5" fillId="0" borderId="99" xfId="0" applyFont="1" applyBorder="1" applyAlignment="1">
      <alignment horizontal="center" vertical="center" wrapText="1"/>
    </xf>
    <xf numFmtId="0" fontId="5" fillId="0" borderId="79" xfId="0" applyFont="1" applyBorder="1" applyAlignment="1">
      <alignment horizontal="center" vertical="center" wrapText="1"/>
    </xf>
    <xf numFmtId="0" fontId="5" fillId="0" borderId="80" xfId="0" applyFont="1" applyBorder="1" applyAlignment="1">
      <alignment horizontal="center" vertical="center" wrapText="1"/>
    </xf>
    <xf numFmtId="0" fontId="21" fillId="0" borderId="69" xfId="0" applyFont="1" applyBorder="1" applyAlignment="1">
      <alignment horizontal="center" vertical="center" wrapText="1"/>
    </xf>
    <xf numFmtId="0" fontId="21" fillId="0" borderId="27" xfId="0" applyFont="1" applyBorder="1" applyAlignment="1">
      <alignment horizontal="center" vertical="center" wrapText="1"/>
    </xf>
    <xf numFmtId="0" fontId="21" fillId="0" borderId="70" xfId="0" applyFont="1" applyBorder="1" applyAlignment="1">
      <alignment horizontal="center" vertical="center" wrapText="1"/>
    </xf>
    <xf numFmtId="0" fontId="5" fillId="0" borderId="3" xfId="0" applyFont="1" applyBorder="1"/>
    <xf numFmtId="0" fontId="27" fillId="8" borderId="68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8" fillId="0" borderId="45" xfId="0" applyNumberFormat="1" applyFont="1" applyBorder="1" applyAlignment="1">
      <alignment horizontal="center" vertical="center" wrapText="1"/>
    </xf>
    <xf numFmtId="0" fontId="8" fillId="0" borderId="46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8" fillId="0" borderId="45" xfId="0" applyNumberFormat="1" applyFont="1" applyFill="1" applyBorder="1" applyAlignment="1">
      <alignment horizontal="right" vertical="center" wrapText="1"/>
    </xf>
    <xf numFmtId="0" fontId="8" fillId="0" borderId="46" xfId="0" applyNumberFormat="1" applyFont="1" applyFill="1" applyBorder="1" applyAlignment="1">
      <alignment horizontal="right" vertical="center" wrapText="1"/>
    </xf>
    <xf numFmtId="0" fontId="8" fillId="0" borderId="74" xfId="0" applyNumberFormat="1" applyFont="1" applyFill="1" applyBorder="1" applyAlignment="1">
      <alignment horizontal="right" vertical="center" wrapText="1"/>
    </xf>
    <xf numFmtId="0" fontId="8" fillId="0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 wrapText="1"/>
    </xf>
    <xf numFmtId="0" fontId="25" fillId="3" borderId="63" xfId="0" applyFont="1" applyFill="1" applyBorder="1" applyAlignment="1">
      <alignment horizontal="center" vertical="center" wrapText="1"/>
    </xf>
    <xf numFmtId="0" fontId="8" fillId="9" borderId="87" xfId="0" quotePrefix="1" applyNumberFormat="1" applyFont="1" applyFill="1" applyBorder="1" applyAlignment="1">
      <alignment horizontal="right" vertical="center" wrapText="1"/>
    </xf>
    <xf numFmtId="0" fontId="7" fillId="8" borderId="68" xfId="0" applyFont="1" applyFill="1" applyBorder="1" applyAlignment="1">
      <alignment horizontal="center" vertical="center" wrapText="1"/>
    </xf>
    <xf numFmtId="0" fontId="17" fillId="7" borderId="68" xfId="0" applyFont="1" applyFill="1" applyBorder="1" applyAlignment="1">
      <alignment horizontal="center" vertical="center" wrapText="1"/>
    </xf>
    <xf numFmtId="0" fontId="12" fillId="9" borderId="57" xfId="0" quotePrefix="1" applyNumberFormat="1" applyFont="1" applyFill="1" applyBorder="1" applyAlignment="1">
      <alignment horizontal="center" vertical="center" wrapText="1"/>
    </xf>
    <xf numFmtId="0" fontId="12" fillId="0" borderId="74" xfId="0" quotePrefix="1" applyNumberFormat="1" applyFont="1" applyBorder="1" applyAlignment="1">
      <alignment horizontal="right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20" fillId="6" borderId="100" xfId="0" applyFont="1" applyFill="1" applyBorder="1" applyAlignment="1">
      <alignment horizontal="center" vertical="center" wrapText="1"/>
    </xf>
    <xf numFmtId="0" fontId="22" fillId="7" borderId="21" xfId="0" applyFont="1" applyFill="1" applyBorder="1" applyAlignment="1">
      <alignment horizontal="center" vertical="center" wrapText="1"/>
    </xf>
    <xf numFmtId="0" fontId="26" fillId="7" borderId="6" xfId="0" applyFont="1" applyFill="1" applyBorder="1" applyAlignment="1">
      <alignment horizontal="center" vertical="center" wrapText="1"/>
    </xf>
    <xf numFmtId="0" fontId="12" fillId="9" borderId="58" xfId="0" quotePrefix="1" applyNumberFormat="1" applyFont="1" applyFill="1" applyBorder="1" applyAlignment="1">
      <alignment horizontal="right" vertical="center" wrapText="1"/>
    </xf>
    <xf numFmtId="0" fontId="17" fillId="7" borderId="6" xfId="0" applyFont="1" applyFill="1" applyBorder="1" applyAlignment="1">
      <alignment horizontal="center" vertical="center" wrapText="1"/>
    </xf>
    <xf numFmtId="0" fontId="12" fillId="9" borderId="59" xfId="0" applyNumberFormat="1" applyFont="1" applyFill="1" applyBorder="1" applyAlignment="1">
      <alignment horizontal="center" vertical="center" wrapText="1"/>
    </xf>
    <xf numFmtId="0" fontId="12" fillId="9" borderId="60" xfId="0" applyNumberFormat="1" applyFont="1" applyFill="1" applyBorder="1" applyAlignment="1">
      <alignment horizontal="center" vertical="center" wrapText="1"/>
    </xf>
    <xf numFmtId="0" fontId="12" fillId="9" borderId="61" xfId="0" applyNumberFormat="1" applyFont="1" applyFill="1" applyBorder="1" applyAlignment="1">
      <alignment horizontal="right" vertical="center" wrapText="1"/>
    </xf>
    <xf numFmtId="0" fontId="26" fillId="7" borderId="68" xfId="0" applyFont="1" applyFill="1" applyBorder="1" applyAlignment="1">
      <alignment horizontal="center" vertical="center" wrapText="1"/>
    </xf>
    <xf numFmtId="0" fontId="8" fillId="9" borderId="58" xfId="0" quotePrefix="1" applyNumberFormat="1" applyFont="1" applyFill="1" applyBorder="1" applyAlignment="1">
      <alignment horizontal="right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6" xfId="0" applyFont="1" applyBorder="1" applyAlignment="1">
      <alignment horizontal="center" vertical="center" wrapText="1"/>
    </xf>
    <xf numFmtId="0" fontId="7" fillId="0" borderId="16" xfId="0" applyNumberFormat="1" applyFont="1" applyFill="1" applyBorder="1" applyAlignment="1">
      <alignment horizontal="center" vertical="center" wrapText="1"/>
    </xf>
    <xf numFmtId="2" fontId="7" fillId="0" borderId="15" xfId="0" applyNumberFormat="1" applyFont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5" fillId="7" borderId="68" xfId="0" applyFont="1" applyFill="1" applyBorder="1" applyAlignment="1">
      <alignment horizontal="center" vertical="center" wrapText="1"/>
    </xf>
    <xf numFmtId="0" fontId="8" fillId="9" borderId="61" xfId="0" applyNumberFormat="1" applyFont="1" applyFill="1" applyBorder="1" applyAlignment="1">
      <alignment horizontal="center" vertical="center" wrapText="1"/>
    </xf>
    <xf numFmtId="0" fontId="8" fillId="0" borderId="87" xfId="0" quotePrefix="1" applyNumberFormat="1" applyFont="1" applyBorder="1" applyAlignment="1">
      <alignment horizontal="right" vertical="center" wrapText="1"/>
    </xf>
    <xf numFmtId="0" fontId="8" fillId="0" borderId="101" xfId="0" quotePrefix="1" applyNumberFormat="1" applyFont="1" applyBorder="1" applyAlignment="1">
      <alignment horizontal="right" vertical="center" wrapText="1"/>
    </xf>
    <xf numFmtId="0" fontId="12" fillId="9" borderId="63" xfId="0" quotePrefix="1" applyNumberFormat="1" applyFont="1" applyFill="1" applyBorder="1" applyAlignment="1">
      <alignment horizontal="center" vertical="center" wrapText="1"/>
    </xf>
    <xf numFmtId="0" fontId="12" fillId="9" borderId="0" xfId="0" quotePrefix="1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2" fontId="12" fillId="10" borderId="1" xfId="0" applyNumberFormat="1" applyFont="1" applyFill="1" applyBorder="1" applyAlignment="1">
      <alignment horizontal="center"/>
    </xf>
    <xf numFmtId="2" fontId="12" fillId="8" borderId="1" xfId="0" applyNumberFormat="1" applyFont="1" applyFill="1" applyBorder="1" applyAlignment="1">
      <alignment horizontal="center"/>
    </xf>
    <xf numFmtId="2" fontId="5" fillId="2" borderId="102" xfId="0" applyNumberFormat="1" applyFont="1" applyFill="1" applyBorder="1" applyAlignment="1">
      <alignment horizontal="center" vertical="center" wrapText="1"/>
    </xf>
    <xf numFmtId="2" fontId="12" fillId="0" borderId="0" xfId="0" applyNumberFormat="1" applyFont="1"/>
    <xf numFmtId="0" fontId="15" fillId="8" borderId="1" xfId="0" applyFont="1" applyFill="1" applyBorder="1" applyAlignment="1">
      <alignment horizontal="center" wrapText="1"/>
    </xf>
    <xf numFmtId="0" fontId="15" fillId="10" borderId="1" xfId="0" applyFont="1" applyFill="1" applyBorder="1" applyAlignment="1">
      <alignment horizontal="center" wrapText="1"/>
    </xf>
    <xf numFmtId="2" fontId="15" fillId="8" borderId="1" xfId="0" applyNumberFormat="1" applyFont="1" applyFill="1" applyBorder="1" applyAlignment="1">
      <alignment horizontal="center" wrapText="1"/>
    </xf>
    <xf numFmtId="2" fontId="12" fillId="10" borderId="60" xfId="0" applyNumberFormat="1" applyFont="1" applyFill="1" applyBorder="1" applyAlignment="1">
      <alignment horizontal="center"/>
    </xf>
    <xf numFmtId="2" fontId="12" fillId="0" borderId="3" xfId="0" applyNumberFormat="1" applyFont="1" applyFill="1" applyBorder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 applyFill="1" applyBorder="1" applyAlignment="1">
      <alignment horizontal="left"/>
    </xf>
    <xf numFmtId="0" fontId="5" fillId="6" borderId="43" xfId="0" applyFont="1" applyFill="1" applyBorder="1" applyAlignment="1">
      <alignment horizontal="center" vertical="center" wrapText="1"/>
    </xf>
    <xf numFmtId="0" fontId="12" fillId="0" borderId="59" xfId="0" applyNumberFormat="1" applyFont="1" applyFill="1" applyBorder="1" applyAlignment="1">
      <alignment horizontal="center" vertical="center" wrapText="1"/>
    </xf>
    <xf numFmtId="0" fontId="12" fillId="0" borderId="60" xfId="0" applyNumberFormat="1" applyFont="1" applyFill="1" applyBorder="1" applyAlignment="1">
      <alignment horizontal="center" vertical="center" wrapText="1"/>
    </xf>
    <xf numFmtId="0" fontId="12" fillId="0" borderId="61" xfId="0" applyNumberFormat="1" applyFont="1" applyFill="1" applyBorder="1" applyAlignment="1">
      <alignment horizontal="right" vertical="center" wrapText="1"/>
    </xf>
    <xf numFmtId="0" fontId="12" fillId="0" borderId="86" xfId="0" quotePrefix="1" applyNumberFormat="1" applyFont="1" applyBorder="1" applyAlignment="1">
      <alignment horizontal="center" vertical="center" wrapText="1"/>
    </xf>
    <xf numFmtId="0" fontId="23" fillId="6" borderId="22" xfId="0" applyFont="1" applyFill="1" applyBorder="1" applyAlignment="1">
      <alignment horizontal="center" vertical="center" wrapText="1"/>
    </xf>
    <xf numFmtId="0" fontId="23" fillId="6" borderId="30" xfId="0" applyFont="1" applyFill="1" applyBorder="1" applyAlignment="1">
      <alignment horizontal="center" vertical="center" wrapText="1"/>
    </xf>
    <xf numFmtId="0" fontId="24" fillId="6" borderId="9" xfId="0" applyFont="1" applyFill="1" applyBorder="1" applyAlignment="1">
      <alignment horizontal="center" vertical="center" wrapText="1"/>
    </xf>
    <xf numFmtId="0" fontId="5" fillId="3" borderId="103" xfId="0" applyFont="1" applyFill="1" applyBorder="1" applyAlignment="1">
      <alignment horizontal="center" vertical="center" wrapText="1"/>
    </xf>
    <xf numFmtId="0" fontId="12" fillId="0" borderId="57" xfId="0" quotePrefix="1" applyNumberFormat="1" applyFont="1" applyFill="1" applyBorder="1" applyAlignment="1">
      <alignment horizontal="center" vertical="center" wrapText="1"/>
    </xf>
    <xf numFmtId="0" fontId="12" fillId="0" borderId="59" xfId="0" applyNumberFormat="1" applyFont="1" applyFill="1" applyBorder="1" applyAlignment="1">
      <alignment horizontal="right" vertical="center" wrapText="1"/>
    </xf>
    <xf numFmtId="0" fontId="12" fillId="0" borderId="61" xfId="0" quotePrefix="1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24" fillId="6" borderId="100" xfId="0" applyFont="1" applyFill="1" applyBorder="1" applyAlignment="1">
      <alignment horizontal="center" vertical="center" wrapText="1"/>
    </xf>
    <xf numFmtId="0" fontId="29" fillId="0" borderId="0" xfId="0" applyNumberFormat="1" applyFont="1" applyFill="1" applyBorder="1" applyAlignment="1">
      <alignment horizontal="center" vertical="center" wrapText="1"/>
    </xf>
    <xf numFmtId="0" fontId="29" fillId="0" borderId="0" xfId="0" quotePrefix="1" applyNumberFormat="1" applyFont="1" applyFill="1" applyBorder="1" applyAlignment="1">
      <alignment horizontal="center" vertical="center" wrapText="1"/>
    </xf>
    <xf numFmtId="0" fontId="29" fillId="0" borderId="0" xfId="0" applyNumberFormat="1" applyFont="1" applyFill="1" applyBorder="1" applyAlignment="1">
      <alignment vertical="center" wrapText="1"/>
    </xf>
    <xf numFmtId="0" fontId="29" fillId="0" borderId="0" xfId="0" applyFont="1" applyFill="1" applyBorder="1" applyAlignment="1">
      <alignment vertical="center"/>
    </xf>
    <xf numFmtId="0" fontId="29" fillId="0" borderId="0" xfId="0" applyFont="1" applyFill="1" applyBorder="1"/>
    <xf numFmtId="0" fontId="29" fillId="0" borderId="0" xfId="0" applyNumberFormat="1" applyFont="1" applyFill="1" applyBorder="1" applyAlignment="1">
      <alignment horizontal="left" vertical="center"/>
    </xf>
    <xf numFmtId="0" fontId="29" fillId="0" borderId="0" xfId="0" applyFont="1" applyFill="1" applyBorder="1" applyAlignment="1">
      <alignment horizontal="left" vertical="center"/>
    </xf>
    <xf numFmtId="0" fontId="29" fillId="0" borderId="0" xfId="0" applyNumberFormat="1" applyFont="1" applyFill="1" applyBorder="1"/>
    <xf numFmtId="167" fontId="29" fillId="0" borderId="0" xfId="0" applyNumberFormat="1" applyFont="1" applyFill="1" applyBorder="1"/>
    <xf numFmtId="1" fontId="29" fillId="0" borderId="0" xfId="0" applyNumberFormat="1" applyFont="1" applyFill="1" applyBorder="1"/>
    <xf numFmtId="14" fontId="29" fillId="0" borderId="0" xfId="0" applyNumberFormat="1" applyFont="1" applyFill="1" applyBorder="1"/>
    <xf numFmtId="0" fontId="29" fillId="0" borderId="0" xfId="9" quotePrefix="1" applyFont="1" applyFill="1" applyBorder="1" applyAlignment="1">
      <alignment horizontal="left"/>
    </xf>
    <xf numFmtId="0" fontId="29" fillId="0" borderId="0" xfId="9" applyFont="1" applyFill="1" applyBorder="1" applyAlignment="1">
      <alignment horizontal="left"/>
    </xf>
    <xf numFmtId="14" fontId="29" fillId="0" borderId="0" xfId="0" applyNumberFormat="1" applyFont="1" applyFill="1" applyBorder="1" applyAlignment="1">
      <alignment vertical="center"/>
    </xf>
    <xf numFmtId="0" fontId="29" fillId="0" borderId="0" xfId="0" applyNumberFormat="1" applyFont="1" applyFill="1" applyBorder="1" applyAlignment="1">
      <alignment vertical="center"/>
    </xf>
    <xf numFmtId="0" fontId="30" fillId="0" borderId="0" xfId="0" applyNumberFormat="1" applyFont="1" applyFill="1" applyBorder="1" applyAlignment="1">
      <alignment horizontal="center" vertical="center" wrapText="1"/>
    </xf>
    <xf numFmtId="49" fontId="29" fillId="11" borderId="0" xfId="0" applyNumberFormat="1" applyFont="1" applyFill="1" applyBorder="1" applyAlignment="1">
      <alignment vertical="center" wrapText="1"/>
    </xf>
    <xf numFmtId="0" fontId="29" fillId="11" borderId="0" xfId="0" applyNumberFormat="1" applyFont="1" applyFill="1" applyBorder="1" applyAlignment="1">
      <alignment vertical="center" wrapText="1"/>
    </xf>
    <xf numFmtId="49" fontId="29" fillId="0" borderId="0" xfId="0" applyNumberFormat="1" applyFont="1" applyFill="1" applyBorder="1" applyAlignment="1">
      <alignment vertical="center"/>
    </xf>
    <xf numFmtId="49" fontId="29" fillId="11" borderId="0" xfId="0" applyNumberFormat="1" applyFont="1" applyFill="1" applyBorder="1" applyAlignment="1">
      <alignment vertical="center"/>
    </xf>
    <xf numFmtId="0" fontId="29" fillId="11" borderId="0" xfId="0" applyFont="1" applyFill="1" applyBorder="1" applyAlignment="1">
      <alignment vertical="center"/>
    </xf>
    <xf numFmtId="167" fontId="29" fillId="0" borderId="0" xfId="0" applyNumberFormat="1" applyFont="1" applyFill="1" applyBorder="1" applyAlignment="1">
      <alignment vertical="center"/>
    </xf>
    <xf numFmtId="49" fontId="29" fillId="0" borderId="0" xfId="0" applyNumberFormat="1" applyFont="1" applyFill="1" applyBorder="1" applyAlignment="1">
      <alignment horizontal="center" vertical="center" wrapText="1"/>
    </xf>
    <xf numFmtId="49" fontId="29" fillId="0" borderId="0" xfId="0" applyNumberFormat="1" applyFont="1" applyFill="1" applyBorder="1" applyAlignment="1">
      <alignment horizontal="center"/>
    </xf>
    <xf numFmtId="49" fontId="29" fillId="0" borderId="0" xfId="0" applyNumberFormat="1" applyFont="1" applyFill="1" applyBorder="1" applyAlignment="1">
      <alignment horizontal="center" vertical="center"/>
    </xf>
    <xf numFmtId="49" fontId="29" fillId="0" borderId="0" xfId="0" applyNumberFormat="1" applyFont="1" applyFill="1" applyBorder="1"/>
    <xf numFmtId="49" fontId="29" fillId="0" borderId="0" xfId="0" quotePrefix="1" applyNumberFormat="1" applyFont="1" applyFill="1" applyBorder="1" applyAlignment="1">
      <alignment horizontal="center" vertical="center" wrapText="1"/>
    </xf>
    <xf numFmtId="49" fontId="30" fillId="0" borderId="0" xfId="0" applyNumberFormat="1" applyFont="1" applyFill="1" applyBorder="1" applyAlignment="1">
      <alignment horizontal="center" vertical="center" wrapText="1"/>
    </xf>
    <xf numFmtId="0" fontId="32" fillId="0" borderId="0" xfId="0" applyFont="1" applyAlignment="1">
      <alignment vertical="center"/>
    </xf>
    <xf numFmtId="2" fontId="29" fillId="0" borderId="0" xfId="0" applyNumberFormat="1" applyFont="1" applyFill="1" applyBorder="1"/>
    <xf numFmtId="0" fontId="5" fillId="0" borderId="0" xfId="0" quotePrefix="1" applyNumberFormat="1" applyFont="1" applyFill="1" applyBorder="1" applyAlignment="1">
      <alignment horizontal="right" vertical="center" wrapText="1"/>
    </xf>
    <xf numFmtId="0" fontId="5" fillId="0" borderId="0" xfId="0" applyNumberFormat="1" applyFont="1" applyFill="1" applyBorder="1" applyAlignment="1">
      <alignment horizontal="right" vertical="center" wrapText="1"/>
    </xf>
    <xf numFmtId="0" fontId="5" fillId="2" borderId="4" xfId="0" quotePrefix="1" applyNumberFormat="1" applyFont="1" applyFill="1" applyBorder="1" applyAlignment="1">
      <alignment horizontal="right" vertical="center" wrapText="1"/>
    </xf>
    <xf numFmtId="0" fontId="5" fillId="2" borderId="44" xfId="0" applyNumberFormat="1" applyFont="1" applyFill="1" applyBorder="1" applyAlignment="1">
      <alignment horizontal="right" vertical="center" wrapText="1"/>
    </xf>
    <xf numFmtId="0" fontId="5" fillId="0" borderId="0" xfId="0" applyFont="1" applyAlignment="1">
      <alignment horizontal="right"/>
    </xf>
    <xf numFmtId="0" fontId="5" fillId="2" borderId="4" xfId="0" quotePrefix="1" applyNumberFormat="1" applyFont="1" applyFill="1" applyBorder="1" applyAlignment="1">
      <alignment horizontal="center" vertical="center" wrapText="1"/>
    </xf>
    <xf numFmtId="0" fontId="5" fillId="2" borderId="44" xfId="0" quotePrefix="1" applyNumberFormat="1" applyFont="1" applyFill="1" applyBorder="1" applyAlignment="1">
      <alignment horizontal="center" vertical="center" wrapText="1"/>
    </xf>
    <xf numFmtId="2" fontId="5" fillId="0" borderId="4" xfId="0" applyNumberFormat="1" applyFont="1" applyBorder="1" applyAlignment="1">
      <alignment horizontal="center"/>
    </xf>
    <xf numFmtId="2" fontId="5" fillId="0" borderId="44" xfId="0" applyNumberFormat="1" applyFont="1" applyBorder="1" applyAlignment="1">
      <alignment horizontal="center"/>
    </xf>
    <xf numFmtId="0" fontId="5" fillId="0" borderId="104" xfId="0" quotePrefix="1" applyNumberFormat="1" applyFont="1" applyFill="1" applyBorder="1" applyAlignment="1">
      <alignment horizontal="center" vertical="center" wrapText="1"/>
    </xf>
    <xf numFmtId="0" fontId="5" fillId="0" borderId="85" xfId="0" applyNumberFormat="1" applyFont="1" applyFill="1" applyBorder="1" applyAlignment="1">
      <alignment horizontal="center" vertical="center" wrapText="1"/>
    </xf>
    <xf numFmtId="0" fontId="5" fillId="0" borderId="81" xfId="0" applyNumberFormat="1" applyFont="1" applyFill="1" applyBorder="1" applyAlignment="1">
      <alignment horizontal="center" vertical="center" wrapText="1"/>
    </xf>
    <xf numFmtId="0" fontId="8" fillId="0" borderId="47" xfId="0" quotePrefix="1" applyNumberFormat="1" applyFont="1" applyBorder="1" applyAlignment="1">
      <alignment horizontal="center" vertical="center" wrapText="1"/>
    </xf>
    <xf numFmtId="0" fontId="8" fillId="0" borderId="20" xfId="0" quotePrefix="1" applyNumberFormat="1" applyFont="1" applyBorder="1" applyAlignment="1">
      <alignment horizontal="center" vertical="center" wrapText="1"/>
    </xf>
    <xf numFmtId="0" fontId="8" fillId="0" borderId="105" xfId="0" quotePrefix="1" applyNumberFormat="1" applyFont="1" applyBorder="1" applyAlignment="1">
      <alignment horizontal="center" vertical="center" wrapText="1"/>
    </xf>
    <xf numFmtId="0" fontId="8" fillId="0" borderId="4" xfId="0" applyNumberFormat="1" applyFont="1" applyBorder="1" applyAlignment="1">
      <alignment horizontal="center" vertical="center" wrapText="1"/>
    </xf>
    <xf numFmtId="0" fontId="8" fillId="0" borderId="25" xfId="0" applyNumberFormat="1" applyFont="1" applyBorder="1" applyAlignment="1">
      <alignment horizontal="center" vertical="center" wrapText="1"/>
    </xf>
    <xf numFmtId="0" fontId="8" fillId="0" borderId="44" xfId="0" applyNumberFormat="1" applyFont="1" applyBorder="1" applyAlignment="1">
      <alignment horizontal="center" vertical="center" wrapText="1"/>
    </xf>
    <xf numFmtId="0" fontId="5" fillId="0" borderId="104" xfId="0" applyNumberFormat="1" applyFont="1" applyFill="1" applyBorder="1" applyAlignment="1">
      <alignment horizontal="center" vertical="center" wrapText="1"/>
    </xf>
    <xf numFmtId="2" fontId="5" fillId="0" borderId="63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0" fontId="5" fillId="2" borderId="16" xfId="0" applyNumberFormat="1" applyFont="1" applyFill="1" applyBorder="1" applyAlignment="1">
      <alignment horizontal="center" vertical="center" wrapText="1"/>
    </xf>
    <xf numFmtId="0" fontId="5" fillId="2" borderId="53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0" borderId="85" xfId="0" quotePrefix="1" applyNumberFormat="1" applyFont="1" applyFill="1" applyBorder="1" applyAlignment="1">
      <alignment horizontal="center" vertical="center" wrapText="1"/>
    </xf>
    <xf numFmtId="0" fontId="5" fillId="2" borderId="16" xfId="0" quotePrefix="1" applyNumberFormat="1" applyFont="1" applyFill="1" applyBorder="1" applyAlignment="1">
      <alignment horizontal="center" vertical="center" wrapText="1"/>
    </xf>
    <xf numFmtId="0" fontId="5" fillId="2" borderId="53" xfId="0" quotePrefix="1" applyNumberFormat="1" applyFont="1" applyFill="1" applyBorder="1" applyAlignment="1">
      <alignment horizontal="center" vertical="center" wrapText="1"/>
    </xf>
    <xf numFmtId="0" fontId="5" fillId="2" borderId="2" xfId="0" quotePrefix="1" applyNumberFormat="1" applyFont="1" applyFill="1" applyBorder="1" applyAlignment="1">
      <alignment horizontal="center" vertical="center" wrapText="1"/>
    </xf>
    <xf numFmtId="0" fontId="5" fillId="0" borderId="16" xfId="0" quotePrefix="1" applyNumberFormat="1" applyFont="1" applyFill="1" applyBorder="1" applyAlignment="1">
      <alignment horizontal="center" vertical="center" wrapText="1"/>
    </xf>
    <xf numFmtId="0" fontId="5" fillId="0" borderId="53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0" borderId="53" xfId="0" quotePrefix="1" applyNumberFormat="1" applyFont="1" applyFill="1" applyBorder="1" applyAlignment="1">
      <alignment horizontal="center" vertical="center" wrapText="1"/>
    </xf>
    <xf numFmtId="0" fontId="5" fillId="0" borderId="67" xfId="0" quotePrefix="1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0" fontId="6" fillId="0" borderId="25" xfId="0" applyNumberFormat="1" applyFont="1" applyBorder="1" applyAlignment="1">
      <alignment horizontal="center" vertical="center" wrapText="1"/>
    </xf>
    <xf numFmtId="0" fontId="6" fillId="0" borderId="44" xfId="0" applyNumberFormat="1" applyFont="1" applyBorder="1" applyAlignment="1">
      <alignment horizontal="center" vertical="center" wrapText="1"/>
    </xf>
    <xf numFmtId="0" fontId="5" fillId="0" borderId="19" xfId="0" quotePrefix="1" applyNumberFormat="1" applyFont="1" applyFill="1" applyBorder="1" applyAlignment="1">
      <alignment horizontal="center" vertical="center" wrapText="1"/>
    </xf>
    <xf numFmtId="0" fontId="5" fillId="0" borderId="63" xfId="0" quotePrefix="1" applyNumberFormat="1" applyFont="1" applyFill="1" applyBorder="1" applyAlignment="1">
      <alignment horizontal="center" vertical="center" wrapText="1"/>
    </xf>
    <xf numFmtId="0" fontId="5" fillId="0" borderId="63" xfId="0" applyNumberFormat="1" applyFont="1" applyFill="1" applyBorder="1" applyAlignment="1">
      <alignment horizontal="center" vertical="center" wrapText="1"/>
    </xf>
    <xf numFmtId="0" fontId="8" fillId="0" borderId="21" xfId="0" applyNumberFormat="1" applyFont="1" applyBorder="1" applyAlignment="1">
      <alignment horizontal="center" vertical="center" wrapText="1"/>
    </xf>
    <xf numFmtId="0" fontId="8" fillId="0" borderId="29" xfId="0" applyNumberFormat="1" applyFont="1" applyBorder="1" applyAlignment="1">
      <alignment horizontal="center" vertical="center" wrapText="1"/>
    </xf>
    <xf numFmtId="0" fontId="8" fillId="0" borderId="81" xfId="0" applyNumberFormat="1" applyFont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center" vertical="center" wrapText="1"/>
    </xf>
    <xf numFmtId="0" fontId="5" fillId="0" borderId="29" xfId="0" applyNumberFormat="1" applyFont="1" applyFill="1" applyBorder="1" applyAlignment="1">
      <alignment horizontal="center" vertical="center" wrapText="1"/>
    </xf>
    <xf numFmtId="0" fontId="6" fillId="0" borderId="69" xfId="0" applyNumberFormat="1" applyFont="1" applyBorder="1" applyAlignment="1">
      <alignment horizontal="center" vertical="center" wrapText="1"/>
    </xf>
    <xf numFmtId="0" fontId="6" fillId="0" borderId="27" xfId="0" applyNumberFormat="1" applyFont="1" applyBorder="1" applyAlignment="1">
      <alignment horizontal="center" vertical="center" wrapText="1"/>
    </xf>
    <xf numFmtId="0" fontId="6" fillId="0" borderId="70" xfId="0" applyNumberFormat="1" applyFont="1" applyBorder="1" applyAlignment="1">
      <alignment horizontal="center" vertical="center" wrapText="1"/>
    </xf>
    <xf numFmtId="0" fontId="5" fillId="12" borderId="16" xfId="0" quotePrefix="1" applyNumberFormat="1" applyFont="1" applyFill="1" applyBorder="1" applyAlignment="1">
      <alignment horizontal="center" vertical="center" wrapText="1"/>
    </xf>
    <xf numFmtId="0" fontId="5" fillId="12" borderId="53" xfId="0" quotePrefix="1" applyNumberFormat="1" applyFont="1" applyFill="1" applyBorder="1" applyAlignment="1">
      <alignment horizontal="center" vertical="center" wrapText="1"/>
    </xf>
    <xf numFmtId="0" fontId="5" fillId="12" borderId="2" xfId="0" quotePrefix="1" applyNumberFormat="1" applyFont="1" applyFill="1" applyBorder="1" applyAlignment="1">
      <alignment horizontal="center" vertical="center" wrapText="1"/>
    </xf>
    <xf numFmtId="0" fontId="8" fillId="0" borderId="69" xfId="0" applyNumberFormat="1" applyFont="1" applyBorder="1" applyAlignment="1">
      <alignment horizontal="center" vertical="center" wrapText="1"/>
    </xf>
    <xf numFmtId="0" fontId="8" fillId="0" borderId="27" xfId="0" applyNumberFormat="1" applyFont="1" applyBorder="1" applyAlignment="1">
      <alignment horizontal="center" vertical="center" wrapText="1"/>
    </xf>
    <xf numFmtId="0" fontId="8" fillId="0" borderId="70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8" fillId="9" borderId="47" xfId="0" quotePrefix="1" applyNumberFormat="1" applyFont="1" applyFill="1" applyBorder="1" applyAlignment="1">
      <alignment horizontal="center" vertical="center" wrapText="1"/>
    </xf>
    <xf numFmtId="0" fontId="8" fillId="9" borderId="20" xfId="0" quotePrefix="1" applyNumberFormat="1" applyFont="1" applyFill="1" applyBorder="1" applyAlignment="1">
      <alignment horizontal="center" vertical="center" wrapText="1"/>
    </xf>
    <xf numFmtId="0" fontId="8" fillId="9" borderId="105" xfId="0" quotePrefix="1" applyNumberFormat="1" applyFont="1" applyFill="1" applyBorder="1" applyAlignment="1">
      <alignment horizontal="center" vertical="center" wrapText="1"/>
    </xf>
    <xf numFmtId="0" fontId="5" fillId="12" borderId="16" xfId="0" applyNumberFormat="1" applyFont="1" applyFill="1" applyBorder="1" applyAlignment="1">
      <alignment horizontal="center" vertical="center" wrapText="1"/>
    </xf>
    <xf numFmtId="0" fontId="5" fillId="12" borderId="53" xfId="0" applyNumberFormat="1" applyFont="1" applyFill="1" applyBorder="1" applyAlignment="1">
      <alignment horizontal="center" vertical="center" wrapText="1"/>
    </xf>
    <xf numFmtId="0" fontId="5" fillId="12" borderId="2" xfId="0" applyNumberFormat="1" applyFont="1" applyFill="1" applyBorder="1" applyAlignment="1">
      <alignment horizontal="center" vertical="center" wrapText="1"/>
    </xf>
    <xf numFmtId="0" fontId="5" fillId="0" borderId="16" xfId="0" applyNumberFormat="1" applyFont="1" applyFill="1" applyBorder="1" applyAlignment="1">
      <alignment horizontal="center" vertical="center" wrapText="1"/>
    </xf>
    <xf numFmtId="0" fontId="7" fillId="0" borderId="106" xfId="0" quotePrefix="1" applyFont="1" applyBorder="1" applyAlignment="1">
      <alignment horizontal="center" vertical="center" wrapText="1"/>
    </xf>
    <xf numFmtId="0" fontId="7" fillId="0" borderId="107" xfId="0" applyFont="1" applyBorder="1" applyAlignment="1">
      <alignment horizontal="center" vertical="center" wrapText="1"/>
    </xf>
    <xf numFmtId="0" fontId="7" fillId="0" borderId="108" xfId="0" applyFont="1" applyBorder="1" applyAlignment="1">
      <alignment horizontal="center" vertical="center" wrapText="1"/>
    </xf>
    <xf numFmtId="0" fontId="5" fillId="2" borderId="19" xfId="0" applyNumberFormat="1" applyFont="1" applyFill="1" applyBorder="1" applyAlignment="1">
      <alignment horizontal="center" vertical="center" wrapText="1"/>
    </xf>
    <xf numFmtId="0" fontId="5" fillId="2" borderId="63" xfId="0" applyNumberFormat="1" applyFont="1" applyFill="1" applyBorder="1" applyAlignment="1">
      <alignment horizontal="center" vertical="center" wrapText="1"/>
    </xf>
    <xf numFmtId="0" fontId="12" fillId="0" borderId="109" xfId="0" quotePrefix="1" applyNumberFormat="1" applyFont="1" applyBorder="1" applyAlignment="1">
      <alignment horizontal="center" vertical="center" wrapText="1"/>
    </xf>
    <xf numFmtId="0" fontId="12" fillId="0" borderId="110" xfId="0" quotePrefix="1" applyNumberFormat="1" applyFont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8" fillId="0" borderId="102" xfId="0" quotePrefix="1" applyNumberFormat="1" applyFont="1" applyBorder="1" applyAlignment="1">
      <alignment horizontal="center" vertical="center" wrapText="1"/>
    </xf>
    <xf numFmtId="0" fontId="8" fillId="0" borderId="112" xfId="0" quotePrefix="1" applyNumberFormat="1" applyFont="1" applyBorder="1" applyAlignment="1">
      <alignment horizontal="center" vertical="center" wrapText="1"/>
    </xf>
    <xf numFmtId="0" fontId="8" fillId="13" borderId="69" xfId="0" quotePrefix="1" applyNumberFormat="1" applyFont="1" applyFill="1" applyBorder="1" applyAlignment="1">
      <alignment horizontal="center" vertical="center" wrapText="1"/>
    </xf>
    <xf numFmtId="0" fontId="8" fillId="13" borderId="27" xfId="0" quotePrefix="1" applyNumberFormat="1" applyFont="1" applyFill="1" applyBorder="1" applyAlignment="1">
      <alignment horizontal="center" vertical="center" wrapText="1"/>
    </xf>
    <xf numFmtId="0" fontId="8" fillId="13" borderId="88" xfId="0" quotePrefix="1" applyNumberFormat="1" applyFont="1" applyFill="1" applyBorder="1" applyAlignment="1">
      <alignment horizontal="center" vertical="center" wrapText="1"/>
    </xf>
    <xf numFmtId="0" fontId="12" fillId="0" borderId="34" xfId="0" quotePrefix="1" applyNumberFormat="1" applyFont="1" applyBorder="1" applyAlignment="1">
      <alignment horizontal="center" vertical="center" wrapText="1"/>
    </xf>
    <xf numFmtId="0" fontId="8" fillId="13" borderId="4" xfId="0" quotePrefix="1" applyNumberFormat="1" applyFont="1" applyFill="1" applyBorder="1" applyAlignment="1">
      <alignment horizontal="center" vertical="center" wrapText="1"/>
    </xf>
    <xf numFmtId="0" fontId="8" fillId="13" borderId="25" xfId="0" quotePrefix="1" applyNumberFormat="1" applyFont="1" applyFill="1" applyBorder="1" applyAlignment="1">
      <alignment horizontal="center" vertical="center" wrapText="1"/>
    </xf>
    <xf numFmtId="0" fontId="8" fillId="13" borderId="44" xfId="0" quotePrefix="1" applyNumberFormat="1" applyFont="1" applyFill="1" applyBorder="1" applyAlignment="1">
      <alignment horizontal="center" vertical="center" wrapText="1"/>
    </xf>
    <xf numFmtId="0" fontId="6" fillId="0" borderId="62" xfId="0" applyNumberFormat="1" applyFont="1" applyFill="1" applyBorder="1" applyAlignment="1">
      <alignment horizontal="center" vertical="center" wrapText="1"/>
    </xf>
    <xf numFmtId="0" fontId="6" fillId="0" borderId="111" xfId="0" applyNumberFormat="1" applyFont="1" applyFill="1" applyBorder="1" applyAlignment="1">
      <alignment horizontal="center" vertical="center" wrapText="1"/>
    </xf>
    <xf numFmtId="0" fontId="6" fillId="0" borderId="86" xfId="0" applyNumberFormat="1" applyFont="1" applyFill="1" applyBorder="1" applyAlignment="1">
      <alignment horizontal="center" vertical="center" wrapText="1"/>
    </xf>
    <xf numFmtId="0" fontId="8" fillId="12" borderId="4" xfId="0" quotePrefix="1" applyNumberFormat="1" applyFont="1" applyFill="1" applyBorder="1" applyAlignment="1">
      <alignment horizontal="center" vertical="center" wrapText="1"/>
    </xf>
    <xf numFmtId="0" fontId="8" fillId="12" borderId="25" xfId="0" quotePrefix="1" applyNumberFormat="1" applyFont="1" applyFill="1" applyBorder="1" applyAlignment="1">
      <alignment horizontal="center" vertical="center" wrapText="1"/>
    </xf>
    <xf numFmtId="0" fontId="8" fillId="12" borderId="44" xfId="0" quotePrefix="1" applyNumberFormat="1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5" fillId="2" borderId="21" xfId="0" applyNumberFormat="1" applyFont="1" applyFill="1" applyBorder="1" applyAlignment="1">
      <alignment horizontal="center" vertical="center" wrapText="1"/>
    </xf>
    <xf numFmtId="0" fontId="8" fillId="13" borderId="70" xfId="0" quotePrefix="1" applyNumberFormat="1" applyFont="1" applyFill="1" applyBorder="1" applyAlignment="1">
      <alignment horizontal="center" vertical="center" wrapText="1"/>
    </xf>
    <xf numFmtId="0" fontId="6" fillId="9" borderId="77" xfId="0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0" fontId="12" fillId="0" borderId="45" xfId="0" applyNumberFormat="1" applyFont="1" applyFill="1" applyBorder="1" applyAlignment="1">
      <alignment horizontal="center" vertical="center" wrapText="1"/>
    </xf>
    <xf numFmtId="0" fontId="12" fillId="0" borderId="46" xfId="0" applyNumberFormat="1" applyFont="1" applyFill="1" applyBorder="1" applyAlignment="1">
      <alignment horizontal="center" vertical="center" wrapText="1"/>
    </xf>
    <xf numFmtId="0" fontId="12" fillId="13" borderId="4" xfId="0" quotePrefix="1" applyNumberFormat="1" applyFont="1" applyFill="1" applyBorder="1" applyAlignment="1">
      <alignment horizontal="center" vertical="center" wrapText="1"/>
    </xf>
    <xf numFmtId="0" fontId="12" fillId="13" borderId="25" xfId="0" quotePrefix="1" applyNumberFormat="1" applyFont="1" applyFill="1" applyBorder="1" applyAlignment="1">
      <alignment horizontal="center" vertical="center" wrapText="1"/>
    </xf>
    <xf numFmtId="0" fontId="12" fillId="13" borderId="44" xfId="0" quotePrefix="1" applyNumberFormat="1" applyFont="1" applyFill="1" applyBorder="1" applyAlignment="1">
      <alignment horizontal="center" vertical="center" wrapText="1"/>
    </xf>
    <xf numFmtId="0" fontId="6" fillId="0" borderId="59" xfId="0" applyNumberFormat="1" applyFont="1" applyFill="1" applyBorder="1" applyAlignment="1">
      <alignment horizontal="center" vertical="center" wrapText="1"/>
    </xf>
    <xf numFmtId="0" fontId="6" fillId="0" borderId="60" xfId="0" applyNumberFormat="1" applyFont="1" applyFill="1" applyBorder="1" applyAlignment="1">
      <alignment horizontal="center" vertical="center" wrapText="1"/>
    </xf>
    <xf numFmtId="0" fontId="6" fillId="0" borderId="45" xfId="0" applyNumberFormat="1" applyFont="1" applyFill="1" applyBorder="1" applyAlignment="1">
      <alignment horizontal="center" vertical="center" wrapText="1"/>
    </xf>
    <xf numFmtId="0" fontId="6" fillId="0" borderId="46" xfId="0" applyNumberFormat="1" applyFont="1" applyFill="1" applyBorder="1" applyAlignment="1">
      <alignment horizontal="center" vertical="center" wrapText="1"/>
    </xf>
    <xf numFmtId="0" fontId="12" fillId="13" borderId="21" xfId="0" quotePrefix="1" applyNumberFormat="1" applyFont="1" applyFill="1" applyBorder="1" applyAlignment="1">
      <alignment horizontal="center" vertical="center" wrapText="1"/>
    </xf>
    <xf numFmtId="0" fontId="12" fillId="13" borderId="29" xfId="0" quotePrefix="1" applyNumberFormat="1" applyFont="1" applyFill="1" applyBorder="1" applyAlignment="1">
      <alignment horizontal="center" vertical="center" wrapText="1"/>
    </xf>
    <xf numFmtId="0" fontId="12" fillId="13" borderId="81" xfId="0" quotePrefix="1" applyNumberFormat="1" applyFont="1" applyFill="1" applyBorder="1" applyAlignment="1">
      <alignment horizontal="center" vertical="center" wrapText="1"/>
    </xf>
    <xf numFmtId="0" fontId="7" fillId="2" borderId="19" xfId="0" applyNumberFormat="1" applyFont="1" applyFill="1" applyBorder="1" applyAlignment="1">
      <alignment horizontal="center" vertical="center" wrapText="1"/>
    </xf>
    <xf numFmtId="0" fontId="7" fillId="2" borderId="63" xfId="0" applyNumberFormat="1" applyFont="1" applyFill="1" applyBorder="1" applyAlignment="1">
      <alignment horizontal="center" vertical="center" wrapText="1"/>
    </xf>
    <xf numFmtId="0" fontId="7" fillId="2" borderId="2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0" borderId="77" xfId="0" applyNumberFormat="1" applyFont="1" applyFill="1" applyBorder="1" applyAlignment="1">
      <alignment horizontal="center" vertical="center" wrapText="1"/>
    </xf>
    <xf numFmtId="0" fontId="12" fillId="0" borderId="86" xfId="0" applyNumberFormat="1" applyFont="1" applyFill="1" applyBorder="1" applyAlignment="1">
      <alignment horizontal="center" vertical="center" wrapText="1"/>
    </xf>
    <xf numFmtId="0" fontId="7" fillId="2" borderId="16" xfId="0" applyNumberFormat="1" applyFont="1" applyFill="1" applyBorder="1" applyAlignment="1">
      <alignment horizontal="center" vertical="center" wrapText="1"/>
    </xf>
    <xf numFmtId="0" fontId="7" fillId="2" borderId="53" xfId="0" applyNumberFormat="1" applyFont="1" applyFill="1" applyBorder="1" applyAlignment="1">
      <alignment horizontal="center" vertical="center" wrapText="1"/>
    </xf>
    <xf numFmtId="0" fontId="8" fillId="0" borderId="19" xfId="0" quotePrefix="1" applyNumberFormat="1" applyFont="1" applyBorder="1" applyAlignment="1">
      <alignment horizontal="center" vertical="center" wrapText="1"/>
    </xf>
    <xf numFmtId="0" fontId="8" fillId="0" borderId="67" xfId="0" quotePrefix="1" applyNumberFormat="1" applyFont="1" applyBorder="1" applyAlignment="1">
      <alignment horizontal="center" vertical="center" wrapText="1"/>
    </xf>
    <xf numFmtId="0" fontId="8" fillId="0" borderId="104" xfId="0" quotePrefix="1" applyNumberFormat="1" applyFont="1" applyBorder="1" applyAlignment="1">
      <alignment horizontal="center" vertical="center" wrapText="1"/>
    </xf>
    <xf numFmtId="0" fontId="6" fillId="0" borderId="101" xfId="0" applyNumberFormat="1" applyFont="1" applyFill="1" applyBorder="1" applyAlignment="1">
      <alignment horizontal="center" vertical="center" wrapText="1"/>
    </xf>
    <xf numFmtId="0" fontId="6" fillId="0" borderId="98" xfId="0" applyNumberFormat="1" applyFont="1" applyFill="1" applyBorder="1" applyAlignment="1">
      <alignment horizontal="center" vertical="center" wrapText="1"/>
    </xf>
    <xf numFmtId="0" fontId="8" fillId="13" borderId="4" xfId="0" applyNumberFormat="1" applyFont="1" applyFill="1" applyBorder="1" applyAlignment="1">
      <alignment horizontal="center" vertical="center" wrapText="1"/>
    </xf>
    <xf numFmtId="0" fontId="8" fillId="13" borderId="25" xfId="0" applyNumberFormat="1" applyFont="1" applyFill="1" applyBorder="1" applyAlignment="1">
      <alignment horizontal="center" vertical="center" wrapText="1"/>
    </xf>
    <xf numFmtId="0" fontId="8" fillId="13" borderId="44" xfId="0" applyNumberFormat="1" applyFont="1" applyFill="1" applyBorder="1" applyAlignment="1">
      <alignment horizontal="center" vertical="center" wrapText="1"/>
    </xf>
    <xf numFmtId="0" fontId="8" fillId="0" borderId="113" xfId="0" quotePrefix="1" applyNumberFormat="1" applyFont="1" applyBorder="1" applyAlignment="1">
      <alignment horizontal="center" vertical="center" wrapText="1"/>
    </xf>
    <xf numFmtId="0" fontId="12" fillId="0" borderId="1" xfId="0" quotePrefix="1" applyNumberFormat="1" applyFont="1" applyFill="1" applyBorder="1" applyAlignment="1">
      <alignment horizontal="center" vertical="center" wrapText="1"/>
    </xf>
  </cellXfs>
  <cellStyles count="12">
    <cellStyle name="Milliers 2" xfId="1"/>
    <cellStyle name="Milliers 3" xfId="2"/>
    <cellStyle name="Milliers 4" xfId="3"/>
    <cellStyle name="Monétaire 2" xfId="4"/>
    <cellStyle name="Normal" xfId="0" builtinId="0"/>
    <cellStyle name="Normal 2" xfId="5"/>
    <cellStyle name="Normal 3" xfId="6"/>
    <cellStyle name="Normal 3 2" xfId="7"/>
    <cellStyle name="Normal 4" xfId="8"/>
    <cellStyle name="Normal 5" xfId="9"/>
    <cellStyle name="Pourcentage 2" xfId="10"/>
    <cellStyle name="Pourcentage 3" xfId="11"/>
  </cellStyles>
  <dxfs count="49"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00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78" name="Button 2" hidden="1">
              <a:extLst>
                <a:ext uri="{63B3BB69-23CF-44E3-9099-C40C66FF867C}">
                  <a14:compatExt spid="_x0000_s203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79" name="Button 3" hidden="1">
              <a:extLst>
                <a:ext uri="{63B3BB69-23CF-44E3-9099-C40C66FF867C}">
                  <a14:compatExt spid="_x0000_s203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80" name="Button 4" hidden="1">
              <a:extLst>
                <a:ext uri="{63B3BB69-23CF-44E3-9099-C40C66FF867C}">
                  <a14:compatExt spid="_x0000_s2037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81" name="Button 5" hidden="1">
              <a:extLst>
                <a:ext uri="{63B3BB69-23CF-44E3-9099-C40C66FF867C}">
                  <a14:compatExt spid="_x0000_s2037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82" name="Button 6" hidden="1">
              <a:extLst>
                <a:ext uri="{63B3BB69-23CF-44E3-9099-C40C66FF867C}">
                  <a14:compatExt spid="_x0000_s2037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83" name="Button 7" hidden="1">
              <a:extLst>
                <a:ext uri="{63B3BB69-23CF-44E3-9099-C40C66FF867C}">
                  <a14:compatExt spid="_x0000_s2037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84" name="Button 8" hidden="1">
              <a:extLst>
                <a:ext uri="{63B3BB69-23CF-44E3-9099-C40C66FF867C}">
                  <a14:compatExt spid="_x0000_s2037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85" name="Button 9" hidden="1">
              <a:extLst>
                <a:ext uri="{63B3BB69-23CF-44E3-9099-C40C66FF867C}">
                  <a14:compatExt spid="_x0000_s2037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86" name="Button 10" hidden="1">
              <a:extLst>
                <a:ext uri="{63B3BB69-23CF-44E3-9099-C40C66FF867C}">
                  <a14:compatExt spid="_x0000_s2037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87" name="Button 11" hidden="1">
              <a:extLst>
                <a:ext uri="{63B3BB69-23CF-44E3-9099-C40C66FF867C}">
                  <a14:compatExt spid="_x0000_s2037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88" name="Button 12" hidden="1">
              <a:extLst>
                <a:ext uri="{63B3BB69-23CF-44E3-9099-C40C66FF867C}">
                  <a14:compatExt spid="_x0000_s2037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89" name="Button 13" hidden="1">
              <a:extLst>
                <a:ext uri="{63B3BB69-23CF-44E3-9099-C40C66FF867C}">
                  <a14:compatExt spid="_x0000_s2037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90" name="Button 14" hidden="1">
              <a:extLst>
                <a:ext uri="{63B3BB69-23CF-44E3-9099-C40C66FF867C}">
                  <a14:compatExt spid="_x0000_s2037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91" name="Button 15" hidden="1">
              <a:extLst>
                <a:ext uri="{63B3BB69-23CF-44E3-9099-C40C66FF867C}">
                  <a14:compatExt spid="_x0000_s2037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92" name="Button 16" hidden="1">
              <a:extLst>
                <a:ext uri="{63B3BB69-23CF-44E3-9099-C40C66FF867C}">
                  <a14:compatExt spid="_x0000_s2037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93" name="Button 17" hidden="1">
              <a:extLst>
                <a:ext uri="{63B3BB69-23CF-44E3-9099-C40C66FF867C}">
                  <a14:compatExt spid="_x0000_s20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O12" totalsRowShown="0" headerRowDxfId="30" dataDxfId="47" headerRowBorderDxfId="48" tableBorderDxfId="46" totalsRowBorderDxfId="45">
  <autoFilter ref="A5:O12"/>
  <sortState ref="A6:AY556">
    <sortCondition ref="M25"/>
  </sortState>
  <tableColumns count="15">
    <tableColumn id="1" name="Type de pôle" dataDxfId="44"/>
    <tableColumn id="2" name="Pôle" dataDxfId="43"/>
    <tableColumn id="52" name="Code pôle" dataDxfId="42"/>
    <tableColumn id="3" name="Structure interne" dataDxfId="41"/>
    <tableColumn id="4" name="Code UF" dataDxfId="40"/>
    <tableColumn id="5" name="Libellé UF" dataDxfId="39"/>
    <tableColumn id="6" name="Moyens communs Oui / Non" dataDxfId="38"/>
    <tableColumn id="7" name="Budget" dataDxfId="37"/>
    <tableColumn id="8" name="Métiers" dataDxfId="36"/>
    <tableColumn id="9" name="GPMC" dataDxfId="35"/>
    <tableColumn id="10" name="Code fonction" dataDxfId="34"/>
    <tableColumn id="11" name="n°" dataDxfId="33"/>
    <tableColumn id="12" name="Code poste" dataDxfId="29">
      <calculatedColumnFormula>+"A000"&amp;L6</calculatedColumnFormula>
    </tableColumn>
    <tableColumn id="50" name="Colonne1" dataDxfId="32"/>
    <tableColumn id="13" name="Libellé poste" dataDxfId="31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83"/>
  <sheetViews>
    <sheetView showGridLines="0" view="pageBreakPreview" topLeftCell="A214" zoomScale="55" zoomScaleNormal="50" zoomScaleSheetLayoutView="55" workbookViewId="0">
      <selection activeCell="T295" sqref="T295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9.42578125" style="19" customWidth="1"/>
    <col min="5" max="5" width="29.570312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2.42578125" bestFit="1" customWidth="1"/>
    <col min="15" max="15" width="17.85546875" bestFit="1" customWidth="1"/>
    <col min="16" max="16" width="20.7109375" bestFit="1" customWidth="1"/>
    <col min="17" max="17" width="20.140625" bestFit="1" customWidth="1"/>
    <col min="18" max="18" width="31.42578125" customWidth="1"/>
    <col min="19" max="19" width="13.42578125" style="89" bestFit="1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42978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  <c r="S10" s="91"/>
    </row>
    <row r="11" spans="1:19" s="2" customFormat="1" ht="74.25" customHeight="1" thickBot="1" x14ac:dyDescent="0.25">
      <c r="A11" s="3"/>
      <c r="B11" s="3"/>
      <c r="C11" s="248" t="s">
        <v>120</v>
      </c>
      <c r="D11" s="249" t="s">
        <v>121</v>
      </c>
      <c r="E11" s="250" t="s">
        <v>122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53" t="s">
        <v>166</v>
      </c>
      <c r="B12" s="541" t="s">
        <v>54</v>
      </c>
      <c r="C12" s="544" t="s">
        <v>270</v>
      </c>
      <c r="D12" s="545"/>
      <c r="E12" s="546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>
        <f>AVERAGE(F12:Q12)</f>
        <v>76.700000000000017</v>
      </c>
      <c r="S12" s="92"/>
    </row>
    <row r="13" spans="1:19" s="1" customFormat="1" ht="22.5" customHeight="1" x14ac:dyDescent="0.2">
      <c r="A13" s="554"/>
      <c r="B13" s="556"/>
      <c r="C13" s="306" t="s">
        <v>182</v>
      </c>
      <c r="D13" s="307" t="s">
        <v>181</v>
      </c>
      <c r="E13" s="333" t="s">
        <v>171</v>
      </c>
      <c r="F13" s="51">
        <v>0.7</v>
      </c>
      <c r="G13" s="51">
        <v>0.7</v>
      </c>
      <c r="H13" s="51">
        <v>0.7</v>
      </c>
      <c r="I13" s="51">
        <v>0.7</v>
      </c>
      <c r="J13" s="51">
        <v>0.7</v>
      </c>
      <c r="K13" s="51">
        <v>0.7</v>
      </c>
      <c r="L13" s="51">
        <v>0.7</v>
      </c>
      <c r="M13" s="51">
        <v>0.7</v>
      </c>
      <c r="N13" s="51">
        <v>0.7</v>
      </c>
      <c r="O13" s="51">
        <v>0.7</v>
      </c>
      <c r="P13" s="51">
        <v>0.7</v>
      </c>
      <c r="Q13" s="51">
        <v>0.7</v>
      </c>
      <c r="R13" s="46">
        <f>AVERAGE(F13:Q13)</f>
        <v>0.70000000000000007</v>
      </c>
      <c r="S13" s="92"/>
    </row>
    <row r="14" spans="1:19" s="1" customFormat="1" ht="22.5" customHeight="1" thickBot="1" x14ac:dyDescent="0.25">
      <c r="A14" s="554"/>
      <c r="B14" s="542"/>
      <c r="C14" s="210" t="s">
        <v>156</v>
      </c>
      <c r="D14" s="211" t="s">
        <v>157</v>
      </c>
      <c r="E14" s="199" t="s">
        <v>158</v>
      </c>
      <c r="F14" s="51">
        <v>1</v>
      </c>
      <c r="G14" s="51">
        <v>1</v>
      </c>
      <c r="H14" s="51">
        <v>1</v>
      </c>
      <c r="I14" s="51">
        <v>1</v>
      </c>
      <c r="J14" s="51">
        <v>1</v>
      </c>
      <c r="K14" s="51">
        <v>1</v>
      </c>
      <c r="L14" s="51">
        <v>1</v>
      </c>
      <c r="M14" s="51">
        <v>1</v>
      </c>
      <c r="N14" s="51">
        <v>1</v>
      </c>
      <c r="O14" s="51">
        <v>1</v>
      </c>
      <c r="P14" s="51">
        <v>1</v>
      </c>
      <c r="Q14" s="51">
        <v>1</v>
      </c>
      <c r="R14" s="46">
        <f>AVERAGE(F14:Q14)</f>
        <v>1</v>
      </c>
      <c r="S14" s="92"/>
    </row>
    <row r="15" spans="1:19" s="1" customFormat="1" ht="22.5" customHeight="1" thickBot="1" x14ac:dyDescent="0.25">
      <c r="A15" s="554"/>
      <c r="B15" s="543"/>
      <c r="C15" s="547" t="s">
        <v>7</v>
      </c>
      <c r="D15" s="548"/>
      <c r="E15" s="549"/>
      <c r="F15" s="82" t="e">
        <f>#N/A</f>
        <v>#N/A</v>
      </c>
      <c r="G15" s="66" t="e">
        <f>#N/A</f>
        <v>#N/A</v>
      </c>
      <c r="H15" s="66" t="e">
        <f>#N/A</f>
        <v>#N/A</v>
      </c>
      <c r="I15" s="66" t="e">
        <f>#N/A</f>
        <v>#N/A</v>
      </c>
      <c r="J15" s="66" t="e">
        <f>#N/A</f>
        <v>#N/A</v>
      </c>
      <c r="K15" s="66" t="e">
        <f>#N/A</f>
        <v>#N/A</v>
      </c>
      <c r="L15" s="66" t="e">
        <f>#N/A</f>
        <v>#N/A</v>
      </c>
      <c r="M15" s="66" t="e">
        <f>#N/A</f>
        <v>#N/A</v>
      </c>
      <c r="N15" s="66" t="e">
        <f>#N/A</f>
        <v>#N/A</v>
      </c>
      <c r="O15" s="66" t="e">
        <f>#N/A</f>
        <v>#N/A</v>
      </c>
      <c r="P15" s="66" t="e">
        <f>#N/A</f>
        <v>#N/A</v>
      </c>
      <c r="Q15" s="66" t="e">
        <f>#N/A</f>
        <v>#N/A</v>
      </c>
      <c r="R15" s="28" t="e">
        <f>AVERAGE(F15:Q15)</f>
        <v>#N/A</v>
      </c>
      <c r="S15" s="40"/>
    </row>
    <row r="16" spans="1:19" s="1" customFormat="1" ht="22.5" customHeight="1" thickBot="1" x14ac:dyDescent="0.25">
      <c r="A16" s="554"/>
      <c r="B16" s="22"/>
      <c r="C16" s="32"/>
      <c r="D16" s="32"/>
      <c r="E16" s="32"/>
      <c r="F16" s="15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33"/>
      <c r="S16" s="40"/>
    </row>
    <row r="17" spans="1:19" s="1" customFormat="1" ht="22.5" customHeight="1" x14ac:dyDescent="0.2">
      <c r="A17" s="554"/>
      <c r="B17" s="564" t="s">
        <v>55</v>
      </c>
      <c r="C17" s="544" t="s">
        <v>270</v>
      </c>
      <c r="D17" s="545"/>
      <c r="E17" s="546"/>
      <c r="F17" s="83">
        <v>5.5</v>
      </c>
      <c r="G17" s="34">
        <v>5.5</v>
      </c>
      <c r="H17" s="34">
        <v>5.5</v>
      </c>
      <c r="I17" s="34">
        <v>5.5</v>
      </c>
      <c r="J17" s="34">
        <v>5.5</v>
      </c>
      <c r="K17" s="34">
        <v>5.5</v>
      </c>
      <c r="L17" s="34">
        <v>5.5</v>
      </c>
      <c r="M17" s="34">
        <v>5.5</v>
      </c>
      <c r="N17" s="34">
        <v>5.5</v>
      </c>
      <c r="O17" s="34">
        <v>5.5</v>
      </c>
      <c r="P17" s="34">
        <v>5.5</v>
      </c>
      <c r="Q17" s="34">
        <v>5.5</v>
      </c>
      <c r="R17" s="50">
        <f>AVERAGE(F17:Q17)</f>
        <v>5.5</v>
      </c>
      <c r="S17" s="92"/>
    </row>
    <row r="18" spans="1:19" s="1" customFormat="1" ht="22.5" customHeight="1" x14ac:dyDescent="0.2">
      <c r="A18" s="554"/>
      <c r="B18" s="575"/>
      <c r="C18" s="188"/>
      <c r="D18" s="189"/>
      <c r="E18" s="190" t="s">
        <v>265</v>
      </c>
      <c r="F18" s="51">
        <v>0.5</v>
      </c>
      <c r="G18" s="51">
        <v>0.5</v>
      </c>
      <c r="H18" s="51">
        <v>0.5</v>
      </c>
      <c r="I18" s="51">
        <v>0.5</v>
      </c>
      <c r="J18" s="51">
        <v>0.5</v>
      </c>
      <c r="K18" s="51">
        <v>0.5</v>
      </c>
      <c r="L18" s="51">
        <v>0.5</v>
      </c>
      <c r="M18" s="51">
        <v>0.5</v>
      </c>
      <c r="N18" s="51">
        <v>0.5</v>
      </c>
      <c r="O18" s="51">
        <v>0.5</v>
      </c>
      <c r="P18" s="51">
        <v>0.5</v>
      </c>
      <c r="Q18" s="51">
        <v>0.5</v>
      </c>
      <c r="R18" s="46">
        <f>AVERAGE(F18:Q18)</f>
        <v>0.5</v>
      </c>
      <c r="S18" s="92"/>
    </row>
    <row r="19" spans="1:19" s="1" customFormat="1" ht="22.5" customHeight="1" thickBot="1" x14ac:dyDescent="0.25">
      <c r="A19" s="554"/>
      <c r="B19" s="575"/>
      <c r="C19" s="209"/>
      <c r="D19" s="176"/>
      <c r="E19" s="177" t="s">
        <v>232</v>
      </c>
      <c r="F19" s="166">
        <v>0</v>
      </c>
      <c r="G19" s="166">
        <v>0</v>
      </c>
      <c r="H19" s="166">
        <v>0</v>
      </c>
      <c r="I19" s="166">
        <v>0</v>
      </c>
      <c r="J19" s="166">
        <v>0</v>
      </c>
      <c r="K19" s="166">
        <v>0</v>
      </c>
      <c r="L19" s="51">
        <v>1</v>
      </c>
      <c r="M19" s="51">
        <v>1</v>
      </c>
      <c r="N19" s="51">
        <v>1</v>
      </c>
      <c r="O19" s="51">
        <v>1</v>
      </c>
      <c r="P19" s="51">
        <v>1</v>
      </c>
      <c r="Q19" s="51">
        <v>1</v>
      </c>
      <c r="R19" s="49">
        <f>AVERAGE(F19:Q19)</f>
        <v>0.5</v>
      </c>
      <c r="S19" s="92"/>
    </row>
    <row r="20" spans="1:19" s="1" customFormat="1" ht="22.5" customHeight="1" thickBot="1" x14ac:dyDescent="0.25">
      <c r="A20" s="554"/>
      <c r="B20" s="576"/>
      <c r="C20" s="572" t="s">
        <v>7</v>
      </c>
      <c r="D20" s="573"/>
      <c r="E20" s="574"/>
      <c r="F20" s="82" t="e">
        <f>#N/A</f>
        <v>#N/A</v>
      </c>
      <c r="G20" s="66" t="e">
        <f>#N/A</f>
        <v>#N/A</v>
      </c>
      <c r="H20" s="66" t="e">
        <f>#N/A</f>
        <v>#N/A</v>
      </c>
      <c r="I20" s="66" t="e">
        <f>#N/A</f>
        <v>#N/A</v>
      </c>
      <c r="J20" s="66" t="e">
        <f>#N/A</f>
        <v>#N/A</v>
      </c>
      <c r="K20" s="66" t="e">
        <f>#N/A</f>
        <v>#N/A</v>
      </c>
      <c r="L20" s="66" t="e">
        <f>#N/A</f>
        <v>#N/A</v>
      </c>
      <c r="M20" s="66" t="e">
        <f>#N/A</f>
        <v>#N/A</v>
      </c>
      <c r="N20" s="66" t="e">
        <f>#N/A</f>
        <v>#N/A</v>
      </c>
      <c r="O20" s="66" t="e">
        <f>#N/A</f>
        <v>#N/A</v>
      </c>
      <c r="P20" s="66" t="e">
        <f>#N/A</f>
        <v>#N/A</v>
      </c>
      <c r="Q20" s="66" t="e">
        <f>#N/A</f>
        <v>#N/A</v>
      </c>
      <c r="R20" s="28" t="e">
        <f>AVERAGE(F20:Q20)</f>
        <v>#N/A</v>
      </c>
      <c r="S20" s="40"/>
    </row>
    <row r="21" spans="1:19" s="1" customFormat="1" ht="22.5" customHeight="1" thickBot="1" x14ac:dyDescent="0.25">
      <c r="A21" s="554"/>
      <c r="B21" s="22"/>
      <c r="C21" s="32"/>
      <c r="D21" s="32"/>
      <c r="E21" s="32"/>
      <c r="F21" s="15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33"/>
      <c r="S21" s="40"/>
    </row>
    <row r="22" spans="1:19" s="1" customFormat="1" ht="22.5" customHeight="1" x14ac:dyDescent="0.2">
      <c r="A22" s="554"/>
      <c r="B22" s="541" t="s">
        <v>56</v>
      </c>
      <c r="C22" s="544" t="s">
        <v>270</v>
      </c>
      <c r="D22" s="545"/>
      <c r="E22" s="546"/>
      <c r="F22" s="83">
        <v>4.2</v>
      </c>
      <c r="G22" s="34">
        <v>4.2</v>
      </c>
      <c r="H22" s="34">
        <v>4.2</v>
      </c>
      <c r="I22" s="34">
        <v>4.2</v>
      </c>
      <c r="J22" s="34">
        <v>4.2</v>
      </c>
      <c r="K22" s="34">
        <v>4.2</v>
      </c>
      <c r="L22" s="34">
        <v>4.2</v>
      </c>
      <c r="M22" s="34">
        <v>4.2</v>
      </c>
      <c r="N22" s="34">
        <v>4.2</v>
      </c>
      <c r="O22" s="34">
        <v>4.2</v>
      </c>
      <c r="P22" s="34">
        <v>4.2</v>
      </c>
      <c r="Q22" s="34">
        <v>4.2</v>
      </c>
      <c r="R22" s="50">
        <f>AVERAGE(F22:Q22)</f>
        <v>4.2000000000000011</v>
      </c>
      <c r="S22" s="92"/>
    </row>
    <row r="23" spans="1:19" s="1" customFormat="1" ht="22.5" customHeight="1" x14ac:dyDescent="0.2">
      <c r="A23" s="554"/>
      <c r="B23" s="556"/>
      <c r="C23" s="251"/>
      <c r="D23" s="252"/>
      <c r="E23" s="253" t="s">
        <v>116</v>
      </c>
      <c r="F23" s="110">
        <v>0.2</v>
      </c>
      <c r="G23" s="35">
        <v>0.2</v>
      </c>
      <c r="H23" s="35">
        <v>0.2</v>
      </c>
      <c r="I23" s="35">
        <v>0.2</v>
      </c>
      <c r="J23" s="35">
        <v>0.2</v>
      </c>
      <c r="K23" s="35">
        <v>0.2</v>
      </c>
      <c r="L23" s="35">
        <v>0.2</v>
      </c>
      <c r="M23" s="35">
        <v>0.2</v>
      </c>
      <c r="N23" s="35">
        <v>0.2</v>
      </c>
      <c r="O23" s="35">
        <v>0.2</v>
      </c>
      <c r="P23" s="35">
        <v>0.2</v>
      </c>
      <c r="Q23" s="35">
        <v>0.2</v>
      </c>
      <c r="R23" s="46">
        <f>AVERAGE(F23:Q23)</f>
        <v>0.19999999999999998</v>
      </c>
      <c r="S23" s="92"/>
    </row>
    <row r="24" spans="1:19" s="1" customFormat="1" ht="22.5" customHeight="1" thickBot="1" x14ac:dyDescent="0.25">
      <c r="A24" s="554"/>
      <c r="B24" s="542"/>
      <c r="C24" s="198"/>
      <c r="D24" s="196"/>
      <c r="E24" s="182"/>
      <c r="F24" s="79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49"/>
      <c r="S24" s="92"/>
    </row>
    <row r="25" spans="1:19" s="1" customFormat="1" ht="22.5" customHeight="1" thickBot="1" x14ac:dyDescent="0.25">
      <c r="A25" s="554"/>
      <c r="B25" s="543"/>
      <c r="C25" s="547" t="s">
        <v>7</v>
      </c>
      <c r="D25" s="548"/>
      <c r="E25" s="549"/>
      <c r="F25" s="82">
        <f>SUM(F22:F24)</f>
        <v>4.4000000000000004</v>
      </c>
      <c r="G25" s="26" t="e">
        <f>#N/A</f>
        <v>#N/A</v>
      </c>
      <c r="H25" s="26" t="e">
        <f>#N/A</f>
        <v>#N/A</v>
      </c>
      <c r="I25" s="26" t="e">
        <f>#N/A</f>
        <v>#N/A</v>
      </c>
      <c r="J25" s="26" t="e">
        <f>#N/A</f>
        <v>#N/A</v>
      </c>
      <c r="K25" s="26" t="e">
        <f>#N/A</f>
        <v>#N/A</v>
      </c>
      <c r="L25" s="26" t="e">
        <f>#N/A</f>
        <v>#N/A</v>
      </c>
      <c r="M25" s="26" t="e">
        <f>#N/A</f>
        <v>#N/A</v>
      </c>
      <c r="N25" s="26" t="e">
        <f>#N/A</f>
        <v>#N/A</v>
      </c>
      <c r="O25" s="26" t="e">
        <f>#N/A</f>
        <v>#N/A</v>
      </c>
      <c r="P25" s="26" t="e">
        <f>#N/A</f>
        <v>#N/A</v>
      </c>
      <c r="Q25" s="27" t="e">
        <f>#N/A</f>
        <v>#N/A</v>
      </c>
      <c r="R25" s="28" t="e">
        <f>AVERAGE(F25:Q25)</f>
        <v>#N/A</v>
      </c>
      <c r="S25" s="40"/>
    </row>
    <row r="26" spans="1:19" s="1" customFormat="1" ht="22.5" customHeight="1" thickBot="1" x14ac:dyDescent="0.25">
      <c r="A26" s="554"/>
      <c r="B26" s="22"/>
      <c r="C26" s="32"/>
      <c r="D26" s="32"/>
      <c r="E26" s="32"/>
      <c r="F26" s="15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33"/>
      <c r="S26" s="40"/>
    </row>
    <row r="27" spans="1:19" s="1" customFormat="1" ht="22.5" customHeight="1" x14ac:dyDescent="0.2">
      <c r="A27" s="554"/>
      <c r="B27" s="541" t="s">
        <v>80</v>
      </c>
      <c r="C27" s="544" t="s">
        <v>270</v>
      </c>
      <c r="D27" s="545"/>
      <c r="E27" s="546"/>
      <c r="F27" s="83">
        <v>0.5</v>
      </c>
      <c r="G27" s="34">
        <v>0.5</v>
      </c>
      <c r="H27" s="34">
        <v>0.5</v>
      </c>
      <c r="I27" s="34">
        <v>0.5</v>
      </c>
      <c r="J27" s="34">
        <v>0.5</v>
      </c>
      <c r="K27" s="34">
        <v>0.5</v>
      </c>
      <c r="L27" s="34">
        <v>0.5</v>
      </c>
      <c r="M27" s="34">
        <v>0.5</v>
      </c>
      <c r="N27" s="34">
        <v>0.5</v>
      </c>
      <c r="O27" s="34">
        <v>0.5</v>
      </c>
      <c r="P27" s="34">
        <v>0.5</v>
      </c>
      <c r="Q27" s="34">
        <v>0.5</v>
      </c>
      <c r="R27" s="50">
        <f>AVERAGE(F27:Q27)</f>
        <v>0.5</v>
      </c>
      <c r="S27" s="92"/>
    </row>
    <row r="28" spans="1:19" s="1" customFormat="1" ht="22.5" customHeight="1" thickBot="1" x14ac:dyDescent="0.25">
      <c r="A28" s="554"/>
      <c r="B28" s="542"/>
      <c r="C28" s="198"/>
      <c r="D28" s="196"/>
      <c r="E28" s="182"/>
      <c r="F28" s="79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49"/>
      <c r="S28" s="92"/>
    </row>
    <row r="29" spans="1:19" s="1" customFormat="1" ht="22.5" customHeight="1" thickBot="1" x14ac:dyDescent="0.25">
      <c r="A29" s="554"/>
      <c r="B29" s="543"/>
      <c r="C29" s="547" t="s">
        <v>7</v>
      </c>
      <c r="D29" s="548"/>
      <c r="E29" s="549"/>
      <c r="F29" s="82">
        <f>SUM(F27:F28)</f>
        <v>0.5</v>
      </c>
      <c r="G29" s="26" t="e">
        <f>#N/A</f>
        <v>#N/A</v>
      </c>
      <c r="H29" s="26" t="e">
        <f>#N/A</f>
        <v>#N/A</v>
      </c>
      <c r="I29" s="26" t="e">
        <f>#N/A</f>
        <v>#N/A</v>
      </c>
      <c r="J29" s="26" t="e">
        <f>#N/A</f>
        <v>#N/A</v>
      </c>
      <c r="K29" s="26" t="e">
        <f>#N/A</f>
        <v>#N/A</v>
      </c>
      <c r="L29" s="26" t="e">
        <f>#N/A</f>
        <v>#N/A</v>
      </c>
      <c r="M29" s="26" t="e">
        <f>#N/A</f>
        <v>#N/A</v>
      </c>
      <c r="N29" s="26" t="e">
        <f>#N/A</f>
        <v>#N/A</v>
      </c>
      <c r="O29" s="26" t="e">
        <f>#N/A</f>
        <v>#N/A</v>
      </c>
      <c r="P29" s="26" t="e">
        <f>#N/A</f>
        <v>#N/A</v>
      </c>
      <c r="Q29" s="27" t="e">
        <f>#N/A</f>
        <v>#N/A</v>
      </c>
      <c r="R29" s="28" t="e">
        <f>AVERAGE(F29:Q29)</f>
        <v>#N/A</v>
      </c>
      <c r="S29" s="40"/>
    </row>
    <row r="30" spans="1:19" s="1" customFormat="1" ht="22.5" customHeight="1" thickBot="1" x14ac:dyDescent="0.25">
      <c r="A30" s="554"/>
      <c r="B30" s="22"/>
      <c r="C30" s="32"/>
      <c r="D30" s="32"/>
      <c r="E30" s="32"/>
      <c r="F30" s="15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33"/>
      <c r="S30" s="40"/>
    </row>
    <row r="31" spans="1:19" s="1" customFormat="1" ht="22.5" customHeight="1" x14ac:dyDescent="0.2">
      <c r="A31" s="554"/>
      <c r="B31" s="541" t="s">
        <v>81</v>
      </c>
      <c r="C31" s="544" t="s">
        <v>270</v>
      </c>
      <c r="D31" s="545"/>
      <c r="E31" s="546"/>
      <c r="F31" s="83">
        <v>1.5</v>
      </c>
      <c r="G31" s="34">
        <v>1.5</v>
      </c>
      <c r="H31" s="34">
        <v>1.5</v>
      </c>
      <c r="I31" s="34">
        <v>1.5</v>
      </c>
      <c r="J31" s="34">
        <v>1.5</v>
      </c>
      <c r="K31" s="34">
        <v>1.5</v>
      </c>
      <c r="L31" s="34">
        <v>1.5</v>
      </c>
      <c r="M31" s="34">
        <v>1.5</v>
      </c>
      <c r="N31" s="34">
        <v>1.5</v>
      </c>
      <c r="O31" s="34">
        <v>1.5</v>
      </c>
      <c r="P31" s="34">
        <v>1.5</v>
      </c>
      <c r="Q31" s="34">
        <v>1.5</v>
      </c>
      <c r="R31" s="50">
        <f>AVERAGE(F31:Q31)</f>
        <v>1.5</v>
      </c>
      <c r="S31" s="92"/>
    </row>
    <row r="32" spans="1:19" s="1" customFormat="1" ht="22.5" customHeight="1" thickBot="1" x14ac:dyDescent="0.25">
      <c r="A32" s="554"/>
      <c r="B32" s="542"/>
      <c r="C32" s="198"/>
      <c r="D32" s="196"/>
      <c r="E32" s="182"/>
      <c r="F32" s="79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49"/>
      <c r="S32" s="92"/>
    </row>
    <row r="33" spans="1:20" s="1" customFormat="1" ht="22.5" customHeight="1" thickBot="1" x14ac:dyDescent="0.25">
      <c r="A33" s="554"/>
      <c r="B33" s="543"/>
      <c r="C33" s="547" t="s">
        <v>7</v>
      </c>
      <c r="D33" s="548"/>
      <c r="E33" s="549"/>
      <c r="F33" s="82">
        <f>SUM(F31:F32)</f>
        <v>1.5</v>
      </c>
      <c r="G33" s="26" t="e">
        <f>#N/A</f>
        <v>#N/A</v>
      </c>
      <c r="H33" s="26" t="e">
        <f>#N/A</f>
        <v>#N/A</v>
      </c>
      <c r="I33" s="26" t="e">
        <f>#N/A</f>
        <v>#N/A</v>
      </c>
      <c r="J33" s="26" t="e">
        <f>#N/A</f>
        <v>#N/A</v>
      </c>
      <c r="K33" s="26" t="e">
        <f>#N/A</f>
        <v>#N/A</v>
      </c>
      <c r="L33" s="26" t="e">
        <f>#N/A</f>
        <v>#N/A</v>
      </c>
      <c r="M33" s="26" t="e">
        <f>#N/A</f>
        <v>#N/A</v>
      </c>
      <c r="N33" s="26" t="e">
        <f>#N/A</f>
        <v>#N/A</v>
      </c>
      <c r="O33" s="26" t="e">
        <f>#N/A</f>
        <v>#N/A</v>
      </c>
      <c r="P33" s="26" t="e">
        <f>#N/A</f>
        <v>#N/A</v>
      </c>
      <c r="Q33" s="27" t="e">
        <f>#N/A</f>
        <v>#N/A</v>
      </c>
      <c r="R33" s="28" t="e">
        <f>AVERAGE(F33:Q33)</f>
        <v>#N/A</v>
      </c>
      <c r="S33" s="40"/>
    </row>
    <row r="34" spans="1:20" s="1" customFormat="1" ht="22.5" customHeight="1" thickBot="1" x14ac:dyDescent="0.25">
      <c r="A34" s="554"/>
      <c r="B34" s="22"/>
      <c r="C34" s="32"/>
      <c r="D34" s="32"/>
      <c r="E34" s="32"/>
      <c r="F34" s="15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33"/>
      <c r="S34" s="40"/>
    </row>
    <row r="35" spans="1:20" s="1" customFormat="1" ht="22.5" customHeight="1" x14ac:dyDescent="0.2">
      <c r="A35" s="554"/>
      <c r="B35" s="541" t="s">
        <v>82</v>
      </c>
      <c r="C35" s="544" t="s">
        <v>270</v>
      </c>
      <c r="D35" s="545"/>
      <c r="E35" s="546"/>
      <c r="F35" s="83">
        <v>4</v>
      </c>
      <c r="G35" s="34">
        <v>4</v>
      </c>
      <c r="H35" s="34">
        <v>4</v>
      </c>
      <c r="I35" s="34">
        <v>4</v>
      </c>
      <c r="J35" s="34">
        <v>4</v>
      </c>
      <c r="K35" s="34">
        <v>4</v>
      </c>
      <c r="L35" s="34">
        <v>4</v>
      </c>
      <c r="M35" s="34">
        <v>4</v>
      </c>
      <c r="N35" s="34">
        <v>4</v>
      </c>
      <c r="O35" s="34">
        <v>4</v>
      </c>
      <c r="P35" s="34">
        <v>4</v>
      </c>
      <c r="Q35" s="34">
        <v>4</v>
      </c>
      <c r="R35" s="50">
        <f>AVERAGE(F35:Q35)</f>
        <v>4</v>
      </c>
      <c r="S35" s="92"/>
    </row>
    <row r="36" spans="1:20" s="1" customFormat="1" ht="22.5" customHeight="1" thickBot="1" x14ac:dyDescent="0.25">
      <c r="A36" s="554"/>
      <c r="B36" s="542"/>
      <c r="C36" s="198"/>
      <c r="D36" s="196"/>
      <c r="E36" s="182"/>
      <c r="F36" s="79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49"/>
      <c r="S36" s="92"/>
    </row>
    <row r="37" spans="1:20" s="1" customFormat="1" ht="22.5" customHeight="1" thickBot="1" x14ac:dyDescent="0.25">
      <c r="A37" s="555"/>
      <c r="B37" s="543"/>
      <c r="C37" s="547" t="s">
        <v>7</v>
      </c>
      <c r="D37" s="548"/>
      <c r="E37" s="549"/>
      <c r="F37" s="82" t="e">
        <f>#N/A</f>
        <v>#N/A</v>
      </c>
      <c r="G37" s="26" t="e">
        <f>#N/A</f>
        <v>#N/A</v>
      </c>
      <c r="H37" s="26" t="e">
        <f>#N/A</f>
        <v>#N/A</v>
      </c>
      <c r="I37" s="26" t="e">
        <f>#N/A</f>
        <v>#N/A</v>
      </c>
      <c r="J37" s="26" t="e">
        <f>#N/A</f>
        <v>#N/A</v>
      </c>
      <c r="K37" s="26" t="e">
        <f>#N/A</f>
        <v>#N/A</v>
      </c>
      <c r="L37" s="26" t="e">
        <f>#N/A</f>
        <v>#N/A</v>
      </c>
      <c r="M37" s="26" t="e">
        <f>#N/A</f>
        <v>#N/A</v>
      </c>
      <c r="N37" s="26" t="e">
        <f>#N/A</f>
        <v>#N/A</v>
      </c>
      <c r="O37" s="26" t="e">
        <f>#N/A</f>
        <v>#N/A</v>
      </c>
      <c r="P37" s="26" t="e">
        <f>#N/A</f>
        <v>#N/A</v>
      </c>
      <c r="Q37" s="27" t="e">
        <f>#N/A</f>
        <v>#N/A</v>
      </c>
      <c r="R37" s="28" t="e">
        <f>AVERAGE(F37:Q37)</f>
        <v>#N/A</v>
      </c>
      <c r="S37" s="40"/>
    </row>
    <row r="38" spans="1:20" s="1" customFormat="1" ht="22.5" customHeight="1" thickBot="1" x14ac:dyDescent="0.25">
      <c r="A38" s="191"/>
      <c r="B38" s="22"/>
      <c r="C38" s="32"/>
      <c r="D38" s="32"/>
      <c r="E38" s="32"/>
      <c r="F38" s="15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33"/>
      <c r="S38" s="40"/>
    </row>
    <row r="39" spans="1:20" s="1" customFormat="1" ht="51" customHeight="1" thickBot="1" x14ac:dyDescent="0.25">
      <c r="A39" s="192"/>
      <c r="B39" s="22"/>
      <c r="C39" s="32"/>
      <c r="D39" s="32"/>
      <c r="E39" s="87" t="s">
        <v>279</v>
      </c>
      <c r="F39" s="88" t="e">
        <f>#N/A</f>
        <v>#N/A</v>
      </c>
      <c r="G39" s="88" t="e">
        <f>#N/A</f>
        <v>#N/A</v>
      </c>
      <c r="H39" s="88" t="e">
        <f>#N/A</f>
        <v>#N/A</v>
      </c>
      <c r="I39" s="88" t="e">
        <f>#N/A</f>
        <v>#N/A</v>
      </c>
      <c r="J39" s="88" t="e">
        <f>#N/A</f>
        <v>#N/A</v>
      </c>
      <c r="K39" s="88" t="e">
        <f>#N/A</f>
        <v>#N/A</v>
      </c>
      <c r="L39" s="88" t="e">
        <f>#N/A</f>
        <v>#N/A</v>
      </c>
      <c r="M39" s="88" t="e">
        <f>#N/A</f>
        <v>#N/A</v>
      </c>
      <c r="N39" s="88" t="e">
        <f>#N/A</f>
        <v>#N/A</v>
      </c>
      <c r="O39" s="88" t="e">
        <f>#N/A</f>
        <v>#N/A</v>
      </c>
      <c r="P39" s="88" t="e">
        <f>#N/A</f>
        <v>#N/A</v>
      </c>
      <c r="Q39" s="88" t="e">
        <f>#N/A</f>
        <v>#N/A</v>
      </c>
      <c r="R39" s="20" t="e">
        <f>AVERAGE(F39:Q39)</f>
        <v>#N/A</v>
      </c>
      <c r="S39" s="40"/>
      <c r="T39" s="14"/>
    </row>
    <row r="40" spans="1:20" s="1" customFormat="1" ht="22.5" customHeight="1" x14ac:dyDescent="0.2">
      <c r="A40" s="192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22.5" customHeight="1" x14ac:dyDescent="0.2">
      <c r="A41" s="192"/>
      <c r="B41" s="22"/>
      <c r="C41" s="32"/>
      <c r="D41" s="32"/>
      <c r="E41" s="32"/>
      <c r="F41" s="15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33"/>
      <c r="S41" s="40"/>
    </row>
    <row r="42" spans="1:20" s="1" customFormat="1" ht="22.5" customHeight="1" thickBot="1" x14ac:dyDescent="0.25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590" t="s">
        <v>159</v>
      </c>
      <c r="B43" s="541" t="s">
        <v>110</v>
      </c>
      <c r="C43" s="544" t="s">
        <v>270</v>
      </c>
      <c r="D43" s="545"/>
      <c r="E43" s="546"/>
      <c r="F43" s="83">
        <v>7</v>
      </c>
      <c r="G43" s="34">
        <v>7</v>
      </c>
      <c r="H43" s="34">
        <v>7</v>
      </c>
      <c r="I43" s="34">
        <v>7</v>
      </c>
      <c r="J43" s="34">
        <v>7</v>
      </c>
      <c r="K43" s="34">
        <v>7</v>
      </c>
      <c r="L43" s="34">
        <v>7</v>
      </c>
      <c r="M43" s="34">
        <v>7</v>
      </c>
      <c r="N43" s="34">
        <v>7</v>
      </c>
      <c r="O43" s="34">
        <v>7</v>
      </c>
      <c r="P43" s="34">
        <v>7</v>
      </c>
      <c r="Q43" s="34">
        <v>7</v>
      </c>
      <c r="R43" s="50">
        <f>AVERAGE(F43:Q43)</f>
        <v>7</v>
      </c>
      <c r="S43" s="40"/>
    </row>
    <row r="44" spans="1:20" s="1" customFormat="1" ht="22.5" customHeight="1" x14ac:dyDescent="0.2">
      <c r="A44" s="591"/>
      <c r="B44" s="556"/>
      <c r="C44" s="313"/>
      <c r="D44" s="314"/>
      <c r="E44" s="310"/>
      <c r="F44" s="160">
        <v>0</v>
      </c>
      <c r="G44" s="160">
        <v>0</v>
      </c>
      <c r="H44" s="160">
        <v>0</v>
      </c>
      <c r="I44" s="160">
        <v>0</v>
      </c>
      <c r="J44" s="160">
        <v>0</v>
      </c>
      <c r="K44" s="160">
        <v>0</v>
      </c>
      <c r="L44" s="160">
        <v>0</v>
      </c>
      <c r="M44" s="160">
        <v>0</v>
      </c>
      <c r="N44" s="160">
        <v>0</v>
      </c>
      <c r="O44" s="160">
        <v>0</v>
      </c>
      <c r="P44" s="160">
        <v>0</v>
      </c>
      <c r="Q44" s="160">
        <v>0</v>
      </c>
      <c r="R44" s="46">
        <f>AVERAGE(F44:Q44)</f>
        <v>0</v>
      </c>
      <c r="S44" s="40"/>
    </row>
    <row r="45" spans="1:20" s="1" customFormat="1" ht="22.5" customHeight="1" thickBot="1" x14ac:dyDescent="0.25">
      <c r="A45" s="591"/>
      <c r="B45" s="556"/>
      <c r="C45" s="198"/>
      <c r="D45" s="196"/>
      <c r="E45" s="182"/>
      <c r="F45" s="59">
        <v>0</v>
      </c>
      <c r="G45" s="59">
        <v>0</v>
      </c>
      <c r="H45" s="59">
        <v>0</v>
      </c>
      <c r="I45" s="59">
        <v>0</v>
      </c>
      <c r="J45" s="59">
        <v>0</v>
      </c>
      <c r="K45" s="59">
        <v>0</v>
      </c>
      <c r="L45" s="59">
        <v>0</v>
      </c>
      <c r="M45" s="59">
        <v>0</v>
      </c>
      <c r="N45" s="59">
        <v>0</v>
      </c>
      <c r="O45" s="59">
        <v>0</v>
      </c>
      <c r="P45" s="59">
        <v>0</v>
      </c>
      <c r="Q45" s="59">
        <v>0</v>
      </c>
      <c r="R45" s="46"/>
      <c r="S45" s="40"/>
    </row>
    <row r="46" spans="1:20" s="1" customFormat="1" ht="22.5" customHeight="1" thickBot="1" x14ac:dyDescent="0.25">
      <c r="A46" s="591"/>
      <c r="B46" s="543"/>
      <c r="C46" s="547" t="s">
        <v>7</v>
      </c>
      <c r="D46" s="548"/>
      <c r="E46" s="549"/>
      <c r="F46" s="99">
        <f>SUM(F43:F45)</f>
        <v>7</v>
      </c>
      <c r="G46" s="99" t="e">
        <f>#N/A</f>
        <v>#N/A</v>
      </c>
      <c r="H46" s="99" t="e">
        <f>#N/A</f>
        <v>#N/A</v>
      </c>
      <c r="I46" s="99" t="e">
        <f>#N/A</f>
        <v>#N/A</v>
      </c>
      <c r="J46" s="99" t="e">
        <f>#N/A</f>
        <v>#N/A</v>
      </c>
      <c r="K46" s="99" t="e">
        <f>#N/A</f>
        <v>#N/A</v>
      </c>
      <c r="L46" s="99" t="e">
        <f>#N/A</f>
        <v>#N/A</v>
      </c>
      <c r="M46" s="99" t="e">
        <f>#N/A</f>
        <v>#N/A</v>
      </c>
      <c r="N46" s="99" t="e">
        <f>#N/A</f>
        <v>#N/A</v>
      </c>
      <c r="O46" s="99" t="e">
        <f>#N/A</f>
        <v>#N/A</v>
      </c>
      <c r="P46" s="99" t="e">
        <f>#N/A</f>
        <v>#N/A</v>
      </c>
      <c r="Q46" s="99" t="e">
        <f>#N/A</f>
        <v>#N/A</v>
      </c>
      <c r="R46" s="28" t="e">
        <f>AVERAGE(F46:Q46)</f>
        <v>#N/A</v>
      </c>
      <c r="S46" s="40"/>
    </row>
    <row r="47" spans="1:20" s="1" customFormat="1" ht="22.5" customHeight="1" thickBot="1" x14ac:dyDescent="0.25">
      <c r="A47" s="591"/>
      <c r="B47" s="22"/>
      <c r="C47" s="32"/>
      <c r="D47" s="32"/>
      <c r="E47" s="32"/>
      <c r="F47" s="15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33"/>
      <c r="S47" s="40"/>
    </row>
    <row r="48" spans="1:20" s="1" customFormat="1" ht="22.5" customHeight="1" x14ac:dyDescent="0.2">
      <c r="A48" s="591"/>
      <c r="B48" s="541" t="s">
        <v>111</v>
      </c>
      <c r="C48" s="544" t="s">
        <v>270</v>
      </c>
      <c r="D48" s="545"/>
      <c r="E48" s="546"/>
      <c r="F48" s="83">
        <v>2.7</v>
      </c>
      <c r="G48" s="34">
        <v>2.7</v>
      </c>
      <c r="H48" s="34">
        <v>2.7</v>
      </c>
      <c r="I48" s="34">
        <v>2.7</v>
      </c>
      <c r="J48" s="34">
        <v>2.7</v>
      </c>
      <c r="K48" s="34">
        <v>2.7</v>
      </c>
      <c r="L48" s="34">
        <v>2.7</v>
      </c>
      <c r="M48" s="34">
        <v>2.7</v>
      </c>
      <c r="N48" s="34">
        <v>2.7</v>
      </c>
      <c r="O48" s="34">
        <v>2.7</v>
      </c>
      <c r="P48" s="34">
        <v>2.7</v>
      </c>
      <c r="Q48" s="34">
        <v>2.7</v>
      </c>
      <c r="R48" s="50">
        <f>AVERAGE(F48:Q48)</f>
        <v>2.6999999999999997</v>
      </c>
      <c r="S48" s="92"/>
    </row>
    <row r="49" spans="1:19" s="1" customFormat="1" ht="22.5" customHeight="1" thickBot="1" x14ac:dyDescent="0.25">
      <c r="A49" s="591"/>
      <c r="B49" s="556"/>
      <c r="C49" s="198"/>
      <c r="D49" s="196"/>
      <c r="E49" s="182"/>
      <c r="F49" s="59">
        <v>0</v>
      </c>
      <c r="G49" s="59">
        <v>0</v>
      </c>
      <c r="H49" s="59">
        <v>0</v>
      </c>
      <c r="I49" s="59">
        <v>0</v>
      </c>
      <c r="J49" s="59">
        <v>0</v>
      </c>
      <c r="K49" s="59">
        <v>0</v>
      </c>
      <c r="L49" s="59">
        <v>0</v>
      </c>
      <c r="M49" s="59">
        <v>0</v>
      </c>
      <c r="N49" s="59">
        <v>0</v>
      </c>
      <c r="O49" s="59">
        <v>0</v>
      </c>
      <c r="P49" s="59">
        <v>0</v>
      </c>
      <c r="Q49" s="59">
        <v>0</v>
      </c>
      <c r="R49" s="46"/>
      <c r="S49" s="92"/>
    </row>
    <row r="50" spans="1:19" s="1" customFormat="1" ht="22.5" customHeight="1" thickBot="1" x14ac:dyDescent="0.25">
      <c r="A50" s="591"/>
      <c r="B50" s="543"/>
      <c r="C50" s="547" t="s">
        <v>7</v>
      </c>
      <c r="D50" s="548"/>
      <c r="E50" s="549"/>
      <c r="F50" s="99" t="e">
        <f>#N/A</f>
        <v>#N/A</v>
      </c>
      <c r="G50" s="99" t="e">
        <f>#N/A</f>
        <v>#N/A</v>
      </c>
      <c r="H50" s="99" t="e">
        <f>#N/A</f>
        <v>#N/A</v>
      </c>
      <c r="I50" s="99" t="e">
        <f>#N/A</f>
        <v>#N/A</v>
      </c>
      <c r="J50" s="99" t="e">
        <f>#N/A</f>
        <v>#N/A</v>
      </c>
      <c r="K50" s="99" t="e">
        <f>#N/A</f>
        <v>#N/A</v>
      </c>
      <c r="L50" s="99" t="e">
        <f>#N/A</f>
        <v>#N/A</v>
      </c>
      <c r="M50" s="99" t="e">
        <f>#N/A</f>
        <v>#N/A</v>
      </c>
      <c r="N50" s="99" t="e">
        <f>#N/A</f>
        <v>#N/A</v>
      </c>
      <c r="O50" s="99" t="e">
        <f>#N/A</f>
        <v>#N/A</v>
      </c>
      <c r="P50" s="99" t="e">
        <f>#N/A</f>
        <v>#N/A</v>
      </c>
      <c r="Q50" s="99" t="e">
        <f>#N/A</f>
        <v>#N/A</v>
      </c>
      <c r="R50" s="28" t="e">
        <f>AVERAGE(F50:Q50)</f>
        <v>#N/A</v>
      </c>
      <c r="S50" s="40"/>
    </row>
    <row r="51" spans="1:19" s="1" customFormat="1" ht="22.5" customHeight="1" thickBot="1" x14ac:dyDescent="0.25">
      <c r="A51" s="591"/>
      <c r="B51" s="22"/>
      <c r="C51" s="32"/>
      <c r="D51" s="32"/>
      <c r="E51" s="32"/>
      <c r="F51" s="15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33"/>
      <c r="S51" s="40"/>
    </row>
    <row r="52" spans="1:19" s="1" customFormat="1" ht="22.5" customHeight="1" x14ac:dyDescent="0.2">
      <c r="A52" s="591"/>
      <c r="B52" s="541" t="s">
        <v>112</v>
      </c>
      <c r="C52" s="544" t="s">
        <v>270</v>
      </c>
      <c r="D52" s="545"/>
      <c r="E52" s="546"/>
      <c r="F52" s="83">
        <v>14.8</v>
      </c>
      <c r="G52" s="34">
        <v>14.8</v>
      </c>
      <c r="H52" s="34">
        <v>14.8</v>
      </c>
      <c r="I52" s="34">
        <v>14.8</v>
      </c>
      <c r="J52" s="34">
        <v>14.8</v>
      </c>
      <c r="K52" s="34">
        <v>14.8</v>
      </c>
      <c r="L52" s="34">
        <v>14.8</v>
      </c>
      <c r="M52" s="34">
        <v>14.8</v>
      </c>
      <c r="N52" s="34">
        <v>14.8</v>
      </c>
      <c r="O52" s="34">
        <v>14.8</v>
      </c>
      <c r="P52" s="34">
        <v>14.8</v>
      </c>
      <c r="Q52" s="34">
        <v>14.8</v>
      </c>
      <c r="R52" s="50">
        <f>AVERAGE(F52:Q52)</f>
        <v>14.800000000000002</v>
      </c>
      <c r="S52" s="92"/>
    </row>
    <row r="53" spans="1:19" s="1" customFormat="1" ht="22.5" customHeight="1" thickBot="1" x14ac:dyDescent="0.25">
      <c r="A53" s="591"/>
      <c r="B53" s="556"/>
      <c r="C53" s="198"/>
      <c r="D53" s="196"/>
      <c r="E53" s="182"/>
      <c r="F53" s="59">
        <v>0</v>
      </c>
      <c r="G53" s="59">
        <v>0</v>
      </c>
      <c r="H53" s="59">
        <v>0</v>
      </c>
      <c r="I53" s="59">
        <v>0</v>
      </c>
      <c r="J53" s="59">
        <v>0</v>
      </c>
      <c r="K53" s="59">
        <v>0</v>
      </c>
      <c r="L53" s="59">
        <v>0</v>
      </c>
      <c r="M53" s="59">
        <v>0</v>
      </c>
      <c r="N53" s="59">
        <v>0</v>
      </c>
      <c r="O53" s="59">
        <v>0</v>
      </c>
      <c r="P53" s="59">
        <v>0</v>
      </c>
      <c r="Q53" s="59">
        <v>0</v>
      </c>
      <c r="R53" s="46"/>
      <c r="S53" s="92"/>
    </row>
    <row r="54" spans="1:19" s="1" customFormat="1" ht="22.5" customHeight="1" thickBot="1" x14ac:dyDescent="0.25">
      <c r="A54" s="591"/>
      <c r="B54" s="543"/>
      <c r="C54" s="547" t="s">
        <v>7</v>
      </c>
      <c r="D54" s="548"/>
      <c r="E54" s="549"/>
      <c r="F54" s="99" t="e">
        <f>#N/A</f>
        <v>#N/A</v>
      </c>
      <c r="G54" s="99" t="e">
        <f>#N/A</f>
        <v>#N/A</v>
      </c>
      <c r="H54" s="99" t="e">
        <f>#N/A</f>
        <v>#N/A</v>
      </c>
      <c r="I54" s="99" t="e">
        <f>#N/A</f>
        <v>#N/A</v>
      </c>
      <c r="J54" s="99" t="e">
        <f>#N/A</f>
        <v>#N/A</v>
      </c>
      <c r="K54" s="99" t="e">
        <f>#N/A</f>
        <v>#N/A</v>
      </c>
      <c r="L54" s="99" t="e">
        <f>#N/A</f>
        <v>#N/A</v>
      </c>
      <c r="M54" s="99" t="e">
        <f>#N/A</f>
        <v>#N/A</v>
      </c>
      <c r="N54" s="99" t="e">
        <f>#N/A</f>
        <v>#N/A</v>
      </c>
      <c r="O54" s="99" t="e">
        <f>#N/A</f>
        <v>#N/A</v>
      </c>
      <c r="P54" s="99" t="e">
        <f>#N/A</f>
        <v>#N/A</v>
      </c>
      <c r="Q54" s="99" t="e">
        <f>#N/A</f>
        <v>#N/A</v>
      </c>
      <c r="R54" s="28" t="e">
        <f>AVERAGE(F54:Q54)</f>
        <v>#N/A</v>
      </c>
      <c r="S54" s="40"/>
    </row>
    <row r="55" spans="1:19" s="1" customFormat="1" ht="22.5" customHeight="1" thickBot="1" x14ac:dyDescent="0.25">
      <c r="A55" s="591"/>
      <c r="B55" s="22"/>
      <c r="C55" s="32"/>
      <c r="D55" s="32"/>
      <c r="E55" s="32"/>
      <c r="F55" s="15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33"/>
      <c r="S55" s="40"/>
    </row>
    <row r="56" spans="1:19" s="1" customFormat="1" ht="22.5" customHeight="1" x14ac:dyDescent="0.2">
      <c r="A56" s="591"/>
      <c r="B56" s="541" t="s">
        <v>84</v>
      </c>
      <c r="C56" s="544" t="s">
        <v>270</v>
      </c>
      <c r="D56" s="545"/>
      <c r="E56" s="546"/>
      <c r="F56" s="83">
        <v>8.8000000000000007</v>
      </c>
      <c r="G56" s="34">
        <v>8.8000000000000007</v>
      </c>
      <c r="H56" s="34">
        <v>8.8000000000000007</v>
      </c>
      <c r="I56" s="34">
        <v>8.8000000000000007</v>
      </c>
      <c r="J56" s="34">
        <v>8.8000000000000007</v>
      </c>
      <c r="K56" s="34">
        <v>8.8000000000000007</v>
      </c>
      <c r="L56" s="34">
        <v>8.8000000000000007</v>
      </c>
      <c r="M56" s="34">
        <v>8.8000000000000007</v>
      </c>
      <c r="N56" s="34">
        <v>8.8000000000000007</v>
      </c>
      <c r="O56" s="34">
        <v>8.8000000000000007</v>
      </c>
      <c r="P56" s="34">
        <v>8.8000000000000007</v>
      </c>
      <c r="Q56" s="34">
        <v>8.8000000000000007</v>
      </c>
      <c r="R56" s="50">
        <f>AVERAGE(F56:Q56)</f>
        <v>8.7999999999999989</v>
      </c>
      <c r="S56" s="92"/>
    </row>
    <row r="57" spans="1:19" s="1" customFormat="1" ht="27.75" customHeight="1" x14ac:dyDescent="0.2">
      <c r="A57" s="591"/>
      <c r="B57" s="556"/>
      <c r="C57" s="251"/>
      <c r="D57" s="252"/>
      <c r="E57" s="253"/>
      <c r="F57" s="412">
        <v>0</v>
      </c>
      <c r="G57" s="412">
        <v>0</v>
      </c>
      <c r="H57" s="412">
        <v>0</v>
      </c>
      <c r="I57" s="412">
        <v>0</v>
      </c>
      <c r="J57" s="412">
        <v>0</v>
      </c>
      <c r="K57" s="412">
        <v>0</v>
      </c>
      <c r="L57" s="412">
        <v>0</v>
      </c>
      <c r="M57" s="412">
        <v>0</v>
      </c>
      <c r="N57" s="412">
        <v>0</v>
      </c>
      <c r="O57" s="412">
        <v>0</v>
      </c>
      <c r="P57" s="412">
        <v>0</v>
      </c>
      <c r="Q57" s="413">
        <v>0</v>
      </c>
      <c r="R57" s="46">
        <f>AVERAGE(F57:Q57)</f>
        <v>0</v>
      </c>
      <c r="S57" s="92"/>
    </row>
    <row r="58" spans="1:19" s="1" customFormat="1" ht="22.5" customHeight="1" thickBot="1" x14ac:dyDescent="0.25">
      <c r="A58" s="591"/>
      <c r="B58" s="542"/>
      <c r="C58" s="198"/>
      <c r="D58" s="196"/>
      <c r="E58" s="182"/>
      <c r="F58" s="97">
        <v>0</v>
      </c>
      <c r="G58" s="161">
        <v>0</v>
      </c>
      <c r="H58" s="161">
        <v>0</v>
      </c>
      <c r="I58" s="161">
        <v>0</v>
      </c>
      <c r="J58" s="161">
        <v>0</v>
      </c>
      <c r="K58" s="161">
        <v>0</v>
      </c>
      <c r="L58" s="161">
        <v>0</v>
      </c>
      <c r="M58" s="161">
        <v>0</v>
      </c>
      <c r="N58" s="161">
        <v>0</v>
      </c>
      <c r="O58" s="161">
        <v>0</v>
      </c>
      <c r="P58" s="161">
        <v>0</v>
      </c>
      <c r="Q58" s="161">
        <v>0</v>
      </c>
      <c r="R58" s="49">
        <f>AVERAGE(F58:Q58)</f>
        <v>0</v>
      </c>
      <c r="S58" s="92"/>
    </row>
    <row r="59" spans="1:19" s="1" customFormat="1" ht="22.5" customHeight="1" thickBot="1" x14ac:dyDescent="0.25">
      <c r="A59" s="591"/>
      <c r="B59" s="543"/>
      <c r="C59" s="547" t="s">
        <v>7</v>
      </c>
      <c r="D59" s="548"/>
      <c r="E59" s="549"/>
      <c r="F59" s="82" t="e">
        <f>#N/A</f>
        <v>#N/A</v>
      </c>
      <c r="G59" s="26" t="e">
        <f>#N/A</f>
        <v>#N/A</v>
      </c>
      <c r="H59" s="26" t="e">
        <f>#N/A</f>
        <v>#N/A</v>
      </c>
      <c r="I59" s="26" t="e">
        <f>#N/A</f>
        <v>#N/A</v>
      </c>
      <c r="J59" s="26" t="e">
        <f>#N/A</f>
        <v>#N/A</v>
      </c>
      <c r="K59" s="26" t="e">
        <f>#N/A</f>
        <v>#N/A</v>
      </c>
      <c r="L59" s="26" t="e">
        <f>#N/A</f>
        <v>#N/A</v>
      </c>
      <c r="M59" s="26" t="e">
        <f>#N/A</f>
        <v>#N/A</v>
      </c>
      <c r="N59" s="26" t="e">
        <f>#N/A</f>
        <v>#N/A</v>
      </c>
      <c r="O59" s="26" t="e">
        <f>#N/A</f>
        <v>#N/A</v>
      </c>
      <c r="P59" s="26" t="e">
        <f>#N/A</f>
        <v>#N/A</v>
      </c>
      <c r="Q59" s="27" t="e">
        <f>#N/A</f>
        <v>#N/A</v>
      </c>
      <c r="R59" s="28" t="e">
        <f>AVERAGE(F59:Q59)</f>
        <v>#N/A</v>
      </c>
      <c r="S59" s="40"/>
    </row>
    <row r="60" spans="1:19" s="1" customFormat="1" ht="22.5" customHeight="1" thickBot="1" x14ac:dyDescent="0.25">
      <c r="A60" s="591"/>
      <c r="B60" s="22"/>
      <c r="C60" s="32"/>
      <c r="D60" s="32"/>
      <c r="E60" s="32"/>
      <c r="F60" s="15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33"/>
      <c r="S60" s="40"/>
    </row>
    <row r="61" spans="1:19" s="1" customFormat="1" ht="22.5" customHeight="1" x14ac:dyDescent="0.2">
      <c r="A61" s="591"/>
      <c r="B61" s="541" t="s">
        <v>85</v>
      </c>
      <c r="C61" s="544" t="s">
        <v>270</v>
      </c>
      <c r="D61" s="545"/>
      <c r="E61" s="546"/>
      <c r="F61" s="83">
        <v>22</v>
      </c>
      <c r="G61" s="34">
        <v>22</v>
      </c>
      <c r="H61" s="34">
        <v>22</v>
      </c>
      <c r="I61" s="34">
        <v>22</v>
      </c>
      <c r="J61" s="34">
        <v>22</v>
      </c>
      <c r="K61" s="34">
        <v>22</v>
      </c>
      <c r="L61" s="34">
        <v>22</v>
      </c>
      <c r="M61" s="34">
        <v>22</v>
      </c>
      <c r="N61" s="34">
        <v>22</v>
      </c>
      <c r="O61" s="34">
        <v>22</v>
      </c>
      <c r="P61" s="34">
        <v>22</v>
      </c>
      <c r="Q61" s="34">
        <v>22</v>
      </c>
      <c r="R61" s="50">
        <f>AVERAGE(F61:Q61)</f>
        <v>22</v>
      </c>
      <c r="S61" s="92"/>
    </row>
    <row r="62" spans="1:19" s="1" customFormat="1" ht="22.5" customHeight="1" thickBot="1" x14ac:dyDescent="0.25">
      <c r="A62" s="591"/>
      <c r="B62" s="556"/>
      <c r="C62" s="198"/>
      <c r="D62" s="196"/>
      <c r="E62" s="182"/>
      <c r="F62" s="208">
        <v>0</v>
      </c>
      <c r="G62" s="171">
        <v>0</v>
      </c>
      <c r="H62" s="171">
        <v>0</v>
      </c>
      <c r="I62" s="171">
        <v>0</v>
      </c>
      <c r="J62" s="171">
        <v>0</v>
      </c>
      <c r="K62" s="171">
        <v>0</v>
      </c>
      <c r="L62" s="171">
        <v>0</v>
      </c>
      <c r="M62" s="171">
        <v>0</v>
      </c>
      <c r="N62" s="171">
        <v>0</v>
      </c>
      <c r="O62" s="171">
        <v>0</v>
      </c>
      <c r="P62" s="171">
        <v>0</v>
      </c>
      <c r="Q62" s="171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92"/>
      <c r="B63" s="543"/>
      <c r="C63" s="547" t="s">
        <v>7</v>
      </c>
      <c r="D63" s="548"/>
      <c r="E63" s="549"/>
      <c r="F63" s="82">
        <f>SUM(F61:F62)</f>
        <v>22</v>
      </c>
      <c r="G63" s="26" t="e">
        <f>#N/A</f>
        <v>#N/A</v>
      </c>
      <c r="H63" s="26" t="e">
        <f>#N/A</f>
        <v>#N/A</v>
      </c>
      <c r="I63" s="26" t="e">
        <f>#N/A</f>
        <v>#N/A</v>
      </c>
      <c r="J63" s="26" t="e">
        <f>#N/A</f>
        <v>#N/A</v>
      </c>
      <c r="K63" s="26" t="e">
        <f>#N/A</f>
        <v>#N/A</v>
      </c>
      <c r="L63" s="26" t="e">
        <f>#N/A</f>
        <v>#N/A</v>
      </c>
      <c r="M63" s="26" t="e">
        <f>#N/A</f>
        <v>#N/A</v>
      </c>
      <c r="N63" s="26" t="e">
        <f>#N/A</f>
        <v>#N/A</v>
      </c>
      <c r="O63" s="26" t="e">
        <f>#N/A</f>
        <v>#N/A</v>
      </c>
      <c r="P63" s="26" t="e">
        <f>#N/A</f>
        <v>#N/A</v>
      </c>
      <c r="Q63" s="27" t="e">
        <f>#N/A</f>
        <v>#N/A</v>
      </c>
      <c r="R63" s="28" t="e">
        <f>AVERAGE(F63:Q63)</f>
        <v>#N/A</v>
      </c>
      <c r="S63" s="40"/>
    </row>
    <row r="64" spans="1:19" s="1" customFormat="1" ht="22.5" customHeight="1" thickBot="1" x14ac:dyDescent="0.25">
      <c r="A64" s="22"/>
      <c r="B64" s="22"/>
      <c r="C64" s="32"/>
      <c r="D64" s="32"/>
      <c r="E64" s="32"/>
      <c r="F64" s="15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33"/>
      <c r="S64" s="40"/>
    </row>
    <row r="65" spans="1:20" s="1" customFormat="1" ht="51" customHeight="1" thickBot="1" x14ac:dyDescent="0.25">
      <c r="A65" s="532"/>
      <c r="B65" s="533"/>
      <c r="C65" s="32"/>
      <c r="D65" s="32"/>
      <c r="E65" s="87" t="s">
        <v>279</v>
      </c>
      <c r="F65" s="88" t="e">
        <f>#N/A</f>
        <v>#N/A</v>
      </c>
      <c r="G65" s="88" t="e">
        <f>#N/A</f>
        <v>#N/A</v>
      </c>
      <c r="H65" s="88" t="e">
        <f>#N/A</f>
        <v>#N/A</v>
      </c>
      <c r="I65" s="88" t="e">
        <f>#N/A</f>
        <v>#N/A</v>
      </c>
      <c r="J65" s="88" t="e">
        <f>#N/A</f>
        <v>#N/A</v>
      </c>
      <c r="K65" s="88" t="e">
        <f>#N/A</f>
        <v>#N/A</v>
      </c>
      <c r="L65" s="88" t="e">
        <f>#N/A</f>
        <v>#N/A</v>
      </c>
      <c r="M65" s="88" t="e">
        <f>#N/A</f>
        <v>#N/A</v>
      </c>
      <c r="N65" s="88" t="e">
        <f>#N/A</f>
        <v>#N/A</v>
      </c>
      <c r="O65" s="88" t="e">
        <f>#N/A</f>
        <v>#N/A</v>
      </c>
      <c r="P65" s="88" t="e">
        <f>#N/A</f>
        <v>#N/A</v>
      </c>
      <c r="Q65" s="88" t="e">
        <f>#N/A</f>
        <v>#N/A</v>
      </c>
      <c r="R65" s="20" t="e">
        <f>AVERAGE(F65:Q65)</f>
        <v>#N/A</v>
      </c>
      <c r="S65" s="92"/>
      <c r="T65" s="14"/>
    </row>
    <row r="66" spans="1:20" s="1" customFormat="1" ht="22.5" customHeight="1" x14ac:dyDescent="0.2">
      <c r="A66" s="22"/>
      <c r="B66" s="22"/>
      <c r="C66" s="32"/>
      <c r="D66" s="32"/>
      <c r="E66" s="32"/>
      <c r="F66" s="15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33"/>
      <c r="S66" s="40"/>
    </row>
    <row r="67" spans="1:20" s="1" customFormat="1" ht="22.5" customHeight="1" thickBot="1" x14ac:dyDescent="0.25">
      <c r="A67" s="22"/>
      <c r="B67" s="22"/>
      <c r="C67" s="32"/>
      <c r="D67" s="32"/>
      <c r="E67" s="32"/>
      <c r="F67" s="15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33"/>
      <c r="S67" s="40"/>
    </row>
    <row r="68" spans="1:20" s="1" customFormat="1" ht="22.5" customHeight="1" x14ac:dyDescent="0.2">
      <c r="A68" s="590" t="s">
        <v>169</v>
      </c>
      <c r="B68" s="593" t="s">
        <v>0</v>
      </c>
      <c r="C68" s="544" t="s">
        <v>270</v>
      </c>
      <c r="D68" s="545"/>
      <c r="E68" s="546"/>
      <c r="F68" s="83">
        <v>9.5500000000000007</v>
      </c>
      <c r="G68" s="34">
        <v>9.5500000000000007</v>
      </c>
      <c r="H68" s="34">
        <v>9.5500000000000007</v>
      </c>
      <c r="I68" s="34">
        <v>9.5500000000000007</v>
      </c>
      <c r="J68" s="34">
        <v>9.5500000000000007</v>
      </c>
      <c r="K68" s="34">
        <v>9.5500000000000007</v>
      </c>
      <c r="L68" s="34">
        <v>9.5500000000000007</v>
      </c>
      <c r="M68" s="34">
        <v>9.5500000000000007</v>
      </c>
      <c r="N68" s="34">
        <v>9.5500000000000007</v>
      </c>
      <c r="O68" s="34">
        <v>9.5500000000000007</v>
      </c>
      <c r="P68" s="34">
        <v>9.5500000000000007</v>
      </c>
      <c r="Q68" s="34">
        <v>9.5500000000000007</v>
      </c>
      <c r="R68" s="50">
        <f>AVERAGE(F68:Q68)</f>
        <v>9.5499999999999989</v>
      </c>
      <c r="S68" s="92"/>
    </row>
    <row r="69" spans="1:20" s="1" customFormat="1" ht="22.5" customHeight="1" thickBot="1" x14ac:dyDescent="0.25">
      <c r="A69" s="591"/>
      <c r="B69" s="561"/>
      <c r="C69" s="210" t="s">
        <v>176</v>
      </c>
      <c r="D69" s="211" t="s">
        <v>183</v>
      </c>
      <c r="E69" s="214" t="s">
        <v>177</v>
      </c>
      <c r="F69" s="53">
        <v>0.5</v>
      </c>
      <c r="G69" s="53">
        <v>0.5</v>
      </c>
      <c r="H69" s="53">
        <v>0.5</v>
      </c>
      <c r="I69" s="53">
        <v>0.5</v>
      </c>
      <c r="J69" s="53">
        <v>0.5</v>
      </c>
      <c r="K69" s="53">
        <v>0.5</v>
      </c>
      <c r="L69" s="53">
        <v>0.5</v>
      </c>
      <c r="M69" s="53">
        <v>0.5</v>
      </c>
      <c r="N69" s="53">
        <v>0.5</v>
      </c>
      <c r="O69" s="53">
        <v>0.5</v>
      </c>
      <c r="P69" s="53">
        <v>0.5</v>
      </c>
      <c r="Q69" s="53">
        <v>0.5</v>
      </c>
      <c r="R69" s="49">
        <f>AVERAGE(F69:Q69)</f>
        <v>0.5</v>
      </c>
      <c r="S69" s="92"/>
    </row>
    <row r="70" spans="1:20" s="1" customFormat="1" ht="22.5" customHeight="1" thickBot="1" x14ac:dyDescent="0.25">
      <c r="A70" s="592"/>
      <c r="B70" s="562"/>
      <c r="C70" s="547" t="s">
        <v>7</v>
      </c>
      <c r="D70" s="548"/>
      <c r="E70" s="549"/>
      <c r="F70" s="82" t="e">
        <f>#N/A</f>
        <v>#N/A</v>
      </c>
      <c r="G70" s="26" t="e">
        <f>#N/A</f>
        <v>#N/A</v>
      </c>
      <c r="H70" s="26" t="e">
        <f>#N/A</f>
        <v>#N/A</v>
      </c>
      <c r="I70" s="26" t="e">
        <f>#N/A</f>
        <v>#N/A</v>
      </c>
      <c r="J70" s="26" t="e">
        <f>#N/A</f>
        <v>#N/A</v>
      </c>
      <c r="K70" s="26" t="e">
        <f>#N/A</f>
        <v>#N/A</v>
      </c>
      <c r="L70" s="26" t="e">
        <f>#N/A</f>
        <v>#N/A</v>
      </c>
      <c r="M70" s="26" t="e">
        <f>#N/A</f>
        <v>#N/A</v>
      </c>
      <c r="N70" s="26" t="e">
        <f>#N/A</f>
        <v>#N/A</v>
      </c>
      <c r="O70" s="26" t="e">
        <f>#N/A</f>
        <v>#N/A</v>
      </c>
      <c r="P70" s="26" t="e">
        <f>#N/A</f>
        <v>#N/A</v>
      </c>
      <c r="Q70" s="27" t="e">
        <f>#N/A</f>
        <v>#N/A</v>
      </c>
      <c r="R70" s="28" t="e">
        <f>AVERAGE(F70:Q70)</f>
        <v>#N/A</v>
      </c>
      <c r="S70" s="40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x14ac:dyDescent="0.2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thickBot="1" x14ac:dyDescent="0.25">
      <c r="A73" s="22"/>
      <c r="B73" s="22"/>
      <c r="C73" s="32"/>
      <c r="D73" s="32"/>
      <c r="E73" s="32"/>
      <c r="F73" s="15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33"/>
      <c r="S73" s="40"/>
    </row>
    <row r="74" spans="1:20" s="1" customFormat="1" ht="22.5" customHeight="1" x14ac:dyDescent="0.2">
      <c r="A74" s="553" t="s">
        <v>262</v>
      </c>
      <c r="B74" s="564" t="s">
        <v>52</v>
      </c>
      <c r="C74" s="544" t="s">
        <v>270</v>
      </c>
      <c r="D74" s="545"/>
      <c r="E74" s="546"/>
      <c r="F74" s="83">
        <v>7.9</v>
      </c>
      <c r="G74" s="34">
        <v>7.9</v>
      </c>
      <c r="H74" s="34">
        <v>7.9</v>
      </c>
      <c r="I74" s="34">
        <v>7.9</v>
      </c>
      <c r="J74" s="34">
        <v>7.9</v>
      </c>
      <c r="K74" s="34">
        <v>7.9</v>
      </c>
      <c r="L74" s="34">
        <v>7.9</v>
      </c>
      <c r="M74" s="34">
        <v>7.9</v>
      </c>
      <c r="N74" s="34">
        <v>7.9</v>
      </c>
      <c r="O74" s="34">
        <v>7.9</v>
      </c>
      <c r="P74" s="34">
        <v>7.9</v>
      </c>
      <c r="Q74" s="34">
        <v>7.9</v>
      </c>
      <c r="R74" s="48">
        <f>AVERAGE(F74:Q74)</f>
        <v>7.9000000000000012</v>
      </c>
      <c r="S74" s="92"/>
    </row>
    <row r="75" spans="1:20" s="1" customFormat="1" ht="22.5" customHeight="1" thickBot="1" x14ac:dyDescent="0.25">
      <c r="A75" s="554"/>
      <c r="B75" s="565"/>
      <c r="C75" s="337"/>
      <c r="D75" s="338"/>
      <c r="E75" s="257"/>
      <c r="F75" s="101">
        <v>0</v>
      </c>
      <c r="G75" s="58">
        <v>0</v>
      </c>
      <c r="H75" s="58">
        <v>0</v>
      </c>
      <c r="I75" s="58">
        <v>0</v>
      </c>
      <c r="J75" s="58">
        <v>0</v>
      </c>
      <c r="K75" s="58">
        <v>0</v>
      </c>
      <c r="L75" s="58">
        <v>0</v>
      </c>
      <c r="M75" s="58">
        <v>0</v>
      </c>
      <c r="N75" s="58">
        <v>0</v>
      </c>
      <c r="O75" s="58">
        <v>0</v>
      </c>
      <c r="P75" s="58">
        <v>0</v>
      </c>
      <c r="Q75" s="58">
        <v>0</v>
      </c>
      <c r="R75" s="46">
        <f>AVERAGE(F75:Q75)</f>
        <v>0</v>
      </c>
      <c r="S75" s="92"/>
    </row>
    <row r="76" spans="1:20" s="1" customFormat="1" ht="22.5" customHeight="1" thickBot="1" x14ac:dyDescent="0.25">
      <c r="A76" s="554"/>
      <c r="B76" s="543"/>
      <c r="C76" s="583" t="s">
        <v>7</v>
      </c>
      <c r="D76" s="584"/>
      <c r="E76" s="585"/>
      <c r="F76" s="82" t="e">
        <f>#N/A</f>
        <v>#N/A</v>
      </c>
      <c r="G76" s="26" t="e">
        <f>#N/A</f>
        <v>#N/A</v>
      </c>
      <c r="H76" s="26" t="e">
        <f>#N/A</f>
        <v>#N/A</v>
      </c>
      <c r="I76" s="26" t="e">
        <f>#N/A</f>
        <v>#N/A</v>
      </c>
      <c r="J76" s="26" t="e">
        <f>#N/A</f>
        <v>#N/A</v>
      </c>
      <c r="K76" s="26" t="e">
        <f>#N/A</f>
        <v>#N/A</v>
      </c>
      <c r="L76" s="26" t="e">
        <f>#N/A</f>
        <v>#N/A</v>
      </c>
      <c r="M76" s="26" t="e">
        <f>#N/A</f>
        <v>#N/A</v>
      </c>
      <c r="N76" s="26" t="e">
        <f>#N/A</f>
        <v>#N/A</v>
      </c>
      <c r="O76" s="26" t="e">
        <f>#N/A</f>
        <v>#N/A</v>
      </c>
      <c r="P76" s="26" t="e">
        <f>#N/A</f>
        <v>#N/A</v>
      </c>
      <c r="Q76" s="26" t="e">
        <f>#N/A</f>
        <v>#N/A</v>
      </c>
      <c r="R76" s="28" t="e">
        <f>AVERAGE(F76:Q76)</f>
        <v>#N/A</v>
      </c>
      <c r="S76" s="40"/>
    </row>
    <row r="77" spans="1:20" s="23" customFormat="1" ht="22.5" customHeight="1" thickBot="1" x14ac:dyDescent="0.25">
      <c r="A77" s="554"/>
      <c r="B77" s="22"/>
      <c r="C77" s="32"/>
      <c r="D77" s="32"/>
      <c r="E77" s="32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x14ac:dyDescent="0.2">
      <c r="A78" s="554"/>
      <c r="B78" s="564" t="s">
        <v>53</v>
      </c>
      <c r="C78" s="544" t="s">
        <v>270</v>
      </c>
      <c r="D78" s="545"/>
      <c r="E78" s="546"/>
      <c r="F78" s="83">
        <v>12</v>
      </c>
      <c r="G78" s="34">
        <v>12</v>
      </c>
      <c r="H78" s="34">
        <v>12</v>
      </c>
      <c r="I78" s="34">
        <v>12</v>
      </c>
      <c r="J78" s="34">
        <v>12</v>
      </c>
      <c r="K78" s="34">
        <v>12</v>
      </c>
      <c r="L78" s="34">
        <v>12</v>
      </c>
      <c r="M78" s="34">
        <v>12</v>
      </c>
      <c r="N78" s="34">
        <v>12</v>
      </c>
      <c r="O78" s="34">
        <v>12</v>
      </c>
      <c r="P78" s="34">
        <v>12</v>
      </c>
      <c r="Q78" s="34">
        <v>12</v>
      </c>
      <c r="R78" s="50" t="e">
        <f>#N/A</f>
        <v>#N/A</v>
      </c>
      <c r="S78" s="92"/>
    </row>
    <row r="79" spans="1:20" s="1" customFormat="1" ht="22.5" customHeight="1" x14ac:dyDescent="0.2">
      <c r="A79" s="554"/>
      <c r="B79" s="575"/>
      <c r="C79" s="385"/>
      <c r="D79" s="176"/>
      <c r="E79" s="190"/>
      <c r="F79" s="391">
        <v>0</v>
      </c>
      <c r="G79" s="273">
        <v>0</v>
      </c>
      <c r="H79" s="273">
        <v>0</v>
      </c>
      <c r="I79" s="273">
        <v>0</v>
      </c>
      <c r="J79" s="273">
        <v>0</v>
      </c>
      <c r="K79" s="273">
        <v>0</v>
      </c>
      <c r="L79" s="273">
        <v>0</v>
      </c>
      <c r="M79" s="273">
        <v>0</v>
      </c>
      <c r="N79" s="273">
        <v>0</v>
      </c>
      <c r="O79" s="273">
        <v>0</v>
      </c>
      <c r="P79" s="273">
        <v>0</v>
      </c>
      <c r="Q79" s="273">
        <v>0</v>
      </c>
      <c r="R79" s="46" t="e">
        <f>#N/A</f>
        <v>#N/A</v>
      </c>
      <c r="S79" s="92"/>
    </row>
    <row r="80" spans="1:20" s="1" customFormat="1" ht="30" customHeight="1" x14ac:dyDescent="0.2">
      <c r="A80" s="554"/>
      <c r="B80" s="575"/>
      <c r="C80" s="385" t="s">
        <v>259</v>
      </c>
      <c r="D80" s="176" t="s">
        <v>260</v>
      </c>
      <c r="E80" s="190" t="s">
        <v>261</v>
      </c>
      <c r="F80" s="54">
        <v>0.2</v>
      </c>
      <c r="G80" s="54">
        <v>0.2</v>
      </c>
      <c r="H80" s="54">
        <v>0.2</v>
      </c>
      <c r="I80" s="54">
        <v>0.2</v>
      </c>
      <c r="J80" s="54">
        <v>0.2</v>
      </c>
      <c r="K80" s="54">
        <v>0.2</v>
      </c>
      <c r="L80" s="54">
        <v>0.2</v>
      </c>
      <c r="M80" s="54">
        <v>0.2</v>
      </c>
      <c r="N80" s="54">
        <v>0.2</v>
      </c>
      <c r="O80" s="54">
        <v>0.2</v>
      </c>
      <c r="P80" s="54">
        <v>0.2</v>
      </c>
      <c r="Q80" s="54">
        <v>0.2</v>
      </c>
      <c r="R80" s="46" t="e">
        <f>#N/A</f>
        <v>#N/A</v>
      </c>
      <c r="S80" s="92"/>
    </row>
    <row r="81" spans="1:20" s="1" customFormat="1" ht="30" customHeight="1" x14ac:dyDescent="0.2">
      <c r="A81" s="554"/>
      <c r="B81" s="575"/>
      <c r="C81" s="385"/>
      <c r="D81" s="176"/>
      <c r="E81" s="190" t="s">
        <v>280</v>
      </c>
      <c r="F81" s="96">
        <v>0.4</v>
      </c>
      <c r="G81" s="54">
        <v>0.4</v>
      </c>
      <c r="H81" s="54">
        <v>0.4</v>
      </c>
      <c r="I81" s="54">
        <v>0.4</v>
      </c>
      <c r="J81" s="54">
        <v>0.4</v>
      </c>
      <c r="K81" s="54">
        <v>0.4</v>
      </c>
      <c r="L81" s="54">
        <v>0.4</v>
      </c>
      <c r="M81" s="54">
        <v>0.4</v>
      </c>
      <c r="N81" s="54">
        <v>0.4</v>
      </c>
      <c r="O81" s="54">
        <v>0.4</v>
      </c>
      <c r="P81" s="54">
        <v>0.4</v>
      </c>
      <c r="Q81" s="54">
        <v>0.4</v>
      </c>
      <c r="R81" s="46" t="e">
        <f>#N/A</f>
        <v>#N/A</v>
      </c>
      <c r="S81" s="92"/>
    </row>
    <row r="82" spans="1:20" s="1" customFormat="1" ht="36" customHeight="1" x14ac:dyDescent="0.2">
      <c r="A82" s="554"/>
      <c r="B82" s="575"/>
      <c r="C82" s="402" t="s">
        <v>250</v>
      </c>
      <c r="D82" s="176" t="s">
        <v>251</v>
      </c>
      <c r="E82" s="182" t="s">
        <v>234</v>
      </c>
      <c r="F82" s="96">
        <v>0.45</v>
      </c>
      <c r="G82" s="54">
        <v>0.45</v>
      </c>
      <c r="H82" s="54">
        <v>0.45</v>
      </c>
      <c r="I82" s="54">
        <v>0.45</v>
      </c>
      <c r="J82" s="54">
        <v>0.45</v>
      </c>
      <c r="K82" s="54">
        <v>0.45</v>
      </c>
      <c r="L82" s="54">
        <v>0.45</v>
      </c>
      <c r="M82" s="54">
        <v>0.45</v>
      </c>
      <c r="N82" s="54">
        <v>0.45</v>
      </c>
      <c r="O82" s="54">
        <v>0.45</v>
      </c>
      <c r="P82" s="54">
        <v>0.45</v>
      </c>
      <c r="Q82" s="54">
        <v>0.45</v>
      </c>
      <c r="R82" s="46" t="e">
        <f>#N/A</f>
        <v>#N/A</v>
      </c>
      <c r="S82" s="92"/>
    </row>
    <row r="83" spans="1:20" s="1" customFormat="1" ht="30.75" customHeight="1" thickBot="1" x14ac:dyDescent="0.25">
      <c r="A83" s="554"/>
      <c r="B83" s="565"/>
      <c r="C83" s="427" t="s">
        <v>235</v>
      </c>
      <c r="D83" s="428" t="s">
        <v>236</v>
      </c>
      <c r="E83" s="257" t="s">
        <v>106</v>
      </c>
      <c r="F83" s="98">
        <v>0.2</v>
      </c>
      <c r="G83" s="148">
        <v>0.2</v>
      </c>
      <c r="H83" s="148">
        <v>0.2</v>
      </c>
      <c r="I83" s="148">
        <v>0.2</v>
      </c>
      <c r="J83" s="148">
        <v>0.2</v>
      </c>
      <c r="K83" s="148">
        <v>0.2</v>
      </c>
      <c r="L83" s="148">
        <v>0.2</v>
      </c>
      <c r="M83" s="148">
        <v>0.2</v>
      </c>
      <c r="N83" s="148">
        <v>0.2</v>
      </c>
      <c r="O83" s="148">
        <v>0.2</v>
      </c>
      <c r="P83" s="148">
        <v>0.2</v>
      </c>
      <c r="Q83" s="149">
        <v>0.2</v>
      </c>
      <c r="R83" s="49" t="e">
        <f>#N/A</f>
        <v>#N/A</v>
      </c>
      <c r="S83" s="92"/>
    </row>
    <row r="84" spans="1:20" s="1" customFormat="1" ht="22.5" customHeight="1" thickBot="1" x14ac:dyDescent="0.25">
      <c r="A84" s="554"/>
      <c r="B84" s="576"/>
      <c r="C84" s="547" t="s">
        <v>7</v>
      </c>
      <c r="D84" s="548"/>
      <c r="E84" s="549"/>
      <c r="F84" s="82" t="e">
        <f>#N/A</f>
        <v>#N/A</v>
      </c>
      <c r="G84" s="82" t="e">
        <f>#N/A</f>
        <v>#N/A</v>
      </c>
      <c r="H84" s="82" t="e">
        <f>#N/A</f>
        <v>#N/A</v>
      </c>
      <c r="I84" s="82" t="e">
        <f>#N/A</f>
        <v>#N/A</v>
      </c>
      <c r="J84" s="82" t="e">
        <f>#N/A</f>
        <v>#N/A</v>
      </c>
      <c r="K84" s="82" t="e">
        <f>#N/A</f>
        <v>#N/A</v>
      </c>
      <c r="L84" s="82" t="e">
        <f>#N/A</f>
        <v>#N/A</v>
      </c>
      <c r="M84" s="82" t="e">
        <f>#N/A</f>
        <v>#N/A</v>
      </c>
      <c r="N84" s="82" t="e">
        <f>#N/A</f>
        <v>#N/A</v>
      </c>
      <c r="O84" s="82" t="e">
        <f>#N/A</f>
        <v>#N/A</v>
      </c>
      <c r="P84" s="82" t="e">
        <f>#N/A</f>
        <v>#N/A</v>
      </c>
      <c r="Q84" s="82" t="e">
        <f>#N/A</f>
        <v>#N/A</v>
      </c>
      <c r="R84" s="28" t="e">
        <f>#N/A</f>
        <v>#N/A</v>
      </c>
      <c r="S84" s="40"/>
    </row>
    <row r="85" spans="1:20" s="1" customFormat="1" ht="22.5" customHeight="1" thickBot="1" x14ac:dyDescent="0.25">
      <c r="A85" s="554"/>
      <c r="B85" s="22"/>
      <c r="C85" s="200"/>
      <c r="D85" s="200"/>
      <c r="E85" s="200"/>
      <c r="F85" s="15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33"/>
      <c r="S85" s="40"/>
    </row>
    <row r="86" spans="1:20" s="1" customFormat="1" ht="22.5" customHeight="1" x14ac:dyDescent="0.2">
      <c r="A86" s="554"/>
      <c r="B86" s="541" t="s">
        <v>104</v>
      </c>
      <c r="C86" s="544" t="s">
        <v>270</v>
      </c>
      <c r="D86" s="545"/>
      <c r="E86" s="546"/>
      <c r="F86" s="83">
        <v>1</v>
      </c>
      <c r="G86" s="34">
        <v>1</v>
      </c>
      <c r="H86" s="34">
        <v>1</v>
      </c>
      <c r="I86" s="34">
        <v>1</v>
      </c>
      <c r="J86" s="34">
        <v>1</v>
      </c>
      <c r="K86" s="34">
        <v>1</v>
      </c>
      <c r="L86" s="34">
        <v>1</v>
      </c>
      <c r="M86" s="34">
        <v>1</v>
      </c>
      <c r="N86" s="34">
        <v>1</v>
      </c>
      <c r="O86" s="34">
        <v>1</v>
      </c>
      <c r="P86" s="34">
        <v>1</v>
      </c>
      <c r="Q86" s="34">
        <v>1</v>
      </c>
      <c r="R86" s="50">
        <f>AVERAGE(F86:Q86)</f>
        <v>1</v>
      </c>
      <c r="S86" s="40"/>
    </row>
    <row r="87" spans="1:20" s="1" customFormat="1" ht="22.5" customHeight="1" x14ac:dyDescent="0.2">
      <c r="A87" s="554"/>
      <c r="B87" s="556"/>
      <c r="C87" s="188"/>
      <c r="D87" s="189"/>
      <c r="E87" s="190"/>
      <c r="F87" s="391">
        <v>0</v>
      </c>
      <c r="G87" s="273">
        <v>0</v>
      </c>
      <c r="H87" s="273">
        <v>0</v>
      </c>
      <c r="I87" s="273">
        <v>0</v>
      </c>
      <c r="J87" s="273">
        <v>0</v>
      </c>
      <c r="K87" s="273">
        <v>0</v>
      </c>
      <c r="L87" s="273">
        <v>0</v>
      </c>
      <c r="M87" s="273">
        <v>0</v>
      </c>
      <c r="N87" s="273">
        <v>0</v>
      </c>
      <c r="O87" s="273">
        <v>0</v>
      </c>
      <c r="P87" s="273">
        <v>0</v>
      </c>
      <c r="Q87" s="273">
        <v>0</v>
      </c>
      <c r="R87" s="46">
        <f>AVERAGE(F87:Q87)</f>
        <v>0</v>
      </c>
      <c r="S87" s="40"/>
    </row>
    <row r="88" spans="1:20" s="1" customFormat="1" ht="22.5" customHeight="1" thickBot="1" x14ac:dyDescent="0.25">
      <c r="A88" s="554"/>
      <c r="B88" s="556"/>
      <c r="C88" s="201"/>
      <c r="D88" s="194"/>
      <c r="E88" s="178"/>
      <c r="F88" s="94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46"/>
      <c r="S88" s="40"/>
    </row>
    <row r="89" spans="1:20" s="1" customFormat="1" ht="22.5" customHeight="1" thickBot="1" x14ac:dyDescent="0.25">
      <c r="A89" s="555"/>
      <c r="B89" s="543"/>
      <c r="C89" s="547" t="s">
        <v>7</v>
      </c>
      <c r="D89" s="548"/>
      <c r="E89" s="549"/>
      <c r="F89" s="82" t="e">
        <f>#N/A</f>
        <v>#N/A</v>
      </c>
      <c r="G89" s="26" t="e">
        <f>#N/A</f>
        <v>#N/A</v>
      </c>
      <c r="H89" s="26" t="e">
        <f>#N/A</f>
        <v>#N/A</v>
      </c>
      <c r="I89" s="26" t="e">
        <f>#N/A</f>
        <v>#N/A</v>
      </c>
      <c r="J89" s="26" t="e">
        <f>#N/A</f>
        <v>#N/A</v>
      </c>
      <c r="K89" s="26" t="e">
        <f>#N/A</f>
        <v>#N/A</v>
      </c>
      <c r="L89" s="26" t="e">
        <f>#N/A</f>
        <v>#N/A</v>
      </c>
      <c r="M89" s="26" t="e">
        <f>#N/A</f>
        <v>#N/A</v>
      </c>
      <c r="N89" s="26" t="e">
        <f>#N/A</f>
        <v>#N/A</v>
      </c>
      <c r="O89" s="26" t="e">
        <f>#N/A</f>
        <v>#N/A</v>
      </c>
      <c r="P89" s="26" t="e">
        <f>#N/A</f>
        <v>#N/A</v>
      </c>
      <c r="Q89" s="26" t="e">
        <f>#N/A</f>
        <v>#N/A</v>
      </c>
      <c r="R89" s="28" t="e">
        <f>AVERAGE(F89:Q89)</f>
        <v>#N/A</v>
      </c>
      <c r="S89" s="40"/>
    </row>
    <row r="90" spans="1:20" s="1" customFormat="1" ht="22.5" customHeight="1" x14ac:dyDescent="0.2">
      <c r="A90" s="22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20" s="1" customFormat="1" ht="22.5" customHeight="1" thickBot="1" x14ac:dyDescent="0.25">
      <c r="A91" s="22"/>
      <c r="B91" s="22"/>
      <c r="C91" s="32"/>
      <c r="D91" s="32"/>
      <c r="E91" s="32"/>
      <c r="F91" s="15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33"/>
      <c r="S91" s="40"/>
    </row>
    <row r="92" spans="1:20" s="1" customFormat="1" ht="51" customHeight="1" thickBot="1" x14ac:dyDescent="0.25">
      <c r="A92" s="532"/>
      <c r="B92" s="533"/>
      <c r="C92" s="32"/>
      <c r="D92" s="32"/>
      <c r="E92" s="87" t="s">
        <v>279</v>
      </c>
      <c r="F92" s="88" t="e">
        <f>#N/A</f>
        <v>#N/A</v>
      </c>
      <c r="G92" s="88" t="e">
        <f>#N/A</f>
        <v>#N/A</v>
      </c>
      <c r="H92" s="88" t="e">
        <f>#N/A</f>
        <v>#N/A</v>
      </c>
      <c r="I92" s="88" t="e">
        <f>#N/A</f>
        <v>#N/A</v>
      </c>
      <c r="J92" s="88" t="e">
        <f>#N/A</f>
        <v>#N/A</v>
      </c>
      <c r="K92" s="88" t="e">
        <f>#N/A</f>
        <v>#N/A</v>
      </c>
      <c r="L92" s="88" t="e">
        <f>#N/A</f>
        <v>#N/A</v>
      </c>
      <c r="M92" s="88" t="e">
        <f>#N/A</f>
        <v>#N/A</v>
      </c>
      <c r="N92" s="88" t="e">
        <f>#N/A</f>
        <v>#N/A</v>
      </c>
      <c r="O92" s="88" t="e">
        <f>#N/A</f>
        <v>#N/A</v>
      </c>
      <c r="P92" s="88" t="e">
        <f>#N/A</f>
        <v>#N/A</v>
      </c>
      <c r="Q92" s="88" t="e">
        <f>#N/A</f>
        <v>#N/A</v>
      </c>
      <c r="R92" s="20" t="e">
        <f>AVERAGE(F92:Q92)</f>
        <v>#N/A</v>
      </c>
      <c r="S92" s="92"/>
      <c r="T92" s="14"/>
    </row>
    <row r="93" spans="1:20" s="1" customFormat="1" ht="22.5" customHeight="1" x14ac:dyDescent="0.2">
      <c r="A93" s="22"/>
      <c r="B93" s="22"/>
      <c r="C93" s="32"/>
      <c r="D93" s="32"/>
      <c r="E93" s="32"/>
      <c r="F93" s="15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33"/>
      <c r="S93" s="40"/>
    </row>
    <row r="94" spans="1:20" s="1" customFormat="1" ht="22.5" customHeight="1" x14ac:dyDescent="0.2">
      <c r="A94" s="22"/>
      <c r="B94" s="22"/>
      <c r="C94" s="32"/>
      <c r="D94" s="32"/>
      <c r="E94" s="32"/>
      <c r="F94" s="15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33"/>
      <c r="S94" s="40"/>
    </row>
    <row r="95" spans="1:20" s="23" customFormat="1" ht="22.5" customHeight="1" thickBot="1" x14ac:dyDescent="0.25">
      <c r="A95" s="22"/>
      <c r="B95" s="22"/>
      <c r="C95" s="32"/>
      <c r="D95" s="32"/>
      <c r="E95" s="32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20" s="1" customFormat="1" ht="22.5" customHeight="1" x14ac:dyDescent="0.2">
      <c r="A96" s="553" t="s">
        <v>75</v>
      </c>
      <c r="B96" s="541" t="s">
        <v>246</v>
      </c>
      <c r="C96" s="544" t="s">
        <v>270</v>
      </c>
      <c r="D96" s="545"/>
      <c r="E96" s="546"/>
      <c r="F96" s="83">
        <v>25.44</v>
      </c>
      <c r="G96" s="34">
        <v>25.44</v>
      </c>
      <c r="H96" s="34">
        <v>25.44</v>
      </c>
      <c r="I96" s="34">
        <v>25.44</v>
      </c>
      <c r="J96" s="34">
        <v>25.44</v>
      </c>
      <c r="K96" s="34">
        <v>25.44</v>
      </c>
      <c r="L96" s="34">
        <v>25.44</v>
      </c>
      <c r="M96" s="34">
        <v>25.44</v>
      </c>
      <c r="N96" s="34">
        <v>25.44</v>
      </c>
      <c r="O96" s="34">
        <v>25.44</v>
      </c>
      <c r="P96" s="34">
        <v>25.44</v>
      </c>
      <c r="Q96" s="34">
        <v>25.44</v>
      </c>
      <c r="R96" s="50">
        <f>AVERAGE(F96:Q96)</f>
        <v>25.44</v>
      </c>
      <c r="S96" s="92"/>
    </row>
    <row r="97" spans="1:23" s="1" customFormat="1" ht="22.5" customHeight="1" x14ac:dyDescent="0.2">
      <c r="A97" s="554"/>
      <c r="B97" s="556"/>
      <c r="C97" s="251"/>
      <c r="D97" s="252"/>
      <c r="E97" s="253"/>
      <c r="F97" s="426">
        <v>0</v>
      </c>
      <c r="G97" s="215">
        <v>0</v>
      </c>
      <c r="H97" s="215">
        <v>0</v>
      </c>
      <c r="I97" s="215">
        <v>0</v>
      </c>
      <c r="J97" s="215">
        <v>0</v>
      </c>
      <c r="K97" s="215">
        <v>0</v>
      </c>
      <c r="L97" s="215">
        <v>0</v>
      </c>
      <c r="M97" s="215">
        <v>0</v>
      </c>
      <c r="N97" s="215">
        <v>0</v>
      </c>
      <c r="O97" s="215">
        <v>0</v>
      </c>
      <c r="P97" s="215">
        <v>0</v>
      </c>
      <c r="Q97" s="215">
        <v>0</v>
      </c>
      <c r="R97" s="46">
        <f>AVERAGE(F97:Q97)</f>
        <v>0</v>
      </c>
      <c r="S97" s="92"/>
    </row>
    <row r="98" spans="1:23" s="1" customFormat="1" ht="40.5" customHeight="1" thickBot="1" x14ac:dyDescent="0.25">
      <c r="A98" s="554"/>
      <c r="B98" s="542"/>
      <c r="C98" s="198"/>
      <c r="D98" s="196"/>
      <c r="E98" s="182" t="s">
        <v>240</v>
      </c>
      <c r="F98" s="163">
        <v>0</v>
      </c>
      <c r="G98" s="164">
        <v>0</v>
      </c>
      <c r="H98" s="164">
        <v>0</v>
      </c>
      <c r="I98" s="164">
        <v>0</v>
      </c>
      <c r="J98" s="164">
        <v>0</v>
      </c>
      <c r="K98" s="164">
        <v>0</v>
      </c>
      <c r="L98" s="53">
        <f>0.25+0.65</f>
        <v>0.9</v>
      </c>
      <c r="M98" s="53">
        <v>2</v>
      </c>
      <c r="N98" s="53">
        <v>2</v>
      </c>
      <c r="O98" s="53">
        <v>1</v>
      </c>
      <c r="P98" s="164">
        <v>0</v>
      </c>
      <c r="Q98" s="164">
        <v>0</v>
      </c>
      <c r="R98" s="49">
        <f>AVERAGE(F98:Q98)</f>
        <v>0.4916666666666667</v>
      </c>
      <c r="S98" s="92"/>
    </row>
    <row r="99" spans="1:23" s="1" customFormat="1" ht="22.5" customHeight="1" thickBot="1" x14ac:dyDescent="0.25">
      <c r="A99" s="554"/>
      <c r="B99" s="543"/>
      <c r="C99" s="547" t="s">
        <v>7</v>
      </c>
      <c r="D99" s="548"/>
      <c r="E99" s="549"/>
      <c r="F99" s="127">
        <f>SUM(F96:F98)</f>
        <v>25.44</v>
      </c>
      <c r="G99" s="99" t="e">
        <f>#N/A</f>
        <v>#N/A</v>
      </c>
      <c r="H99" s="99" t="e">
        <f>#N/A</f>
        <v>#N/A</v>
      </c>
      <c r="I99" s="99" t="e">
        <f>#N/A</f>
        <v>#N/A</v>
      </c>
      <c r="J99" s="99" t="e">
        <f>#N/A</f>
        <v>#N/A</v>
      </c>
      <c r="K99" s="99" t="e">
        <f>#N/A</f>
        <v>#N/A</v>
      </c>
      <c r="L99" s="99" t="e">
        <f>#N/A</f>
        <v>#N/A</v>
      </c>
      <c r="M99" s="99" t="e">
        <f>#N/A</f>
        <v>#N/A</v>
      </c>
      <c r="N99" s="26" t="e">
        <f>#N/A</f>
        <v>#N/A</v>
      </c>
      <c r="O99" s="26" t="e">
        <f>#N/A</f>
        <v>#N/A</v>
      </c>
      <c r="P99" s="26" t="e">
        <f>#N/A</f>
        <v>#N/A</v>
      </c>
      <c r="Q99" s="26" t="e">
        <f>#N/A</f>
        <v>#N/A</v>
      </c>
      <c r="R99" s="28" t="e">
        <f>AVERAGE(F99:Q99)</f>
        <v>#N/A</v>
      </c>
      <c r="S99" s="40"/>
    </row>
    <row r="100" spans="1:23" s="1" customFormat="1" ht="22.5" customHeight="1" thickBot="1" x14ac:dyDescent="0.25">
      <c r="A100" s="554"/>
      <c r="B100" s="22"/>
      <c r="C100" s="200"/>
      <c r="D100" s="200"/>
      <c r="E100" s="200"/>
      <c r="F100" s="15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54"/>
      <c r="B101" s="564" t="s">
        <v>244</v>
      </c>
      <c r="C101" s="544" t="s">
        <v>270</v>
      </c>
      <c r="D101" s="545"/>
      <c r="E101" s="546"/>
      <c r="F101" s="83">
        <v>48.94</v>
      </c>
      <c r="G101" s="34">
        <v>48.94</v>
      </c>
      <c r="H101" s="34">
        <v>48.94</v>
      </c>
      <c r="I101" s="34">
        <v>48.94</v>
      </c>
      <c r="J101" s="34">
        <v>48.94</v>
      </c>
      <c r="K101" s="34">
        <v>48.94</v>
      </c>
      <c r="L101" s="34">
        <v>48.94</v>
      </c>
      <c r="M101" s="34">
        <v>48.94</v>
      </c>
      <c r="N101" s="34">
        <v>48.94</v>
      </c>
      <c r="O101" s="34">
        <v>48.94</v>
      </c>
      <c r="P101" s="34">
        <v>48.94</v>
      </c>
      <c r="Q101" s="34">
        <v>48.94</v>
      </c>
      <c r="R101" s="50">
        <f>AVERAGE(F101:Q101)</f>
        <v>48.94</v>
      </c>
      <c r="S101" s="40"/>
      <c r="T101" s="586"/>
      <c r="U101" s="586"/>
      <c r="V101" s="586"/>
      <c r="W101" s="586"/>
    </row>
    <row r="102" spans="1:23" s="1" customFormat="1" ht="22.5" customHeight="1" x14ac:dyDescent="0.2">
      <c r="A102" s="554"/>
      <c r="B102" s="575"/>
      <c r="C102" s="313"/>
      <c r="D102" s="314"/>
      <c r="E102" s="310" t="s">
        <v>258</v>
      </c>
      <c r="F102" s="208">
        <v>0</v>
      </c>
      <c r="G102" s="171">
        <v>0</v>
      </c>
      <c r="H102" s="171">
        <v>0</v>
      </c>
      <c r="I102" s="171">
        <v>0</v>
      </c>
      <c r="J102" s="171">
        <v>0</v>
      </c>
      <c r="K102" s="171">
        <v>0</v>
      </c>
      <c r="L102" s="54">
        <f>1.8+0.47</f>
        <v>2.27</v>
      </c>
      <c r="M102" s="54">
        <f>4+1</f>
        <v>5</v>
      </c>
      <c r="N102" s="54">
        <f>2+0.5</f>
        <v>2.5</v>
      </c>
      <c r="O102" s="171">
        <v>0</v>
      </c>
      <c r="P102" s="171">
        <v>0</v>
      </c>
      <c r="Q102" s="171">
        <v>0</v>
      </c>
      <c r="R102" s="46">
        <f>AVERAGE(F102:Q102)</f>
        <v>0.81416666666666659</v>
      </c>
      <c r="S102" s="40"/>
      <c r="T102" s="429"/>
      <c r="U102" s="429"/>
      <c r="V102" s="429"/>
      <c r="W102" s="429"/>
    </row>
    <row r="103" spans="1:23" s="1" customFormat="1" ht="22.5" customHeight="1" x14ac:dyDescent="0.2">
      <c r="A103" s="554"/>
      <c r="B103" s="575"/>
      <c r="C103" s="267"/>
      <c r="D103" s="309"/>
      <c r="E103" s="268"/>
      <c r="F103" s="208">
        <v>0</v>
      </c>
      <c r="G103" s="171">
        <v>0</v>
      </c>
      <c r="H103" s="171">
        <v>0</v>
      </c>
      <c r="I103" s="171">
        <v>0</v>
      </c>
      <c r="J103" s="171">
        <v>0</v>
      </c>
      <c r="K103" s="171">
        <v>0</v>
      </c>
      <c r="L103" s="171">
        <v>0</v>
      </c>
      <c r="M103" s="171">
        <v>0</v>
      </c>
      <c r="N103" s="171">
        <v>0</v>
      </c>
      <c r="O103" s="171">
        <v>0</v>
      </c>
      <c r="P103" s="171">
        <v>0</v>
      </c>
      <c r="Q103" s="171">
        <v>0</v>
      </c>
      <c r="R103" s="46">
        <f>AVERAGE(F103:Q103)</f>
        <v>0</v>
      </c>
      <c r="S103" s="40"/>
      <c r="T103" s="429"/>
      <c r="U103" s="429"/>
      <c r="V103" s="429"/>
      <c r="W103" s="429"/>
    </row>
    <row r="104" spans="1:23" s="1" customFormat="1" ht="22.5" customHeight="1" thickBot="1" x14ac:dyDescent="0.25">
      <c r="A104" s="554"/>
      <c r="B104" s="565"/>
      <c r="C104" s="430"/>
      <c r="D104" s="431"/>
      <c r="E104" s="432"/>
      <c r="F104" s="79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49"/>
      <c r="S104" s="40"/>
    </row>
    <row r="105" spans="1:23" s="1" customFormat="1" ht="22.5" customHeight="1" thickBot="1" x14ac:dyDescent="0.25">
      <c r="A105" s="554"/>
      <c r="B105" s="543"/>
      <c r="C105" s="547" t="s">
        <v>7</v>
      </c>
      <c r="D105" s="548"/>
      <c r="E105" s="549"/>
      <c r="F105" s="82">
        <f>SUM(F101:F104)</f>
        <v>48.94</v>
      </c>
      <c r="G105" s="82" t="e">
        <f>#N/A</f>
        <v>#N/A</v>
      </c>
      <c r="H105" s="82" t="e">
        <f>#N/A</f>
        <v>#N/A</v>
      </c>
      <c r="I105" s="82" t="e">
        <f>#N/A</f>
        <v>#N/A</v>
      </c>
      <c r="J105" s="82" t="e">
        <f>#N/A</f>
        <v>#N/A</v>
      </c>
      <c r="K105" s="82" t="e">
        <f>#N/A</f>
        <v>#N/A</v>
      </c>
      <c r="L105" s="82" t="e">
        <f>#N/A</f>
        <v>#N/A</v>
      </c>
      <c r="M105" s="82" t="e">
        <f>#N/A</f>
        <v>#N/A</v>
      </c>
      <c r="N105" s="82" t="e">
        <f>#N/A</f>
        <v>#N/A</v>
      </c>
      <c r="O105" s="82" t="e">
        <f>#N/A</f>
        <v>#N/A</v>
      </c>
      <c r="P105" s="82" t="e">
        <f>#N/A</f>
        <v>#N/A</v>
      </c>
      <c r="Q105" s="82" t="e">
        <f>#N/A</f>
        <v>#N/A</v>
      </c>
      <c r="R105" s="28" t="e">
        <f>AVERAGE(F105:Q105)</f>
        <v>#N/A</v>
      </c>
      <c r="S105" s="40"/>
    </row>
    <row r="106" spans="1:23" s="1" customFormat="1" ht="22.5" customHeight="1" x14ac:dyDescent="0.2">
      <c r="A106" s="554"/>
      <c r="B106" s="22"/>
      <c r="C106" s="200"/>
      <c r="D106" s="200"/>
      <c r="E106" s="200"/>
      <c r="F106" s="15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33"/>
      <c r="S106" s="40"/>
    </row>
    <row r="107" spans="1:23" s="1" customFormat="1" ht="22.5" hidden="1" customHeight="1" x14ac:dyDescent="0.2">
      <c r="A107" s="554"/>
      <c r="B107" s="541" t="s">
        <v>245</v>
      </c>
      <c r="C107" s="587" t="s">
        <v>207</v>
      </c>
      <c r="D107" s="588"/>
      <c r="E107" s="589"/>
      <c r="F107" s="212">
        <v>0</v>
      </c>
      <c r="G107" s="213">
        <v>0</v>
      </c>
      <c r="H107" s="213">
        <v>0</v>
      </c>
      <c r="I107" s="213">
        <v>0</v>
      </c>
      <c r="J107" s="213">
        <v>0</v>
      </c>
      <c r="K107" s="213">
        <v>0</v>
      </c>
      <c r="L107" s="213">
        <v>0</v>
      </c>
      <c r="M107" s="213">
        <v>0</v>
      </c>
      <c r="N107" s="213">
        <v>0</v>
      </c>
      <c r="O107" s="213">
        <v>0</v>
      </c>
      <c r="P107" s="34"/>
      <c r="Q107" s="34"/>
      <c r="R107" s="48">
        <f>AVERAGE(F107:Q107)</f>
        <v>0</v>
      </c>
      <c r="S107" s="40"/>
    </row>
    <row r="108" spans="1:23" s="1" customFormat="1" ht="22.5" hidden="1" customHeight="1" thickBot="1" x14ac:dyDescent="0.25">
      <c r="A108" s="554"/>
      <c r="B108" s="542"/>
      <c r="C108" s="301"/>
      <c r="D108" s="302"/>
      <c r="E108" s="294"/>
      <c r="F108" s="79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49"/>
      <c r="S108" s="40"/>
    </row>
    <row r="109" spans="1:23" s="1" customFormat="1" ht="22.5" hidden="1" customHeight="1" thickBot="1" x14ac:dyDescent="0.25">
      <c r="A109" s="554"/>
      <c r="B109" s="543"/>
      <c r="C109" s="547" t="s">
        <v>7</v>
      </c>
      <c r="D109" s="548"/>
      <c r="E109" s="549"/>
      <c r="F109" s="82" t="e">
        <f>#N/A</f>
        <v>#N/A</v>
      </c>
      <c r="G109" s="26" t="e">
        <f>#N/A</f>
        <v>#N/A</v>
      </c>
      <c r="H109" s="26" t="e">
        <f>#N/A</f>
        <v>#N/A</v>
      </c>
      <c r="I109" s="26" t="e">
        <f>#N/A</f>
        <v>#N/A</v>
      </c>
      <c r="J109" s="26" t="e">
        <f>#N/A</f>
        <v>#N/A</v>
      </c>
      <c r="K109" s="26" t="e">
        <f>#N/A</f>
        <v>#N/A</v>
      </c>
      <c r="L109" s="26" t="e">
        <f>#N/A</f>
        <v>#N/A</v>
      </c>
      <c r="M109" s="26" t="e">
        <f>#N/A</f>
        <v>#N/A</v>
      </c>
      <c r="N109" s="26" t="e">
        <f>#N/A</f>
        <v>#N/A</v>
      </c>
      <c r="O109" s="26" t="e">
        <f>#N/A</f>
        <v>#N/A</v>
      </c>
      <c r="P109" s="26" t="e">
        <f>#N/A</f>
        <v>#N/A</v>
      </c>
      <c r="Q109" s="27" t="e">
        <f>#N/A</f>
        <v>#N/A</v>
      </c>
      <c r="R109" s="28" t="e">
        <f>AVERAGE(F109:Q109)</f>
        <v>#N/A</v>
      </c>
      <c r="S109" s="40"/>
    </row>
    <row r="110" spans="1:23" s="1" customFormat="1" ht="22.5" customHeight="1" thickBot="1" x14ac:dyDescent="0.25">
      <c r="A110" s="554"/>
      <c r="B110" s="22"/>
      <c r="C110" s="200"/>
      <c r="D110" s="200"/>
      <c r="E110" s="200"/>
      <c r="F110" s="15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33"/>
      <c r="S110" s="40"/>
    </row>
    <row r="111" spans="1:23" s="1" customFormat="1" ht="22.5" customHeight="1" x14ac:dyDescent="0.2">
      <c r="A111" s="554"/>
      <c r="B111" s="541" t="s">
        <v>83</v>
      </c>
      <c r="C111" s="544" t="s">
        <v>270</v>
      </c>
      <c r="D111" s="545"/>
      <c r="E111" s="546"/>
      <c r="F111" s="83">
        <v>6.35</v>
      </c>
      <c r="G111" s="34">
        <v>6.35</v>
      </c>
      <c r="H111" s="34">
        <v>6.35</v>
      </c>
      <c r="I111" s="34">
        <v>6.35</v>
      </c>
      <c r="J111" s="34">
        <v>6.35</v>
      </c>
      <c r="K111" s="34">
        <v>6.35</v>
      </c>
      <c r="L111" s="34">
        <v>6.35</v>
      </c>
      <c r="M111" s="34">
        <v>6.35</v>
      </c>
      <c r="N111" s="34">
        <v>6.35</v>
      </c>
      <c r="O111" s="34">
        <v>6.35</v>
      </c>
      <c r="P111" s="34">
        <v>6.35</v>
      </c>
      <c r="Q111" s="34">
        <v>6.35</v>
      </c>
      <c r="R111" s="48">
        <f>AVERAGE(F111:Q111)</f>
        <v>6.3500000000000005</v>
      </c>
      <c r="S111" s="92"/>
    </row>
    <row r="112" spans="1:23" s="1" customFormat="1" ht="22.5" customHeight="1" x14ac:dyDescent="0.2">
      <c r="A112" s="554"/>
      <c r="B112" s="542"/>
      <c r="C112" s="210"/>
      <c r="D112" s="211"/>
      <c r="E112" s="214"/>
      <c r="F112" s="171">
        <v>0</v>
      </c>
      <c r="G112" s="171">
        <v>0</v>
      </c>
      <c r="H112" s="171">
        <v>0</v>
      </c>
      <c r="I112" s="171">
        <v>0</v>
      </c>
      <c r="J112" s="171">
        <v>0</v>
      </c>
      <c r="K112" s="171">
        <v>0</v>
      </c>
      <c r="L112" s="171">
        <v>0</v>
      </c>
      <c r="M112" s="171">
        <v>0</v>
      </c>
      <c r="N112" s="171">
        <v>0</v>
      </c>
      <c r="O112" s="171">
        <v>0</v>
      </c>
      <c r="P112" s="171">
        <v>0</v>
      </c>
      <c r="Q112" s="171">
        <v>0</v>
      </c>
      <c r="R112" s="46">
        <f>AVERAGE(F112:Q112)</f>
        <v>0</v>
      </c>
      <c r="S112" s="92"/>
    </row>
    <row r="113" spans="1:20" s="1" customFormat="1" ht="22.5" customHeight="1" thickBot="1" x14ac:dyDescent="0.25">
      <c r="A113" s="554"/>
      <c r="B113" s="542"/>
      <c r="C113" s="207"/>
      <c r="D113" s="206"/>
      <c r="E113" s="182"/>
      <c r="F113" s="171">
        <v>0</v>
      </c>
      <c r="G113" s="171">
        <v>0</v>
      </c>
      <c r="H113" s="171">
        <v>0</v>
      </c>
      <c r="I113" s="171">
        <v>0</v>
      </c>
      <c r="J113" s="171">
        <v>0</v>
      </c>
      <c r="K113" s="171">
        <v>0</v>
      </c>
      <c r="L113" s="171">
        <v>0</v>
      </c>
      <c r="M113" s="171">
        <v>0</v>
      </c>
      <c r="N113" s="171">
        <v>0</v>
      </c>
      <c r="O113" s="171">
        <v>0</v>
      </c>
      <c r="P113" s="171">
        <v>0</v>
      </c>
      <c r="Q113" s="171">
        <v>0</v>
      </c>
      <c r="R113" s="46">
        <f>AVERAGE(F113:Q113)</f>
        <v>0</v>
      </c>
      <c r="S113" s="92"/>
    </row>
    <row r="114" spans="1:20" s="1" customFormat="1" ht="22.5" customHeight="1" thickBot="1" x14ac:dyDescent="0.25">
      <c r="A114" s="554"/>
      <c r="B114" s="543"/>
      <c r="C114" s="547" t="s">
        <v>7</v>
      </c>
      <c r="D114" s="548"/>
      <c r="E114" s="549"/>
      <c r="F114" s="127" t="e">
        <f>#N/A</f>
        <v>#N/A</v>
      </c>
      <c r="G114" s="99" t="e">
        <f>#N/A</f>
        <v>#N/A</v>
      </c>
      <c r="H114" s="99" t="e">
        <f>#N/A</f>
        <v>#N/A</v>
      </c>
      <c r="I114" s="99" t="e">
        <f>#N/A</f>
        <v>#N/A</v>
      </c>
      <c r="J114" s="99" t="e">
        <f>#N/A</f>
        <v>#N/A</v>
      </c>
      <c r="K114" s="99" t="e">
        <f>#N/A</f>
        <v>#N/A</v>
      </c>
      <c r="L114" s="99" t="e">
        <f>#N/A</f>
        <v>#N/A</v>
      </c>
      <c r="M114" s="99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6" t="e">
        <f>#N/A</f>
        <v>#N/A</v>
      </c>
      <c r="R114" s="28" t="e">
        <f>AVERAGE(F114:Q114)</f>
        <v>#N/A</v>
      </c>
      <c r="S114" s="40"/>
    </row>
    <row r="115" spans="1:20" s="1" customFormat="1" ht="22.5" customHeight="1" thickBot="1" x14ac:dyDescent="0.25">
      <c r="A115" s="554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20" s="1" customFormat="1" ht="22.5" customHeight="1" x14ac:dyDescent="0.2">
      <c r="A116" s="554"/>
      <c r="B116" s="541" t="s">
        <v>117</v>
      </c>
      <c r="C116" s="544" t="s">
        <v>270</v>
      </c>
      <c r="D116" s="545"/>
      <c r="E116" s="546"/>
      <c r="F116" s="83">
        <v>5.4</v>
      </c>
      <c r="G116" s="34">
        <v>5.4</v>
      </c>
      <c r="H116" s="34">
        <v>5.4</v>
      </c>
      <c r="I116" s="34">
        <v>5.4</v>
      </c>
      <c r="J116" s="34">
        <v>5.4</v>
      </c>
      <c r="K116" s="34">
        <v>5.4</v>
      </c>
      <c r="L116" s="34">
        <v>5.4</v>
      </c>
      <c r="M116" s="34">
        <v>5.4</v>
      </c>
      <c r="N116" s="34">
        <v>5.4</v>
      </c>
      <c r="O116" s="34">
        <v>5.4</v>
      </c>
      <c r="P116" s="34">
        <v>5.4</v>
      </c>
      <c r="Q116" s="34">
        <v>5.4</v>
      </c>
      <c r="R116" s="50">
        <f>AVERAGE(F116:Q116)</f>
        <v>5.3999999999999995</v>
      </c>
      <c r="S116" s="40"/>
    </row>
    <row r="117" spans="1:20" s="1" customFormat="1" ht="22.5" customHeight="1" x14ac:dyDescent="0.2">
      <c r="A117" s="554"/>
      <c r="B117" s="556"/>
      <c r="C117" s="251"/>
      <c r="D117" s="252"/>
      <c r="E117" s="253"/>
      <c r="F117" s="399">
        <v>0</v>
      </c>
      <c r="G117" s="400">
        <v>0</v>
      </c>
      <c r="H117" s="400">
        <v>0</v>
      </c>
      <c r="I117" s="400">
        <v>0</v>
      </c>
      <c r="J117" s="400">
        <v>0</v>
      </c>
      <c r="K117" s="400">
        <v>0</v>
      </c>
      <c r="L117" s="400">
        <v>0</v>
      </c>
      <c r="M117" s="400">
        <v>0</v>
      </c>
      <c r="N117" s="400">
        <v>0</v>
      </c>
      <c r="O117" s="400">
        <v>0</v>
      </c>
      <c r="P117" s="400">
        <v>0</v>
      </c>
      <c r="Q117" s="400">
        <v>0</v>
      </c>
      <c r="R117" s="46">
        <f>AVERAGE(F117:Q117)</f>
        <v>0</v>
      </c>
      <c r="S117" s="40"/>
    </row>
    <row r="118" spans="1:20" s="1" customFormat="1" ht="22.5" customHeight="1" thickBot="1" x14ac:dyDescent="0.25">
      <c r="A118" s="554"/>
      <c r="B118" s="542"/>
      <c r="C118" s="207"/>
      <c r="D118" s="206"/>
      <c r="E118" s="182"/>
      <c r="F118" s="171">
        <v>0</v>
      </c>
      <c r="G118" s="171">
        <v>0</v>
      </c>
      <c r="H118" s="171">
        <v>0</v>
      </c>
      <c r="I118" s="171">
        <v>0</v>
      </c>
      <c r="J118" s="171">
        <v>0</v>
      </c>
      <c r="K118" s="171">
        <v>0</v>
      </c>
      <c r="L118" s="171">
        <v>0</v>
      </c>
      <c r="M118" s="171">
        <v>0</v>
      </c>
      <c r="N118" s="171">
        <v>0</v>
      </c>
      <c r="O118" s="171">
        <v>0</v>
      </c>
      <c r="P118" s="171">
        <v>0</v>
      </c>
      <c r="Q118" s="171">
        <v>0</v>
      </c>
      <c r="R118" s="49">
        <f>AVERAGE(F118:Q118)</f>
        <v>0</v>
      </c>
      <c r="S118" s="40"/>
    </row>
    <row r="119" spans="1:20" s="1" customFormat="1" ht="22.5" customHeight="1" thickBot="1" x14ac:dyDescent="0.25">
      <c r="A119" s="555"/>
      <c r="B119" s="543"/>
      <c r="C119" s="583" t="s">
        <v>7</v>
      </c>
      <c r="D119" s="584"/>
      <c r="E119" s="585"/>
      <c r="F119" s="127" t="e">
        <f>#N/A</f>
        <v>#N/A</v>
      </c>
      <c r="G119" s="99" t="e">
        <f>#N/A</f>
        <v>#N/A</v>
      </c>
      <c r="H119" s="99" t="e">
        <f>#N/A</f>
        <v>#N/A</v>
      </c>
      <c r="I119" s="99" t="e">
        <f>#N/A</f>
        <v>#N/A</v>
      </c>
      <c r="J119" s="99" t="e">
        <f>#N/A</f>
        <v>#N/A</v>
      </c>
      <c r="K119" s="99" t="e">
        <f>#N/A</f>
        <v>#N/A</v>
      </c>
      <c r="L119" s="99" t="e">
        <f>#N/A</f>
        <v>#N/A</v>
      </c>
      <c r="M119" s="99" t="e">
        <f>#N/A</f>
        <v>#N/A</v>
      </c>
      <c r="N119" s="26" t="e">
        <f>#N/A</f>
        <v>#N/A</v>
      </c>
      <c r="O119" s="26" t="e">
        <f>#N/A</f>
        <v>#N/A</v>
      </c>
      <c r="P119" s="26" t="e">
        <f>#N/A</f>
        <v>#N/A</v>
      </c>
      <c r="Q119" s="26" t="e">
        <f>#N/A</f>
        <v>#N/A</v>
      </c>
      <c r="R119" s="28" t="e">
        <f>AVERAGE(F119:Q119)</f>
        <v>#N/A</v>
      </c>
      <c r="S119" s="40"/>
    </row>
    <row r="120" spans="1:20" s="1" customFormat="1" ht="22.5" customHeight="1" thickBot="1" x14ac:dyDescent="0.25">
      <c r="A120" s="22"/>
      <c r="B120" s="22"/>
      <c r="C120" s="32"/>
      <c r="D120" s="32"/>
      <c r="E120" s="32"/>
      <c r="F120" s="15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33"/>
      <c r="S120" s="40"/>
    </row>
    <row r="121" spans="1:20" s="1" customFormat="1" ht="51" customHeight="1" thickBot="1" x14ac:dyDescent="0.25">
      <c r="A121" s="532"/>
      <c r="B121" s="533"/>
      <c r="C121" s="32"/>
      <c r="D121" s="32"/>
      <c r="E121" s="87" t="s">
        <v>279</v>
      </c>
      <c r="F121" s="88" t="e">
        <f>#N/A</f>
        <v>#N/A</v>
      </c>
      <c r="G121" s="88" t="e">
        <f>#N/A</f>
        <v>#N/A</v>
      </c>
      <c r="H121" s="88" t="e">
        <f>#N/A</f>
        <v>#N/A</v>
      </c>
      <c r="I121" s="88" t="e">
        <f>#N/A</f>
        <v>#N/A</v>
      </c>
      <c r="J121" s="88" t="e">
        <f>#N/A</f>
        <v>#N/A</v>
      </c>
      <c r="K121" s="88" t="e">
        <f>#N/A</f>
        <v>#N/A</v>
      </c>
      <c r="L121" s="88" t="e">
        <f>#N/A</f>
        <v>#N/A</v>
      </c>
      <c r="M121" s="88" t="e">
        <f>#N/A</f>
        <v>#N/A</v>
      </c>
      <c r="N121" s="88" t="e">
        <f>#N/A</f>
        <v>#N/A</v>
      </c>
      <c r="O121" s="88" t="e">
        <f>#N/A</f>
        <v>#N/A</v>
      </c>
      <c r="P121" s="88" t="e">
        <f>#N/A</f>
        <v>#N/A</v>
      </c>
      <c r="Q121" s="88" t="e">
        <f>#N/A</f>
        <v>#N/A</v>
      </c>
      <c r="R121" s="20" t="e">
        <f>AVERAGE(F121:Q121)</f>
        <v>#N/A</v>
      </c>
      <c r="S121" s="92"/>
      <c r="T121" s="14"/>
    </row>
    <row r="122" spans="1:20" s="1" customFormat="1" ht="22.5" customHeight="1" x14ac:dyDescent="0.2">
      <c r="A122" s="22"/>
      <c r="B122" s="22"/>
      <c r="C122" s="32"/>
      <c r="D122" s="32"/>
      <c r="E122" s="32"/>
      <c r="F122" s="15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33"/>
      <c r="S122" s="40"/>
    </row>
    <row r="123" spans="1:20" s="23" customFormat="1" ht="22.5" customHeight="1" thickBot="1" x14ac:dyDescent="0.25">
      <c r="A123" s="22"/>
      <c r="B123" s="22"/>
      <c r="C123" s="32"/>
      <c r="D123" s="32"/>
      <c r="E123" s="32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20" s="1" customFormat="1" ht="22.5" customHeight="1" x14ac:dyDescent="0.2">
      <c r="A124" s="557" t="s">
        <v>155</v>
      </c>
      <c r="B124" s="541" t="s">
        <v>86</v>
      </c>
      <c r="C124" s="544" t="s">
        <v>270</v>
      </c>
      <c r="D124" s="545"/>
      <c r="E124" s="546"/>
      <c r="F124" s="83">
        <v>6.4</v>
      </c>
      <c r="G124" s="34">
        <v>6.4</v>
      </c>
      <c r="H124" s="34">
        <v>6.4</v>
      </c>
      <c r="I124" s="34">
        <v>6.4</v>
      </c>
      <c r="J124" s="34">
        <v>6.4</v>
      </c>
      <c r="K124" s="34">
        <v>6.4</v>
      </c>
      <c r="L124" s="34">
        <v>6.4</v>
      </c>
      <c r="M124" s="34">
        <v>6.4</v>
      </c>
      <c r="N124" s="34">
        <v>6.4</v>
      </c>
      <c r="O124" s="34">
        <v>6.4</v>
      </c>
      <c r="P124" s="34">
        <v>6.4</v>
      </c>
      <c r="Q124" s="34">
        <v>6.4</v>
      </c>
      <c r="R124" s="48">
        <f>AVERAGE(F124:Q124)</f>
        <v>6.3999999999999995</v>
      </c>
      <c r="S124" s="92"/>
    </row>
    <row r="125" spans="1:20" s="1" customFormat="1" ht="29.25" customHeight="1" x14ac:dyDescent="0.2">
      <c r="A125" s="558"/>
      <c r="B125" s="556"/>
      <c r="C125" s="335"/>
      <c r="D125" s="336"/>
      <c r="E125" s="318"/>
      <c r="F125" s="271">
        <v>0</v>
      </c>
      <c r="G125" s="272">
        <v>0</v>
      </c>
      <c r="H125" s="272">
        <v>0</v>
      </c>
      <c r="I125" s="272">
        <v>0</v>
      </c>
      <c r="J125" s="272">
        <v>0</v>
      </c>
      <c r="K125" s="272">
        <v>0</v>
      </c>
      <c r="L125" s="272">
        <v>0</v>
      </c>
      <c r="M125" s="272">
        <v>0</v>
      </c>
      <c r="N125" s="272">
        <v>0</v>
      </c>
      <c r="O125" s="272">
        <v>0</v>
      </c>
      <c r="P125" s="272">
        <v>0</v>
      </c>
      <c r="Q125" s="272">
        <v>0</v>
      </c>
      <c r="R125" s="46">
        <f>AVERAGE(F125:Q125)</f>
        <v>0</v>
      </c>
      <c r="S125" s="92"/>
    </row>
    <row r="126" spans="1:20" s="1" customFormat="1" ht="22.5" customHeight="1" thickBot="1" x14ac:dyDescent="0.25">
      <c r="A126" s="558"/>
      <c r="B126" s="542"/>
      <c r="C126" s="210" t="s">
        <v>160</v>
      </c>
      <c r="D126" s="211" t="s">
        <v>161</v>
      </c>
      <c r="E126" s="182" t="s">
        <v>162</v>
      </c>
      <c r="F126" s="79">
        <v>0.1</v>
      </c>
      <c r="G126" s="53">
        <v>0.1</v>
      </c>
      <c r="H126" s="53">
        <v>0.1</v>
      </c>
      <c r="I126" s="53">
        <v>0.1</v>
      </c>
      <c r="J126" s="53">
        <v>0.1</v>
      </c>
      <c r="K126" s="53">
        <v>0.1</v>
      </c>
      <c r="L126" s="53">
        <v>0.1</v>
      </c>
      <c r="M126" s="53">
        <v>0.1</v>
      </c>
      <c r="N126" s="53">
        <v>0.1</v>
      </c>
      <c r="O126" s="53">
        <v>0.1</v>
      </c>
      <c r="P126" s="53">
        <v>0.1</v>
      </c>
      <c r="Q126" s="53">
        <v>0.1</v>
      </c>
      <c r="R126" s="49">
        <f>AVERAGE(F126:Q126)</f>
        <v>9.9999999999999992E-2</v>
      </c>
      <c r="S126" s="92"/>
    </row>
    <row r="127" spans="1:20" s="1" customFormat="1" ht="22.5" customHeight="1" thickBot="1" x14ac:dyDescent="0.25">
      <c r="A127" s="558"/>
      <c r="B127" s="543"/>
      <c r="C127" s="547" t="s">
        <v>7</v>
      </c>
      <c r="D127" s="548"/>
      <c r="E127" s="549"/>
      <c r="F127" s="82" t="e">
        <f>#N/A</f>
        <v>#N/A</v>
      </c>
      <c r="G127" s="26" t="e">
        <f>#N/A</f>
        <v>#N/A</v>
      </c>
      <c r="H127" s="26" t="e">
        <f>#N/A</f>
        <v>#N/A</v>
      </c>
      <c r="I127" s="26" t="e">
        <f>#N/A</f>
        <v>#N/A</v>
      </c>
      <c r="J127" s="26" t="e">
        <f>#N/A</f>
        <v>#N/A</v>
      </c>
      <c r="K127" s="26" t="e">
        <f>#N/A</f>
        <v>#N/A</v>
      </c>
      <c r="L127" s="26" t="e">
        <f>#N/A</f>
        <v>#N/A</v>
      </c>
      <c r="M127" s="26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7" t="e">
        <f>#N/A</f>
        <v>#N/A</v>
      </c>
      <c r="R127" s="28" t="e">
        <f>AVERAGE(F127:Q127)</f>
        <v>#N/A</v>
      </c>
      <c r="S127" s="40"/>
    </row>
    <row r="128" spans="1:20" s="1" customFormat="1" ht="22.5" customHeight="1" thickBot="1" x14ac:dyDescent="0.25">
      <c r="A128" s="558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19" s="1" customFormat="1" ht="22.5" customHeight="1" x14ac:dyDescent="0.2">
      <c r="A129" s="558"/>
      <c r="B129" s="541" t="s">
        <v>87</v>
      </c>
      <c r="C129" s="544" t="s">
        <v>270</v>
      </c>
      <c r="D129" s="545"/>
      <c r="E129" s="546"/>
      <c r="F129" s="83">
        <v>1.6</v>
      </c>
      <c r="G129" s="34">
        <v>1.6</v>
      </c>
      <c r="H129" s="34">
        <v>1.6</v>
      </c>
      <c r="I129" s="34">
        <v>1.6</v>
      </c>
      <c r="J129" s="34">
        <v>1.6</v>
      </c>
      <c r="K129" s="34">
        <v>1.6</v>
      </c>
      <c r="L129" s="34">
        <v>1.6</v>
      </c>
      <c r="M129" s="34">
        <v>1.6</v>
      </c>
      <c r="N129" s="34">
        <v>1.6</v>
      </c>
      <c r="O129" s="34">
        <v>1.6</v>
      </c>
      <c r="P129" s="34">
        <v>1.6</v>
      </c>
      <c r="Q129" s="34">
        <v>1.6</v>
      </c>
      <c r="R129" s="48">
        <f>AVERAGE(F129:Q129)</f>
        <v>1.5999999999999999</v>
      </c>
      <c r="S129" s="92"/>
    </row>
    <row r="130" spans="1:19" s="1" customFormat="1" ht="22.5" customHeight="1" thickBot="1" x14ac:dyDescent="0.25">
      <c r="A130" s="558"/>
      <c r="B130" s="542"/>
      <c r="C130" s="198"/>
      <c r="D130" s="196"/>
      <c r="E130" s="182"/>
      <c r="F130" s="79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46"/>
      <c r="S130" s="92"/>
    </row>
    <row r="131" spans="1:19" s="1" customFormat="1" ht="22.5" customHeight="1" thickBot="1" x14ac:dyDescent="0.25">
      <c r="A131" s="558"/>
      <c r="B131" s="543"/>
      <c r="C131" s="583" t="s">
        <v>7</v>
      </c>
      <c r="D131" s="584"/>
      <c r="E131" s="585"/>
      <c r="F131" s="82" t="e">
        <f>#N/A</f>
        <v>#N/A</v>
      </c>
      <c r="G131" s="26" t="e">
        <f>#N/A</f>
        <v>#N/A</v>
      </c>
      <c r="H131" s="26" t="e">
        <f>#N/A</f>
        <v>#N/A</v>
      </c>
      <c r="I131" s="26" t="e">
        <f>#N/A</f>
        <v>#N/A</v>
      </c>
      <c r="J131" s="26" t="e">
        <f>#N/A</f>
        <v>#N/A</v>
      </c>
      <c r="K131" s="26" t="e">
        <f>#N/A</f>
        <v>#N/A</v>
      </c>
      <c r="L131" s="26" t="e">
        <f>#N/A</f>
        <v>#N/A</v>
      </c>
      <c r="M131" s="26" t="e">
        <f>#N/A</f>
        <v>#N/A</v>
      </c>
      <c r="N131" s="26" t="e">
        <f>#N/A</f>
        <v>#N/A</v>
      </c>
      <c r="O131" s="26" t="e">
        <f>#N/A</f>
        <v>#N/A</v>
      </c>
      <c r="P131" s="26" t="e">
        <f>#N/A</f>
        <v>#N/A</v>
      </c>
      <c r="Q131" s="27" t="e">
        <f>#N/A</f>
        <v>#N/A</v>
      </c>
      <c r="R131" s="28" t="e">
        <f>AVERAGE(F131:Q131)</f>
        <v>#N/A</v>
      </c>
      <c r="S131" s="40"/>
    </row>
    <row r="132" spans="1:19" s="1" customFormat="1" ht="22.5" customHeight="1" thickBot="1" x14ac:dyDescent="0.25">
      <c r="A132" s="558"/>
      <c r="B132" s="22"/>
      <c r="C132" s="200"/>
      <c r="D132" s="200"/>
      <c r="E132" s="200"/>
      <c r="F132" s="15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33"/>
      <c r="S132" s="40"/>
    </row>
    <row r="133" spans="1:19" s="1" customFormat="1" ht="22.5" customHeight="1" x14ac:dyDescent="0.2">
      <c r="A133" s="558"/>
      <c r="B133" s="541" t="s">
        <v>222</v>
      </c>
      <c r="C133" s="544" t="s">
        <v>270</v>
      </c>
      <c r="D133" s="545"/>
      <c r="E133" s="546"/>
      <c r="F133" s="83">
        <v>1.66</v>
      </c>
      <c r="G133" s="34">
        <v>1.66</v>
      </c>
      <c r="H133" s="34">
        <v>1.66</v>
      </c>
      <c r="I133" s="34">
        <v>1.66</v>
      </c>
      <c r="J133" s="34">
        <v>1.66</v>
      </c>
      <c r="K133" s="34">
        <v>1.66</v>
      </c>
      <c r="L133" s="34">
        <v>1.66</v>
      </c>
      <c r="M133" s="34">
        <v>1.66</v>
      </c>
      <c r="N133" s="34">
        <v>1.66</v>
      </c>
      <c r="O133" s="34">
        <v>1.66</v>
      </c>
      <c r="P133" s="34">
        <v>1.66</v>
      </c>
      <c r="Q133" s="34">
        <v>1.66</v>
      </c>
      <c r="R133" s="48">
        <f>AVERAGE(F133:Q133)</f>
        <v>1.66</v>
      </c>
      <c r="S133" s="40"/>
    </row>
    <row r="134" spans="1:19" s="1" customFormat="1" ht="22.5" customHeight="1" thickBot="1" x14ac:dyDescent="0.25">
      <c r="A134" s="558"/>
      <c r="B134" s="542"/>
      <c r="C134" s="198"/>
      <c r="D134" s="196"/>
      <c r="E134" s="182"/>
      <c r="F134" s="79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49"/>
      <c r="S134" s="40"/>
    </row>
    <row r="135" spans="1:19" s="1" customFormat="1" ht="28.5" customHeight="1" thickBot="1" x14ac:dyDescent="0.25">
      <c r="A135" s="558"/>
      <c r="B135" s="543"/>
      <c r="C135" s="547" t="s">
        <v>7</v>
      </c>
      <c r="D135" s="548"/>
      <c r="E135" s="549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19" s="1" customFormat="1" ht="22.5" customHeight="1" thickBot="1" x14ac:dyDescent="0.25">
      <c r="A136" s="558"/>
      <c r="B136" s="22"/>
      <c r="C136" s="200"/>
      <c r="D136" s="200"/>
      <c r="E136" s="200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19" s="1" customFormat="1" ht="22.5" customHeight="1" x14ac:dyDescent="0.2">
      <c r="A137" s="558"/>
      <c r="B137" s="541" t="s">
        <v>88</v>
      </c>
      <c r="C137" s="544" t="s">
        <v>270</v>
      </c>
      <c r="D137" s="545"/>
      <c r="E137" s="546"/>
      <c r="F137" s="83">
        <v>5.0999999999999996</v>
      </c>
      <c r="G137" s="34">
        <v>5.0999999999999996</v>
      </c>
      <c r="H137" s="34">
        <v>5.0999999999999996</v>
      </c>
      <c r="I137" s="34">
        <v>5.0999999999999996</v>
      </c>
      <c r="J137" s="34">
        <v>5.0999999999999996</v>
      </c>
      <c r="K137" s="34">
        <v>5.0999999999999996</v>
      </c>
      <c r="L137" s="34">
        <v>5.0999999999999996</v>
      </c>
      <c r="M137" s="34">
        <v>5.0999999999999996</v>
      </c>
      <c r="N137" s="34">
        <v>5.0999999999999996</v>
      </c>
      <c r="O137" s="34">
        <v>5.0999999999999996</v>
      </c>
      <c r="P137" s="34">
        <v>5.0999999999999996</v>
      </c>
      <c r="Q137" s="34">
        <v>5.0999999999999996</v>
      </c>
      <c r="R137" s="48">
        <f>AVERAGE(F137:Q137)</f>
        <v>5.1000000000000005</v>
      </c>
      <c r="S137" s="92"/>
    </row>
    <row r="138" spans="1:19" s="1" customFormat="1" ht="22.5" customHeight="1" thickBot="1" x14ac:dyDescent="0.25">
      <c r="A138" s="558"/>
      <c r="B138" s="542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9"/>
      <c r="S138" s="92"/>
    </row>
    <row r="139" spans="1:19" s="1" customFormat="1" ht="22.5" customHeight="1" thickBot="1" x14ac:dyDescent="0.25">
      <c r="A139" s="558"/>
      <c r="B139" s="543"/>
      <c r="C139" s="547" t="s">
        <v>7</v>
      </c>
      <c r="D139" s="548"/>
      <c r="E139" s="549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19" s="1" customFormat="1" ht="22.5" customHeight="1" thickBot="1" x14ac:dyDescent="0.25">
      <c r="A140" s="558"/>
      <c r="B140" s="22"/>
      <c r="C140" s="32"/>
      <c r="D140" s="32"/>
      <c r="E140" s="32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19" s="1" customFormat="1" ht="22.5" customHeight="1" x14ac:dyDescent="0.2">
      <c r="A141" s="558"/>
      <c r="B141" s="541" t="s">
        <v>89</v>
      </c>
      <c r="C141" s="544" t="s">
        <v>270</v>
      </c>
      <c r="D141" s="545"/>
      <c r="E141" s="546"/>
      <c r="F141" s="83">
        <v>0.7</v>
      </c>
      <c r="G141" s="34">
        <v>0.7</v>
      </c>
      <c r="H141" s="34">
        <v>0.7</v>
      </c>
      <c r="I141" s="34">
        <v>0.7</v>
      </c>
      <c r="J141" s="34">
        <v>0.7</v>
      </c>
      <c r="K141" s="34">
        <v>0.7</v>
      </c>
      <c r="L141" s="34">
        <v>0.7</v>
      </c>
      <c r="M141" s="34">
        <v>0.7</v>
      </c>
      <c r="N141" s="34">
        <v>0.7</v>
      </c>
      <c r="O141" s="34">
        <v>0.7</v>
      </c>
      <c r="P141" s="34">
        <v>0.7</v>
      </c>
      <c r="Q141" s="34">
        <v>0.7</v>
      </c>
      <c r="R141" s="48">
        <f>AVERAGE(F141:Q141)</f>
        <v>0.70000000000000007</v>
      </c>
      <c r="S141" s="92"/>
    </row>
    <row r="142" spans="1:19" s="1" customFormat="1" ht="22.5" customHeight="1" thickBot="1" x14ac:dyDescent="0.25">
      <c r="A142" s="558"/>
      <c r="B142" s="542"/>
      <c r="C142" s="198"/>
      <c r="D142" s="196"/>
      <c r="E142" s="182"/>
      <c r="F142" s="79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49"/>
      <c r="S142" s="92"/>
    </row>
    <row r="143" spans="1:19" s="1" customFormat="1" ht="22.5" customHeight="1" thickBot="1" x14ac:dyDescent="0.25">
      <c r="A143" s="558"/>
      <c r="B143" s="543"/>
      <c r="C143" s="547" t="s">
        <v>7</v>
      </c>
      <c r="D143" s="548"/>
      <c r="E143" s="549"/>
      <c r="F143" s="82" t="e">
        <f>#N/A</f>
        <v>#N/A</v>
      </c>
      <c r="G143" s="26" t="e">
        <f>#N/A</f>
        <v>#N/A</v>
      </c>
      <c r="H143" s="26" t="e">
        <f>#N/A</f>
        <v>#N/A</v>
      </c>
      <c r="I143" s="26" t="e">
        <f>#N/A</f>
        <v>#N/A</v>
      </c>
      <c r="J143" s="26" t="e">
        <f>#N/A</f>
        <v>#N/A</v>
      </c>
      <c r="K143" s="26" t="e">
        <f>#N/A</f>
        <v>#N/A</v>
      </c>
      <c r="L143" s="26" t="e">
        <f>#N/A</f>
        <v>#N/A</v>
      </c>
      <c r="M143" s="26" t="e">
        <f>#N/A</f>
        <v>#N/A</v>
      </c>
      <c r="N143" s="26" t="e">
        <f>#N/A</f>
        <v>#N/A</v>
      </c>
      <c r="O143" s="26" t="e">
        <f>#N/A</f>
        <v>#N/A</v>
      </c>
      <c r="P143" s="26" t="e">
        <f>#N/A</f>
        <v>#N/A</v>
      </c>
      <c r="Q143" s="27" t="e">
        <f>#N/A</f>
        <v>#N/A</v>
      </c>
      <c r="R143" s="28" t="e">
        <f>AVERAGE(F143:Q143)</f>
        <v>#N/A</v>
      </c>
      <c r="S143" s="40"/>
    </row>
    <row r="144" spans="1:19" s="1" customFormat="1" ht="22.5" customHeight="1" thickBot="1" x14ac:dyDescent="0.25">
      <c r="A144" s="558"/>
      <c r="B144" s="22"/>
      <c r="C144" s="32"/>
      <c r="D144" s="32"/>
      <c r="E144" s="32"/>
      <c r="F144" s="15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33"/>
      <c r="S144" s="40"/>
    </row>
    <row r="145" spans="1:19" s="1" customFormat="1" ht="22.5" customHeight="1" x14ac:dyDescent="0.2">
      <c r="A145" s="558"/>
      <c r="B145" s="541" t="s">
        <v>90</v>
      </c>
      <c r="C145" s="544" t="s">
        <v>270</v>
      </c>
      <c r="D145" s="545"/>
      <c r="E145" s="546"/>
      <c r="F145" s="83">
        <v>2.11</v>
      </c>
      <c r="G145" s="34">
        <v>2.11</v>
      </c>
      <c r="H145" s="34">
        <v>2.11</v>
      </c>
      <c r="I145" s="34">
        <v>2.11</v>
      </c>
      <c r="J145" s="34">
        <v>2.11</v>
      </c>
      <c r="K145" s="34">
        <v>2.11</v>
      </c>
      <c r="L145" s="34">
        <v>2.11</v>
      </c>
      <c r="M145" s="34">
        <v>2.11</v>
      </c>
      <c r="N145" s="34">
        <v>2.11</v>
      </c>
      <c r="O145" s="34">
        <v>2.11</v>
      </c>
      <c r="P145" s="34">
        <v>2.11</v>
      </c>
      <c r="Q145" s="34">
        <v>2.11</v>
      </c>
      <c r="R145" s="50">
        <f>AVERAGE(F145:Q145)</f>
        <v>2.11</v>
      </c>
      <c r="S145" s="92"/>
    </row>
    <row r="146" spans="1:19" s="1" customFormat="1" ht="22.5" customHeight="1" thickBot="1" x14ac:dyDescent="0.25">
      <c r="A146" s="558"/>
      <c r="B146" s="542"/>
      <c r="C146" s="198"/>
      <c r="D146" s="196"/>
      <c r="E146" s="182"/>
      <c r="F146" s="79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49"/>
      <c r="S146" s="92"/>
    </row>
    <row r="147" spans="1:19" s="1" customFormat="1" ht="22.5" customHeight="1" thickBot="1" x14ac:dyDescent="0.25">
      <c r="A147" s="559"/>
      <c r="B147" s="543"/>
      <c r="C147" s="547" t="s">
        <v>7</v>
      </c>
      <c r="D147" s="548"/>
      <c r="E147" s="549"/>
      <c r="F147" s="82" t="e">
        <f>#N/A</f>
        <v>#N/A</v>
      </c>
      <c r="G147" s="26" t="e">
        <f>#N/A</f>
        <v>#N/A</v>
      </c>
      <c r="H147" s="26" t="e">
        <f>#N/A</f>
        <v>#N/A</v>
      </c>
      <c r="I147" s="26" t="e">
        <f>#N/A</f>
        <v>#N/A</v>
      </c>
      <c r="J147" s="26" t="e">
        <f>#N/A</f>
        <v>#N/A</v>
      </c>
      <c r="K147" s="26" t="e">
        <f>#N/A</f>
        <v>#N/A</v>
      </c>
      <c r="L147" s="26" t="e">
        <f>#N/A</f>
        <v>#N/A</v>
      </c>
      <c r="M147" s="26" t="e">
        <f>#N/A</f>
        <v>#N/A</v>
      </c>
      <c r="N147" s="26" t="e">
        <f>#N/A</f>
        <v>#N/A</v>
      </c>
      <c r="O147" s="26" t="e">
        <f>#N/A</f>
        <v>#N/A</v>
      </c>
      <c r="P147" s="26" t="e">
        <f>#N/A</f>
        <v>#N/A</v>
      </c>
      <c r="Q147" s="27" t="e">
        <f>#N/A</f>
        <v>#N/A</v>
      </c>
      <c r="R147" s="28" t="e">
        <f>AVERAGE(F147:Q147)</f>
        <v>#N/A</v>
      </c>
      <c r="S147" s="40"/>
    </row>
    <row r="148" spans="1:19" s="1" customFormat="1" ht="22.5" customHeight="1" thickBot="1" x14ac:dyDescent="0.25">
      <c r="A148" s="193"/>
      <c r="B148" s="22"/>
      <c r="C148" s="32"/>
      <c r="D148" s="32"/>
      <c r="E148" s="32"/>
      <c r="F148" s="15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33"/>
      <c r="S148" s="40"/>
    </row>
    <row r="149" spans="1:19" s="1" customFormat="1" ht="55.5" customHeight="1" thickBot="1" x14ac:dyDescent="0.25">
      <c r="A149" s="193"/>
      <c r="B149" s="22"/>
      <c r="C149" s="32"/>
      <c r="D149" s="32"/>
      <c r="E149" s="87" t="s">
        <v>279</v>
      </c>
      <c r="F149" s="88" t="e">
        <f>F127+F131+F139+F143+F147+F135</f>
        <v>#N/A</v>
      </c>
      <c r="G149" s="88" t="e">
        <f>#N/A</f>
        <v>#N/A</v>
      </c>
      <c r="H149" s="88" t="e">
        <f>#N/A</f>
        <v>#N/A</v>
      </c>
      <c r="I149" s="88" t="e">
        <f>#N/A</f>
        <v>#N/A</v>
      </c>
      <c r="J149" s="88" t="e">
        <f>#N/A</f>
        <v>#N/A</v>
      </c>
      <c r="K149" s="88" t="e">
        <f>#N/A</f>
        <v>#N/A</v>
      </c>
      <c r="L149" s="88" t="e">
        <f>#N/A</f>
        <v>#N/A</v>
      </c>
      <c r="M149" s="88" t="e">
        <f>#N/A</f>
        <v>#N/A</v>
      </c>
      <c r="N149" s="88" t="e">
        <f>#N/A</f>
        <v>#N/A</v>
      </c>
      <c r="O149" s="88" t="e">
        <f>#N/A</f>
        <v>#N/A</v>
      </c>
      <c r="P149" s="88" t="e">
        <f>#N/A</f>
        <v>#N/A</v>
      </c>
      <c r="Q149" s="88" t="e">
        <f>#N/A</f>
        <v>#N/A</v>
      </c>
      <c r="R149" s="20" t="e">
        <f>AVERAGE(F149:Q149)</f>
        <v>#N/A</v>
      </c>
      <c r="S149" s="40"/>
    </row>
    <row r="150" spans="1:19" s="1" customFormat="1" ht="39" customHeight="1" x14ac:dyDescent="0.2">
      <c r="A150" s="193"/>
      <c r="B150" s="22"/>
      <c r="C150" s="32"/>
      <c r="D150" s="32"/>
      <c r="E150" s="21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92"/>
      <c r="S150" s="40"/>
    </row>
    <row r="151" spans="1:19" s="1" customFormat="1" ht="39" customHeight="1" thickBot="1" x14ac:dyDescent="0.25">
      <c r="A151" s="193"/>
      <c r="B151" s="22"/>
      <c r="C151" s="32"/>
      <c r="D151" s="32"/>
      <c r="E151" s="21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92"/>
      <c r="S151" s="40"/>
    </row>
    <row r="152" spans="1:19" s="1" customFormat="1" ht="25.5" customHeight="1" x14ac:dyDescent="0.2">
      <c r="A152" s="580" t="s">
        <v>175</v>
      </c>
      <c r="B152" s="541" t="s">
        <v>105</v>
      </c>
      <c r="C152" s="544" t="s">
        <v>270</v>
      </c>
      <c r="D152" s="545"/>
      <c r="E152" s="546"/>
      <c r="F152" s="83">
        <v>1</v>
      </c>
      <c r="G152" s="34">
        <v>1</v>
      </c>
      <c r="H152" s="34">
        <v>1</v>
      </c>
      <c r="I152" s="34">
        <v>1</v>
      </c>
      <c r="J152" s="34">
        <v>1</v>
      </c>
      <c r="K152" s="34">
        <v>1</v>
      </c>
      <c r="L152" s="34">
        <v>1</v>
      </c>
      <c r="M152" s="34">
        <v>1</v>
      </c>
      <c r="N152" s="34">
        <v>1</v>
      </c>
      <c r="O152" s="34">
        <v>1</v>
      </c>
      <c r="P152" s="34">
        <v>1</v>
      </c>
      <c r="Q152" s="34">
        <v>1</v>
      </c>
      <c r="R152" s="48">
        <f>AVERAGE(F152:Q152)</f>
        <v>1</v>
      </c>
      <c r="S152" s="40"/>
    </row>
    <row r="153" spans="1:19" s="1" customFormat="1" ht="25.5" customHeight="1" x14ac:dyDescent="0.2">
      <c r="A153" s="581"/>
      <c r="B153" s="556"/>
      <c r="C153" s="188"/>
      <c r="D153" s="189"/>
      <c r="E153" s="190"/>
      <c r="F153" s="110"/>
      <c r="G153" s="110"/>
      <c r="H153" s="110"/>
      <c r="I153" s="110"/>
      <c r="J153" s="110"/>
      <c r="K153" s="110"/>
      <c r="L153" s="110"/>
      <c r="M153" s="110"/>
      <c r="N153" s="110"/>
      <c r="O153" s="110"/>
      <c r="P153" s="110"/>
      <c r="Q153" s="110"/>
      <c r="R153" s="147"/>
      <c r="S153" s="40"/>
    </row>
    <row r="154" spans="1:19" s="1" customFormat="1" ht="22.5" customHeight="1" thickBot="1" x14ac:dyDescent="0.25">
      <c r="A154" s="581"/>
      <c r="B154" s="556"/>
      <c r="C154" s="201"/>
      <c r="D154" s="194"/>
      <c r="E154" s="178"/>
      <c r="F154" s="94"/>
      <c r="G154" s="80"/>
      <c r="H154" s="80"/>
      <c r="I154" s="80"/>
      <c r="J154" s="80"/>
      <c r="K154" s="80"/>
      <c r="L154" s="80"/>
      <c r="M154" s="80"/>
      <c r="N154" s="80"/>
      <c r="O154" s="80"/>
      <c r="P154" s="80"/>
      <c r="Q154" s="80"/>
      <c r="R154" s="46"/>
      <c r="S154" s="40"/>
    </row>
    <row r="155" spans="1:19" s="1" customFormat="1" ht="22.5" customHeight="1" thickBot="1" x14ac:dyDescent="0.25">
      <c r="A155" s="581"/>
      <c r="B155" s="543"/>
      <c r="C155" s="547" t="s">
        <v>7</v>
      </c>
      <c r="D155" s="548"/>
      <c r="E155" s="549"/>
      <c r="F155" s="82" t="e">
        <f>#N/A</f>
        <v>#N/A</v>
      </c>
      <c r="G155" s="26" t="e">
        <f>#N/A</f>
        <v>#N/A</v>
      </c>
      <c r="H155" s="26" t="e">
        <f>#N/A</f>
        <v>#N/A</v>
      </c>
      <c r="I155" s="26" t="e">
        <f>#N/A</f>
        <v>#N/A</v>
      </c>
      <c r="J155" s="26" t="e">
        <f>#N/A</f>
        <v>#N/A</v>
      </c>
      <c r="K155" s="26" t="e">
        <f>#N/A</f>
        <v>#N/A</v>
      </c>
      <c r="L155" s="26" t="e">
        <f>#N/A</f>
        <v>#N/A</v>
      </c>
      <c r="M155" s="26" t="e">
        <f>#N/A</f>
        <v>#N/A</v>
      </c>
      <c r="N155" s="26" t="e">
        <f>#N/A</f>
        <v>#N/A</v>
      </c>
      <c r="O155" s="26" t="e">
        <f>#N/A</f>
        <v>#N/A</v>
      </c>
      <c r="P155" s="26" t="e">
        <f>#N/A</f>
        <v>#N/A</v>
      </c>
      <c r="Q155" s="26" t="e">
        <f>#N/A</f>
        <v>#N/A</v>
      </c>
      <c r="R155" s="28" t="e">
        <f>AVERAGE(F155:Q155)</f>
        <v>#N/A</v>
      </c>
      <c r="S155" s="40"/>
    </row>
    <row r="156" spans="1:19" s="1" customFormat="1" ht="24" customHeight="1" thickBot="1" x14ac:dyDescent="0.25">
      <c r="A156" s="581"/>
      <c r="B156" s="22"/>
      <c r="C156" s="32"/>
      <c r="D156" s="32"/>
      <c r="E156" s="21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92"/>
      <c r="S156" s="40"/>
    </row>
    <row r="157" spans="1:19" s="23" customFormat="1" ht="22.5" customHeight="1" x14ac:dyDescent="0.2">
      <c r="A157" s="581"/>
      <c r="B157" s="541" t="s">
        <v>3</v>
      </c>
      <c r="C157" s="544" t="s">
        <v>270</v>
      </c>
      <c r="D157" s="545"/>
      <c r="E157" s="546"/>
      <c r="F157" s="83">
        <v>1.6</v>
      </c>
      <c r="G157" s="34">
        <v>1.6</v>
      </c>
      <c r="H157" s="34">
        <v>1.6</v>
      </c>
      <c r="I157" s="34">
        <v>1.6</v>
      </c>
      <c r="J157" s="34">
        <v>1.6</v>
      </c>
      <c r="K157" s="34">
        <v>1.6</v>
      </c>
      <c r="L157" s="34">
        <v>1.6</v>
      </c>
      <c r="M157" s="34">
        <v>1.6</v>
      </c>
      <c r="N157" s="34">
        <v>1.6</v>
      </c>
      <c r="O157" s="34">
        <v>1.6</v>
      </c>
      <c r="P157" s="34">
        <v>1.6</v>
      </c>
      <c r="Q157" s="34">
        <v>1.6</v>
      </c>
      <c r="R157" s="48">
        <f>AVERAGE(F157:Q157)</f>
        <v>1.5999999999999999</v>
      </c>
      <c r="S157" s="92"/>
    </row>
    <row r="158" spans="1:19" s="23" customFormat="1" ht="22.5" customHeight="1" thickBot="1" x14ac:dyDescent="0.25">
      <c r="A158" s="581"/>
      <c r="B158" s="542"/>
      <c r="C158" s="198"/>
      <c r="D158" s="196"/>
      <c r="E158" s="182"/>
      <c r="F158" s="79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147"/>
      <c r="S158" s="92"/>
    </row>
    <row r="159" spans="1:19" s="23" customFormat="1" ht="22.5" customHeight="1" thickBot="1" x14ac:dyDescent="0.25">
      <c r="A159" s="582"/>
      <c r="B159" s="543"/>
      <c r="C159" s="547" t="s">
        <v>7</v>
      </c>
      <c r="D159" s="548"/>
      <c r="E159" s="549"/>
      <c r="F159" s="82" t="e">
        <f>#N/A</f>
        <v>#N/A</v>
      </c>
      <c r="G159" s="26" t="e">
        <f>#N/A</f>
        <v>#N/A</v>
      </c>
      <c r="H159" s="26" t="e">
        <f>#N/A</f>
        <v>#N/A</v>
      </c>
      <c r="I159" s="26" t="e">
        <f>#N/A</f>
        <v>#N/A</v>
      </c>
      <c r="J159" s="26" t="e">
        <f>#N/A</f>
        <v>#N/A</v>
      </c>
      <c r="K159" s="26" t="e">
        <f>#N/A</f>
        <v>#N/A</v>
      </c>
      <c r="L159" s="26" t="e">
        <f>#N/A</f>
        <v>#N/A</v>
      </c>
      <c r="M159" s="26" t="e">
        <f>#N/A</f>
        <v>#N/A</v>
      </c>
      <c r="N159" s="26" t="e">
        <f>#N/A</f>
        <v>#N/A</v>
      </c>
      <c r="O159" s="26" t="e">
        <f>#N/A</f>
        <v>#N/A</v>
      </c>
      <c r="P159" s="26" t="e">
        <f>#N/A</f>
        <v>#N/A</v>
      </c>
      <c r="Q159" s="27" t="e">
        <f>#N/A</f>
        <v>#N/A</v>
      </c>
      <c r="R159" s="28" t="e">
        <f>AVERAGE(F159:Q159)</f>
        <v>#N/A</v>
      </c>
      <c r="S159" s="40"/>
    </row>
    <row r="160" spans="1:19" s="1" customFormat="1" ht="22.5" customHeight="1" thickBot="1" x14ac:dyDescent="0.25">
      <c r="A160" s="78"/>
      <c r="B160" s="22"/>
      <c r="C160" s="32"/>
      <c r="D160" s="32"/>
      <c r="E160" s="32"/>
      <c r="F160" s="15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33"/>
      <c r="S160" s="40"/>
    </row>
    <row r="161" spans="1:19" s="1" customFormat="1" ht="64.5" customHeight="1" thickBot="1" x14ac:dyDescent="0.25">
      <c r="A161" s="532"/>
      <c r="B161" s="533"/>
      <c r="C161" s="32"/>
      <c r="D161" s="32"/>
      <c r="E161" s="87" t="s">
        <v>279</v>
      </c>
      <c r="F161" s="88" t="e">
        <f>F155+F159</f>
        <v>#N/A</v>
      </c>
      <c r="G161" s="88" t="e">
        <f>#N/A</f>
        <v>#N/A</v>
      </c>
      <c r="H161" s="88" t="e">
        <f>#N/A</f>
        <v>#N/A</v>
      </c>
      <c r="I161" s="88" t="e">
        <f>#N/A</f>
        <v>#N/A</v>
      </c>
      <c r="J161" s="88" t="e">
        <f>#N/A</f>
        <v>#N/A</v>
      </c>
      <c r="K161" s="88" t="e">
        <f>#N/A</f>
        <v>#N/A</v>
      </c>
      <c r="L161" s="88" t="e">
        <f>#N/A</f>
        <v>#N/A</v>
      </c>
      <c r="M161" s="88" t="e">
        <f>#N/A</f>
        <v>#N/A</v>
      </c>
      <c r="N161" s="88" t="e">
        <f>#N/A</f>
        <v>#N/A</v>
      </c>
      <c r="O161" s="88" t="e">
        <f>#N/A</f>
        <v>#N/A</v>
      </c>
      <c r="P161" s="88" t="e">
        <f>#N/A</f>
        <v>#N/A</v>
      </c>
      <c r="Q161" s="88" t="e">
        <f>#N/A</f>
        <v>#N/A</v>
      </c>
      <c r="R161" s="20" t="e">
        <f>AVERAGE(F161:Q161)</f>
        <v>#N/A</v>
      </c>
      <c r="S161" s="92"/>
    </row>
    <row r="162" spans="1:19" s="1" customFormat="1" ht="22.5" customHeight="1" x14ac:dyDescent="0.2">
      <c r="A162" s="78"/>
      <c r="B162" s="22"/>
      <c r="C162" s="32"/>
      <c r="D162" s="32"/>
      <c r="E162" s="32"/>
      <c r="F162" s="15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33"/>
      <c r="S162" s="40"/>
    </row>
    <row r="163" spans="1:19" s="1" customFormat="1" ht="22.5" customHeight="1" x14ac:dyDescent="0.2">
      <c r="A163" s="78"/>
      <c r="B163" s="22"/>
      <c r="C163" s="32"/>
      <c r="D163" s="32"/>
      <c r="E163" s="32"/>
      <c r="F163" s="15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33"/>
      <c r="S163" s="40"/>
    </row>
    <row r="164" spans="1:19" s="23" customFormat="1" ht="22.5" customHeight="1" thickBot="1" x14ac:dyDescent="0.25">
      <c r="A164" s="22"/>
      <c r="B164" s="22"/>
      <c r="C164" s="32"/>
      <c r="D164" s="32"/>
      <c r="E164" s="32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33"/>
      <c r="S164" s="40"/>
    </row>
    <row r="165" spans="1:19" s="1" customFormat="1" ht="22.5" customHeight="1" x14ac:dyDescent="0.2">
      <c r="A165" s="553" t="s">
        <v>100</v>
      </c>
      <c r="B165" s="564" t="s">
        <v>91</v>
      </c>
      <c r="C165" s="544" t="s">
        <v>270</v>
      </c>
      <c r="D165" s="545"/>
      <c r="E165" s="546"/>
      <c r="F165" s="83">
        <v>18.25</v>
      </c>
      <c r="G165" s="34">
        <v>18.25</v>
      </c>
      <c r="H165" s="34">
        <v>18.25</v>
      </c>
      <c r="I165" s="34">
        <v>18.25</v>
      </c>
      <c r="J165" s="34">
        <v>18.25</v>
      </c>
      <c r="K165" s="34">
        <v>18.25</v>
      </c>
      <c r="L165" s="34">
        <v>18.25</v>
      </c>
      <c r="M165" s="34">
        <v>18.25</v>
      </c>
      <c r="N165" s="34">
        <v>18.25</v>
      </c>
      <c r="O165" s="34">
        <v>18.25</v>
      </c>
      <c r="P165" s="34">
        <v>18.25</v>
      </c>
      <c r="Q165" s="34">
        <v>18.25</v>
      </c>
      <c r="R165" s="50">
        <f>AVERAGE(F165:Q165)</f>
        <v>18.25</v>
      </c>
      <c r="S165" s="92"/>
    </row>
    <row r="166" spans="1:19" s="1" customFormat="1" ht="22.5" customHeight="1" x14ac:dyDescent="0.2">
      <c r="A166" s="554"/>
      <c r="B166" s="575"/>
      <c r="C166" s="346"/>
      <c r="D166" s="343"/>
      <c r="E166" s="347" t="s">
        <v>255</v>
      </c>
      <c r="F166" s="54">
        <v>1</v>
      </c>
      <c r="G166" s="54">
        <v>1</v>
      </c>
      <c r="H166" s="54">
        <v>1</v>
      </c>
      <c r="I166" s="54">
        <v>1</v>
      </c>
      <c r="J166" s="54">
        <v>1</v>
      </c>
      <c r="K166" s="54">
        <v>1</v>
      </c>
      <c r="L166" s="54">
        <v>1</v>
      </c>
      <c r="M166" s="54">
        <v>1</v>
      </c>
      <c r="N166" s="54">
        <v>1</v>
      </c>
      <c r="O166" s="54">
        <v>1</v>
      </c>
      <c r="P166" s="54">
        <v>1</v>
      </c>
      <c r="Q166" s="54">
        <v>1</v>
      </c>
      <c r="R166" s="46">
        <f>AVERAGE(F166:Q166)</f>
        <v>1</v>
      </c>
      <c r="S166" s="92"/>
    </row>
    <row r="167" spans="1:19" s="1" customFormat="1" ht="40.5" customHeight="1" thickBot="1" x14ac:dyDescent="0.25">
      <c r="A167" s="554"/>
      <c r="B167" s="565"/>
      <c r="C167" s="348" t="s">
        <v>163</v>
      </c>
      <c r="D167" s="349" t="s">
        <v>164</v>
      </c>
      <c r="E167" s="350" t="s">
        <v>165</v>
      </c>
      <c r="F167" s="54">
        <v>1</v>
      </c>
      <c r="G167" s="53">
        <v>1</v>
      </c>
      <c r="H167" s="53">
        <v>1</v>
      </c>
      <c r="I167" s="53">
        <v>1</v>
      </c>
      <c r="J167" s="53">
        <v>1</v>
      </c>
      <c r="K167" s="53">
        <v>1</v>
      </c>
      <c r="L167" s="53">
        <v>1</v>
      </c>
      <c r="M167" s="53">
        <v>1</v>
      </c>
      <c r="N167" s="53">
        <v>1</v>
      </c>
      <c r="O167" s="53">
        <v>1</v>
      </c>
      <c r="P167" s="53">
        <v>1</v>
      </c>
      <c r="Q167" s="53">
        <v>1</v>
      </c>
      <c r="R167" s="49">
        <f>AVERAGE(F167:Q167)</f>
        <v>1</v>
      </c>
      <c r="S167" s="92"/>
    </row>
    <row r="168" spans="1:19" s="1" customFormat="1" ht="22.5" customHeight="1" thickBot="1" x14ac:dyDescent="0.25">
      <c r="A168" s="554"/>
      <c r="B168" s="543"/>
      <c r="C168" s="566" t="s">
        <v>7</v>
      </c>
      <c r="D168" s="567"/>
      <c r="E168" s="568"/>
      <c r="F168" s="82" t="e">
        <f>#N/A</f>
        <v>#N/A</v>
      </c>
      <c r="G168" s="26" t="e">
        <f>#N/A</f>
        <v>#N/A</v>
      </c>
      <c r="H168" s="26" t="e">
        <f>#N/A</f>
        <v>#N/A</v>
      </c>
      <c r="I168" s="26" t="e">
        <f>#N/A</f>
        <v>#N/A</v>
      </c>
      <c r="J168" s="26" t="e">
        <f>#N/A</f>
        <v>#N/A</v>
      </c>
      <c r="K168" s="26" t="e">
        <f>#N/A</f>
        <v>#N/A</v>
      </c>
      <c r="L168" s="26" t="e">
        <f>#N/A</f>
        <v>#N/A</v>
      </c>
      <c r="M168" s="26" t="e">
        <f>#N/A</f>
        <v>#N/A</v>
      </c>
      <c r="N168" s="26" t="e">
        <f>#N/A</f>
        <v>#N/A</v>
      </c>
      <c r="O168" s="26" t="e">
        <f>#N/A</f>
        <v>#N/A</v>
      </c>
      <c r="P168" s="26" t="e">
        <f>#N/A</f>
        <v>#N/A</v>
      </c>
      <c r="Q168" s="27" t="e">
        <f>#N/A</f>
        <v>#N/A</v>
      </c>
      <c r="R168" s="28" t="e">
        <f>AVERAGE(F168:Q168)</f>
        <v>#N/A</v>
      </c>
      <c r="S168" s="40"/>
    </row>
    <row r="169" spans="1:19" s="1" customFormat="1" ht="22.5" customHeight="1" thickBot="1" x14ac:dyDescent="0.25">
      <c r="A169" s="554"/>
      <c r="B169" s="22"/>
      <c r="C169" s="240"/>
      <c r="D169" s="240"/>
      <c r="E169" s="240"/>
      <c r="F169" s="15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33"/>
      <c r="S169" s="40"/>
    </row>
    <row r="170" spans="1:19" s="1" customFormat="1" ht="22.5" customHeight="1" x14ac:dyDescent="0.2">
      <c r="A170" s="554"/>
      <c r="B170" s="541" t="s">
        <v>92</v>
      </c>
      <c r="C170" s="544" t="s">
        <v>270</v>
      </c>
      <c r="D170" s="545"/>
      <c r="E170" s="546"/>
      <c r="F170" s="83">
        <v>3</v>
      </c>
      <c r="G170" s="34">
        <v>3</v>
      </c>
      <c r="H170" s="34">
        <v>3</v>
      </c>
      <c r="I170" s="34">
        <v>3</v>
      </c>
      <c r="J170" s="34">
        <v>3</v>
      </c>
      <c r="K170" s="34">
        <v>3</v>
      </c>
      <c r="L170" s="34">
        <v>3</v>
      </c>
      <c r="M170" s="34">
        <v>3</v>
      </c>
      <c r="N170" s="34">
        <v>3</v>
      </c>
      <c r="O170" s="34">
        <v>3</v>
      </c>
      <c r="P170" s="34">
        <v>3</v>
      </c>
      <c r="Q170" s="34">
        <v>3</v>
      </c>
      <c r="R170" s="50">
        <f>AVERAGE(F170:Q170)</f>
        <v>3</v>
      </c>
      <c r="S170" s="92"/>
    </row>
    <row r="171" spans="1:19" s="1" customFormat="1" ht="22.5" customHeight="1" x14ac:dyDescent="0.2">
      <c r="A171" s="554"/>
      <c r="B171" s="556"/>
      <c r="C171" s="340"/>
      <c r="D171" s="341"/>
      <c r="E171" s="342" t="s">
        <v>252</v>
      </c>
      <c r="F171" s="311">
        <v>0</v>
      </c>
      <c r="G171" s="312">
        <v>0</v>
      </c>
      <c r="H171" s="312">
        <v>0</v>
      </c>
      <c r="I171" s="312">
        <v>0</v>
      </c>
      <c r="J171" s="312">
        <v>0</v>
      </c>
      <c r="K171" s="312">
        <v>0</v>
      </c>
      <c r="L171" s="312">
        <v>0</v>
      </c>
      <c r="M171" s="312">
        <v>0</v>
      </c>
      <c r="N171" s="312">
        <v>0</v>
      </c>
      <c r="O171" s="312">
        <v>0</v>
      </c>
      <c r="P171" s="312">
        <v>0</v>
      </c>
      <c r="Q171" s="312">
        <v>0</v>
      </c>
      <c r="R171" s="46">
        <f>AVERAGE(F171:Q171)</f>
        <v>0</v>
      </c>
      <c r="S171" s="92"/>
    </row>
    <row r="172" spans="1:19" s="1" customFormat="1" ht="22.5" customHeight="1" thickBot="1" x14ac:dyDescent="0.25">
      <c r="A172" s="554"/>
      <c r="B172" s="542"/>
      <c r="C172" s="241"/>
      <c r="D172" s="242"/>
      <c r="E172" s="243"/>
      <c r="F172" s="96"/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49"/>
      <c r="S172" s="92"/>
    </row>
    <row r="173" spans="1:19" s="1" customFormat="1" ht="22.5" customHeight="1" thickBot="1" x14ac:dyDescent="0.25">
      <c r="A173" s="554"/>
      <c r="B173" s="543"/>
      <c r="C173" s="577" t="s">
        <v>7</v>
      </c>
      <c r="D173" s="578"/>
      <c r="E173" s="579"/>
      <c r="F173" s="82">
        <f>SUM(F170:F172)</f>
        <v>3</v>
      </c>
      <c r="G173" s="26" t="e">
        <f>#N/A</f>
        <v>#N/A</v>
      </c>
      <c r="H173" s="26" t="e">
        <f>#N/A</f>
        <v>#N/A</v>
      </c>
      <c r="I173" s="26" t="e">
        <f>#N/A</f>
        <v>#N/A</v>
      </c>
      <c r="J173" s="26" t="e">
        <f>#N/A</f>
        <v>#N/A</v>
      </c>
      <c r="K173" s="26" t="e">
        <f>#N/A</f>
        <v>#N/A</v>
      </c>
      <c r="L173" s="26" t="e">
        <f>#N/A</f>
        <v>#N/A</v>
      </c>
      <c r="M173" s="26" t="e">
        <f>#N/A</f>
        <v>#N/A</v>
      </c>
      <c r="N173" s="26" t="e">
        <f>#N/A</f>
        <v>#N/A</v>
      </c>
      <c r="O173" s="26" t="e">
        <f>#N/A</f>
        <v>#N/A</v>
      </c>
      <c r="P173" s="26" t="e">
        <f>#N/A</f>
        <v>#N/A</v>
      </c>
      <c r="Q173" s="27" t="e">
        <f>#N/A</f>
        <v>#N/A</v>
      </c>
      <c r="R173" s="28" t="e">
        <f>AVERAGE(F173:Q173)</f>
        <v>#N/A</v>
      </c>
      <c r="S173" s="40"/>
    </row>
    <row r="174" spans="1:19" s="1" customFormat="1" ht="22.5" customHeight="1" thickBot="1" x14ac:dyDescent="0.25">
      <c r="A174" s="554"/>
      <c r="B174" s="22"/>
      <c r="C174" s="339"/>
      <c r="D174" s="339"/>
      <c r="E174" s="339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33"/>
      <c r="S174" s="40"/>
    </row>
    <row r="175" spans="1:19" s="1" customFormat="1" ht="22.5" customHeight="1" x14ac:dyDescent="0.2">
      <c r="A175" s="554"/>
      <c r="B175" s="541" t="s">
        <v>191</v>
      </c>
      <c r="C175" s="544" t="s">
        <v>270</v>
      </c>
      <c r="D175" s="545"/>
      <c r="E175" s="546"/>
      <c r="F175" s="83">
        <v>4</v>
      </c>
      <c r="G175" s="34">
        <v>4</v>
      </c>
      <c r="H175" s="34">
        <v>4</v>
      </c>
      <c r="I175" s="34">
        <v>4</v>
      </c>
      <c r="J175" s="34">
        <v>4</v>
      </c>
      <c r="K175" s="34">
        <v>4</v>
      </c>
      <c r="L175" s="34">
        <v>4</v>
      </c>
      <c r="M175" s="34">
        <v>4</v>
      </c>
      <c r="N175" s="34">
        <v>4</v>
      </c>
      <c r="O175" s="34">
        <v>4</v>
      </c>
      <c r="P175" s="34">
        <v>4</v>
      </c>
      <c r="Q175" s="34">
        <v>4</v>
      </c>
      <c r="R175" s="50">
        <f>AVERAGE(F175:Q175)</f>
        <v>4</v>
      </c>
      <c r="S175" s="92"/>
    </row>
    <row r="176" spans="1:19" s="1" customFormat="1" ht="36" customHeight="1" thickBot="1" x14ac:dyDescent="0.25">
      <c r="A176" s="554"/>
      <c r="B176" s="542"/>
      <c r="C176" s="241"/>
      <c r="D176" s="242"/>
      <c r="E176" s="390"/>
      <c r="F176" s="171">
        <v>0</v>
      </c>
      <c r="G176" s="171">
        <v>0</v>
      </c>
      <c r="H176" s="171">
        <v>0</v>
      </c>
      <c r="I176" s="171">
        <v>0</v>
      </c>
      <c r="J176" s="171">
        <v>0</v>
      </c>
      <c r="K176" s="171">
        <v>0</v>
      </c>
      <c r="L176" s="171">
        <v>0</v>
      </c>
      <c r="M176" s="171">
        <v>0</v>
      </c>
      <c r="N176" s="171">
        <v>0</v>
      </c>
      <c r="O176" s="171">
        <v>0</v>
      </c>
      <c r="P176" s="171">
        <v>0</v>
      </c>
      <c r="Q176" s="171">
        <v>0</v>
      </c>
      <c r="R176" s="46">
        <f>AVERAGE(F176:Q176)</f>
        <v>0</v>
      </c>
      <c r="S176" s="92"/>
    </row>
    <row r="177" spans="1:19" s="1" customFormat="1" ht="22.5" customHeight="1" thickBot="1" x14ac:dyDescent="0.25">
      <c r="A177" s="554"/>
      <c r="B177" s="543"/>
      <c r="C177" s="577" t="s">
        <v>7</v>
      </c>
      <c r="D177" s="578"/>
      <c r="E177" s="579"/>
      <c r="F177" s="82" t="e">
        <f>#N/A</f>
        <v>#N/A</v>
      </c>
      <c r="G177" s="26" t="e">
        <f>#N/A</f>
        <v>#N/A</v>
      </c>
      <c r="H177" s="26" t="e">
        <f>#N/A</f>
        <v>#N/A</v>
      </c>
      <c r="I177" s="26" t="e">
        <f>#N/A</f>
        <v>#N/A</v>
      </c>
      <c r="J177" s="26" t="e">
        <f>#N/A</f>
        <v>#N/A</v>
      </c>
      <c r="K177" s="26" t="e">
        <f>#N/A</f>
        <v>#N/A</v>
      </c>
      <c r="L177" s="26" t="e">
        <f>#N/A</f>
        <v>#N/A</v>
      </c>
      <c r="M177" s="26" t="e">
        <f>#N/A</f>
        <v>#N/A</v>
      </c>
      <c r="N177" s="26" t="e">
        <f>#N/A</f>
        <v>#N/A</v>
      </c>
      <c r="O177" s="26" t="e">
        <f>#N/A</f>
        <v>#N/A</v>
      </c>
      <c r="P177" s="26" t="e">
        <f>#N/A</f>
        <v>#N/A</v>
      </c>
      <c r="Q177" s="27" t="e">
        <f>#N/A</f>
        <v>#N/A</v>
      </c>
      <c r="R177" s="28" t="e">
        <f>AVERAGE(F177:Q177)</f>
        <v>#N/A</v>
      </c>
      <c r="S177" s="40"/>
    </row>
    <row r="178" spans="1:19" s="1" customFormat="1" ht="22.5" customHeight="1" thickBot="1" x14ac:dyDescent="0.25">
      <c r="A178" s="554"/>
      <c r="B178" s="22"/>
      <c r="C178" s="339"/>
      <c r="D178" s="339"/>
      <c r="E178" s="339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33"/>
      <c r="S178" s="40"/>
    </row>
    <row r="179" spans="1:19" s="1" customFormat="1" ht="22.5" customHeight="1" x14ac:dyDescent="0.2">
      <c r="A179" s="554"/>
      <c r="B179" s="541" t="s">
        <v>192</v>
      </c>
      <c r="C179" s="544" t="s">
        <v>270</v>
      </c>
      <c r="D179" s="545"/>
      <c r="E179" s="546"/>
      <c r="F179" s="83">
        <v>4</v>
      </c>
      <c r="G179" s="34">
        <v>4</v>
      </c>
      <c r="H179" s="34">
        <v>4</v>
      </c>
      <c r="I179" s="34">
        <v>4</v>
      </c>
      <c r="J179" s="34">
        <v>4</v>
      </c>
      <c r="K179" s="34">
        <v>4</v>
      </c>
      <c r="L179" s="34">
        <v>4</v>
      </c>
      <c r="M179" s="34">
        <v>4</v>
      </c>
      <c r="N179" s="34">
        <v>4</v>
      </c>
      <c r="O179" s="34">
        <v>4</v>
      </c>
      <c r="P179" s="34">
        <v>4</v>
      </c>
      <c r="Q179" s="34">
        <v>4</v>
      </c>
      <c r="R179" s="50">
        <f>AVERAGE(F179:Q179)</f>
        <v>4</v>
      </c>
      <c r="S179" s="92"/>
    </row>
    <row r="180" spans="1:19" s="1" customFormat="1" ht="22.5" customHeight="1" thickBot="1" x14ac:dyDescent="0.25">
      <c r="A180" s="554"/>
      <c r="B180" s="542"/>
      <c r="C180" s="241"/>
      <c r="D180" s="242"/>
      <c r="E180" s="243"/>
      <c r="F180" s="96"/>
      <c r="G180" s="54"/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49"/>
      <c r="S180" s="92"/>
    </row>
    <row r="181" spans="1:19" s="1" customFormat="1" ht="22.5" customHeight="1" thickBot="1" x14ac:dyDescent="0.25">
      <c r="A181" s="554"/>
      <c r="B181" s="543"/>
      <c r="C181" s="577" t="s">
        <v>7</v>
      </c>
      <c r="D181" s="578"/>
      <c r="E181" s="579"/>
      <c r="F181" s="82">
        <f>SUM(F179:F180)</f>
        <v>4</v>
      </c>
      <c r="G181" s="26" t="e">
        <f>#N/A</f>
        <v>#N/A</v>
      </c>
      <c r="H181" s="26" t="e">
        <f>#N/A</f>
        <v>#N/A</v>
      </c>
      <c r="I181" s="26" t="e">
        <f>#N/A</f>
        <v>#N/A</v>
      </c>
      <c r="J181" s="26" t="e">
        <f>#N/A</f>
        <v>#N/A</v>
      </c>
      <c r="K181" s="26" t="e">
        <f>#N/A</f>
        <v>#N/A</v>
      </c>
      <c r="L181" s="26" t="e">
        <f>#N/A</f>
        <v>#N/A</v>
      </c>
      <c r="M181" s="26" t="e">
        <f>#N/A</f>
        <v>#N/A</v>
      </c>
      <c r="N181" s="26" t="e">
        <f>#N/A</f>
        <v>#N/A</v>
      </c>
      <c r="O181" s="26" t="e">
        <f>#N/A</f>
        <v>#N/A</v>
      </c>
      <c r="P181" s="26" t="e">
        <f>#N/A</f>
        <v>#N/A</v>
      </c>
      <c r="Q181" s="27" t="e">
        <f>#N/A</f>
        <v>#N/A</v>
      </c>
      <c r="R181" s="28" t="e">
        <f>AVERAGE(F181:Q181)</f>
        <v>#N/A</v>
      </c>
      <c r="S181" s="40"/>
    </row>
    <row r="182" spans="1:19" s="1" customFormat="1" ht="22.5" customHeight="1" thickBot="1" x14ac:dyDescent="0.25">
      <c r="A182" s="554"/>
      <c r="B182" s="22"/>
      <c r="C182" s="339"/>
      <c r="D182" s="339"/>
      <c r="E182" s="339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33"/>
      <c r="S182" s="40"/>
    </row>
    <row r="183" spans="1:19" s="1" customFormat="1" ht="22.5" customHeight="1" x14ac:dyDescent="0.2">
      <c r="A183" s="554"/>
      <c r="B183" s="541" t="s">
        <v>193</v>
      </c>
      <c r="C183" s="544" t="s">
        <v>270</v>
      </c>
      <c r="D183" s="545"/>
      <c r="E183" s="546"/>
      <c r="F183" s="83">
        <v>5</v>
      </c>
      <c r="G183" s="34">
        <v>5</v>
      </c>
      <c r="H183" s="34">
        <v>5</v>
      </c>
      <c r="I183" s="34">
        <v>5</v>
      </c>
      <c r="J183" s="34">
        <v>5</v>
      </c>
      <c r="K183" s="34">
        <v>5</v>
      </c>
      <c r="L183" s="34">
        <v>5</v>
      </c>
      <c r="M183" s="34">
        <v>5</v>
      </c>
      <c r="N183" s="34">
        <v>5</v>
      </c>
      <c r="O183" s="34">
        <v>5</v>
      </c>
      <c r="P183" s="34">
        <v>5</v>
      </c>
      <c r="Q183" s="34">
        <v>5</v>
      </c>
      <c r="R183" s="50">
        <f>AVERAGE(F183:Q183)</f>
        <v>5</v>
      </c>
      <c r="S183" s="92"/>
    </row>
    <row r="184" spans="1:19" s="1" customFormat="1" ht="22.5" customHeight="1" thickBot="1" x14ac:dyDescent="0.25">
      <c r="A184" s="554"/>
      <c r="B184" s="542"/>
      <c r="C184" s="241"/>
      <c r="D184" s="242"/>
      <c r="E184" s="243"/>
      <c r="F184" s="104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2"/>
      <c r="R184" s="49" t="e">
        <f>AVERAGE(F184:Q184)</f>
        <v>#DIV/0!</v>
      </c>
      <c r="S184" s="92"/>
    </row>
    <row r="185" spans="1:19" s="1" customFormat="1" ht="22.5" customHeight="1" thickBot="1" x14ac:dyDescent="0.25">
      <c r="A185" s="554"/>
      <c r="B185" s="543"/>
      <c r="C185" s="577" t="s">
        <v>7</v>
      </c>
      <c r="D185" s="578"/>
      <c r="E185" s="579"/>
      <c r="F185" s="82">
        <f>SUM(F183:F184)</f>
        <v>5</v>
      </c>
      <c r="G185" s="26" t="e">
        <f>#N/A</f>
        <v>#N/A</v>
      </c>
      <c r="H185" s="26" t="e">
        <f>#N/A</f>
        <v>#N/A</v>
      </c>
      <c r="I185" s="26" t="e">
        <f>#N/A</f>
        <v>#N/A</v>
      </c>
      <c r="J185" s="26" t="e">
        <f>#N/A</f>
        <v>#N/A</v>
      </c>
      <c r="K185" s="26" t="e">
        <f>#N/A</f>
        <v>#N/A</v>
      </c>
      <c r="L185" s="26" t="e">
        <f>#N/A</f>
        <v>#N/A</v>
      </c>
      <c r="M185" s="26" t="e">
        <f>#N/A</f>
        <v>#N/A</v>
      </c>
      <c r="N185" s="26" t="e">
        <f>#N/A</f>
        <v>#N/A</v>
      </c>
      <c r="O185" s="26" t="e">
        <f>#N/A</f>
        <v>#N/A</v>
      </c>
      <c r="P185" s="26" t="e">
        <f>#N/A</f>
        <v>#N/A</v>
      </c>
      <c r="Q185" s="27" t="e">
        <f>#N/A</f>
        <v>#N/A</v>
      </c>
      <c r="R185" s="28" t="e">
        <f>AVERAGE(F185:Q185)</f>
        <v>#N/A</v>
      </c>
      <c r="S185" s="40"/>
    </row>
    <row r="186" spans="1:19" s="1" customFormat="1" ht="22.5" customHeight="1" thickBot="1" x14ac:dyDescent="0.25">
      <c r="A186" s="554"/>
      <c r="B186" s="22"/>
      <c r="C186" s="339"/>
      <c r="D186" s="339"/>
      <c r="E186" s="339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33"/>
      <c r="S186" s="40"/>
    </row>
    <row r="187" spans="1:19" s="1" customFormat="1" ht="22.5" customHeight="1" x14ac:dyDescent="0.2">
      <c r="A187" s="554"/>
      <c r="B187" s="541" t="s">
        <v>199</v>
      </c>
      <c r="C187" s="544" t="s">
        <v>270</v>
      </c>
      <c r="D187" s="545"/>
      <c r="E187" s="546"/>
      <c r="F187" s="83">
        <v>12.95</v>
      </c>
      <c r="G187" s="34">
        <v>12.95</v>
      </c>
      <c r="H187" s="34">
        <v>12.95</v>
      </c>
      <c r="I187" s="34">
        <v>12.95</v>
      </c>
      <c r="J187" s="34">
        <v>12.95</v>
      </c>
      <c r="K187" s="34">
        <v>12.95</v>
      </c>
      <c r="L187" s="34">
        <v>12.95</v>
      </c>
      <c r="M187" s="34">
        <v>12.95</v>
      </c>
      <c r="N187" s="34">
        <v>12.95</v>
      </c>
      <c r="O187" s="34">
        <v>12.95</v>
      </c>
      <c r="P187" s="34">
        <v>12.95</v>
      </c>
      <c r="Q187" s="34">
        <v>12.95</v>
      </c>
      <c r="R187" s="50">
        <f>AVERAGE(F187:Q187)</f>
        <v>12.949999999999998</v>
      </c>
      <c r="S187" s="92"/>
    </row>
    <row r="188" spans="1:19" s="1" customFormat="1" ht="22.5" customHeight="1" thickBot="1" x14ac:dyDescent="0.25">
      <c r="A188" s="554"/>
      <c r="B188" s="542"/>
      <c r="C188" s="241"/>
      <c r="D188" s="242"/>
      <c r="E188" s="243"/>
      <c r="F188" s="96"/>
      <c r="G188" s="54"/>
      <c r="H188" s="54"/>
      <c r="I188" s="54"/>
      <c r="J188" s="54"/>
      <c r="K188" s="54"/>
      <c r="L188" s="54"/>
      <c r="M188" s="54"/>
      <c r="N188" s="54"/>
      <c r="O188" s="54"/>
      <c r="P188" s="54"/>
      <c r="Q188" s="54"/>
      <c r="R188" s="49"/>
      <c r="S188" s="92"/>
    </row>
    <row r="189" spans="1:19" s="1" customFormat="1" ht="22.5" customHeight="1" thickBot="1" x14ac:dyDescent="0.25">
      <c r="A189" s="554"/>
      <c r="B189" s="543"/>
      <c r="C189" s="577" t="s">
        <v>7</v>
      </c>
      <c r="D189" s="578"/>
      <c r="E189" s="579"/>
      <c r="F189" s="82">
        <f>SUM(F187:F188)</f>
        <v>12.95</v>
      </c>
      <c r="G189" s="26" t="e">
        <f>#N/A</f>
        <v>#N/A</v>
      </c>
      <c r="H189" s="26" t="e">
        <f>#N/A</f>
        <v>#N/A</v>
      </c>
      <c r="I189" s="26" t="e">
        <f>#N/A</f>
        <v>#N/A</v>
      </c>
      <c r="J189" s="26" t="e">
        <f>#N/A</f>
        <v>#N/A</v>
      </c>
      <c r="K189" s="26" t="e">
        <f>#N/A</f>
        <v>#N/A</v>
      </c>
      <c r="L189" s="26" t="e">
        <f>#N/A</f>
        <v>#N/A</v>
      </c>
      <c r="M189" s="26" t="e">
        <f>#N/A</f>
        <v>#N/A</v>
      </c>
      <c r="N189" s="26" t="e">
        <f>#N/A</f>
        <v>#N/A</v>
      </c>
      <c r="O189" s="26" t="e">
        <f>#N/A</f>
        <v>#N/A</v>
      </c>
      <c r="P189" s="26" t="e">
        <f>#N/A</f>
        <v>#N/A</v>
      </c>
      <c r="Q189" s="27" t="e">
        <f>#N/A</f>
        <v>#N/A</v>
      </c>
      <c r="R189" s="28" t="e">
        <f>AVERAGE(F189:Q189)</f>
        <v>#N/A</v>
      </c>
      <c r="S189" s="40"/>
    </row>
    <row r="190" spans="1:19" s="1" customFormat="1" ht="22.5" hidden="1" customHeight="1" x14ac:dyDescent="0.2">
      <c r="A190" s="554"/>
      <c r="B190" s="22"/>
      <c r="C190" s="339"/>
      <c r="D190" s="339"/>
      <c r="E190" s="339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33"/>
      <c r="S190" s="40"/>
    </row>
    <row r="191" spans="1:19" s="1" customFormat="1" ht="22.5" hidden="1" customHeight="1" x14ac:dyDescent="0.2">
      <c r="A191" s="554"/>
      <c r="B191" s="541" t="s">
        <v>200</v>
      </c>
      <c r="C191" s="544" t="s">
        <v>270</v>
      </c>
      <c r="D191" s="545"/>
      <c r="E191" s="546"/>
      <c r="F191" s="83">
        <v>0</v>
      </c>
      <c r="G191" s="34">
        <v>0</v>
      </c>
      <c r="H191" s="34">
        <v>0</v>
      </c>
      <c r="I191" s="34">
        <v>0</v>
      </c>
      <c r="J191" s="34">
        <v>0</v>
      </c>
      <c r="K191" s="34">
        <v>0</v>
      </c>
      <c r="L191" s="34">
        <v>0</v>
      </c>
      <c r="M191" s="34">
        <v>0</v>
      </c>
      <c r="N191" s="34">
        <v>0</v>
      </c>
      <c r="O191" s="34">
        <v>0</v>
      </c>
      <c r="P191" s="34">
        <v>0</v>
      </c>
      <c r="Q191" s="34">
        <v>0</v>
      </c>
      <c r="R191" s="50">
        <f>AVERAGE(F191:Q191)</f>
        <v>0</v>
      </c>
      <c r="S191" s="92"/>
    </row>
    <row r="192" spans="1:19" s="1" customFormat="1" ht="22.5" hidden="1" customHeight="1" thickBot="1" x14ac:dyDescent="0.25">
      <c r="A192" s="554"/>
      <c r="B192" s="542"/>
      <c r="C192" s="241"/>
      <c r="D192" s="242"/>
      <c r="E192" s="243"/>
      <c r="F192" s="96"/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49"/>
      <c r="S192" s="92"/>
    </row>
    <row r="193" spans="1:19" s="1" customFormat="1" ht="22.5" hidden="1" customHeight="1" thickBot="1" x14ac:dyDescent="0.25">
      <c r="A193" s="554"/>
      <c r="B193" s="543"/>
      <c r="C193" s="577" t="s">
        <v>7</v>
      </c>
      <c r="D193" s="578"/>
      <c r="E193" s="579"/>
      <c r="F193" s="82">
        <f>SUM(F191:F192)</f>
        <v>0</v>
      </c>
      <c r="G193" s="26" t="e">
        <f>#N/A</f>
        <v>#N/A</v>
      </c>
      <c r="H193" s="26" t="e">
        <f>#N/A</f>
        <v>#N/A</v>
      </c>
      <c r="I193" s="26" t="e">
        <f>#N/A</f>
        <v>#N/A</v>
      </c>
      <c r="J193" s="26" t="e">
        <f>#N/A</f>
        <v>#N/A</v>
      </c>
      <c r="K193" s="26" t="e">
        <f>#N/A</f>
        <v>#N/A</v>
      </c>
      <c r="L193" s="26" t="e">
        <f>#N/A</f>
        <v>#N/A</v>
      </c>
      <c r="M193" s="26" t="e">
        <f>#N/A</f>
        <v>#N/A</v>
      </c>
      <c r="N193" s="26" t="e">
        <f>#N/A</f>
        <v>#N/A</v>
      </c>
      <c r="O193" s="26" t="e">
        <f>#N/A</f>
        <v>#N/A</v>
      </c>
      <c r="P193" s="26" t="e">
        <f>#N/A</f>
        <v>#N/A</v>
      </c>
      <c r="Q193" s="27" t="e">
        <f>#N/A</f>
        <v>#N/A</v>
      </c>
      <c r="R193" s="28" t="e">
        <f>AVERAGE(F193:Q193)</f>
        <v>#N/A</v>
      </c>
      <c r="S193" s="40"/>
    </row>
    <row r="194" spans="1:19" s="1" customFormat="1" ht="22.5" hidden="1" customHeight="1" thickBot="1" x14ac:dyDescent="0.25">
      <c r="A194" s="554"/>
      <c r="B194" s="22"/>
      <c r="C194" s="339"/>
      <c r="D194" s="339"/>
      <c r="E194" s="339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33"/>
      <c r="S194" s="40"/>
    </row>
    <row r="195" spans="1:19" s="1" customFormat="1" ht="22.5" hidden="1" customHeight="1" x14ac:dyDescent="0.2">
      <c r="A195" s="554"/>
      <c r="B195" s="541" t="s">
        <v>201</v>
      </c>
      <c r="C195" s="544" t="s">
        <v>270</v>
      </c>
      <c r="D195" s="545"/>
      <c r="E195" s="546"/>
      <c r="F195" s="83">
        <v>0</v>
      </c>
      <c r="G195" s="34">
        <v>0</v>
      </c>
      <c r="H195" s="34">
        <v>0</v>
      </c>
      <c r="I195" s="34">
        <v>0</v>
      </c>
      <c r="J195" s="34">
        <v>0</v>
      </c>
      <c r="K195" s="34">
        <v>0</v>
      </c>
      <c r="L195" s="34">
        <v>0</v>
      </c>
      <c r="M195" s="34">
        <v>0</v>
      </c>
      <c r="N195" s="34">
        <v>0</v>
      </c>
      <c r="O195" s="34">
        <v>0</v>
      </c>
      <c r="P195" s="34">
        <v>0</v>
      </c>
      <c r="Q195" s="34">
        <v>0</v>
      </c>
      <c r="R195" s="50">
        <f>AVERAGE(F195:Q195)</f>
        <v>0</v>
      </c>
      <c r="S195" s="92"/>
    </row>
    <row r="196" spans="1:19" s="1" customFormat="1" ht="22.5" hidden="1" customHeight="1" thickBot="1" x14ac:dyDescent="0.25">
      <c r="A196" s="554"/>
      <c r="B196" s="542"/>
      <c r="C196" s="241"/>
      <c r="D196" s="242"/>
      <c r="E196" s="243"/>
      <c r="F196" s="96"/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49"/>
      <c r="S196" s="92"/>
    </row>
    <row r="197" spans="1:19" s="1" customFormat="1" ht="22.5" hidden="1" customHeight="1" thickBot="1" x14ac:dyDescent="0.25">
      <c r="A197" s="554"/>
      <c r="B197" s="543"/>
      <c r="C197" s="577" t="s">
        <v>7</v>
      </c>
      <c r="D197" s="578"/>
      <c r="E197" s="579"/>
      <c r="F197" s="82">
        <f>SUM(F195:F196)</f>
        <v>0</v>
      </c>
      <c r="G197" s="26" t="e">
        <f>#N/A</f>
        <v>#N/A</v>
      </c>
      <c r="H197" s="26" t="e">
        <f>#N/A</f>
        <v>#N/A</v>
      </c>
      <c r="I197" s="26" t="e">
        <f>#N/A</f>
        <v>#N/A</v>
      </c>
      <c r="J197" s="26" t="e">
        <f>#N/A</f>
        <v>#N/A</v>
      </c>
      <c r="K197" s="26" t="e">
        <f>#N/A</f>
        <v>#N/A</v>
      </c>
      <c r="L197" s="26" t="e">
        <f>#N/A</f>
        <v>#N/A</v>
      </c>
      <c r="M197" s="26" t="e">
        <f>#N/A</f>
        <v>#N/A</v>
      </c>
      <c r="N197" s="26" t="e">
        <f>#N/A</f>
        <v>#N/A</v>
      </c>
      <c r="O197" s="26" t="e">
        <f>#N/A</f>
        <v>#N/A</v>
      </c>
      <c r="P197" s="26" t="e">
        <f>#N/A</f>
        <v>#N/A</v>
      </c>
      <c r="Q197" s="27" t="e">
        <f>#N/A</f>
        <v>#N/A</v>
      </c>
      <c r="R197" s="28" t="e">
        <f>AVERAGE(F197:Q197)</f>
        <v>#N/A</v>
      </c>
      <c r="S197" s="40"/>
    </row>
    <row r="198" spans="1:19" s="1" customFormat="1" ht="22.5" customHeight="1" thickBot="1" x14ac:dyDescent="0.25">
      <c r="A198" s="554"/>
      <c r="B198" s="22"/>
      <c r="C198" s="339"/>
      <c r="D198" s="339"/>
      <c r="E198" s="339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33"/>
      <c r="S198" s="40"/>
    </row>
    <row r="199" spans="1:19" s="1" customFormat="1" ht="22.5" customHeight="1" x14ac:dyDescent="0.2">
      <c r="A199" s="554"/>
      <c r="B199" s="541" t="s">
        <v>198</v>
      </c>
      <c r="C199" s="544" t="s">
        <v>270</v>
      </c>
      <c r="D199" s="545"/>
      <c r="E199" s="546"/>
      <c r="F199" s="83">
        <v>6</v>
      </c>
      <c r="G199" s="34">
        <v>6</v>
      </c>
      <c r="H199" s="34">
        <v>6</v>
      </c>
      <c r="I199" s="34">
        <v>6</v>
      </c>
      <c r="J199" s="34">
        <v>6</v>
      </c>
      <c r="K199" s="34">
        <v>6</v>
      </c>
      <c r="L199" s="34">
        <v>6</v>
      </c>
      <c r="M199" s="34">
        <v>6</v>
      </c>
      <c r="N199" s="34">
        <v>6</v>
      </c>
      <c r="O199" s="34">
        <v>6</v>
      </c>
      <c r="P199" s="34">
        <v>6</v>
      </c>
      <c r="Q199" s="34">
        <v>6</v>
      </c>
      <c r="R199" s="50">
        <f>AVERAGE(F199:Q199)</f>
        <v>6</v>
      </c>
      <c r="S199" s="92"/>
    </row>
    <row r="200" spans="1:19" s="1" customFormat="1" ht="22.5" customHeight="1" thickBot="1" x14ac:dyDescent="0.25">
      <c r="A200" s="554"/>
      <c r="B200" s="542"/>
      <c r="C200" s="241"/>
      <c r="D200" s="242"/>
      <c r="E200" s="243"/>
      <c r="F200" s="96"/>
      <c r="G200" s="54"/>
      <c r="H200" s="54"/>
      <c r="I200" s="54"/>
      <c r="J200" s="54"/>
      <c r="K200" s="54"/>
      <c r="L200" s="54"/>
      <c r="M200" s="54"/>
      <c r="N200" s="54"/>
      <c r="O200" s="54"/>
      <c r="P200" s="54"/>
      <c r="Q200" s="54"/>
      <c r="R200" s="49"/>
      <c r="S200" s="92"/>
    </row>
    <row r="201" spans="1:19" s="1" customFormat="1" ht="22.5" customHeight="1" thickBot="1" x14ac:dyDescent="0.25">
      <c r="A201" s="554"/>
      <c r="B201" s="543"/>
      <c r="C201" s="577" t="s">
        <v>7</v>
      </c>
      <c r="D201" s="578"/>
      <c r="E201" s="579"/>
      <c r="F201" s="82">
        <f>SUM(F199:F200)</f>
        <v>6</v>
      </c>
      <c r="G201" s="26" t="e">
        <f>#N/A</f>
        <v>#N/A</v>
      </c>
      <c r="H201" s="26" t="e">
        <f>#N/A</f>
        <v>#N/A</v>
      </c>
      <c r="I201" s="26" t="e">
        <f>#N/A</f>
        <v>#N/A</v>
      </c>
      <c r="J201" s="26" t="e">
        <f>#N/A</f>
        <v>#N/A</v>
      </c>
      <c r="K201" s="26" t="e">
        <f>#N/A</f>
        <v>#N/A</v>
      </c>
      <c r="L201" s="26" t="e">
        <f>#N/A</f>
        <v>#N/A</v>
      </c>
      <c r="M201" s="26" t="e">
        <f>#N/A</f>
        <v>#N/A</v>
      </c>
      <c r="N201" s="26" t="e">
        <f>#N/A</f>
        <v>#N/A</v>
      </c>
      <c r="O201" s="26" t="e">
        <f>#N/A</f>
        <v>#N/A</v>
      </c>
      <c r="P201" s="26" t="e">
        <f>#N/A</f>
        <v>#N/A</v>
      </c>
      <c r="Q201" s="27" t="e">
        <f>#N/A</f>
        <v>#N/A</v>
      </c>
      <c r="R201" s="28" t="e">
        <f>AVERAGE(F201:Q201)</f>
        <v>#N/A</v>
      </c>
      <c r="S201" s="40"/>
    </row>
    <row r="202" spans="1:19" s="1" customFormat="1" ht="22.5" customHeight="1" thickBot="1" x14ac:dyDescent="0.25">
      <c r="A202" s="554"/>
      <c r="B202" s="22"/>
      <c r="C202" s="339"/>
      <c r="D202" s="339"/>
      <c r="E202" s="339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33"/>
      <c r="S202" s="40"/>
    </row>
    <row r="203" spans="1:19" s="1" customFormat="1" ht="22.5" customHeight="1" x14ac:dyDescent="0.2">
      <c r="A203" s="554"/>
      <c r="B203" s="541" t="s">
        <v>197</v>
      </c>
      <c r="C203" s="544" t="s">
        <v>270</v>
      </c>
      <c r="D203" s="545"/>
      <c r="E203" s="546"/>
      <c r="F203" s="83">
        <v>6</v>
      </c>
      <c r="G203" s="34">
        <v>6</v>
      </c>
      <c r="H203" s="34">
        <v>6</v>
      </c>
      <c r="I203" s="34">
        <v>6</v>
      </c>
      <c r="J203" s="34">
        <v>6</v>
      </c>
      <c r="K203" s="34">
        <v>6</v>
      </c>
      <c r="L203" s="34">
        <v>6</v>
      </c>
      <c r="M203" s="34">
        <v>6</v>
      </c>
      <c r="N203" s="34">
        <v>6</v>
      </c>
      <c r="O203" s="34">
        <v>6</v>
      </c>
      <c r="P203" s="34">
        <v>6</v>
      </c>
      <c r="Q203" s="34">
        <v>6</v>
      </c>
      <c r="R203" s="50">
        <f>AVERAGE(F203:Q203)</f>
        <v>6</v>
      </c>
      <c r="S203" s="92"/>
    </row>
    <row r="204" spans="1:19" s="1" customFormat="1" ht="22.5" customHeight="1" thickBot="1" x14ac:dyDescent="0.25">
      <c r="A204" s="554"/>
      <c r="B204" s="542"/>
      <c r="C204" s="241"/>
      <c r="D204" s="242"/>
      <c r="E204" s="243"/>
      <c r="F204" s="96"/>
      <c r="G204" s="54"/>
      <c r="H204" s="54"/>
      <c r="I204" s="54"/>
      <c r="J204" s="54"/>
      <c r="K204" s="54"/>
      <c r="L204" s="54"/>
      <c r="M204" s="54"/>
      <c r="N204" s="54"/>
      <c r="O204" s="54"/>
      <c r="P204" s="54"/>
      <c r="Q204" s="54"/>
      <c r="R204" s="49"/>
      <c r="S204" s="92"/>
    </row>
    <row r="205" spans="1:19" s="1" customFormat="1" ht="22.5" customHeight="1" thickBot="1" x14ac:dyDescent="0.25">
      <c r="A205" s="554"/>
      <c r="B205" s="543"/>
      <c r="C205" s="577" t="s">
        <v>7</v>
      </c>
      <c r="D205" s="578"/>
      <c r="E205" s="579"/>
      <c r="F205" s="82" t="e">
        <f>#N/A</f>
        <v>#N/A</v>
      </c>
      <c r="G205" s="26" t="e">
        <f>#N/A</f>
        <v>#N/A</v>
      </c>
      <c r="H205" s="26" t="e">
        <f>#N/A</f>
        <v>#N/A</v>
      </c>
      <c r="I205" s="26" t="e">
        <f>#N/A</f>
        <v>#N/A</v>
      </c>
      <c r="J205" s="26" t="e">
        <f>#N/A</f>
        <v>#N/A</v>
      </c>
      <c r="K205" s="26" t="e">
        <f>#N/A</f>
        <v>#N/A</v>
      </c>
      <c r="L205" s="26" t="e">
        <f>#N/A</f>
        <v>#N/A</v>
      </c>
      <c r="M205" s="26" t="e">
        <f>#N/A</f>
        <v>#N/A</v>
      </c>
      <c r="N205" s="26" t="e">
        <f>#N/A</f>
        <v>#N/A</v>
      </c>
      <c r="O205" s="26" t="e">
        <f>#N/A</f>
        <v>#N/A</v>
      </c>
      <c r="P205" s="26" t="e">
        <f>#N/A</f>
        <v>#N/A</v>
      </c>
      <c r="Q205" s="27" t="e">
        <f>#N/A</f>
        <v>#N/A</v>
      </c>
      <c r="R205" s="28" t="e">
        <f>AVERAGE(F205:Q205)</f>
        <v>#N/A</v>
      </c>
      <c r="S205" s="40"/>
    </row>
    <row r="206" spans="1:19" s="1" customFormat="1" ht="22.5" customHeight="1" thickBot="1" x14ac:dyDescent="0.25">
      <c r="A206" s="554"/>
      <c r="B206" s="22"/>
      <c r="C206" s="339"/>
      <c r="D206" s="339"/>
      <c r="E206" s="339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33"/>
      <c r="S206" s="40"/>
    </row>
    <row r="207" spans="1:19" s="1" customFormat="1" ht="22.5" customHeight="1" x14ac:dyDescent="0.2">
      <c r="A207" s="554"/>
      <c r="B207" s="541" t="s">
        <v>196</v>
      </c>
      <c r="C207" s="544" t="s">
        <v>270</v>
      </c>
      <c r="D207" s="545"/>
      <c r="E207" s="546"/>
      <c r="F207" s="83">
        <v>3</v>
      </c>
      <c r="G207" s="34">
        <v>3</v>
      </c>
      <c r="H207" s="34">
        <v>3</v>
      </c>
      <c r="I207" s="34">
        <v>3</v>
      </c>
      <c r="J207" s="34">
        <v>3</v>
      </c>
      <c r="K207" s="34">
        <v>3</v>
      </c>
      <c r="L207" s="34">
        <v>3</v>
      </c>
      <c r="M207" s="34">
        <v>3</v>
      </c>
      <c r="N207" s="34">
        <v>3</v>
      </c>
      <c r="O207" s="34">
        <v>3</v>
      </c>
      <c r="P207" s="34">
        <v>3</v>
      </c>
      <c r="Q207" s="34">
        <v>3</v>
      </c>
      <c r="R207" s="50">
        <f>AVERAGE(F207:Q207)</f>
        <v>3</v>
      </c>
      <c r="S207" s="92"/>
    </row>
    <row r="208" spans="1:19" s="1" customFormat="1" ht="22.5" customHeight="1" thickBot="1" x14ac:dyDescent="0.25">
      <c r="A208" s="554"/>
      <c r="B208" s="542"/>
      <c r="C208" s="241"/>
      <c r="D208" s="242"/>
      <c r="E208" s="243"/>
      <c r="F208" s="96"/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49"/>
      <c r="S208" s="92"/>
    </row>
    <row r="209" spans="1:19" s="1" customFormat="1" ht="22.5" customHeight="1" thickBot="1" x14ac:dyDescent="0.25">
      <c r="A209" s="554"/>
      <c r="B209" s="543"/>
      <c r="C209" s="577" t="s">
        <v>7</v>
      </c>
      <c r="D209" s="578"/>
      <c r="E209" s="579"/>
      <c r="F209" s="82">
        <f>SUM(F207:F208)</f>
        <v>3</v>
      </c>
      <c r="G209" s="26" t="e">
        <f>#N/A</f>
        <v>#N/A</v>
      </c>
      <c r="H209" s="26" t="e">
        <f>#N/A</f>
        <v>#N/A</v>
      </c>
      <c r="I209" s="26" t="e">
        <f>#N/A</f>
        <v>#N/A</v>
      </c>
      <c r="J209" s="26" t="e">
        <f>#N/A</f>
        <v>#N/A</v>
      </c>
      <c r="K209" s="26" t="e">
        <f>#N/A</f>
        <v>#N/A</v>
      </c>
      <c r="L209" s="26" t="e">
        <f>#N/A</f>
        <v>#N/A</v>
      </c>
      <c r="M209" s="26" t="e">
        <f>#N/A</f>
        <v>#N/A</v>
      </c>
      <c r="N209" s="26" t="e">
        <f>#N/A</f>
        <v>#N/A</v>
      </c>
      <c r="O209" s="26" t="e">
        <f>#N/A</f>
        <v>#N/A</v>
      </c>
      <c r="P209" s="26" t="e">
        <f>#N/A</f>
        <v>#N/A</v>
      </c>
      <c r="Q209" s="27" t="e">
        <f>#N/A</f>
        <v>#N/A</v>
      </c>
      <c r="R209" s="28" t="e">
        <f>AVERAGE(F209:Q209)</f>
        <v>#N/A</v>
      </c>
      <c r="S209" s="40"/>
    </row>
    <row r="210" spans="1:19" s="1" customFormat="1" ht="22.5" hidden="1" customHeight="1" thickBot="1" x14ac:dyDescent="0.25">
      <c r="A210" s="554"/>
      <c r="B210" s="22"/>
      <c r="C210" s="339"/>
      <c r="D210" s="339"/>
      <c r="E210" s="339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33"/>
      <c r="S210" s="40"/>
    </row>
    <row r="211" spans="1:19" s="1" customFormat="1" ht="22.5" hidden="1" customHeight="1" x14ac:dyDescent="0.2">
      <c r="A211" s="554"/>
      <c r="B211" s="541" t="s">
        <v>195</v>
      </c>
      <c r="C211" s="544" t="s">
        <v>270</v>
      </c>
      <c r="D211" s="545"/>
      <c r="E211" s="546"/>
      <c r="F211" s="83">
        <v>0</v>
      </c>
      <c r="G211" s="34">
        <v>0</v>
      </c>
      <c r="H211" s="34">
        <v>0</v>
      </c>
      <c r="I211" s="34">
        <v>0</v>
      </c>
      <c r="J211" s="34">
        <v>0</v>
      </c>
      <c r="K211" s="34">
        <v>0</v>
      </c>
      <c r="L211" s="34">
        <v>0</v>
      </c>
      <c r="M211" s="34">
        <v>0</v>
      </c>
      <c r="N211" s="34">
        <v>0</v>
      </c>
      <c r="O211" s="34">
        <v>0</v>
      </c>
      <c r="P211" s="34">
        <v>0</v>
      </c>
      <c r="Q211" s="34">
        <v>0</v>
      </c>
      <c r="R211" s="50">
        <f>AVERAGE(F211:Q211)</f>
        <v>0</v>
      </c>
      <c r="S211" s="92"/>
    </row>
    <row r="212" spans="1:19" s="1" customFormat="1" ht="22.5" hidden="1" customHeight="1" thickBot="1" x14ac:dyDescent="0.25">
      <c r="A212" s="554"/>
      <c r="B212" s="542"/>
      <c r="C212" s="241"/>
      <c r="D212" s="242"/>
      <c r="E212" s="243"/>
      <c r="F212" s="96"/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49"/>
      <c r="S212" s="92"/>
    </row>
    <row r="213" spans="1:19" s="1" customFormat="1" ht="22.5" hidden="1" customHeight="1" thickBot="1" x14ac:dyDescent="0.25">
      <c r="A213" s="554"/>
      <c r="B213" s="543"/>
      <c r="C213" s="577" t="s">
        <v>7</v>
      </c>
      <c r="D213" s="578"/>
      <c r="E213" s="579"/>
      <c r="F213" s="82">
        <f>SUM(F211:F212)</f>
        <v>0</v>
      </c>
      <c r="G213" s="26" t="e">
        <f>#N/A</f>
        <v>#N/A</v>
      </c>
      <c r="H213" s="26" t="e">
        <f>#N/A</f>
        <v>#N/A</v>
      </c>
      <c r="I213" s="26" t="e">
        <f>#N/A</f>
        <v>#N/A</v>
      </c>
      <c r="J213" s="26" t="e">
        <f>#N/A</f>
        <v>#N/A</v>
      </c>
      <c r="K213" s="26" t="e">
        <f>#N/A</f>
        <v>#N/A</v>
      </c>
      <c r="L213" s="26" t="e">
        <f>#N/A</f>
        <v>#N/A</v>
      </c>
      <c r="M213" s="26" t="e">
        <f>#N/A</f>
        <v>#N/A</v>
      </c>
      <c r="N213" s="26" t="e">
        <f>#N/A</f>
        <v>#N/A</v>
      </c>
      <c r="O213" s="26" t="e">
        <f>#N/A</f>
        <v>#N/A</v>
      </c>
      <c r="P213" s="26" t="e">
        <f>#N/A</f>
        <v>#N/A</v>
      </c>
      <c r="Q213" s="27" t="e">
        <f>#N/A</f>
        <v>#N/A</v>
      </c>
      <c r="R213" s="28" t="e">
        <f>AVERAGE(F213:Q213)</f>
        <v>#N/A</v>
      </c>
      <c r="S213" s="40"/>
    </row>
    <row r="214" spans="1:19" s="1" customFormat="1" ht="22.5" customHeight="1" thickBot="1" x14ac:dyDescent="0.25">
      <c r="A214" s="554"/>
      <c r="B214" s="22"/>
      <c r="C214" s="339"/>
      <c r="D214" s="339"/>
      <c r="E214" s="339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33"/>
      <c r="S214" s="40"/>
    </row>
    <row r="215" spans="1:19" s="1" customFormat="1" ht="22.5" customHeight="1" x14ac:dyDescent="0.2">
      <c r="A215" s="554"/>
      <c r="B215" s="564" t="s">
        <v>194</v>
      </c>
      <c r="C215" s="544" t="s">
        <v>270</v>
      </c>
      <c r="D215" s="545"/>
      <c r="E215" s="546"/>
      <c r="F215" s="83">
        <v>3.15</v>
      </c>
      <c r="G215" s="34">
        <v>3.15</v>
      </c>
      <c r="H215" s="34">
        <v>3.15</v>
      </c>
      <c r="I215" s="34">
        <v>3.15</v>
      </c>
      <c r="J215" s="34">
        <v>3.15</v>
      </c>
      <c r="K215" s="34">
        <v>3.15</v>
      </c>
      <c r="L215" s="34">
        <v>3.15</v>
      </c>
      <c r="M215" s="34">
        <v>3.15</v>
      </c>
      <c r="N215" s="34">
        <v>3.15</v>
      </c>
      <c r="O215" s="34">
        <v>3.15</v>
      </c>
      <c r="P215" s="34">
        <v>3.15</v>
      </c>
      <c r="Q215" s="34">
        <v>3.15</v>
      </c>
      <c r="R215" s="50">
        <f>AVERAGE(F215:Q215)</f>
        <v>3.149999999999999</v>
      </c>
      <c r="S215" s="92"/>
    </row>
    <row r="216" spans="1:19" s="1" customFormat="1" ht="22.5" customHeight="1" thickBot="1" x14ac:dyDescent="0.25">
      <c r="A216" s="554"/>
      <c r="B216" s="565"/>
      <c r="C216" s="348"/>
      <c r="D216" s="349"/>
      <c r="E216" s="350"/>
      <c r="F216" s="96"/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49"/>
      <c r="S216" s="92"/>
    </row>
    <row r="217" spans="1:19" s="1" customFormat="1" ht="22.5" customHeight="1" thickBot="1" x14ac:dyDescent="0.25">
      <c r="A217" s="554"/>
      <c r="B217" s="543"/>
      <c r="C217" s="577" t="s">
        <v>7</v>
      </c>
      <c r="D217" s="578"/>
      <c r="E217" s="579"/>
      <c r="F217" s="82" t="e">
        <f>#N/A</f>
        <v>#N/A</v>
      </c>
      <c r="G217" s="26" t="e">
        <f>#N/A</f>
        <v>#N/A</v>
      </c>
      <c r="H217" s="26" t="e">
        <f>#N/A</f>
        <v>#N/A</v>
      </c>
      <c r="I217" s="26" t="e">
        <f>#N/A</f>
        <v>#N/A</v>
      </c>
      <c r="J217" s="26" t="e">
        <f>#N/A</f>
        <v>#N/A</v>
      </c>
      <c r="K217" s="26" t="e">
        <f>#N/A</f>
        <v>#N/A</v>
      </c>
      <c r="L217" s="26" t="e">
        <f>#N/A</f>
        <v>#N/A</v>
      </c>
      <c r="M217" s="26" t="e">
        <f>#N/A</f>
        <v>#N/A</v>
      </c>
      <c r="N217" s="26" t="e">
        <f>#N/A</f>
        <v>#N/A</v>
      </c>
      <c r="O217" s="26" t="e">
        <f>#N/A</f>
        <v>#N/A</v>
      </c>
      <c r="P217" s="26" t="e">
        <f>#N/A</f>
        <v>#N/A</v>
      </c>
      <c r="Q217" s="27" t="e">
        <f>#N/A</f>
        <v>#N/A</v>
      </c>
      <c r="R217" s="28" t="e">
        <f>AVERAGE(F217:Q217)</f>
        <v>#N/A</v>
      </c>
      <c r="S217" s="40"/>
    </row>
    <row r="218" spans="1:19" s="1" customFormat="1" ht="22.5" customHeight="1" thickBot="1" x14ac:dyDescent="0.25">
      <c r="A218" s="554"/>
      <c r="B218" s="22"/>
      <c r="C218" s="240"/>
      <c r="D218" s="240"/>
      <c r="E218" s="240"/>
      <c r="F218" s="15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33"/>
      <c r="S218" s="40"/>
    </row>
    <row r="219" spans="1:19" s="1" customFormat="1" ht="22.5" customHeight="1" x14ac:dyDescent="0.2">
      <c r="A219" s="554"/>
      <c r="B219" s="541" t="s">
        <v>93</v>
      </c>
      <c r="C219" s="544" t="s">
        <v>270</v>
      </c>
      <c r="D219" s="545"/>
      <c r="E219" s="546"/>
      <c r="F219" s="83">
        <v>2</v>
      </c>
      <c r="G219" s="34">
        <v>2</v>
      </c>
      <c r="H219" s="34">
        <v>2</v>
      </c>
      <c r="I219" s="34">
        <v>2</v>
      </c>
      <c r="J219" s="34">
        <v>2</v>
      </c>
      <c r="K219" s="34">
        <v>2</v>
      </c>
      <c r="L219" s="34">
        <v>2</v>
      </c>
      <c r="M219" s="34">
        <v>2</v>
      </c>
      <c r="N219" s="34">
        <v>2</v>
      </c>
      <c r="O219" s="34">
        <v>2</v>
      </c>
      <c r="P219" s="34">
        <v>2</v>
      </c>
      <c r="Q219" s="34">
        <v>2</v>
      </c>
      <c r="R219" s="48">
        <f>AVERAGE(F219:Q219)</f>
        <v>2</v>
      </c>
      <c r="S219" s="92"/>
    </row>
    <row r="220" spans="1:19" s="1" customFormat="1" ht="22.5" customHeight="1" thickBot="1" x14ac:dyDescent="0.25">
      <c r="A220" s="554"/>
      <c r="B220" s="542"/>
      <c r="C220" s="241"/>
      <c r="D220" s="242"/>
      <c r="E220" s="243"/>
      <c r="F220" s="79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49"/>
      <c r="S220" s="92"/>
    </row>
    <row r="221" spans="1:19" s="1" customFormat="1" ht="22.5" customHeight="1" thickBot="1" x14ac:dyDescent="0.25">
      <c r="A221" s="554"/>
      <c r="B221" s="543"/>
      <c r="C221" s="566" t="s">
        <v>7</v>
      </c>
      <c r="D221" s="567"/>
      <c r="E221" s="568"/>
      <c r="F221" s="82" t="e">
        <f>#N/A</f>
        <v>#N/A</v>
      </c>
      <c r="G221" s="26" t="e">
        <f>#N/A</f>
        <v>#N/A</v>
      </c>
      <c r="H221" s="26" t="e">
        <f>#N/A</f>
        <v>#N/A</v>
      </c>
      <c r="I221" s="26" t="e">
        <f>#N/A</f>
        <v>#N/A</v>
      </c>
      <c r="J221" s="26" t="e">
        <f>#N/A</f>
        <v>#N/A</v>
      </c>
      <c r="K221" s="26" t="e">
        <f>#N/A</f>
        <v>#N/A</v>
      </c>
      <c r="L221" s="26" t="e">
        <f>#N/A</f>
        <v>#N/A</v>
      </c>
      <c r="M221" s="26" t="e">
        <f>#N/A</f>
        <v>#N/A</v>
      </c>
      <c r="N221" s="26" t="e">
        <f>#N/A</f>
        <v>#N/A</v>
      </c>
      <c r="O221" s="26" t="e">
        <f>#N/A</f>
        <v>#N/A</v>
      </c>
      <c r="P221" s="26" t="e">
        <f>#N/A</f>
        <v>#N/A</v>
      </c>
      <c r="Q221" s="27" t="e">
        <f>#N/A</f>
        <v>#N/A</v>
      </c>
      <c r="R221" s="28" t="e">
        <f>AVERAGE(F221:Q221)</f>
        <v>#N/A</v>
      </c>
      <c r="S221" s="40"/>
    </row>
    <row r="222" spans="1:19" s="1" customFormat="1" ht="22.5" customHeight="1" thickBot="1" x14ac:dyDescent="0.25">
      <c r="A222" s="554"/>
      <c r="B222" s="22"/>
      <c r="C222" s="240"/>
      <c r="D222" s="240"/>
      <c r="E222" s="240"/>
      <c r="F222" s="15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33"/>
      <c r="S222" s="40"/>
    </row>
    <row r="223" spans="1:19" s="1" customFormat="1" ht="22.5" customHeight="1" x14ac:dyDescent="0.2">
      <c r="A223" s="554"/>
      <c r="B223" s="541" t="s">
        <v>94</v>
      </c>
      <c r="C223" s="544" t="s">
        <v>270</v>
      </c>
      <c r="D223" s="545"/>
      <c r="E223" s="546"/>
      <c r="F223" s="83">
        <v>2.15</v>
      </c>
      <c r="G223" s="34">
        <v>2.15</v>
      </c>
      <c r="H223" s="34">
        <v>2.15</v>
      </c>
      <c r="I223" s="34">
        <v>2.15</v>
      </c>
      <c r="J223" s="34">
        <v>2.15</v>
      </c>
      <c r="K223" s="34">
        <v>2.15</v>
      </c>
      <c r="L223" s="34">
        <v>2.15</v>
      </c>
      <c r="M223" s="34">
        <v>2.15</v>
      </c>
      <c r="N223" s="34">
        <v>2.15</v>
      </c>
      <c r="O223" s="34">
        <v>2.15</v>
      </c>
      <c r="P223" s="34">
        <v>2.15</v>
      </c>
      <c r="Q223" s="34">
        <v>2.15</v>
      </c>
      <c r="R223" s="50">
        <f>AVERAGE(F223:Q223)</f>
        <v>2.1499999999999995</v>
      </c>
      <c r="S223" s="92"/>
    </row>
    <row r="224" spans="1:19" s="1" customFormat="1" ht="22.5" customHeight="1" thickBot="1" x14ac:dyDescent="0.25">
      <c r="A224" s="554"/>
      <c r="B224" s="556"/>
      <c r="C224" s="241"/>
      <c r="D224" s="242"/>
      <c r="E224" s="243"/>
      <c r="F224" s="170">
        <v>0</v>
      </c>
      <c r="G224" s="170">
        <v>0</v>
      </c>
      <c r="H224" s="170">
        <v>0</v>
      </c>
      <c r="I224" s="170">
        <v>0</v>
      </c>
      <c r="J224" s="170">
        <v>0</v>
      </c>
      <c r="K224" s="170">
        <v>0</v>
      </c>
      <c r="L224" s="170">
        <v>0</v>
      </c>
      <c r="M224" s="170">
        <v>0</v>
      </c>
      <c r="N224" s="170">
        <v>0</v>
      </c>
      <c r="O224" s="170">
        <v>0</v>
      </c>
      <c r="P224" s="170">
        <v>0</v>
      </c>
      <c r="Q224" s="170">
        <v>0</v>
      </c>
      <c r="R224" s="46">
        <f>AVERAGE(F224:Q224)</f>
        <v>0</v>
      </c>
      <c r="S224" s="92"/>
    </row>
    <row r="225" spans="1:20" s="1" customFormat="1" ht="22.5" customHeight="1" thickBot="1" x14ac:dyDescent="0.25">
      <c r="A225" s="554"/>
      <c r="B225" s="543"/>
      <c r="C225" s="566" t="s">
        <v>7</v>
      </c>
      <c r="D225" s="567"/>
      <c r="E225" s="568"/>
      <c r="F225" s="82" t="e">
        <f>#N/A</f>
        <v>#N/A</v>
      </c>
      <c r="G225" s="26" t="e">
        <f>#N/A</f>
        <v>#N/A</v>
      </c>
      <c r="H225" s="26" t="e">
        <f>#N/A</f>
        <v>#N/A</v>
      </c>
      <c r="I225" s="26" t="e">
        <f>#N/A</f>
        <v>#N/A</v>
      </c>
      <c r="J225" s="26" t="e">
        <f>#N/A</f>
        <v>#N/A</v>
      </c>
      <c r="K225" s="26" t="e">
        <f>#N/A</f>
        <v>#N/A</v>
      </c>
      <c r="L225" s="26" t="e">
        <f>#N/A</f>
        <v>#N/A</v>
      </c>
      <c r="M225" s="26" t="e">
        <f>#N/A</f>
        <v>#N/A</v>
      </c>
      <c r="N225" s="26" t="e">
        <f>#N/A</f>
        <v>#N/A</v>
      </c>
      <c r="O225" s="26" t="e">
        <f>#N/A</f>
        <v>#N/A</v>
      </c>
      <c r="P225" s="26" t="e">
        <f>#N/A</f>
        <v>#N/A</v>
      </c>
      <c r="Q225" s="27" t="e">
        <f>#N/A</f>
        <v>#N/A</v>
      </c>
      <c r="R225" s="28" t="e">
        <f>AVERAGE(F225:Q225)</f>
        <v>#N/A</v>
      </c>
      <c r="S225" s="40"/>
    </row>
    <row r="226" spans="1:20" s="1" customFormat="1" ht="22.5" customHeight="1" thickBot="1" x14ac:dyDescent="0.25">
      <c r="A226" s="554"/>
      <c r="B226" s="22"/>
      <c r="C226" s="240"/>
      <c r="D226" s="240"/>
      <c r="E226" s="240"/>
      <c r="F226" s="15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33"/>
      <c r="S226" s="40"/>
    </row>
    <row r="227" spans="1:20" s="1" customFormat="1" ht="22.5" customHeight="1" x14ac:dyDescent="0.2">
      <c r="A227" s="554"/>
      <c r="B227" s="541" t="s">
        <v>95</v>
      </c>
      <c r="C227" s="544" t="s">
        <v>270</v>
      </c>
      <c r="D227" s="545"/>
      <c r="E227" s="546"/>
      <c r="F227" s="83">
        <v>2.1</v>
      </c>
      <c r="G227" s="34">
        <v>2.1</v>
      </c>
      <c r="H227" s="34">
        <v>2.1</v>
      </c>
      <c r="I227" s="34">
        <v>2.1</v>
      </c>
      <c r="J227" s="34">
        <v>2.1</v>
      </c>
      <c r="K227" s="34">
        <v>2.1</v>
      </c>
      <c r="L227" s="34">
        <v>2.1</v>
      </c>
      <c r="M227" s="34">
        <v>2.1</v>
      </c>
      <c r="N227" s="34">
        <v>2.1</v>
      </c>
      <c r="O227" s="34">
        <v>2.1</v>
      </c>
      <c r="P227" s="34">
        <v>2.1</v>
      </c>
      <c r="Q227" s="34">
        <v>2.1</v>
      </c>
      <c r="R227" s="50">
        <f>AVERAGE(F227:Q227)</f>
        <v>2.1000000000000005</v>
      </c>
      <c r="S227" s="92"/>
    </row>
    <row r="228" spans="1:20" s="1" customFormat="1" ht="22.5" customHeight="1" thickBot="1" x14ac:dyDescent="0.25">
      <c r="A228" s="554"/>
      <c r="B228" s="542"/>
      <c r="C228" s="241"/>
      <c r="D228" s="242"/>
      <c r="E228" s="243"/>
      <c r="F228" s="79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49"/>
      <c r="S228" s="92"/>
    </row>
    <row r="229" spans="1:20" s="1" customFormat="1" ht="22.5" customHeight="1" thickBot="1" x14ac:dyDescent="0.25">
      <c r="A229" s="554"/>
      <c r="B229" s="543"/>
      <c r="C229" s="566" t="s">
        <v>7</v>
      </c>
      <c r="D229" s="567"/>
      <c r="E229" s="568"/>
      <c r="F229" s="82" t="e">
        <f>#N/A</f>
        <v>#N/A</v>
      </c>
      <c r="G229" s="26" t="e">
        <f>#N/A</f>
        <v>#N/A</v>
      </c>
      <c r="H229" s="26" t="e">
        <f>#N/A</f>
        <v>#N/A</v>
      </c>
      <c r="I229" s="26" t="e">
        <f>#N/A</f>
        <v>#N/A</v>
      </c>
      <c r="J229" s="26" t="e">
        <f>#N/A</f>
        <v>#N/A</v>
      </c>
      <c r="K229" s="26" t="e">
        <f>#N/A</f>
        <v>#N/A</v>
      </c>
      <c r="L229" s="26" t="e">
        <f>#N/A</f>
        <v>#N/A</v>
      </c>
      <c r="M229" s="26" t="e">
        <f>#N/A</f>
        <v>#N/A</v>
      </c>
      <c r="N229" s="26" t="e">
        <f>#N/A</f>
        <v>#N/A</v>
      </c>
      <c r="O229" s="26" t="e">
        <f>#N/A</f>
        <v>#N/A</v>
      </c>
      <c r="P229" s="26" t="e">
        <f>#N/A</f>
        <v>#N/A</v>
      </c>
      <c r="Q229" s="27" t="e">
        <f>#N/A</f>
        <v>#N/A</v>
      </c>
      <c r="R229" s="28" t="e">
        <f>AVERAGE(F229:Q229)</f>
        <v>#N/A</v>
      </c>
      <c r="S229" s="40"/>
    </row>
    <row r="230" spans="1:20" s="23" customFormat="1" ht="22.5" customHeight="1" thickBot="1" x14ac:dyDescent="0.25">
      <c r="A230" s="554"/>
      <c r="B230" s="22"/>
      <c r="C230" s="240"/>
      <c r="D230" s="240"/>
      <c r="E230" s="240"/>
      <c r="F230" s="24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33"/>
      <c r="S230" s="40"/>
    </row>
    <row r="231" spans="1:20" s="23" customFormat="1" ht="22.5" customHeight="1" x14ac:dyDescent="0.2">
      <c r="A231" s="554"/>
      <c r="B231" s="541" t="s">
        <v>96</v>
      </c>
      <c r="C231" s="544" t="s">
        <v>270</v>
      </c>
      <c r="D231" s="545"/>
      <c r="E231" s="546"/>
      <c r="F231" s="83">
        <v>9</v>
      </c>
      <c r="G231" s="34">
        <v>9</v>
      </c>
      <c r="H231" s="34">
        <v>9</v>
      </c>
      <c r="I231" s="34">
        <v>9</v>
      </c>
      <c r="J231" s="34">
        <v>9</v>
      </c>
      <c r="K231" s="34">
        <v>9</v>
      </c>
      <c r="L231" s="34">
        <v>9</v>
      </c>
      <c r="M231" s="34">
        <v>9</v>
      </c>
      <c r="N231" s="34">
        <v>9</v>
      </c>
      <c r="O231" s="34">
        <v>9</v>
      </c>
      <c r="P231" s="34">
        <v>9</v>
      </c>
      <c r="Q231" s="34">
        <v>9</v>
      </c>
      <c r="R231" s="50">
        <f>AVERAGE(F231:Q231)</f>
        <v>9</v>
      </c>
      <c r="S231" s="92"/>
    </row>
    <row r="232" spans="1:20" s="23" customFormat="1" ht="22.5" customHeight="1" x14ac:dyDescent="0.2">
      <c r="A232" s="554"/>
      <c r="B232" s="556"/>
      <c r="C232" s="340"/>
      <c r="D232" s="341"/>
      <c r="E232" s="342"/>
      <c r="F232" s="259">
        <v>0</v>
      </c>
      <c r="G232" s="260">
        <v>0</v>
      </c>
      <c r="H232" s="260">
        <v>0</v>
      </c>
      <c r="I232" s="260">
        <v>0</v>
      </c>
      <c r="J232" s="260">
        <v>0</v>
      </c>
      <c r="K232" s="260">
        <v>0</v>
      </c>
      <c r="L232" s="260">
        <v>0</v>
      </c>
      <c r="M232" s="260">
        <v>0</v>
      </c>
      <c r="N232" s="260">
        <v>0</v>
      </c>
      <c r="O232" s="260">
        <v>0</v>
      </c>
      <c r="P232" s="260">
        <v>0</v>
      </c>
      <c r="Q232" s="260">
        <v>0</v>
      </c>
      <c r="R232" s="46">
        <f>AVERAGE(F232:Q232)</f>
        <v>0</v>
      </c>
      <c r="S232" s="92"/>
    </row>
    <row r="233" spans="1:20" s="23" customFormat="1" ht="22.5" customHeight="1" thickBot="1" x14ac:dyDescent="0.25">
      <c r="A233" s="554"/>
      <c r="B233" s="542"/>
      <c r="C233" s="241"/>
      <c r="D233" s="242"/>
      <c r="E233" s="243"/>
      <c r="F233" s="163">
        <v>0</v>
      </c>
      <c r="G233" s="164">
        <v>0</v>
      </c>
      <c r="H233" s="164">
        <v>0</v>
      </c>
      <c r="I233" s="164">
        <v>0</v>
      </c>
      <c r="J233" s="164">
        <v>0</v>
      </c>
      <c r="K233" s="164">
        <v>0</v>
      </c>
      <c r="L233" s="164">
        <v>0</v>
      </c>
      <c r="M233" s="164">
        <v>0</v>
      </c>
      <c r="N233" s="164">
        <v>0</v>
      </c>
      <c r="O233" s="164">
        <v>0</v>
      </c>
      <c r="P233" s="164">
        <v>0</v>
      </c>
      <c r="Q233" s="164">
        <v>0</v>
      </c>
      <c r="R233" s="49">
        <f>AVERAGE(F233:Q233)</f>
        <v>0</v>
      </c>
      <c r="S233" s="92"/>
    </row>
    <row r="234" spans="1:20" s="23" customFormat="1" ht="22.5" customHeight="1" thickBot="1" x14ac:dyDescent="0.25">
      <c r="A234" s="554"/>
      <c r="B234" s="543"/>
      <c r="C234" s="566" t="s">
        <v>7</v>
      </c>
      <c r="D234" s="567"/>
      <c r="E234" s="568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20" s="23" customFormat="1" ht="22.5" customHeight="1" thickBot="1" x14ac:dyDescent="0.25">
      <c r="A235" s="554"/>
      <c r="B235" s="22"/>
      <c r="C235" s="240"/>
      <c r="D235" s="240"/>
      <c r="E235" s="240"/>
      <c r="F235" s="24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20" s="23" customFormat="1" ht="22.5" customHeight="1" x14ac:dyDescent="0.2">
      <c r="A236" s="554"/>
      <c r="B236" s="541" t="s">
        <v>97</v>
      </c>
      <c r="C236" s="544" t="s">
        <v>270</v>
      </c>
      <c r="D236" s="545"/>
      <c r="E236" s="546"/>
      <c r="F236" s="83">
        <v>7</v>
      </c>
      <c r="G236" s="34">
        <v>7</v>
      </c>
      <c r="H236" s="34">
        <v>7</v>
      </c>
      <c r="I236" s="34">
        <v>7</v>
      </c>
      <c r="J236" s="34">
        <v>7</v>
      </c>
      <c r="K236" s="34">
        <v>7</v>
      </c>
      <c r="L236" s="34">
        <v>7</v>
      </c>
      <c r="M236" s="34">
        <v>7</v>
      </c>
      <c r="N236" s="34">
        <v>7</v>
      </c>
      <c r="O236" s="34">
        <v>7</v>
      </c>
      <c r="P236" s="34">
        <v>7</v>
      </c>
      <c r="Q236" s="34">
        <v>7</v>
      </c>
      <c r="R236" s="48">
        <f>AVERAGE(F236:Q236)</f>
        <v>7</v>
      </c>
      <c r="S236" s="92"/>
    </row>
    <row r="237" spans="1:20" s="23" customFormat="1" ht="22.5" customHeight="1" thickBot="1" x14ac:dyDescent="0.25">
      <c r="A237" s="554"/>
      <c r="B237" s="542"/>
      <c r="C237" s="241"/>
      <c r="D237" s="242"/>
      <c r="E237" s="243"/>
      <c r="F237" s="79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49"/>
      <c r="S237" s="92"/>
    </row>
    <row r="238" spans="1:20" s="23" customFormat="1" ht="22.5" customHeight="1" thickBot="1" x14ac:dyDescent="0.25">
      <c r="A238" s="555"/>
      <c r="B238" s="543"/>
      <c r="C238" s="566" t="s">
        <v>7</v>
      </c>
      <c r="D238" s="567"/>
      <c r="E238" s="568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20" s="23" customFormat="1" ht="22.5" customHeight="1" thickBot="1" x14ac:dyDescent="0.25">
      <c r="A239" s="22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20" s="1" customFormat="1" ht="51" customHeight="1" thickBot="1" x14ac:dyDescent="0.25">
      <c r="A240" s="532"/>
      <c r="B240" s="533"/>
      <c r="C240" s="240"/>
      <c r="D240" s="240"/>
      <c r="E240" s="87" t="s">
        <v>279</v>
      </c>
      <c r="F240" s="88" t="e">
        <f>#N/A</f>
        <v>#N/A</v>
      </c>
      <c r="G240" s="88" t="e">
        <f>#N/A</f>
        <v>#N/A</v>
      </c>
      <c r="H240" s="88" t="e">
        <f>#N/A</f>
        <v>#N/A</v>
      </c>
      <c r="I240" s="88" t="e">
        <f>#N/A</f>
        <v>#N/A</v>
      </c>
      <c r="J240" s="88" t="e">
        <f>#N/A</f>
        <v>#N/A</v>
      </c>
      <c r="K240" s="88" t="e">
        <f>#N/A</f>
        <v>#N/A</v>
      </c>
      <c r="L240" s="88" t="e">
        <f>#N/A</f>
        <v>#N/A</v>
      </c>
      <c r="M240" s="88" t="e">
        <f>#N/A</f>
        <v>#N/A</v>
      </c>
      <c r="N240" s="88" t="e">
        <f>#N/A</f>
        <v>#N/A</v>
      </c>
      <c r="O240" s="88" t="e">
        <f>#N/A</f>
        <v>#N/A</v>
      </c>
      <c r="P240" s="88" t="e">
        <f>#N/A</f>
        <v>#N/A</v>
      </c>
      <c r="Q240" s="88" t="e">
        <f>#N/A</f>
        <v>#N/A</v>
      </c>
      <c r="R240" s="20" t="e">
        <f>AVERAGE(F240:Q240)</f>
        <v>#N/A</v>
      </c>
      <c r="S240" s="92"/>
      <c r="T240" s="393" t="e">
        <f>R168+R173+R177+R181+R185+R189+R193+R197+R201+R205+R209+R213+R217+R221+R225+R229+R234+R238</f>
        <v>#N/A</v>
      </c>
    </row>
    <row r="241" spans="1:20" s="23" customFormat="1" ht="22.5" customHeight="1" x14ac:dyDescent="0.2">
      <c r="A241" s="22"/>
      <c r="B241" s="22"/>
      <c r="C241" s="32"/>
      <c r="D241" s="32"/>
      <c r="E241" s="32"/>
      <c r="F241" s="15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33"/>
      <c r="S241" s="40"/>
    </row>
    <row r="242" spans="1:20" s="23" customFormat="1" ht="22.5" customHeight="1" x14ac:dyDescent="0.2">
      <c r="A242" s="22"/>
      <c r="B242" s="22"/>
      <c r="C242" s="32"/>
      <c r="D242" s="32"/>
      <c r="E242" s="32"/>
      <c r="F242" s="15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33"/>
      <c r="S242" s="40"/>
    </row>
    <row r="243" spans="1:20" s="23" customFormat="1" ht="22.5" customHeight="1" thickBot="1" x14ac:dyDescent="0.25">
      <c r="A243" s="22"/>
      <c r="B243" s="22"/>
      <c r="C243" s="32"/>
      <c r="D243" s="32"/>
      <c r="E243" s="32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1" customFormat="1" ht="31.5" customHeight="1" x14ac:dyDescent="0.2">
      <c r="A244" s="557" t="s">
        <v>101</v>
      </c>
      <c r="B244" s="569" t="s">
        <v>98</v>
      </c>
      <c r="C244" s="544" t="s">
        <v>270</v>
      </c>
      <c r="D244" s="545"/>
      <c r="E244" s="546"/>
      <c r="F244" s="83">
        <f>62.4+3.5</f>
        <v>65.900000000000006</v>
      </c>
      <c r="G244" s="34">
        <f>62.4+3.5</f>
        <v>65.900000000000006</v>
      </c>
      <c r="H244" s="34" t="e">
        <f>#N/A</f>
        <v>#N/A</v>
      </c>
      <c r="I244" s="34" t="e">
        <f>#N/A</f>
        <v>#N/A</v>
      </c>
      <c r="J244" s="34" t="e">
        <f>#N/A</f>
        <v>#N/A</v>
      </c>
      <c r="K244" s="34" t="e">
        <f>#N/A</f>
        <v>#N/A</v>
      </c>
      <c r="L244" s="34" t="e">
        <f>#N/A</f>
        <v>#N/A</v>
      </c>
      <c r="M244" s="34" t="e">
        <f>#N/A</f>
        <v>#N/A</v>
      </c>
      <c r="N244" s="34" t="e">
        <f>#N/A</f>
        <v>#N/A</v>
      </c>
      <c r="O244" s="34" t="e">
        <f>#N/A</f>
        <v>#N/A</v>
      </c>
      <c r="P244" s="34" t="e">
        <f>#N/A</f>
        <v>#N/A</v>
      </c>
      <c r="Q244" s="34" t="e">
        <f>#N/A</f>
        <v>#N/A</v>
      </c>
      <c r="R244" s="50" t="e">
        <f>#N/A</f>
        <v>#N/A</v>
      </c>
      <c r="S244" s="92"/>
    </row>
    <row r="245" spans="1:20" s="1" customFormat="1" ht="33.75" customHeight="1" x14ac:dyDescent="0.2">
      <c r="A245" s="558"/>
      <c r="B245" s="570"/>
      <c r="C245" s="267" t="s">
        <v>202</v>
      </c>
      <c r="D245" s="309" t="s">
        <v>203</v>
      </c>
      <c r="E245" s="268" t="s">
        <v>72</v>
      </c>
      <c r="F245" s="54">
        <v>0.5</v>
      </c>
      <c r="G245" s="54">
        <v>0.5</v>
      </c>
      <c r="H245" s="54">
        <v>0.5</v>
      </c>
      <c r="I245" s="54">
        <v>0.5</v>
      </c>
      <c r="J245" s="54">
        <v>0.5</v>
      </c>
      <c r="K245" s="54">
        <v>0.5</v>
      </c>
      <c r="L245" s="54">
        <v>0.5</v>
      </c>
      <c r="M245" s="54">
        <v>0.5</v>
      </c>
      <c r="N245" s="171">
        <v>0</v>
      </c>
      <c r="O245" s="171">
        <v>0</v>
      </c>
      <c r="P245" s="171">
        <v>0</v>
      </c>
      <c r="Q245" s="171">
        <v>0</v>
      </c>
      <c r="R245" s="46" t="e">
        <f>#N/A</f>
        <v>#N/A</v>
      </c>
      <c r="S245" s="92"/>
    </row>
    <row r="246" spans="1:20" s="1" customFormat="1" ht="22.5" customHeight="1" x14ac:dyDescent="0.2">
      <c r="A246" s="558"/>
      <c r="B246" s="570"/>
      <c r="C246" s="197"/>
      <c r="D246" s="195"/>
      <c r="E246" s="178" t="s">
        <v>4</v>
      </c>
      <c r="F246" s="54">
        <v>1</v>
      </c>
      <c r="G246" s="54">
        <v>1</v>
      </c>
      <c r="H246" s="54">
        <v>1</v>
      </c>
      <c r="I246" s="54">
        <v>1</v>
      </c>
      <c r="J246" s="54">
        <v>1</v>
      </c>
      <c r="K246" s="54">
        <v>1</v>
      </c>
      <c r="L246" s="54">
        <v>1</v>
      </c>
      <c r="M246" s="54">
        <v>1</v>
      </c>
      <c r="N246" s="54">
        <v>1</v>
      </c>
      <c r="O246" s="54">
        <v>1</v>
      </c>
      <c r="P246" s="54">
        <v>1</v>
      </c>
      <c r="Q246" s="71">
        <v>1</v>
      </c>
      <c r="R246" s="46" t="e">
        <f>#N/A</f>
        <v>#N/A</v>
      </c>
      <c r="S246" s="92"/>
      <c r="T246" s="14"/>
    </row>
    <row r="247" spans="1:20" s="1" customFormat="1" ht="22.5" customHeight="1" x14ac:dyDescent="0.2">
      <c r="A247" s="558"/>
      <c r="B247" s="570"/>
      <c r="C247" s="207"/>
      <c r="D247" s="206"/>
      <c r="E247" s="214" t="s">
        <v>115</v>
      </c>
      <c r="F247" s="166">
        <v>0</v>
      </c>
      <c r="G247" s="166">
        <v>0</v>
      </c>
      <c r="H247" s="166">
        <v>0</v>
      </c>
      <c r="I247" s="166">
        <v>0</v>
      </c>
      <c r="J247" s="166">
        <v>0</v>
      </c>
      <c r="K247" s="166">
        <v>0</v>
      </c>
      <c r="L247" s="166">
        <v>0</v>
      </c>
      <c r="M247" s="166">
        <v>0</v>
      </c>
      <c r="N247" s="166">
        <v>0</v>
      </c>
      <c r="O247" s="166">
        <v>0</v>
      </c>
      <c r="P247" s="166">
        <v>0</v>
      </c>
      <c r="Q247" s="166">
        <v>0</v>
      </c>
      <c r="R247" s="46" t="e">
        <f>#N/A</f>
        <v>#N/A</v>
      </c>
      <c r="S247" s="92"/>
      <c r="T247" s="14"/>
    </row>
    <row r="248" spans="1:20" s="1" customFormat="1" ht="22.5" customHeight="1" x14ac:dyDescent="0.2">
      <c r="A248" s="558"/>
      <c r="B248" s="570"/>
      <c r="C248" s="207"/>
      <c r="D248" s="206"/>
      <c r="E248" s="214" t="s">
        <v>254</v>
      </c>
      <c r="F248" s="166">
        <v>0</v>
      </c>
      <c r="G248" s="166">
        <v>0</v>
      </c>
      <c r="H248" s="166">
        <v>0</v>
      </c>
      <c r="I248" s="166">
        <v>0</v>
      </c>
      <c r="J248" s="166">
        <v>0</v>
      </c>
      <c r="K248" s="166">
        <v>0</v>
      </c>
      <c r="L248" s="51">
        <v>0.26</v>
      </c>
      <c r="M248" s="51">
        <v>0.26</v>
      </c>
      <c r="N248" s="51">
        <v>0.26</v>
      </c>
      <c r="O248" s="51">
        <v>0.26</v>
      </c>
      <c r="P248" s="51">
        <v>0.26</v>
      </c>
      <c r="Q248" s="51">
        <v>0.26</v>
      </c>
      <c r="R248" s="46" t="e">
        <f>#N/A</f>
        <v>#N/A</v>
      </c>
      <c r="S248" s="92"/>
      <c r="T248" s="14"/>
    </row>
    <row r="249" spans="1:20" s="1" customFormat="1" ht="46.5" customHeight="1" thickBot="1" x14ac:dyDescent="0.25">
      <c r="A249" s="558"/>
      <c r="B249" s="571"/>
      <c r="C249" s="303"/>
      <c r="D249" s="304"/>
      <c r="E249" s="334" t="s">
        <v>253</v>
      </c>
      <c r="F249" s="164">
        <v>0</v>
      </c>
      <c r="G249" s="164">
        <v>0</v>
      </c>
      <c r="H249" s="164">
        <v>0</v>
      </c>
      <c r="I249" s="164">
        <v>0</v>
      </c>
      <c r="J249" s="164">
        <v>0</v>
      </c>
      <c r="K249" s="53">
        <v>0.34</v>
      </c>
      <c r="L249" s="53">
        <v>5.81</v>
      </c>
      <c r="M249" s="53">
        <v>7.17</v>
      </c>
      <c r="N249" s="53">
        <v>1.1399999999999999</v>
      </c>
      <c r="O249" s="53">
        <v>0.06</v>
      </c>
      <c r="P249" s="53">
        <v>0.17</v>
      </c>
      <c r="Q249" s="53">
        <v>0.2</v>
      </c>
      <c r="R249" s="49" t="e">
        <f>#N/A</f>
        <v>#N/A</v>
      </c>
      <c r="S249" s="92"/>
    </row>
    <row r="250" spans="1:20" s="1" customFormat="1" ht="22.5" customHeight="1" thickBot="1" x14ac:dyDescent="0.25">
      <c r="A250" s="558"/>
      <c r="B250" s="562"/>
      <c r="C250" s="547" t="s">
        <v>7</v>
      </c>
      <c r="D250" s="548"/>
      <c r="E250" s="549"/>
      <c r="F250" s="82" t="e">
        <f>#N/A</f>
        <v>#N/A</v>
      </c>
      <c r="G250" s="26" t="e">
        <f>#N/A</f>
        <v>#N/A</v>
      </c>
      <c r="H250" s="26" t="e">
        <f>#N/A</f>
        <v>#N/A</v>
      </c>
      <c r="I250" s="26" t="e">
        <f>#N/A</f>
        <v>#N/A</v>
      </c>
      <c r="J250" s="26" t="e">
        <f>#N/A</f>
        <v>#N/A</v>
      </c>
      <c r="K250" s="26" t="e">
        <f>#N/A</f>
        <v>#N/A</v>
      </c>
      <c r="L250" s="26" t="e">
        <f>#N/A</f>
        <v>#N/A</v>
      </c>
      <c r="M250" s="26" t="e">
        <f>#N/A</f>
        <v>#N/A</v>
      </c>
      <c r="N250" s="26" t="e">
        <f>#N/A</f>
        <v>#N/A</v>
      </c>
      <c r="O250" s="26" t="e">
        <f>#N/A</f>
        <v>#N/A</v>
      </c>
      <c r="P250" s="26" t="e">
        <f>#N/A</f>
        <v>#N/A</v>
      </c>
      <c r="Q250" s="27" t="e">
        <f>#N/A</f>
        <v>#N/A</v>
      </c>
      <c r="R250" s="28" t="e">
        <f>AVERAGE(F250:Q250)</f>
        <v>#N/A</v>
      </c>
      <c r="S250" s="92"/>
    </row>
    <row r="251" spans="1:20" s="1" customFormat="1" ht="22.5" customHeight="1" thickBot="1" x14ac:dyDescent="0.25">
      <c r="A251" s="558"/>
      <c r="B251" s="22"/>
      <c r="C251" s="32"/>
      <c r="D251" s="32"/>
      <c r="E251" s="32"/>
      <c r="F251" s="15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33"/>
      <c r="S251" s="40"/>
    </row>
    <row r="252" spans="1:20" s="1" customFormat="1" ht="22.5" customHeight="1" x14ac:dyDescent="0.2">
      <c r="A252" s="558"/>
      <c r="B252" s="560" t="s">
        <v>8</v>
      </c>
      <c r="C252" s="544" t="s">
        <v>270</v>
      </c>
      <c r="D252" s="545"/>
      <c r="E252" s="546"/>
      <c r="F252" s="83">
        <v>8.9</v>
      </c>
      <c r="G252" s="34">
        <v>8.9</v>
      </c>
      <c r="H252" s="34">
        <v>8.9</v>
      </c>
      <c r="I252" s="34">
        <v>8.9</v>
      </c>
      <c r="J252" s="34">
        <v>8.9</v>
      </c>
      <c r="K252" s="34">
        <v>8.9</v>
      </c>
      <c r="L252" s="34">
        <v>8.9</v>
      </c>
      <c r="M252" s="34">
        <v>8.9</v>
      </c>
      <c r="N252" s="34">
        <v>8.9</v>
      </c>
      <c r="O252" s="34">
        <v>8.9</v>
      </c>
      <c r="P252" s="34">
        <v>8.9</v>
      </c>
      <c r="Q252" s="34">
        <v>8.9</v>
      </c>
      <c r="R252" s="50">
        <f>AVERAGE(F252:Q252)</f>
        <v>8.9000000000000021</v>
      </c>
      <c r="S252" s="92"/>
    </row>
    <row r="253" spans="1:20" s="1" customFormat="1" ht="28.5" customHeight="1" x14ac:dyDescent="0.2">
      <c r="A253" s="558"/>
      <c r="B253" s="563"/>
      <c r="C253" s="188"/>
      <c r="D253" s="189"/>
      <c r="E253" s="190"/>
      <c r="F253" s="259">
        <v>0</v>
      </c>
      <c r="G253" s="260">
        <v>0</v>
      </c>
      <c r="H253" s="260">
        <v>0</v>
      </c>
      <c r="I253" s="260">
        <v>0</v>
      </c>
      <c r="J253" s="260">
        <v>0</v>
      </c>
      <c r="K253" s="260">
        <v>0</v>
      </c>
      <c r="L253" s="260">
        <v>0</v>
      </c>
      <c r="M253" s="260">
        <v>0</v>
      </c>
      <c r="N253" s="260">
        <v>0</v>
      </c>
      <c r="O253" s="260">
        <v>0</v>
      </c>
      <c r="P253" s="260">
        <v>0</v>
      </c>
      <c r="Q253" s="260">
        <v>0</v>
      </c>
      <c r="R253" s="46">
        <f>AVERAGE(F253:Q253)</f>
        <v>0</v>
      </c>
      <c r="S253" s="92"/>
    </row>
    <row r="254" spans="1:20" s="1" customFormat="1" ht="31.5" customHeight="1" thickBot="1" x14ac:dyDescent="0.25">
      <c r="A254" s="558"/>
      <c r="B254" s="561"/>
      <c r="C254" s="201"/>
      <c r="D254" s="194"/>
      <c r="E254" s="178"/>
      <c r="F254" s="415">
        <v>0</v>
      </c>
      <c r="G254" s="164">
        <v>0</v>
      </c>
      <c r="H254" s="164">
        <v>0</v>
      </c>
      <c r="I254" s="164">
        <v>0</v>
      </c>
      <c r="J254" s="164">
        <v>0</v>
      </c>
      <c r="K254" s="164">
        <v>0</v>
      </c>
      <c r="L254" s="164">
        <v>0</v>
      </c>
      <c r="M254" s="164">
        <v>0</v>
      </c>
      <c r="N254" s="164">
        <v>0</v>
      </c>
      <c r="O254" s="164">
        <v>0</v>
      </c>
      <c r="P254" s="164">
        <v>0</v>
      </c>
      <c r="Q254" s="164">
        <v>0</v>
      </c>
      <c r="R254" s="46">
        <f>AVERAGE(F254:Q254)</f>
        <v>0</v>
      </c>
      <c r="S254" s="92"/>
    </row>
    <row r="255" spans="1:20" s="1" customFormat="1" ht="22.5" customHeight="1" thickBot="1" x14ac:dyDescent="0.25">
      <c r="A255" s="558"/>
      <c r="B255" s="562"/>
      <c r="C255" s="572" t="s">
        <v>7</v>
      </c>
      <c r="D255" s="573"/>
      <c r="E255" s="574"/>
      <c r="F255" s="82" t="e">
        <f>#N/A</f>
        <v>#N/A</v>
      </c>
      <c r="G255" s="26" t="e">
        <f>#N/A</f>
        <v>#N/A</v>
      </c>
      <c r="H255" s="26" t="e">
        <f>#N/A</f>
        <v>#N/A</v>
      </c>
      <c r="I255" s="26" t="e">
        <f>#N/A</f>
        <v>#N/A</v>
      </c>
      <c r="J255" s="26" t="e">
        <f>#N/A</f>
        <v>#N/A</v>
      </c>
      <c r="K255" s="26" t="e">
        <f>#N/A</f>
        <v>#N/A</v>
      </c>
      <c r="L255" s="26" t="e">
        <f>#N/A</f>
        <v>#N/A</v>
      </c>
      <c r="M255" s="26" t="e">
        <f>#N/A</f>
        <v>#N/A</v>
      </c>
      <c r="N255" s="26" t="e">
        <f>#N/A</f>
        <v>#N/A</v>
      </c>
      <c r="O255" s="26" t="e">
        <f>#N/A</f>
        <v>#N/A</v>
      </c>
      <c r="P255" s="26" t="e">
        <f>#N/A</f>
        <v>#N/A</v>
      </c>
      <c r="Q255" s="27" t="e">
        <f>#N/A</f>
        <v>#N/A</v>
      </c>
      <c r="R255" s="28" t="e">
        <f>#N/A</f>
        <v>#N/A</v>
      </c>
      <c r="S255" s="40"/>
    </row>
    <row r="256" spans="1:20" s="1" customFormat="1" ht="22.5" customHeight="1" thickBot="1" x14ac:dyDescent="0.25">
      <c r="A256" s="558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19" s="1" customFormat="1" ht="22.5" customHeight="1" x14ac:dyDescent="0.2">
      <c r="A257" s="558"/>
      <c r="B257" s="541" t="s">
        <v>9</v>
      </c>
      <c r="C257" s="544" t="s">
        <v>270</v>
      </c>
      <c r="D257" s="545"/>
      <c r="E257" s="546"/>
      <c r="F257" s="157">
        <v>19</v>
      </c>
      <c r="G257" s="34">
        <v>19</v>
      </c>
      <c r="H257" s="34">
        <v>19</v>
      </c>
      <c r="I257" s="34">
        <v>19</v>
      </c>
      <c r="J257" s="34">
        <v>19</v>
      </c>
      <c r="K257" s="34">
        <v>19</v>
      </c>
      <c r="L257" s="34">
        <v>19</v>
      </c>
      <c r="M257" s="34">
        <v>19</v>
      </c>
      <c r="N257" s="34">
        <v>19</v>
      </c>
      <c r="O257" s="34">
        <v>19</v>
      </c>
      <c r="P257" s="34">
        <v>19</v>
      </c>
      <c r="Q257" s="34">
        <v>19</v>
      </c>
      <c r="R257" s="50">
        <f>AVERAGE(F257:Q257)</f>
        <v>19</v>
      </c>
      <c r="S257" s="92"/>
    </row>
    <row r="258" spans="1:19" s="1" customFormat="1" ht="22.5" customHeight="1" x14ac:dyDescent="0.2">
      <c r="A258" s="558"/>
      <c r="B258" s="556"/>
      <c r="C258" s="188"/>
      <c r="D258" s="189"/>
      <c r="E258" s="274" t="s">
        <v>281</v>
      </c>
      <c r="F258" s="436">
        <v>0</v>
      </c>
      <c r="G258" s="215">
        <v>0</v>
      </c>
      <c r="H258" s="215">
        <v>0</v>
      </c>
      <c r="I258" s="215">
        <v>0</v>
      </c>
      <c r="J258" s="215">
        <v>0</v>
      </c>
      <c r="K258" s="215">
        <v>0</v>
      </c>
      <c r="L258" s="215">
        <v>0</v>
      </c>
      <c r="M258" s="215">
        <v>0</v>
      </c>
      <c r="N258" s="215">
        <v>0</v>
      </c>
      <c r="O258" s="215">
        <v>0</v>
      </c>
      <c r="P258" s="215">
        <v>0</v>
      </c>
      <c r="Q258" s="215">
        <v>0</v>
      </c>
      <c r="R258" s="46">
        <f>AVERAGE(F258:Q258)</f>
        <v>0</v>
      </c>
      <c r="S258" s="92"/>
    </row>
    <row r="259" spans="1:19" s="1" customFormat="1" ht="22.5" customHeight="1" thickBot="1" x14ac:dyDescent="0.25">
      <c r="A259" s="558"/>
      <c r="B259" s="542"/>
      <c r="C259" s="201"/>
      <c r="D259" s="194"/>
      <c r="E259" s="275"/>
      <c r="F259" s="305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47"/>
      <c r="S259" s="92"/>
    </row>
    <row r="260" spans="1:19" s="1" customFormat="1" ht="22.5" customHeight="1" thickBot="1" x14ac:dyDescent="0.25">
      <c r="A260" s="558"/>
      <c r="B260" s="543"/>
      <c r="C260" s="572" t="s">
        <v>7</v>
      </c>
      <c r="D260" s="573"/>
      <c r="E260" s="574"/>
      <c r="F260" s="82" t="e">
        <f>#N/A</f>
        <v>#N/A</v>
      </c>
      <c r="G260" s="26" t="e">
        <f>#N/A</f>
        <v>#N/A</v>
      </c>
      <c r="H260" s="26" t="e">
        <f>#N/A</f>
        <v>#N/A</v>
      </c>
      <c r="I260" s="26" t="e">
        <f>#N/A</f>
        <v>#N/A</v>
      </c>
      <c r="J260" s="26" t="e">
        <f>#N/A</f>
        <v>#N/A</v>
      </c>
      <c r="K260" s="26" t="e">
        <f>#N/A</f>
        <v>#N/A</v>
      </c>
      <c r="L260" s="26" t="e">
        <f>#N/A</f>
        <v>#N/A</v>
      </c>
      <c r="M260" s="26" t="e">
        <f>#N/A</f>
        <v>#N/A</v>
      </c>
      <c r="N260" s="26" t="e">
        <f>#N/A</f>
        <v>#N/A</v>
      </c>
      <c r="O260" s="26" t="e">
        <f>#N/A</f>
        <v>#N/A</v>
      </c>
      <c r="P260" s="26" t="e">
        <f>#N/A</f>
        <v>#N/A</v>
      </c>
      <c r="Q260" s="26" t="e">
        <f>#N/A</f>
        <v>#N/A</v>
      </c>
      <c r="R260" s="28" t="e">
        <f>AVERAGE(F260:Q260)</f>
        <v>#N/A</v>
      </c>
      <c r="S260" s="40"/>
    </row>
    <row r="261" spans="1:19" s="1" customFormat="1" ht="22.5" customHeight="1" thickBot="1" x14ac:dyDescent="0.25">
      <c r="A261" s="558"/>
      <c r="B261" s="22"/>
      <c r="C261" s="32"/>
      <c r="D261" s="32"/>
      <c r="E261" s="32"/>
      <c r="F261" s="15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33"/>
      <c r="S261" s="40"/>
    </row>
    <row r="262" spans="1:19" s="1" customFormat="1" ht="22.5" customHeight="1" x14ac:dyDescent="0.2">
      <c r="A262" s="558"/>
      <c r="B262" s="541" t="s">
        <v>107</v>
      </c>
      <c r="C262" s="544" t="s">
        <v>270</v>
      </c>
      <c r="D262" s="545"/>
      <c r="E262" s="546"/>
      <c r="F262" s="157">
        <v>125.75</v>
      </c>
      <c r="G262" s="34">
        <v>125.75</v>
      </c>
      <c r="H262" s="34">
        <v>125.75</v>
      </c>
      <c r="I262" s="34">
        <v>125.75</v>
      </c>
      <c r="J262" s="34">
        <v>125.75</v>
      </c>
      <c r="K262" s="34">
        <v>125.75</v>
      </c>
      <c r="L262" s="34">
        <v>125.75</v>
      </c>
      <c r="M262" s="34">
        <v>125.75</v>
      </c>
      <c r="N262" s="34">
        <v>125.75</v>
      </c>
      <c r="O262" s="34">
        <v>125.75</v>
      </c>
      <c r="P262" s="34">
        <v>125.75</v>
      </c>
      <c r="Q262" s="34">
        <v>125.75</v>
      </c>
      <c r="R262" s="50" t="e">
        <f>#N/A</f>
        <v>#N/A</v>
      </c>
      <c r="S262" s="92"/>
    </row>
    <row r="263" spans="1:19" s="1" customFormat="1" ht="22.5" customHeight="1" x14ac:dyDescent="0.2">
      <c r="A263" s="558"/>
      <c r="B263" s="556"/>
      <c r="C263" s="188"/>
      <c r="D263" s="189"/>
      <c r="E263" s="274"/>
      <c r="F263" s="284">
        <v>-3.1</v>
      </c>
      <c r="G263" s="102">
        <v>-3.1</v>
      </c>
      <c r="H263" s="102">
        <v>-3.1</v>
      </c>
      <c r="I263" s="102">
        <v>-3.1</v>
      </c>
      <c r="J263" s="102">
        <v>-3.1</v>
      </c>
      <c r="K263" s="102">
        <v>-3.1</v>
      </c>
      <c r="L263" s="102">
        <v>-3.1</v>
      </c>
      <c r="M263" s="102">
        <v>-3.1</v>
      </c>
      <c r="N263" s="102">
        <v>-3.1</v>
      </c>
      <c r="O263" s="102">
        <v>-3.1</v>
      </c>
      <c r="P263" s="102">
        <v>-3.1</v>
      </c>
      <c r="Q263" s="102">
        <v>-3.1</v>
      </c>
      <c r="R263" s="46" t="e">
        <f>#N/A</f>
        <v>#N/A</v>
      </c>
      <c r="S263" s="92"/>
    </row>
    <row r="264" spans="1:19" s="1" customFormat="1" ht="28.5" customHeight="1" x14ac:dyDescent="0.2">
      <c r="A264" s="558"/>
      <c r="B264" s="556"/>
      <c r="C264" s="197"/>
      <c r="D264" s="195"/>
      <c r="E264" s="275" t="s">
        <v>167</v>
      </c>
      <c r="F264" s="95">
        <v>0.5</v>
      </c>
      <c r="G264" s="54">
        <v>0.5</v>
      </c>
      <c r="H264" s="54">
        <v>0.5</v>
      </c>
      <c r="I264" s="54">
        <v>0.5</v>
      </c>
      <c r="J264" s="54">
        <v>0.5</v>
      </c>
      <c r="K264" s="54">
        <v>0.5</v>
      </c>
      <c r="L264" s="54">
        <v>0.5</v>
      </c>
      <c r="M264" s="54">
        <v>0.5</v>
      </c>
      <c r="N264" s="54">
        <v>0.5</v>
      </c>
      <c r="O264" s="54">
        <v>0.5</v>
      </c>
      <c r="P264" s="54">
        <v>0.5</v>
      </c>
      <c r="Q264" s="71">
        <v>0.5</v>
      </c>
      <c r="R264" s="46" t="e">
        <f>#N/A</f>
        <v>#N/A</v>
      </c>
      <c r="S264" s="92"/>
    </row>
    <row r="265" spans="1:19" s="1" customFormat="1" ht="28.5" customHeight="1" x14ac:dyDescent="0.2">
      <c r="A265" s="558"/>
      <c r="B265" s="556"/>
      <c r="C265" s="197"/>
      <c r="D265" s="195"/>
      <c r="E265" s="275"/>
      <c r="F265" s="171">
        <v>0</v>
      </c>
      <c r="G265" s="171">
        <v>0</v>
      </c>
      <c r="H265" s="171">
        <v>0</v>
      </c>
      <c r="I265" s="171">
        <v>0</v>
      </c>
      <c r="J265" s="171">
        <v>0</v>
      </c>
      <c r="K265" s="171">
        <v>0</v>
      </c>
      <c r="L265" s="171">
        <v>0</v>
      </c>
      <c r="M265" s="171">
        <v>0</v>
      </c>
      <c r="N265" s="171">
        <v>0</v>
      </c>
      <c r="O265" s="171">
        <v>0</v>
      </c>
      <c r="P265" s="171">
        <v>0</v>
      </c>
      <c r="Q265" s="172">
        <v>0</v>
      </c>
      <c r="R265" s="46" t="e">
        <f>#N/A</f>
        <v>#N/A</v>
      </c>
      <c r="S265" s="92"/>
    </row>
    <row r="266" spans="1:19" s="1" customFormat="1" ht="22.5" customHeight="1" x14ac:dyDescent="0.2">
      <c r="A266" s="558"/>
      <c r="B266" s="542"/>
      <c r="C266" s="201"/>
      <c r="D266" s="194"/>
      <c r="E266" s="275" t="s">
        <v>44</v>
      </c>
      <c r="F266" s="95">
        <v>2</v>
      </c>
      <c r="G266" s="54">
        <v>2</v>
      </c>
      <c r="H266" s="54">
        <v>2</v>
      </c>
      <c r="I266" s="54">
        <v>2</v>
      </c>
      <c r="J266" s="54">
        <v>2</v>
      </c>
      <c r="K266" s="54">
        <v>2</v>
      </c>
      <c r="L266" s="54">
        <v>2</v>
      </c>
      <c r="M266" s="54">
        <v>2</v>
      </c>
      <c r="N266" s="54">
        <v>2</v>
      </c>
      <c r="O266" s="54">
        <v>2</v>
      </c>
      <c r="P266" s="54">
        <v>2</v>
      </c>
      <c r="Q266" s="71">
        <v>2</v>
      </c>
      <c r="R266" s="46" t="e">
        <f>#N/A</f>
        <v>#N/A</v>
      </c>
      <c r="S266" s="92"/>
    </row>
    <row r="267" spans="1:19" s="1" customFormat="1" ht="22.5" customHeight="1" x14ac:dyDescent="0.2">
      <c r="A267" s="558"/>
      <c r="B267" s="542"/>
      <c r="C267" s="201"/>
      <c r="D267" s="194"/>
      <c r="E267" s="275" t="s">
        <v>272</v>
      </c>
      <c r="F267" s="95">
        <v>1.5</v>
      </c>
      <c r="G267" s="54">
        <v>1.5</v>
      </c>
      <c r="H267" s="54">
        <v>1</v>
      </c>
      <c r="I267" s="171">
        <v>0</v>
      </c>
      <c r="J267" s="171">
        <v>0</v>
      </c>
      <c r="K267" s="171">
        <v>0</v>
      </c>
      <c r="L267" s="171">
        <v>0</v>
      </c>
      <c r="M267" s="171">
        <v>0</v>
      </c>
      <c r="N267" s="171">
        <v>0</v>
      </c>
      <c r="O267" s="171">
        <v>0</v>
      </c>
      <c r="P267" s="171">
        <v>0</v>
      </c>
      <c r="Q267" s="171">
        <v>0</v>
      </c>
      <c r="R267" s="46" t="e">
        <f>#N/A</f>
        <v>#N/A</v>
      </c>
      <c r="S267" s="92"/>
    </row>
    <row r="268" spans="1:19" s="1" customFormat="1" ht="22.5" customHeight="1" x14ac:dyDescent="0.2">
      <c r="A268" s="558"/>
      <c r="B268" s="542"/>
      <c r="C268" s="201"/>
      <c r="D268" s="194"/>
      <c r="E268" s="275"/>
      <c r="F268" s="95">
        <v>0.6</v>
      </c>
      <c r="G268" s="54">
        <v>0.6</v>
      </c>
      <c r="H268" s="54">
        <v>0.6</v>
      </c>
      <c r="I268" s="54">
        <v>0.6</v>
      </c>
      <c r="J268" s="54">
        <v>0.6</v>
      </c>
      <c r="K268" s="54">
        <v>0.6</v>
      </c>
      <c r="L268" s="54">
        <v>0.6</v>
      </c>
      <c r="M268" s="54">
        <v>0.6</v>
      </c>
      <c r="N268" s="54">
        <v>0.6</v>
      </c>
      <c r="O268" s="54">
        <v>0.6</v>
      </c>
      <c r="P268" s="54">
        <v>0.6</v>
      </c>
      <c r="Q268" s="54">
        <v>0.6</v>
      </c>
      <c r="R268" s="46" t="e">
        <f>#N/A</f>
        <v>#N/A</v>
      </c>
      <c r="S268" s="92"/>
    </row>
    <row r="269" spans="1:19" s="1" customFormat="1" ht="49.5" customHeight="1" thickBot="1" x14ac:dyDescent="0.25">
      <c r="A269" s="558"/>
      <c r="B269" s="542"/>
      <c r="C269" s="201"/>
      <c r="D269" s="194"/>
      <c r="E269" s="275" t="s">
        <v>59</v>
      </c>
      <c r="F269" s="95">
        <v>5.15</v>
      </c>
      <c r="G269" s="54">
        <v>5.15</v>
      </c>
      <c r="H269" s="54">
        <v>5.15</v>
      </c>
      <c r="I269" s="54">
        <v>5.15</v>
      </c>
      <c r="J269" s="54">
        <v>5.15</v>
      </c>
      <c r="K269" s="54">
        <v>5.15</v>
      </c>
      <c r="L269" s="54">
        <v>5.15</v>
      </c>
      <c r="M269" s="54">
        <v>5.15</v>
      </c>
      <c r="N269" s="54">
        <v>5.15</v>
      </c>
      <c r="O269" s="54">
        <v>5.15</v>
      </c>
      <c r="P269" s="54">
        <v>5.15</v>
      </c>
      <c r="Q269" s="54">
        <v>5.15</v>
      </c>
      <c r="R269" s="46" t="e">
        <f>#N/A</f>
        <v>#N/A</v>
      </c>
      <c r="S269" s="92"/>
    </row>
    <row r="270" spans="1:19" s="1" customFormat="1" ht="22.5" customHeight="1" thickBot="1" x14ac:dyDescent="0.25">
      <c r="A270" s="558"/>
      <c r="B270" s="543"/>
      <c r="C270" s="547" t="s">
        <v>7</v>
      </c>
      <c r="D270" s="548"/>
      <c r="E270" s="549"/>
      <c r="F270" s="205" t="e">
        <f>#N/A</f>
        <v>#N/A</v>
      </c>
      <c r="G270" s="205" t="e">
        <f>#N/A</f>
        <v>#N/A</v>
      </c>
      <c r="H270" s="205" t="e">
        <f>#N/A</f>
        <v>#N/A</v>
      </c>
      <c r="I270" s="205" t="e">
        <f>#N/A</f>
        <v>#N/A</v>
      </c>
      <c r="J270" s="205" t="e">
        <f>#N/A</f>
        <v>#N/A</v>
      </c>
      <c r="K270" s="205" t="e">
        <f>#N/A</f>
        <v>#N/A</v>
      </c>
      <c r="L270" s="205" t="e">
        <f>#N/A</f>
        <v>#N/A</v>
      </c>
      <c r="M270" s="205" t="e">
        <f>#N/A</f>
        <v>#N/A</v>
      </c>
      <c r="N270" s="205" t="e">
        <f>#N/A</f>
        <v>#N/A</v>
      </c>
      <c r="O270" s="205" t="e">
        <f>#N/A</f>
        <v>#N/A</v>
      </c>
      <c r="P270" s="205" t="e">
        <f>#N/A</f>
        <v>#N/A</v>
      </c>
      <c r="Q270" s="205" t="e">
        <f>#N/A</f>
        <v>#N/A</v>
      </c>
      <c r="R270" s="28" t="e">
        <f>#N/A</f>
        <v>#N/A</v>
      </c>
      <c r="S270" s="40"/>
    </row>
    <row r="271" spans="1:19" s="1" customFormat="1" ht="22.5" customHeight="1" thickBot="1" x14ac:dyDescent="0.25">
      <c r="A271" s="558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19" s="1" customFormat="1" ht="22.5" customHeight="1" x14ac:dyDescent="0.2">
      <c r="A272" s="558"/>
      <c r="B272" s="560" t="s">
        <v>10</v>
      </c>
      <c r="C272" s="544" t="s">
        <v>270</v>
      </c>
      <c r="D272" s="545"/>
      <c r="E272" s="546"/>
      <c r="F272" s="83">
        <v>27.65</v>
      </c>
      <c r="G272" s="34">
        <v>27.65</v>
      </c>
      <c r="H272" s="34">
        <v>27.65</v>
      </c>
      <c r="I272" s="34">
        <v>27.65</v>
      </c>
      <c r="J272" s="34">
        <v>27.65</v>
      </c>
      <c r="K272" s="34">
        <v>27.65</v>
      </c>
      <c r="L272" s="34">
        <v>27.65</v>
      </c>
      <c r="M272" s="34">
        <v>27.65</v>
      </c>
      <c r="N272" s="34">
        <v>27.65</v>
      </c>
      <c r="O272" s="34">
        <v>27.65</v>
      </c>
      <c r="P272" s="34">
        <v>27.65</v>
      </c>
      <c r="Q272" s="34">
        <v>27.65</v>
      </c>
      <c r="R272" s="50">
        <f>AVERAGE(F272:Q272)</f>
        <v>27.649999999999995</v>
      </c>
      <c r="S272" s="40"/>
    </row>
    <row r="273" spans="1:19" s="1" customFormat="1" ht="22.5" customHeight="1" x14ac:dyDescent="0.2">
      <c r="A273" s="558"/>
      <c r="B273" s="563"/>
      <c r="C273" s="188" t="s">
        <v>256</v>
      </c>
      <c r="D273" s="189"/>
      <c r="E273" s="190" t="s">
        <v>257</v>
      </c>
      <c r="F273" s="95">
        <v>1</v>
      </c>
      <c r="G273" s="54">
        <v>1</v>
      </c>
      <c r="H273" s="54">
        <v>1</v>
      </c>
      <c r="I273" s="54">
        <v>1</v>
      </c>
      <c r="J273" s="54">
        <v>1</v>
      </c>
      <c r="K273" s="54">
        <v>1</v>
      </c>
      <c r="L273" s="54">
        <v>1</v>
      </c>
      <c r="M273" s="54">
        <v>1</v>
      </c>
      <c r="N273" s="54">
        <v>1</v>
      </c>
      <c r="O273" s="54">
        <v>1</v>
      </c>
      <c r="P273" s="54">
        <v>1</v>
      </c>
      <c r="Q273" s="54">
        <v>1</v>
      </c>
      <c r="R273" s="46">
        <f>AVERAGE(F273:Q273)</f>
        <v>1</v>
      </c>
      <c r="S273" s="40"/>
    </row>
    <row r="274" spans="1:19" s="1" customFormat="1" ht="36" customHeight="1" thickBot="1" x14ac:dyDescent="0.25">
      <c r="A274" s="558"/>
      <c r="B274" s="561"/>
      <c r="C274" s="201"/>
      <c r="D274" s="194"/>
      <c r="E274" s="254" t="s">
        <v>59</v>
      </c>
      <c r="F274" s="163">
        <v>0</v>
      </c>
      <c r="G274" s="164">
        <v>0</v>
      </c>
      <c r="H274" s="164">
        <v>0</v>
      </c>
      <c r="I274" s="164">
        <v>0</v>
      </c>
      <c r="J274" s="53">
        <v>0.75</v>
      </c>
      <c r="K274" s="53">
        <v>1</v>
      </c>
      <c r="L274" s="53">
        <v>1</v>
      </c>
      <c r="M274" s="53">
        <v>1</v>
      </c>
      <c r="N274" s="53">
        <v>0.45</v>
      </c>
      <c r="O274" s="164">
        <v>0</v>
      </c>
      <c r="P274" s="164">
        <v>0</v>
      </c>
      <c r="Q274" s="164">
        <v>0</v>
      </c>
      <c r="R274" s="49">
        <f>AVERAGE(F274:Q274)</f>
        <v>0.35000000000000003</v>
      </c>
      <c r="S274" s="40"/>
    </row>
    <row r="275" spans="1:19" s="1" customFormat="1" ht="22.5" customHeight="1" thickBot="1" x14ac:dyDescent="0.25">
      <c r="A275" s="558"/>
      <c r="B275" s="562"/>
      <c r="C275" s="572" t="s">
        <v>7</v>
      </c>
      <c r="D275" s="573"/>
      <c r="E275" s="574"/>
      <c r="F275" s="82" t="e">
        <f>#N/A</f>
        <v>#N/A</v>
      </c>
      <c r="G275" s="26" t="e">
        <f>#N/A</f>
        <v>#N/A</v>
      </c>
      <c r="H275" s="26" t="e">
        <f>#N/A</f>
        <v>#N/A</v>
      </c>
      <c r="I275" s="26" t="e">
        <f>#N/A</f>
        <v>#N/A</v>
      </c>
      <c r="J275" s="26" t="e">
        <f>#N/A</f>
        <v>#N/A</v>
      </c>
      <c r="K275" s="26" t="e">
        <f>#N/A</f>
        <v>#N/A</v>
      </c>
      <c r="L275" s="26" t="e">
        <f>#N/A</f>
        <v>#N/A</v>
      </c>
      <c r="M275" s="26" t="e">
        <f>#N/A</f>
        <v>#N/A</v>
      </c>
      <c r="N275" s="26" t="e">
        <f>#N/A</f>
        <v>#N/A</v>
      </c>
      <c r="O275" s="26" t="e">
        <f>#N/A</f>
        <v>#N/A</v>
      </c>
      <c r="P275" s="26" t="e">
        <f>#N/A</f>
        <v>#N/A</v>
      </c>
      <c r="Q275" s="27" t="e">
        <f>#N/A</f>
        <v>#N/A</v>
      </c>
      <c r="R275" s="28" t="e">
        <f>AVERAGE(F275:Q275)</f>
        <v>#N/A</v>
      </c>
      <c r="S275" s="40"/>
    </row>
    <row r="276" spans="1:19" s="23" customFormat="1" ht="22.5" customHeight="1" thickBot="1" x14ac:dyDescent="0.25">
      <c r="A276" s="558"/>
      <c r="B276" s="22"/>
      <c r="C276" s="32"/>
      <c r="D276" s="32"/>
      <c r="E276" s="32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33"/>
      <c r="S276" s="40"/>
    </row>
    <row r="277" spans="1:19" s="23" customFormat="1" ht="22.5" customHeight="1" x14ac:dyDescent="0.2">
      <c r="A277" s="558"/>
      <c r="B277" s="541" t="s">
        <v>11</v>
      </c>
      <c r="C277" s="544" t="s">
        <v>270</v>
      </c>
      <c r="D277" s="545"/>
      <c r="E277" s="546"/>
      <c r="F277" s="83">
        <v>6</v>
      </c>
      <c r="G277" s="34">
        <v>6</v>
      </c>
      <c r="H277" s="34">
        <v>6</v>
      </c>
      <c r="I277" s="34">
        <v>6</v>
      </c>
      <c r="J277" s="34">
        <v>6</v>
      </c>
      <c r="K277" s="34">
        <v>6</v>
      </c>
      <c r="L277" s="34">
        <v>6</v>
      </c>
      <c r="M277" s="34">
        <v>6</v>
      </c>
      <c r="N277" s="34">
        <v>6</v>
      </c>
      <c r="O277" s="34">
        <v>6</v>
      </c>
      <c r="P277" s="34">
        <v>6</v>
      </c>
      <c r="Q277" s="34">
        <v>6</v>
      </c>
      <c r="R277" s="50">
        <f>AVERAGE(F277:Q277)</f>
        <v>6</v>
      </c>
      <c r="S277" s="92"/>
    </row>
    <row r="278" spans="1:19" s="23" customFormat="1" ht="22.5" customHeight="1" x14ac:dyDescent="0.2">
      <c r="A278" s="558"/>
      <c r="B278" s="556"/>
      <c r="C278" s="251"/>
      <c r="D278" s="252"/>
      <c r="E278" s="253"/>
      <c r="F278" s="259">
        <v>0</v>
      </c>
      <c r="G278" s="260">
        <v>0</v>
      </c>
      <c r="H278" s="260">
        <v>0</v>
      </c>
      <c r="I278" s="260">
        <v>0</v>
      </c>
      <c r="J278" s="260">
        <v>0</v>
      </c>
      <c r="K278" s="260">
        <v>0</v>
      </c>
      <c r="L278" s="260">
        <v>0</v>
      </c>
      <c r="M278" s="260">
        <v>0</v>
      </c>
      <c r="N278" s="260">
        <v>0</v>
      </c>
      <c r="O278" s="260">
        <v>0</v>
      </c>
      <c r="P278" s="260">
        <v>0</v>
      </c>
      <c r="Q278" s="260">
        <v>0</v>
      </c>
      <c r="R278" s="46">
        <f>AVERAGE(F278:Q278)</f>
        <v>0</v>
      </c>
      <c r="S278" s="92"/>
    </row>
    <row r="279" spans="1:19" s="23" customFormat="1" ht="22.5" customHeight="1" thickBot="1" x14ac:dyDescent="0.25">
      <c r="A279" s="558"/>
      <c r="B279" s="542"/>
      <c r="C279" s="198"/>
      <c r="D279" s="196"/>
      <c r="E279" s="182"/>
      <c r="F279" s="79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49"/>
      <c r="S279" s="92"/>
    </row>
    <row r="280" spans="1:19" s="23" customFormat="1" ht="22.5" customHeight="1" thickBot="1" x14ac:dyDescent="0.25">
      <c r="A280" s="558"/>
      <c r="B280" s="543"/>
      <c r="C280" s="547" t="s">
        <v>7</v>
      </c>
      <c r="D280" s="548"/>
      <c r="E280" s="549"/>
      <c r="F280" s="82">
        <f>SUM(F277:F279)</f>
        <v>6</v>
      </c>
      <c r="G280" s="26" t="e">
        <f>#N/A</f>
        <v>#N/A</v>
      </c>
      <c r="H280" s="26" t="e">
        <f>#N/A</f>
        <v>#N/A</v>
      </c>
      <c r="I280" s="26" t="e">
        <f>#N/A</f>
        <v>#N/A</v>
      </c>
      <c r="J280" s="26" t="e">
        <f>#N/A</f>
        <v>#N/A</v>
      </c>
      <c r="K280" s="26" t="e">
        <f>#N/A</f>
        <v>#N/A</v>
      </c>
      <c r="L280" s="26" t="e">
        <f>#N/A</f>
        <v>#N/A</v>
      </c>
      <c r="M280" s="26" t="e">
        <f>#N/A</f>
        <v>#N/A</v>
      </c>
      <c r="N280" s="26" t="e">
        <f>#N/A</f>
        <v>#N/A</v>
      </c>
      <c r="O280" s="26" t="e">
        <f>#N/A</f>
        <v>#N/A</v>
      </c>
      <c r="P280" s="26" t="e">
        <f>#N/A</f>
        <v>#N/A</v>
      </c>
      <c r="Q280" s="27" t="e">
        <f>#N/A</f>
        <v>#N/A</v>
      </c>
      <c r="R280" s="28" t="e">
        <f>AVERAGE(F280:Q280)</f>
        <v>#N/A</v>
      </c>
      <c r="S280" s="40"/>
    </row>
    <row r="281" spans="1:19" s="23" customFormat="1" ht="22.5" customHeight="1" thickBot="1" x14ac:dyDescent="0.25">
      <c r="A281" s="558"/>
      <c r="B281" s="22"/>
      <c r="C281" s="32"/>
      <c r="D281" s="32"/>
      <c r="E281" s="32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33"/>
      <c r="S281" s="40"/>
    </row>
    <row r="282" spans="1:19" s="23" customFormat="1" ht="22.5" customHeight="1" x14ac:dyDescent="0.2">
      <c r="A282" s="558"/>
      <c r="B282" s="541" t="s">
        <v>12</v>
      </c>
      <c r="C282" s="544" t="s">
        <v>270</v>
      </c>
      <c r="D282" s="545"/>
      <c r="E282" s="546"/>
      <c r="F282" s="83">
        <v>5.5</v>
      </c>
      <c r="G282" s="34">
        <v>5.5</v>
      </c>
      <c r="H282" s="34">
        <v>5.5</v>
      </c>
      <c r="I282" s="34">
        <v>5.5</v>
      </c>
      <c r="J282" s="34">
        <v>5.5</v>
      </c>
      <c r="K282" s="34">
        <v>5.5</v>
      </c>
      <c r="L282" s="34">
        <v>5.5</v>
      </c>
      <c r="M282" s="34">
        <v>5.5</v>
      </c>
      <c r="N282" s="34">
        <v>5.5</v>
      </c>
      <c r="O282" s="34">
        <v>5.5</v>
      </c>
      <c r="P282" s="34">
        <v>5.5</v>
      </c>
      <c r="Q282" s="34">
        <v>5.5</v>
      </c>
      <c r="R282" s="48">
        <f>AVERAGE(F282:Q282)</f>
        <v>5.5</v>
      </c>
      <c r="S282" s="92"/>
    </row>
    <row r="283" spans="1:19" s="23" customFormat="1" ht="22.5" customHeight="1" thickBot="1" x14ac:dyDescent="0.25">
      <c r="A283" s="558"/>
      <c r="B283" s="542"/>
      <c r="C283" s="198"/>
      <c r="D283" s="196"/>
      <c r="E283" s="182"/>
      <c r="F283" s="79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49"/>
      <c r="S283" s="92"/>
    </row>
    <row r="284" spans="1:19" s="23" customFormat="1" ht="22.5" customHeight="1" thickBot="1" x14ac:dyDescent="0.25">
      <c r="A284" s="558"/>
      <c r="B284" s="543"/>
      <c r="C284" s="547" t="s">
        <v>7</v>
      </c>
      <c r="D284" s="548"/>
      <c r="E284" s="549"/>
      <c r="F284" s="82" t="e">
        <f>#N/A</f>
        <v>#N/A</v>
      </c>
      <c r="G284" s="26" t="e">
        <f>#N/A</f>
        <v>#N/A</v>
      </c>
      <c r="H284" s="26" t="e">
        <f>#N/A</f>
        <v>#N/A</v>
      </c>
      <c r="I284" s="26" t="e">
        <f>#N/A</f>
        <v>#N/A</v>
      </c>
      <c r="J284" s="26" t="e">
        <f>#N/A</f>
        <v>#N/A</v>
      </c>
      <c r="K284" s="26" t="e">
        <f>#N/A</f>
        <v>#N/A</v>
      </c>
      <c r="L284" s="26" t="e">
        <f>#N/A</f>
        <v>#N/A</v>
      </c>
      <c r="M284" s="26" t="e">
        <f>#N/A</f>
        <v>#N/A</v>
      </c>
      <c r="N284" s="26" t="e">
        <f>#N/A</f>
        <v>#N/A</v>
      </c>
      <c r="O284" s="26" t="e">
        <f>#N/A</f>
        <v>#N/A</v>
      </c>
      <c r="P284" s="26" t="e">
        <f>#N/A</f>
        <v>#N/A</v>
      </c>
      <c r="Q284" s="27" t="e">
        <f>#N/A</f>
        <v>#N/A</v>
      </c>
      <c r="R284" s="28" t="e">
        <f>AVERAGE(F284:Q284)</f>
        <v>#N/A</v>
      </c>
      <c r="S284" s="40"/>
    </row>
    <row r="285" spans="1:19" s="23" customFormat="1" ht="22.5" customHeight="1" thickBot="1" x14ac:dyDescent="0.25">
      <c r="A285" s="558"/>
      <c r="B285" s="22"/>
      <c r="C285" s="32"/>
      <c r="D285" s="32"/>
      <c r="E285" s="32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33"/>
      <c r="S285" s="40"/>
    </row>
    <row r="286" spans="1:19" s="23" customFormat="1" ht="22.5" customHeight="1" x14ac:dyDescent="0.2">
      <c r="A286" s="558"/>
      <c r="B286" s="541" t="s">
        <v>13</v>
      </c>
      <c r="C286" s="544" t="s">
        <v>270</v>
      </c>
      <c r="D286" s="545"/>
      <c r="E286" s="546"/>
      <c r="F286" s="83">
        <v>1.5</v>
      </c>
      <c r="G286" s="34">
        <v>1.5</v>
      </c>
      <c r="H286" s="34">
        <v>1.5</v>
      </c>
      <c r="I286" s="34">
        <v>1.5</v>
      </c>
      <c r="J286" s="34">
        <v>1.5</v>
      </c>
      <c r="K286" s="34">
        <v>1.5</v>
      </c>
      <c r="L286" s="34">
        <v>1.5</v>
      </c>
      <c r="M286" s="34">
        <v>1.5</v>
      </c>
      <c r="N286" s="34">
        <v>1.5</v>
      </c>
      <c r="O286" s="34">
        <v>1.5</v>
      </c>
      <c r="P286" s="34">
        <v>1.5</v>
      </c>
      <c r="Q286" s="34">
        <v>1.5</v>
      </c>
      <c r="R286" s="48">
        <f>AVERAGE(F286:Q286)</f>
        <v>1.5</v>
      </c>
      <c r="S286" s="92"/>
    </row>
    <row r="287" spans="1:19" s="23" customFormat="1" ht="22.5" customHeight="1" thickBot="1" x14ac:dyDescent="0.25">
      <c r="A287" s="558"/>
      <c r="B287" s="542"/>
      <c r="C287" s="198"/>
      <c r="D287" s="196"/>
      <c r="E287" s="182"/>
      <c r="F287" s="79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49"/>
      <c r="S287" s="92"/>
    </row>
    <row r="288" spans="1:19" s="23" customFormat="1" ht="22.5" customHeight="1" thickBot="1" x14ac:dyDescent="0.25">
      <c r="A288" s="558"/>
      <c r="B288" s="543"/>
      <c r="C288" s="547" t="s">
        <v>7</v>
      </c>
      <c r="D288" s="548"/>
      <c r="E288" s="549"/>
      <c r="F288" s="82">
        <f>SUM(F286:F287)</f>
        <v>1.5</v>
      </c>
      <c r="G288" s="26" t="e">
        <f>#N/A</f>
        <v>#N/A</v>
      </c>
      <c r="H288" s="26" t="e">
        <f>#N/A</f>
        <v>#N/A</v>
      </c>
      <c r="I288" s="26" t="e">
        <f>#N/A</f>
        <v>#N/A</v>
      </c>
      <c r="J288" s="26" t="e">
        <f>#N/A</f>
        <v>#N/A</v>
      </c>
      <c r="K288" s="26" t="e">
        <f>#N/A</f>
        <v>#N/A</v>
      </c>
      <c r="L288" s="26" t="e">
        <f>#N/A</f>
        <v>#N/A</v>
      </c>
      <c r="M288" s="26" t="e">
        <f>#N/A</f>
        <v>#N/A</v>
      </c>
      <c r="N288" s="26" t="e">
        <f>#N/A</f>
        <v>#N/A</v>
      </c>
      <c r="O288" s="26" t="e">
        <f>#N/A</f>
        <v>#N/A</v>
      </c>
      <c r="P288" s="26" t="e">
        <f>#N/A</f>
        <v>#N/A</v>
      </c>
      <c r="Q288" s="27" t="e">
        <f>#N/A</f>
        <v>#N/A</v>
      </c>
      <c r="R288" s="28" t="e">
        <f>AVERAGE(F288:Q288)</f>
        <v>#N/A</v>
      </c>
      <c r="S288" s="40"/>
    </row>
    <row r="289" spans="1:19" s="23" customFormat="1" ht="22.5" customHeight="1" thickBot="1" x14ac:dyDescent="0.25">
      <c r="A289" s="558"/>
      <c r="B289" s="22"/>
      <c r="C289" s="32"/>
      <c r="D289" s="32"/>
      <c r="E289" s="32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33"/>
      <c r="S289" s="40"/>
    </row>
    <row r="290" spans="1:19" s="23" customFormat="1" ht="22.5" customHeight="1" x14ac:dyDescent="0.2">
      <c r="A290" s="558"/>
      <c r="B290" s="564" t="s">
        <v>99</v>
      </c>
      <c r="C290" s="544" t="s">
        <v>270</v>
      </c>
      <c r="D290" s="545"/>
      <c r="E290" s="546"/>
      <c r="F290" s="83">
        <v>104.53</v>
      </c>
      <c r="G290" s="34">
        <v>104.53</v>
      </c>
      <c r="H290" s="34">
        <v>104.53</v>
      </c>
      <c r="I290" s="34">
        <v>104.53</v>
      </c>
      <c r="J290" s="34">
        <v>104.53</v>
      </c>
      <c r="K290" s="34">
        <v>104.53</v>
      </c>
      <c r="L290" s="34">
        <v>104.53</v>
      </c>
      <c r="M290" s="34">
        <v>104.53</v>
      </c>
      <c r="N290" s="34">
        <v>104.53</v>
      </c>
      <c r="O290" s="34">
        <v>104.53</v>
      </c>
      <c r="P290" s="34">
        <v>104.53</v>
      </c>
      <c r="Q290" s="34">
        <v>104.53</v>
      </c>
      <c r="R290" s="50" t="e">
        <f>#N/A</f>
        <v>#N/A</v>
      </c>
      <c r="S290" s="40"/>
    </row>
    <row r="291" spans="1:19" s="23" customFormat="1" ht="45.75" customHeight="1" x14ac:dyDescent="0.2">
      <c r="A291" s="558"/>
      <c r="B291" s="575"/>
      <c r="C291" s="209"/>
      <c r="D291" s="176"/>
      <c r="E291" s="177" t="s">
        <v>330</v>
      </c>
      <c r="F291" s="391">
        <v>0</v>
      </c>
      <c r="G291" s="260">
        <v>0</v>
      </c>
      <c r="H291" s="260">
        <v>0</v>
      </c>
      <c r="I291" s="260">
        <v>0</v>
      </c>
      <c r="J291" s="260">
        <v>0</v>
      </c>
      <c r="K291" s="260">
        <v>0</v>
      </c>
      <c r="L291" s="260">
        <v>0</v>
      </c>
      <c r="M291" s="260">
        <v>0</v>
      </c>
      <c r="N291" s="260">
        <v>0</v>
      </c>
      <c r="O291" s="35">
        <v>-5</v>
      </c>
      <c r="P291" s="35">
        <v>-5</v>
      </c>
      <c r="Q291" s="35">
        <v>-5</v>
      </c>
      <c r="R291" s="46" t="e">
        <f>#N/A</f>
        <v>#N/A</v>
      </c>
      <c r="S291" s="40"/>
    </row>
    <row r="292" spans="1:19" s="23" customFormat="1" ht="45.75" customHeight="1" x14ac:dyDescent="0.2">
      <c r="A292" s="558"/>
      <c r="B292" s="575"/>
      <c r="C292" s="209"/>
      <c r="D292" s="176"/>
      <c r="E292" s="177"/>
      <c r="F292" s="391">
        <v>0</v>
      </c>
      <c r="G292" s="260">
        <v>0</v>
      </c>
      <c r="H292" s="260">
        <v>0</v>
      </c>
      <c r="I292" s="260">
        <v>0</v>
      </c>
      <c r="J292" s="260">
        <v>0</v>
      </c>
      <c r="K292" s="260">
        <v>0</v>
      </c>
      <c r="L292" s="260">
        <v>0</v>
      </c>
      <c r="M292" s="260">
        <v>0</v>
      </c>
      <c r="N292" s="260">
        <v>0</v>
      </c>
      <c r="O292" s="35">
        <v>-1.7</v>
      </c>
      <c r="P292" s="35">
        <v>-1.7</v>
      </c>
      <c r="Q292" s="35">
        <v>-1.7</v>
      </c>
      <c r="R292" s="46" t="e">
        <f>#N/A</f>
        <v>#N/A</v>
      </c>
      <c r="S292" s="40"/>
    </row>
    <row r="293" spans="1:19" s="23" customFormat="1" ht="45.75" customHeight="1" x14ac:dyDescent="0.2">
      <c r="A293" s="558"/>
      <c r="B293" s="575"/>
      <c r="C293" s="209"/>
      <c r="D293" s="176"/>
      <c r="E293" s="177"/>
      <c r="F293" s="165">
        <v>0</v>
      </c>
      <c r="G293" s="166">
        <v>0</v>
      </c>
      <c r="H293" s="166">
        <v>0</v>
      </c>
      <c r="I293" s="166">
        <v>0</v>
      </c>
      <c r="J293" s="166">
        <v>0</v>
      </c>
      <c r="K293" s="166">
        <v>0</v>
      </c>
      <c r="L293" s="166">
        <v>0</v>
      </c>
      <c r="M293" s="166">
        <v>0</v>
      </c>
      <c r="N293" s="166">
        <v>0</v>
      </c>
      <c r="O293" s="166">
        <v>0</v>
      </c>
      <c r="P293" s="166">
        <v>0</v>
      </c>
      <c r="Q293" s="166">
        <v>0</v>
      </c>
      <c r="R293" s="46" t="e">
        <f>#N/A</f>
        <v>#N/A</v>
      </c>
      <c r="S293" s="40"/>
    </row>
    <row r="294" spans="1:19" s="1" customFormat="1" ht="34.5" customHeight="1" x14ac:dyDescent="0.2">
      <c r="A294" s="558"/>
      <c r="B294" s="575"/>
      <c r="C294" s="201"/>
      <c r="D294" s="194"/>
      <c r="E294" s="178" t="s">
        <v>223</v>
      </c>
      <c r="F294" s="96">
        <v>1.4</v>
      </c>
      <c r="G294" s="51">
        <v>1.4</v>
      </c>
      <c r="H294" s="51">
        <v>1.4</v>
      </c>
      <c r="I294" s="51">
        <v>1.4</v>
      </c>
      <c r="J294" s="51">
        <v>1.4</v>
      </c>
      <c r="K294" s="51">
        <v>1.4</v>
      </c>
      <c r="L294" s="51">
        <v>1.4</v>
      </c>
      <c r="M294" s="51">
        <v>1.4</v>
      </c>
      <c r="N294" s="51">
        <v>1.4</v>
      </c>
      <c r="O294" s="51">
        <v>1.4</v>
      </c>
      <c r="P294" s="51">
        <v>1.4</v>
      </c>
      <c r="Q294" s="51">
        <v>1.4</v>
      </c>
      <c r="R294" s="46" t="e">
        <f>#N/A</f>
        <v>#N/A</v>
      </c>
      <c r="S294" s="40"/>
    </row>
    <row r="295" spans="1:19" s="23" customFormat="1" ht="39" customHeight="1" thickBot="1" x14ac:dyDescent="0.25">
      <c r="A295" s="558"/>
      <c r="B295" s="565"/>
      <c r="C295" s="303"/>
      <c r="D295" s="304"/>
      <c r="E295" s="334" t="s">
        <v>168</v>
      </c>
      <c r="F295" s="163">
        <v>0</v>
      </c>
      <c r="G295" s="164">
        <v>0</v>
      </c>
      <c r="H295" s="164">
        <v>0</v>
      </c>
      <c r="I295" s="164">
        <v>0</v>
      </c>
      <c r="J295" s="164">
        <v>0</v>
      </c>
      <c r="K295" s="164">
        <v>0</v>
      </c>
      <c r="L295" s="53">
        <v>9</v>
      </c>
      <c r="M295" s="53">
        <v>6.25</v>
      </c>
      <c r="N295" s="164">
        <v>0</v>
      </c>
      <c r="O295" s="166">
        <v>0</v>
      </c>
      <c r="P295" s="166">
        <v>0</v>
      </c>
      <c r="Q295" s="164">
        <v>0</v>
      </c>
      <c r="R295" s="49" t="e">
        <f>#N/A</f>
        <v>#N/A</v>
      </c>
      <c r="S295" s="40"/>
    </row>
    <row r="296" spans="1:19" s="23" customFormat="1" ht="22.5" customHeight="1" thickBot="1" x14ac:dyDescent="0.25">
      <c r="A296" s="558"/>
      <c r="B296" s="576"/>
      <c r="C296" s="547" t="s">
        <v>7</v>
      </c>
      <c r="D296" s="548"/>
      <c r="E296" s="549"/>
      <c r="F296" s="82" t="e">
        <f>#N/A</f>
        <v>#N/A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#N/A</f>
        <v>#N/A</v>
      </c>
      <c r="S296" s="40"/>
    </row>
    <row r="297" spans="1:19" s="23" customFormat="1" ht="22.5" customHeight="1" thickBot="1" x14ac:dyDescent="0.25">
      <c r="A297" s="558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8"/>
      <c r="B298" s="564" t="s">
        <v>14</v>
      </c>
      <c r="C298" s="544" t="s">
        <v>270</v>
      </c>
      <c r="D298" s="545"/>
      <c r="E298" s="546"/>
      <c r="F298" s="83">
        <v>8.9</v>
      </c>
      <c r="G298" s="34">
        <v>8.9</v>
      </c>
      <c r="H298" s="34">
        <v>8.9</v>
      </c>
      <c r="I298" s="34">
        <v>8.9</v>
      </c>
      <c r="J298" s="34">
        <v>8.9</v>
      </c>
      <c r="K298" s="34">
        <v>8.9</v>
      </c>
      <c r="L298" s="34">
        <v>8.9</v>
      </c>
      <c r="M298" s="34">
        <v>8.9</v>
      </c>
      <c r="N298" s="34">
        <v>8.9</v>
      </c>
      <c r="O298" s="34">
        <v>8.9</v>
      </c>
      <c r="P298" s="34">
        <v>8.9</v>
      </c>
      <c r="Q298" s="34">
        <v>8.9</v>
      </c>
      <c r="R298" s="48">
        <f>AVERAGE(F298:Q298)</f>
        <v>8.9000000000000021</v>
      </c>
      <c r="S298" s="92"/>
    </row>
    <row r="299" spans="1:19" s="23" customFormat="1" ht="22.5" customHeight="1" thickBot="1" x14ac:dyDescent="0.25">
      <c r="A299" s="558"/>
      <c r="B299" s="565"/>
      <c r="C299" s="303"/>
      <c r="D299" s="304"/>
      <c r="E299" s="257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8"/>
      <c r="B300" s="543"/>
      <c r="C300" s="547" t="s">
        <v>7</v>
      </c>
      <c r="D300" s="548"/>
      <c r="E300" s="549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12" t="e">
        <f>AVERAGE(F300:Q300)</f>
        <v>#N/A</v>
      </c>
      <c r="S300" s="40"/>
    </row>
    <row r="301" spans="1:19" s="23" customFormat="1" ht="22.5" customHeight="1" thickBot="1" x14ac:dyDescent="0.25">
      <c r="A301" s="558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thickBot="1" x14ac:dyDescent="0.25">
      <c r="A302" s="558"/>
      <c r="B302" s="541" t="s">
        <v>15</v>
      </c>
      <c r="C302" s="544" t="s">
        <v>270</v>
      </c>
      <c r="D302" s="545"/>
      <c r="E302" s="546"/>
      <c r="F302" s="83">
        <v>3</v>
      </c>
      <c r="G302" s="34">
        <v>3</v>
      </c>
      <c r="H302" s="34">
        <v>3</v>
      </c>
      <c r="I302" s="34">
        <v>3</v>
      </c>
      <c r="J302" s="34">
        <v>3</v>
      </c>
      <c r="K302" s="34">
        <v>3</v>
      </c>
      <c r="L302" s="34">
        <v>3</v>
      </c>
      <c r="M302" s="34">
        <v>3</v>
      </c>
      <c r="N302" s="34">
        <v>3</v>
      </c>
      <c r="O302" s="34">
        <v>3</v>
      </c>
      <c r="P302" s="34">
        <v>3</v>
      </c>
      <c r="Q302" s="34">
        <v>3</v>
      </c>
      <c r="R302" s="48">
        <f>AVERAGE(F302:Q302)</f>
        <v>3</v>
      </c>
      <c r="S302" s="92"/>
    </row>
    <row r="303" spans="1:19" s="23" customFormat="1" ht="22.5" customHeight="1" thickBot="1" x14ac:dyDescent="0.25">
      <c r="A303" s="559"/>
      <c r="B303" s="543"/>
      <c r="C303" s="547" t="s">
        <v>7</v>
      </c>
      <c r="D303" s="548"/>
      <c r="E303" s="549"/>
      <c r="F303" s="82" t="e">
        <f>#N/A</f>
        <v>#N/A</v>
      </c>
      <c r="G303" s="26" t="e">
        <f>#N/A</f>
        <v>#N/A</v>
      </c>
      <c r="H303" s="26" t="e">
        <f>#N/A</f>
        <v>#N/A</v>
      </c>
      <c r="I303" s="26" t="e">
        <f>#N/A</f>
        <v>#N/A</v>
      </c>
      <c r="J303" s="26" t="e">
        <f>#N/A</f>
        <v>#N/A</v>
      </c>
      <c r="K303" s="26" t="e">
        <f>#N/A</f>
        <v>#N/A</v>
      </c>
      <c r="L303" s="26" t="e">
        <f>#N/A</f>
        <v>#N/A</v>
      </c>
      <c r="M303" s="26" t="e">
        <f>#N/A</f>
        <v>#N/A</v>
      </c>
      <c r="N303" s="26" t="e">
        <f>#N/A</f>
        <v>#N/A</v>
      </c>
      <c r="O303" s="26" t="e">
        <f>#N/A</f>
        <v>#N/A</v>
      </c>
      <c r="P303" s="26" t="e">
        <f>#N/A</f>
        <v>#N/A</v>
      </c>
      <c r="Q303" s="27" t="e">
        <f>#N/A</f>
        <v>#N/A</v>
      </c>
      <c r="R303" s="28" t="e">
        <f>AVERAGE(F303:Q303)</f>
        <v>#N/A</v>
      </c>
      <c r="S303" s="40"/>
    </row>
    <row r="304" spans="1:19" s="23" customFormat="1" ht="22.5" customHeight="1" thickBot="1" x14ac:dyDescent="0.25">
      <c r="A304" s="22"/>
      <c r="B304" s="22"/>
      <c r="C304" s="32"/>
      <c r="D304" s="32"/>
      <c r="E304" s="32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33"/>
      <c r="S304" s="40"/>
    </row>
    <row r="305" spans="1:20" s="1" customFormat="1" ht="63" customHeight="1" thickBot="1" x14ac:dyDescent="0.25">
      <c r="A305" s="532"/>
      <c r="B305" s="533"/>
      <c r="C305" s="32"/>
      <c r="D305" s="32"/>
      <c r="E305" s="87" t="s">
        <v>279</v>
      </c>
      <c r="F305" s="86" t="e">
        <f>#N/A</f>
        <v>#N/A</v>
      </c>
      <c r="G305" s="86" t="e">
        <f>#N/A</f>
        <v>#N/A</v>
      </c>
      <c r="H305" s="86" t="e">
        <f>#N/A</f>
        <v>#N/A</v>
      </c>
      <c r="I305" s="86" t="e">
        <f>#N/A</f>
        <v>#N/A</v>
      </c>
      <c r="J305" s="86" t="e">
        <f>#N/A</f>
        <v>#N/A</v>
      </c>
      <c r="K305" s="86" t="e">
        <f>#N/A</f>
        <v>#N/A</v>
      </c>
      <c r="L305" s="86" t="e">
        <f>#N/A</f>
        <v>#N/A</v>
      </c>
      <c r="M305" s="86" t="e">
        <f>#N/A</f>
        <v>#N/A</v>
      </c>
      <c r="N305" s="86" t="e">
        <f>#N/A</f>
        <v>#N/A</v>
      </c>
      <c r="O305" s="86" t="e">
        <f>#N/A</f>
        <v>#N/A</v>
      </c>
      <c r="P305" s="86" t="e">
        <f>#N/A</f>
        <v>#N/A</v>
      </c>
      <c r="Q305" s="86" t="e">
        <f>#N/A</f>
        <v>#N/A</v>
      </c>
      <c r="R305" s="20" t="e">
        <f>AVERAGE(F305:Q305)</f>
        <v>#N/A</v>
      </c>
      <c r="S305" s="92"/>
      <c r="T305" s="393" t="e">
        <f>R303+R300+R296+R288+R284+R280+R275+R270+R260+R255+R250</f>
        <v>#N/A</v>
      </c>
    </row>
    <row r="306" spans="1:20" s="23" customFormat="1" ht="22.5" customHeight="1" x14ac:dyDescent="0.2">
      <c r="A306" s="22"/>
      <c r="B306" s="22"/>
      <c r="C306" s="32"/>
      <c r="D306" s="32"/>
      <c r="E306" s="32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33"/>
      <c r="S306" s="40"/>
    </row>
    <row r="307" spans="1:20" s="23" customFormat="1" ht="22.5" customHeight="1" thickBot="1" x14ac:dyDescent="0.25">
      <c r="A307" s="22"/>
      <c r="B307" s="22"/>
      <c r="C307" s="32"/>
      <c r="D307" s="32"/>
      <c r="E307" s="32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33"/>
      <c r="S307" s="40"/>
    </row>
    <row r="308" spans="1:20" s="1" customFormat="1" ht="22.5" customHeight="1" x14ac:dyDescent="0.2">
      <c r="A308" s="557" t="s">
        <v>57</v>
      </c>
      <c r="B308" s="560" t="s">
        <v>61</v>
      </c>
      <c r="C308" s="544" t="s">
        <v>270</v>
      </c>
      <c r="D308" s="545"/>
      <c r="E308" s="546"/>
      <c r="F308" s="83">
        <v>4.8</v>
      </c>
      <c r="G308" s="34">
        <v>4.8</v>
      </c>
      <c r="H308" s="34">
        <v>4.8</v>
      </c>
      <c r="I308" s="34">
        <v>4.8</v>
      </c>
      <c r="J308" s="34">
        <v>4.8</v>
      </c>
      <c r="K308" s="34">
        <v>4.8</v>
      </c>
      <c r="L308" s="34">
        <v>4.8</v>
      </c>
      <c r="M308" s="34">
        <v>4.8</v>
      </c>
      <c r="N308" s="34">
        <v>4.8</v>
      </c>
      <c r="O308" s="34">
        <v>4.8</v>
      </c>
      <c r="P308" s="34">
        <v>4.8</v>
      </c>
      <c r="Q308" s="34">
        <v>4.8</v>
      </c>
      <c r="R308" s="50">
        <f>AVERAGE(F308:Q308)</f>
        <v>4.7999999999999989</v>
      </c>
      <c r="S308" s="92"/>
    </row>
    <row r="309" spans="1:20" s="1" customFormat="1" ht="22.5" customHeight="1" thickBot="1" x14ac:dyDescent="0.25">
      <c r="A309" s="558"/>
      <c r="B309" s="561"/>
      <c r="C309" s="201"/>
      <c r="D309" s="194"/>
      <c r="E309" s="178"/>
      <c r="F309" s="58">
        <v>0</v>
      </c>
      <c r="G309" s="58">
        <v>0</v>
      </c>
      <c r="H309" s="58">
        <v>0</v>
      </c>
      <c r="I309" s="58">
        <v>0</v>
      </c>
      <c r="J309" s="58">
        <v>0</v>
      </c>
      <c r="K309" s="58">
        <v>0</v>
      </c>
      <c r="L309" s="58">
        <v>0</v>
      </c>
      <c r="M309" s="58">
        <v>0</v>
      </c>
      <c r="N309" s="58">
        <v>0</v>
      </c>
      <c r="O309" s="58">
        <v>0</v>
      </c>
      <c r="P309" s="58">
        <v>0</v>
      </c>
      <c r="Q309" s="58">
        <v>0</v>
      </c>
      <c r="R309" s="46"/>
      <c r="S309" s="92"/>
    </row>
    <row r="310" spans="1:20" s="1" customFormat="1" ht="22.5" customHeight="1" thickBot="1" x14ac:dyDescent="0.25">
      <c r="A310" s="558"/>
      <c r="B310" s="562"/>
      <c r="C310" s="547" t="s">
        <v>7</v>
      </c>
      <c r="D310" s="548"/>
      <c r="E310" s="549"/>
      <c r="F310" s="82" t="e">
        <f>#N/A</f>
        <v>#N/A</v>
      </c>
      <c r="G310" s="26" t="e">
        <f>#N/A</f>
        <v>#N/A</v>
      </c>
      <c r="H310" s="26" t="e">
        <f>#N/A</f>
        <v>#N/A</v>
      </c>
      <c r="I310" s="26" t="e">
        <f>#N/A</f>
        <v>#N/A</v>
      </c>
      <c r="J310" s="26" t="e">
        <f>#N/A</f>
        <v>#N/A</v>
      </c>
      <c r="K310" s="26" t="e">
        <f>#N/A</f>
        <v>#N/A</v>
      </c>
      <c r="L310" s="26" t="e">
        <f>#N/A</f>
        <v>#N/A</v>
      </c>
      <c r="M310" s="26" t="e">
        <f>#N/A</f>
        <v>#N/A</v>
      </c>
      <c r="N310" s="26" t="e">
        <f>#N/A</f>
        <v>#N/A</v>
      </c>
      <c r="O310" s="26" t="e">
        <f>#N/A</f>
        <v>#N/A</v>
      </c>
      <c r="P310" s="26" t="e">
        <f>#N/A</f>
        <v>#N/A</v>
      </c>
      <c r="Q310" s="26" t="e">
        <f>#N/A</f>
        <v>#N/A</v>
      </c>
      <c r="R310" s="28" t="e">
        <f>AVERAGE(F310:Q310)</f>
        <v>#N/A</v>
      </c>
      <c r="S310" s="40"/>
    </row>
    <row r="311" spans="1:20" s="1" customFormat="1" ht="22.5" customHeight="1" thickBot="1" x14ac:dyDescent="0.25">
      <c r="A311" s="558"/>
      <c r="B311" s="186"/>
      <c r="C311" s="32"/>
      <c r="D311" s="32"/>
      <c r="E311" s="203"/>
      <c r="F311" s="82"/>
      <c r="G311" s="202"/>
      <c r="H311" s="202"/>
      <c r="I311" s="202"/>
      <c r="J311" s="202"/>
      <c r="K311" s="202"/>
      <c r="L311" s="202"/>
      <c r="M311" s="202"/>
      <c r="N311" s="202"/>
      <c r="O311" s="202"/>
      <c r="P311" s="202"/>
      <c r="Q311" s="202"/>
      <c r="R311" s="204"/>
      <c r="S311" s="40"/>
      <c r="T311" s="23"/>
    </row>
    <row r="312" spans="1:20" s="1" customFormat="1" ht="22.5" customHeight="1" x14ac:dyDescent="0.2">
      <c r="A312" s="558"/>
      <c r="B312" s="560" t="s">
        <v>103</v>
      </c>
      <c r="C312" s="544" t="s">
        <v>270</v>
      </c>
      <c r="D312" s="545"/>
      <c r="E312" s="546"/>
      <c r="F312" s="83">
        <v>3.9</v>
      </c>
      <c r="G312" s="34">
        <v>3.9</v>
      </c>
      <c r="H312" s="34">
        <v>3.9</v>
      </c>
      <c r="I312" s="34">
        <v>3.9</v>
      </c>
      <c r="J312" s="34">
        <v>3.9</v>
      </c>
      <c r="K312" s="34">
        <v>3.9</v>
      </c>
      <c r="L312" s="34">
        <v>3.9</v>
      </c>
      <c r="M312" s="34">
        <v>3.9</v>
      </c>
      <c r="N312" s="34">
        <v>3.9</v>
      </c>
      <c r="O312" s="34">
        <v>3.9</v>
      </c>
      <c r="P312" s="34">
        <v>3.9</v>
      </c>
      <c r="Q312" s="34">
        <v>3.9</v>
      </c>
      <c r="R312" s="50">
        <f>AVERAGE(F312:Q312)</f>
        <v>3.899999999999999</v>
      </c>
      <c r="S312" s="92"/>
      <c r="T312" s="23"/>
    </row>
    <row r="313" spans="1:20" s="1" customFormat="1" ht="22.5" customHeight="1" thickBot="1" x14ac:dyDescent="0.25">
      <c r="A313" s="558"/>
      <c r="B313" s="563"/>
      <c r="C313" s="201"/>
      <c r="D313" s="194"/>
      <c r="E313" s="178"/>
      <c r="F313" s="94"/>
      <c r="G313" s="80"/>
      <c r="H313" s="80"/>
      <c r="I313" s="80"/>
      <c r="J313" s="80"/>
      <c r="K313" s="80"/>
      <c r="L313" s="80"/>
      <c r="M313" s="80"/>
      <c r="N313" s="80"/>
      <c r="O313" s="80"/>
      <c r="P313" s="80"/>
      <c r="Q313" s="80"/>
      <c r="R313" s="46"/>
      <c r="S313" s="92"/>
      <c r="T313" s="23"/>
    </row>
    <row r="314" spans="1:20" s="1" customFormat="1" ht="22.5" customHeight="1" thickBot="1" x14ac:dyDescent="0.25">
      <c r="A314" s="559"/>
      <c r="B314" s="562"/>
      <c r="C314" s="547" t="s">
        <v>7</v>
      </c>
      <c r="D314" s="548"/>
      <c r="E314" s="549"/>
      <c r="F314" s="82" t="e">
        <f>#N/A</f>
        <v>#N/A</v>
      </c>
      <c r="G314" s="26" t="e">
        <f>#N/A</f>
        <v>#N/A</v>
      </c>
      <c r="H314" s="26" t="e">
        <f>#N/A</f>
        <v>#N/A</v>
      </c>
      <c r="I314" s="26" t="e">
        <f>#N/A</f>
        <v>#N/A</v>
      </c>
      <c r="J314" s="26" t="e">
        <f>#N/A</f>
        <v>#N/A</v>
      </c>
      <c r="K314" s="26" t="e">
        <f>#N/A</f>
        <v>#N/A</v>
      </c>
      <c r="L314" s="26" t="e">
        <f>#N/A</f>
        <v>#N/A</v>
      </c>
      <c r="M314" s="26" t="e">
        <f>#N/A</f>
        <v>#N/A</v>
      </c>
      <c r="N314" s="26" t="e">
        <f>#N/A</f>
        <v>#N/A</v>
      </c>
      <c r="O314" s="26" t="e">
        <f>#N/A</f>
        <v>#N/A</v>
      </c>
      <c r="P314" s="26" t="e">
        <f>#N/A</f>
        <v>#N/A</v>
      </c>
      <c r="Q314" s="26" t="e">
        <f>#N/A</f>
        <v>#N/A</v>
      </c>
      <c r="R314" s="28" t="e">
        <f>AVERAGE(F314:Q314)</f>
        <v>#N/A</v>
      </c>
      <c r="S314" s="40"/>
      <c r="T314" s="23"/>
    </row>
    <row r="315" spans="1:20" s="1" customFormat="1" ht="22.5" customHeight="1" thickBot="1" x14ac:dyDescent="0.25">
      <c r="A315" s="193"/>
      <c r="B315" s="22"/>
      <c r="C315" s="200"/>
      <c r="D315" s="200"/>
      <c r="E315" s="200"/>
      <c r="F315" s="82"/>
      <c r="G315" s="202"/>
      <c r="H315" s="202"/>
      <c r="I315" s="202"/>
      <c r="J315" s="202"/>
      <c r="K315" s="202"/>
      <c r="L315" s="202"/>
      <c r="M315" s="202"/>
      <c r="N315" s="202"/>
      <c r="O315" s="202"/>
      <c r="P315" s="202"/>
      <c r="Q315" s="202"/>
      <c r="R315" s="204"/>
      <c r="S315" s="40"/>
      <c r="T315" s="23"/>
    </row>
    <row r="316" spans="1:20" s="1" customFormat="1" ht="63" customHeight="1" thickBot="1" x14ac:dyDescent="0.25">
      <c r="A316" s="193"/>
      <c r="E316" s="87" t="s">
        <v>279</v>
      </c>
      <c r="F316" s="88" t="e">
        <f>#N/A</f>
        <v>#N/A</v>
      </c>
      <c r="G316" s="88" t="e">
        <f>#N/A</f>
        <v>#N/A</v>
      </c>
      <c r="H316" s="88" t="e">
        <f>#N/A</f>
        <v>#N/A</v>
      </c>
      <c r="I316" s="88" t="e">
        <f>#N/A</f>
        <v>#N/A</v>
      </c>
      <c r="J316" s="88" t="e">
        <f>#N/A</f>
        <v>#N/A</v>
      </c>
      <c r="K316" s="88" t="e">
        <f>#N/A</f>
        <v>#N/A</v>
      </c>
      <c r="L316" s="88" t="e">
        <f>#N/A</f>
        <v>#N/A</v>
      </c>
      <c r="M316" s="88" t="e">
        <f>#N/A</f>
        <v>#N/A</v>
      </c>
      <c r="N316" s="88" t="e">
        <f>#N/A</f>
        <v>#N/A</v>
      </c>
      <c r="O316" s="88" t="e">
        <f>#N/A</f>
        <v>#N/A</v>
      </c>
      <c r="P316" s="88" t="e">
        <f>#N/A</f>
        <v>#N/A</v>
      </c>
      <c r="Q316" s="88" t="e">
        <f>#N/A</f>
        <v>#N/A</v>
      </c>
      <c r="R316" s="20" t="e">
        <f>AVERAGE(F316:Q316)</f>
        <v>#N/A</v>
      </c>
      <c r="S316" s="92"/>
      <c r="T316" s="23"/>
    </row>
    <row r="317" spans="1:20" ht="20.100000000000001" customHeight="1" x14ac:dyDescent="0.2"/>
    <row r="318" spans="1:20" ht="20.100000000000001" customHeight="1" thickBot="1" x14ac:dyDescent="0.25"/>
    <row r="319" spans="1:20" s="1" customFormat="1" ht="22.5" customHeight="1" x14ac:dyDescent="0.2">
      <c r="A319" s="553" t="s">
        <v>28</v>
      </c>
      <c r="B319" s="541" t="s">
        <v>1</v>
      </c>
      <c r="C319" s="544" t="s">
        <v>270</v>
      </c>
      <c r="D319" s="545"/>
      <c r="E319" s="546"/>
      <c r="F319" s="83">
        <v>10</v>
      </c>
      <c r="G319" s="34">
        <v>10</v>
      </c>
      <c r="H319" s="34">
        <v>10</v>
      </c>
      <c r="I319" s="34">
        <v>10</v>
      </c>
      <c r="J319" s="34">
        <v>10</v>
      </c>
      <c r="K319" s="34">
        <v>10</v>
      </c>
      <c r="L319" s="34">
        <v>10</v>
      </c>
      <c r="M319" s="34">
        <v>10</v>
      </c>
      <c r="N319" s="34">
        <v>10</v>
      </c>
      <c r="O319" s="34">
        <v>10</v>
      </c>
      <c r="P319" s="34">
        <v>10</v>
      </c>
      <c r="Q319" s="34">
        <v>10</v>
      </c>
      <c r="R319" s="50">
        <f>AVERAGE(F319:Q319)</f>
        <v>10</v>
      </c>
      <c r="S319" s="92"/>
    </row>
    <row r="320" spans="1:20" s="1" customFormat="1" ht="22.5" customHeight="1" thickBot="1" x14ac:dyDescent="0.25">
      <c r="A320" s="554"/>
      <c r="B320" s="542"/>
      <c r="C320" s="198"/>
      <c r="D320" s="196"/>
      <c r="E320" s="182"/>
      <c r="F320" s="79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49"/>
      <c r="S320" s="92"/>
    </row>
    <row r="321" spans="1:19" s="1" customFormat="1" ht="22.5" customHeight="1" thickBot="1" x14ac:dyDescent="0.25">
      <c r="A321" s="554"/>
      <c r="B321" s="543"/>
      <c r="C321" s="547" t="s">
        <v>7</v>
      </c>
      <c r="D321" s="548"/>
      <c r="E321" s="549"/>
      <c r="F321" s="82" t="e">
        <f>#N/A</f>
        <v>#N/A</v>
      </c>
      <c r="G321" s="26" t="e">
        <f>#N/A</f>
        <v>#N/A</v>
      </c>
      <c r="H321" s="26" t="e">
        <f>#N/A</f>
        <v>#N/A</v>
      </c>
      <c r="I321" s="26" t="e">
        <f>#N/A</f>
        <v>#N/A</v>
      </c>
      <c r="J321" s="26" t="e">
        <f>#N/A</f>
        <v>#N/A</v>
      </c>
      <c r="K321" s="26" t="e">
        <f>#N/A</f>
        <v>#N/A</v>
      </c>
      <c r="L321" s="26" t="e">
        <f>#N/A</f>
        <v>#N/A</v>
      </c>
      <c r="M321" s="26" t="e">
        <f>#N/A</f>
        <v>#N/A</v>
      </c>
      <c r="N321" s="26" t="e">
        <f>#N/A</f>
        <v>#N/A</v>
      </c>
      <c r="O321" s="26" t="e">
        <f>#N/A</f>
        <v>#N/A</v>
      </c>
      <c r="P321" s="26" t="e">
        <f>#N/A</f>
        <v>#N/A</v>
      </c>
      <c r="Q321" s="27" t="e">
        <f>#N/A</f>
        <v>#N/A</v>
      </c>
      <c r="R321" s="28" t="e">
        <f>AVERAGE(F321:Q321)</f>
        <v>#N/A</v>
      </c>
      <c r="S321" s="40"/>
    </row>
    <row r="322" spans="1:19" s="1" customFormat="1" ht="22.5" customHeight="1" thickBot="1" x14ac:dyDescent="0.25">
      <c r="A322" s="554"/>
      <c r="B322" s="22"/>
      <c r="C322" s="32"/>
      <c r="D322" s="32"/>
      <c r="E322" s="32"/>
      <c r="F322" s="15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19" s="1" customFormat="1" ht="22.5" customHeight="1" x14ac:dyDescent="0.2">
      <c r="A323" s="554"/>
      <c r="B323" s="550" t="s">
        <v>2</v>
      </c>
      <c r="C323" s="544" t="s">
        <v>270</v>
      </c>
      <c r="D323" s="545"/>
      <c r="E323" s="546"/>
      <c r="F323" s="83">
        <v>0.1</v>
      </c>
      <c r="G323" s="34">
        <v>0.1</v>
      </c>
      <c r="H323" s="34">
        <v>0.1</v>
      </c>
      <c r="I323" s="34">
        <v>0.1</v>
      </c>
      <c r="J323" s="34">
        <v>0.1</v>
      </c>
      <c r="K323" s="34">
        <v>0.1</v>
      </c>
      <c r="L323" s="34">
        <v>0.1</v>
      </c>
      <c r="M323" s="34">
        <v>0.1</v>
      </c>
      <c r="N323" s="34">
        <v>0.1</v>
      </c>
      <c r="O323" s="34">
        <v>0.1</v>
      </c>
      <c r="P323" s="34">
        <v>0.1</v>
      </c>
      <c r="Q323" s="34">
        <v>0.1</v>
      </c>
      <c r="R323" s="48">
        <f>AVERAGE(F323:Q323)</f>
        <v>9.9999999999999992E-2</v>
      </c>
      <c r="S323" s="92"/>
    </row>
    <row r="324" spans="1:19" s="1" customFormat="1" ht="22.5" customHeight="1" thickBot="1" x14ac:dyDescent="0.25">
      <c r="A324" s="554"/>
      <c r="B324" s="542"/>
      <c r="C324" s="198"/>
      <c r="D324" s="196"/>
      <c r="E324" s="182"/>
      <c r="F324" s="79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49"/>
      <c r="S324" s="92"/>
    </row>
    <row r="325" spans="1:19" s="1" customFormat="1" ht="22.5" customHeight="1" thickBot="1" x14ac:dyDescent="0.25">
      <c r="A325" s="555"/>
      <c r="B325" s="543"/>
      <c r="C325" s="547" t="s">
        <v>7</v>
      </c>
      <c r="D325" s="548"/>
      <c r="E325" s="549"/>
      <c r="F325" s="82" t="e">
        <f>#N/A</f>
        <v>#N/A</v>
      </c>
      <c r="G325" s="26" t="e">
        <f>#N/A</f>
        <v>#N/A</v>
      </c>
      <c r="H325" s="26" t="e">
        <f>#N/A</f>
        <v>#N/A</v>
      </c>
      <c r="I325" s="26" t="e">
        <f>#N/A</f>
        <v>#N/A</v>
      </c>
      <c r="J325" s="26" t="e">
        <f>#N/A</f>
        <v>#N/A</v>
      </c>
      <c r="K325" s="26" t="e">
        <f>#N/A</f>
        <v>#N/A</v>
      </c>
      <c r="L325" s="26" t="e">
        <f>#N/A</f>
        <v>#N/A</v>
      </c>
      <c r="M325" s="26" t="e">
        <f>#N/A</f>
        <v>#N/A</v>
      </c>
      <c r="N325" s="26" t="e">
        <f>#N/A</f>
        <v>#N/A</v>
      </c>
      <c r="O325" s="26" t="e">
        <f>#N/A</f>
        <v>#N/A</v>
      </c>
      <c r="P325" s="26" t="e">
        <f>#N/A</f>
        <v>#N/A</v>
      </c>
      <c r="Q325" s="27" t="e">
        <f>#N/A</f>
        <v>#N/A</v>
      </c>
      <c r="R325" s="28" t="e">
        <f>AVERAGE(F325:Q325)</f>
        <v>#N/A</v>
      </c>
      <c r="S325" s="40"/>
    </row>
    <row r="326" spans="1:19" s="23" customFormat="1" ht="22.5" customHeight="1" thickBot="1" x14ac:dyDescent="0.25">
      <c r="A326" s="22"/>
      <c r="B326" s="22"/>
      <c r="C326" s="32"/>
      <c r="D326" s="32"/>
      <c r="E326" s="32"/>
      <c r="F326" s="15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33"/>
      <c r="S326" s="40"/>
    </row>
    <row r="327" spans="1:19" s="1" customFormat="1" ht="60" customHeight="1" thickBot="1" x14ac:dyDescent="0.25">
      <c r="A327" s="532"/>
      <c r="B327" s="533"/>
      <c r="C327" s="32"/>
      <c r="D327" s="32"/>
      <c r="E327" s="87" t="s">
        <v>279</v>
      </c>
      <c r="F327" s="88" t="e">
        <f>F321+F325</f>
        <v>#N/A</v>
      </c>
      <c r="G327" s="88" t="e">
        <f>#N/A</f>
        <v>#N/A</v>
      </c>
      <c r="H327" s="88" t="e">
        <f>#N/A</f>
        <v>#N/A</v>
      </c>
      <c r="I327" s="88" t="e">
        <f>#N/A</f>
        <v>#N/A</v>
      </c>
      <c r="J327" s="88" t="e">
        <f>#N/A</f>
        <v>#N/A</v>
      </c>
      <c r="K327" s="88" t="e">
        <f>#N/A</f>
        <v>#N/A</v>
      </c>
      <c r="L327" s="88" t="e">
        <f>#N/A</f>
        <v>#N/A</v>
      </c>
      <c r="M327" s="88" t="e">
        <f>#N/A</f>
        <v>#N/A</v>
      </c>
      <c r="N327" s="88" t="e">
        <f>#N/A</f>
        <v>#N/A</v>
      </c>
      <c r="O327" s="88" t="e">
        <f>#N/A</f>
        <v>#N/A</v>
      </c>
      <c r="P327" s="88" t="e">
        <f>#N/A</f>
        <v>#N/A</v>
      </c>
      <c r="Q327" s="88" t="e">
        <f>#N/A</f>
        <v>#N/A</v>
      </c>
      <c r="R327" s="20" t="e">
        <f>AVERAGE(F327:Q327)</f>
        <v>#N/A</v>
      </c>
      <c r="S327" s="92"/>
    </row>
    <row r="330" spans="1:19" ht="13.5" thickBot="1" x14ac:dyDescent="0.25"/>
    <row r="331" spans="1:19" s="1" customFormat="1" ht="22.5" customHeight="1" x14ac:dyDescent="0.2">
      <c r="A331" s="553" t="s">
        <v>36</v>
      </c>
      <c r="B331" s="550" t="s">
        <v>37</v>
      </c>
      <c r="C331" s="544" t="s">
        <v>270</v>
      </c>
      <c r="D331" s="545"/>
      <c r="E331" s="546"/>
      <c r="F331" s="83">
        <v>37.69</v>
      </c>
      <c r="G331" s="34">
        <v>37.69</v>
      </c>
      <c r="H331" s="34">
        <v>37.69</v>
      </c>
      <c r="I331" s="34">
        <v>37.69</v>
      </c>
      <c r="J331" s="34">
        <v>37.69</v>
      </c>
      <c r="K331" s="34">
        <v>37.69</v>
      </c>
      <c r="L331" s="34">
        <v>37.69</v>
      </c>
      <c r="M331" s="34">
        <v>37.69</v>
      </c>
      <c r="N331" s="34">
        <v>37.69</v>
      </c>
      <c r="O331" s="34">
        <v>37.69</v>
      </c>
      <c r="P331" s="34">
        <v>37.69</v>
      </c>
      <c r="Q331" s="34">
        <v>37.69</v>
      </c>
      <c r="R331" s="50">
        <f>AVERAGE(F331:Q331)</f>
        <v>37.69</v>
      </c>
      <c r="S331" s="92"/>
    </row>
    <row r="332" spans="1:19" s="1" customFormat="1" ht="22.5" customHeight="1" thickBot="1" x14ac:dyDescent="0.25">
      <c r="A332" s="554"/>
      <c r="B332" s="542"/>
      <c r="C332" s="201"/>
      <c r="D332" s="194"/>
      <c r="E332" s="178"/>
      <c r="F332" s="401">
        <v>0</v>
      </c>
      <c r="G332" s="396">
        <v>0</v>
      </c>
      <c r="H332" s="396">
        <v>0</v>
      </c>
      <c r="I332" s="396">
        <v>0</v>
      </c>
      <c r="J332" s="396">
        <v>0</v>
      </c>
      <c r="K332" s="396">
        <v>0</v>
      </c>
      <c r="L332" s="396">
        <v>0</v>
      </c>
      <c r="M332" s="396">
        <v>0</v>
      </c>
      <c r="N332" s="396">
        <v>0</v>
      </c>
      <c r="O332" s="396">
        <v>0</v>
      </c>
      <c r="P332" s="396">
        <v>0</v>
      </c>
      <c r="Q332" s="396">
        <v>0</v>
      </c>
      <c r="R332" s="49">
        <f>AVERAGE(F332:Q332)</f>
        <v>0</v>
      </c>
      <c r="S332" s="92"/>
    </row>
    <row r="333" spans="1:19" s="1" customFormat="1" ht="22.5" customHeight="1" thickBot="1" x14ac:dyDescent="0.25">
      <c r="A333" s="554"/>
      <c r="B333" s="543"/>
      <c r="C333" s="547" t="s">
        <v>7</v>
      </c>
      <c r="D333" s="548"/>
      <c r="E333" s="549"/>
      <c r="F333" s="82" t="e">
        <f>#N/A</f>
        <v>#N/A</v>
      </c>
      <c r="G333" s="26" t="e">
        <f>#N/A</f>
        <v>#N/A</v>
      </c>
      <c r="H333" s="26" t="e">
        <f>#N/A</f>
        <v>#N/A</v>
      </c>
      <c r="I333" s="26" t="e">
        <f>#N/A</f>
        <v>#N/A</v>
      </c>
      <c r="J333" s="26" t="e">
        <f>#N/A</f>
        <v>#N/A</v>
      </c>
      <c r="K333" s="26" t="e">
        <f>#N/A</f>
        <v>#N/A</v>
      </c>
      <c r="L333" s="26" t="e">
        <f>#N/A</f>
        <v>#N/A</v>
      </c>
      <c r="M333" s="26" t="e">
        <f>#N/A</f>
        <v>#N/A</v>
      </c>
      <c r="N333" s="26" t="e">
        <f>#N/A</f>
        <v>#N/A</v>
      </c>
      <c r="O333" s="26" t="e">
        <f>#N/A</f>
        <v>#N/A</v>
      </c>
      <c r="P333" s="26" t="e">
        <f>#N/A</f>
        <v>#N/A</v>
      </c>
      <c r="Q333" s="26" t="e">
        <f>#N/A</f>
        <v>#N/A</v>
      </c>
      <c r="R333" s="28" t="e">
        <f>#N/A</f>
        <v>#N/A</v>
      </c>
      <c r="S333" s="40"/>
    </row>
    <row r="334" spans="1:19" s="1" customFormat="1" ht="22.5" customHeight="1" thickBot="1" x14ac:dyDescent="0.25">
      <c r="A334" s="554"/>
      <c r="B334" s="22"/>
      <c r="C334" s="289"/>
      <c r="D334" s="289"/>
      <c r="E334" s="289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40"/>
      <c r="S334" s="40"/>
    </row>
    <row r="335" spans="1:19" s="1" customFormat="1" ht="22.5" customHeight="1" x14ac:dyDescent="0.2">
      <c r="A335" s="554"/>
      <c r="B335" s="550" t="s">
        <v>189</v>
      </c>
      <c r="C335" s="544" t="s">
        <v>270</v>
      </c>
      <c r="D335" s="545"/>
      <c r="E335" s="546"/>
      <c r="F335" s="83">
        <v>0</v>
      </c>
      <c r="G335" s="34">
        <v>0</v>
      </c>
      <c r="H335" s="34">
        <v>0</v>
      </c>
      <c r="I335" s="34">
        <v>0</v>
      </c>
      <c r="J335" s="34">
        <v>0</v>
      </c>
      <c r="K335" s="34">
        <v>0</v>
      </c>
      <c r="L335" s="34">
        <v>0</v>
      </c>
      <c r="M335" s="34">
        <v>0</v>
      </c>
      <c r="N335" s="34">
        <v>0</v>
      </c>
      <c r="O335" s="34">
        <v>0</v>
      </c>
      <c r="P335" s="34">
        <v>0</v>
      </c>
      <c r="Q335" s="34">
        <v>0</v>
      </c>
      <c r="R335" s="48">
        <f>AVERAGE(F335:Q335)</f>
        <v>0</v>
      </c>
      <c r="S335" s="92"/>
    </row>
    <row r="336" spans="1:19" s="1" customFormat="1" ht="22.5" customHeight="1" thickBot="1" x14ac:dyDescent="0.25">
      <c r="A336" s="554"/>
      <c r="B336" s="542"/>
      <c r="C336" s="188"/>
      <c r="D336" s="189"/>
      <c r="E336" s="190" t="s">
        <v>204</v>
      </c>
      <c r="F336" s="95">
        <v>1.6</v>
      </c>
      <c r="G336" s="54">
        <v>1.6</v>
      </c>
      <c r="H336" s="54">
        <v>1.6</v>
      </c>
      <c r="I336" s="54">
        <v>1.6</v>
      </c>
      <c r="J336" s="54">
        <v>1.6</v>
      </c>
      <c r="K336" s="54">
        <v>1.6</v>
      </c>
      <c r="L336" s="54">
        <v>1.6</v>
      </c>
      <c r="M336" s="54">
        <v>1.6</v>
      </c>
      <c r="N336" s="54">
        <v>1.6</v>
      </c>
      <c r="O336" s="54">
        <v>1.6</v>
      </c>
      <c r="P336" s="54">
        <v>1.6</v>
      </c>
      <c r="Q336" s="54">
        <v>1.6</v>
      </c>
      <c r="R336" s="46">
        <f>AVERAGE(F336:Q336)</f>
        <v>1.5999999999999999</v>
      </c>
      <c r="S336" s="92"/>
    </row>
    <row r="337" spans="1:20" s="1" customFormat="1" ht="22.5" customHeight="1" thickBot="1" x14ac:dyDescent="0.25">
      <c r="A337" s="554"/>
      <c r="B337" s="543"/>
      <c r="C337" s="547" t="s">
        <v>7</v>
      </c>
      <c r="D337" s="548"/>
      <c r="E337" s="549"/>
      <c r="F337" s="82" t="e">
        <f>#N/A</f>
        <v>#N/A</v>
      </c>
      <c r="G337" s="82" t="e">
        <f>#N/A</f>
        <v>#N/A</v>
      </c>
      <c r="H337" s="82" t="e">
        <f>#N/A</f>
        <v>#N/A</v>
      </c>
      <c r="I337" s="82" t="e">
        <f>#N/A</f>
        <v>#N/A</v>
      </c>
      <c r="J337" s="82" t="e">
        <f>#N/A</f>
        <v>#N/A</v>
      </c>
      <c r="K337" s="82" t="e">
        <f>#N/A</f>
        <v>#N/A</v>
      </c>
      <c r="L337" s="82" t="e">
        <f>#N/A</f>
        <v>#N/A</v>
      </c>
      <c r="M337" s="82" t="e">
        <f>#N/A</f>
        <v>#N/A</v>
      </c>
      <c r="N337" s="82" t="e">
        <f>#N/A</f>
        <v>#N/A</v>
      </c>
      <c r="O337" s="82" t="e">
        <f>#N/A</f>
        <v>#N/A</v>
      </c>
      <c r="P337" s="82" t="e">
        <f>#N/A</f>
        <v>#N/A</v>
      </c>
      <c r="Q337" s="82" t="e">
        <f>#N/A</f>
        <v>#N/A</v>
      </c>
      <c r="R337" s="12" t="e">
        <f>AVERAGE(F337:Q337)</f>
        <v>#N/A</v>
      </c>
      <c r="S337" s="40"/>
    </row>
    <row r="338" spans="1:20" s="1" customFormat="1" ht="22.5" customHeight="1" thickBot="1" x14ac:dyDescent="0.25">
      <c r="A338" s="554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20" s="1" customFormat="1" ht="22.5" customHeight="1" x14ac:dyDescent="0.2">
      <c r="A339" s="554"/>
      <c r="B339" s="541" t="s">
        <v>38</v>
      </c>
      <c r="C339" s="544" t="s">
        <v>270</v>
      </c>
      <c r="D339" s="545"/>
      <c r="E339" s="546"/>
      <c r="F339" s="83">
        <v>7.83</v>
      </c>
      <c r="G339" s="34">
        <v>7.83</v>
      </c>
      <c r="H339" s="34">
        <v>7.83</v>
      </c>
      <c r="I339" s="34">
        <v>7.83</v>
      </c>
      <c r="J339" s="34">
        <v>7.83</v>
      </c>
      <c r="K339" s="34">
        <v>7.83</v>
      </c>
      <c r="L339" s="34">
        <v>7.83</v>
      </c>
      <c r="M339" s="34">
        <v>7.83</v>
      </c>
      <c r="N339" s="34">
        <v>7.83</v>
      </c>
      <c r="O339" s="34">
        <v>7.83</v>
      </c>
      <c r="P339" s="34">
        <v>7.83</v>
      </c>
      <c r="Q339" s="34">
        <v>7.83</v>
      </c>
      <c r="R339" s="50">
        <f>AVERAGE(F339:Q339)</f>
        <v>7.8299999999999992</v>
      </c>
      <c r="S339" s="92"/>
    </row>
    <row r="340" spans="1:20" s="1" customFormat="1" ht="22.5" customHeight="1" x14ac:dyDescent="0.2">
      <c r="A340" s="554"/>
      <c r="B340" s="556"/>
      <c r="C340" s="188"/>
      <c r="D340" s="189"/>
      <c r="E340" s="190" t="s">
        <v>238</v>
      </c>
      <c r="F340" s="162">
        <v>0</v>
      </c>
      <c r="G340" s="160">
        <v>0</v>
      </c>
      <c r="H340" s="160">
        <v>0</v>
      </c>
      <c r="I340" s="160">
        <v>0</v>
      </c>
      <c r="J340" s="160">
        <v>0</v>
      </c>
      <c r="K340" s="160">
        <v>0</v>
      </c>
      <c r="L340" s="160">
        <v>0</v>
      </c>
      <c r="M340" s="160">
        <v>0</v>
      </c>
      <c r="N340" s="160">
        <v>0</v>
      </c>
      <c r="O340" s="160">
        <v>0</v>
      </c>
      <c r="P340" s="160">
        <v>0</v>
      </c>
      <c r="Q340" s="160">
        <v>0</v>
      </c>
      <c r="R340" s="46">
        <f>AVERAGE(F340:Q340)</f>
        <v>0</v>
      </c>
      <c r="S340" s="92"/>
    </row>
    <row r="341" spans="1:20" s="1" customFormat="1" ht="22.5" customHeight="1" thickBot="1" x14ac:dyDescent="0.25">
      <c r="A341" s="554"/>
      <c r="B341" s="542"/>
      <c r="C341" s="201"/>
      <c r="D341" s="194"/>
      <c r="E341" s="178"/>
      <c r="F341" s="79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49"/>
      <c r="S341" s="92"/>
    </row>
    <row r="342" spans="1:20" s="1" customFormat="1" ht="22.5" customHeight="1" thickBot="1" x14ac:dyDescent="0.25">
      <c r="A342" s="554"/>
      <c r="B342" s="543"/>
      <c r="C342" s="547" t="s">
        <v>7</v>
      </c>
      <c r="D342" s="548"/>
      <c r="E342" s="549"/>
      <c r="F342" s="82" t="e">
        <f>#N/A</f>
        <v>#N/A</v>
      </c>
      <c r="G342" s="26" t="e">
        <f>#N/A</f>
        <v>#N/A</v>
      </c>
      <c r="H342" s="26" t="e">
        <f>#N/A</f>
        <v>#N/A</v>
      </c>
      <c r="I342" s="26" t="e">
        <f>#N/A</f>
        <v>#N/A</v>
      </c>
      <c r="J342" s="26" t="e">
        <f>#N/A</f>
        <v>#N/A</v>
      </c>
      <c r="K342" s="26" t="e">
        <f>#N/A</f>
        <v>#N/A</v>
      </c>
      <c r="L342" s="26" t="e">
        <f>#N/A</f>
        <v>#N/A</v>
      </c>
      <c r="M342" s="26" t="e">
        <f>#N/A</f>
        <v>#N/A</v>
      </c>
      <c r="N342" s="26" t="e">
        <f>#N/A</f>
        <v>#N/A</v>
      </c>
      <c r="O342" s="26" t="e">
        <f>#N/A</f>
        <v>#N/A</v>
      </c>
      <c r="P342" s="26" t="e">
        <f>#N/A</f>
        <v>#N/A</v>
      </c>
      <c r="Q342" s="27" t="e">
        <f>#N/A</f>
        <v>#N/A</v>
      </c>
      <c r="R342" s="28" t="e">
        <f>#N/A</f>
        <v>#N/A</v>
      </c>
      <c r="S342" s="40"/>
    </row>
    <row r="343" spans="1:20" s="1" customFormat="1" ht="22.5" customHeight="1" thickBot="1" x14ac:dyDescent="0.25">
      <c r="A343" s="554"/>
      <c r="B343" s="22"/>
      <c r="C343" s="32"/>
      <c r="D343" s="32"/>
      <c r="E343" s="32"/>
      <c r="F343" s="15"/>
      <c r="G343" s="24"/>
      <c r="H343" s="24"/>
      <c r="I343" s="24"/>
      <c r="J343" s="24"/>
      <c r="K343" s="24"/>
      <c r="L343" s="24"/>
      <c r="M343" s="24"/>
      <c r="N343" s="24"/>
      <c r="O343" s="24"/>
      <c r="P343" s="24"/>
      <c r="Q343" s="24"/>
      <c r="R343" s="33"/>
      <c r="S343" s="40"/>
    </row>
    <row r="344" spans="1:20" s="1" customFormat="1" ht="22.5" customHeight="1" x14ac:dyDescent="0.2">
      <c r="A344" s="554"/>
      <c r="B344" s="550" t="s">
        <v>39</v>
      </c>
      <c r="C344" s="544" t="s">
        <v>270</v>
      </c>
      <c r="D344" s="545"/>
      <c r="E344" s="546"/>
      <c r="F344" s="83">
        <v>5.3</v>
      </c>
      <c r="G344" s="34">
        <v>5.3</v>
      </c>
      <c r="H344" s="34">
        <v>5.3</v>
      </c>
      <c r="I344" s="34">
        <v>5.3</v>
      </c>
      <c r="J344" s="34">
        <v>5.3</v>
      </c>
      <c r="K344" s="34">
        <v>5.3</v>
      </c>
      <c r="L344" s="34">
        <v>5.3</v>
      </c>
      <c r="M344" s="34">
        <v>5.3</v>
      </c>
      <c r="N344" s="34">
        <v>5.3</v>
      </c>
      <c r="O344" s="34">
        <v>5.3</v>
      </c>
      <c r="P344" s="34">
        <v>5.3</v>
      </c>
      <c r="Q344" s="34">
        <v>5.3</v>
      </c>
      <c r="R344" s="50">
        <f>AVERAGE(F344:Q344)</f>
        <v>5.2999999999999989</v>
      </c>
      <c r="S344" s="92"/>
    </row>
    <row r="345" spans="1:20" s="1" customFormat="1" ht="22.5" customHeight="1" x14ac:dyDescent="0.2">
      <c r="A345" s="554"/>
      <c r="B345" s="542"/>
      <c r="C345" s="188" t="s">
        <v>190</v>
      </c>
      <c r="D345" s="189" t="s">
        <v>137</v>
      </c>
      <c r="E345" s="190" t="s">
        <v>238</v>
      </c>
      <c r="F345" s="426">
        <v>0</v>
      </c>
      <c r="G345" s="215">
        <v>0</v>
      </c>
      <c r="H345" s="215">
        <v>0</v>
      </c>
      <c r="I345" s="215">
        <v>0</v>
      </c>
      <c r="J345" s="215">
        <v>0</v>
      </c>
      <c r="K345" s="215">
        <v>0</v>
      </c>
      <c r="L345" s="215">
        <v>0</v>
      </c>
      <c r="M345" s="215">
        <v>0</v>
      </c>
      <c r="N345" s="215">
        <v>0</v>
      </c>
      <c r="O345" s="215">
        <v>0</v>
      </c>
      <c r="P345" s="215">
        <v>0</v>
      </c>
      <c r="Q345" s="215">
        <v>0</v>
      </c>
      <c r="R345" s="46">
        <f>AVERAGE(F345:Q345)</f>
        <v>0</v>
      </c>
      <c r="S345" s="92"/>
    </row>
    <row r="346" spans="1:20" s="1" customFormat="1" ht="22.5" customHeight="1" thickBot="1" x14ac:dyDescent="0.25">
      <c r="A346" s="554"/>
      <c r="B346" s="542"/>
      <c r="C346" s="201"/>
      <c r="D346" s="194"/>
      <c r="E346" s="178"/>
      <c r="F346" s="79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49"/>
      <c r="S346" s="92"/>
    </row>
    <row r="347" spans="1:20" s="1" customFormat="1" ht="22.5" customHeight="1" thickBot="1" x14ac:dyDescent="0.25">
      <c r="A347" s="554"/>
      <c r="B347" s="543"/>
      <c r="C347" s="547" t="s">
        <v>7</v>
      </c>
      <c r="D347" s="548"/>
      <c r="E347" s="549"/>
      <c r="F347" s="82" t="e">
        <f>#N/A</f>
        <v>#N/A</v>
      </c>
      <c r="G347" s="26" t="e">
        <f>#N/A</f>
        <v>#N/A</v>
      </c>
      <c r="H347" s="26" t="e">
        <f>#N/A</f>
        <v>#N/A</v>
      </c>
      <c r="I347" s="26" t="e">
        <f>#N/A</f>
        <v>#N/A</v>
      </c>
      <c r="J347" s="26" t="e">
        <f>#N/A</f>
        <v>#N/A</v>
      </c>
      <c r="K347" s="26" t="e">
        <f>#N/A</f>
        <v>#N/A</v>
      </c>
      <c r="L347" s="26" t="e">
        <f>#N/A</f>
        <v>#N/A</v>
      </c>
      <c r="M347" s="26" t="e">
        <f>#N/A</f>
        <v>#N/A</v>
      </c>
      <c r="N347" s="26" t="e">
        <f>#N/A</f>
        <v>#N/A</v>
      </c>
      <c r="O347" s="26" t="e">
        <f>#N/A</f>
        <v>#N/A</v>
      </c>
      <c r="P347" s="26" t="e">
        <f>#N/A</f>
        <v>#N/A</v>
      </c>
      <c r="Q347" s="27" t="e">
        <f>#N/A</f>
        <v>#N/A</v>
      </c>
      <c r="R347" s="28" t="e">
        <f>AVERAGE(F347:Q347)</f>
        <v>#N/A</v>
      </c>
      <c r="S347" s="40"/>
    </row>
    <row r="348" spans="1:20" s="1" customFormat="1" ht="22.5" customHeight="1" thickBot="1" x14ac:dyDescent="0.25">
      <c r="A348" s="554"/>
      <c r="B348" s="22"/>
      <c r="C348" s="32"/>
      <c r="D348" s="32"/>
      <c r="E348" s="32"/>
      <c r="F348" s="15"/>
      <c r="G348" s="24"/>
      <c r="H348" s="24"/>
      <c r="I348" s="24"/>
      <c r="J348" s="24"/>
      <c r="K348" s="24"/>
      <c r="L348" s="24"/>
      <c r="M348" s="24"/>
      <c r="N348" s="24"/>
      <c r="O348" s="24"/>
      <c r="P348" s="24"/>
      <c r="Q348" s="24"/>
      <c r="R348" s="33"/>
      <c r="S348" s="40"/>
    </row>
    <row r="349" spans="1:20" s="1" customFormat="1" ht="22.5" customHeight="1" thickBot="1" x14ac:dyDescent="0.25">
      <c r="A349" s="554"/>
      <c r="B349" s="550" t="s">
        <v>40</v>
      </c>
      <c r="C349" s="544" t="s">
        <v>270</v>
      </c>
      <c r="D349" s="545"/>
      <c r="E349" s="546"/>
      <c r="F349" s="83">
        <v>10.5</v>
      </c>
      <c r="G349" s="34">
        <v>10.5</v>
      </c>
      <c r="H349" s="34">
        <v>10.5</v>
      </c>
      <c r="I349" s="34">
        <v>10.5</v>
      </c>
      <c r="J349" s="34">
        <v>10.5</v>
      </c>
      <c r="K349" s="34">
        <v>10.5</v>
      </c>
      <c r="L349" s="34">
        <v>10.5</v>
      </c>
      <c r="M349" s="34">
        <v>10.5</v>
      </c>
      <c r="N349" s="34">
        <v>10.5</v>
      </c>
      <c r="O349" s="34">
        <v>10.5</v>
      </c>
      <c r="P349" s="34">
        <v>10.5</v>
      </c>
      <c r="Q349" s="34">
        <v>10.5</v>
      </c>
      <c r="R349" s="48">
        <f>AVERAGE(F349:Q349)</f>
        <v>10.5</v>
      </c>
      <c r="S349" s="92"/>
    </row>
    <row r="350" spans="1:20" s="1" customFormat="1" ht="22.5" customHeight="1" thickBot="1" x14ac:dyDescent="0.25">
      <c r="A350" s="554"/>
      <c r="B350" s="543"/>
      <c r="C350" s="547" t="s">
        <v>7</v>
      </c>
      <c r="D350" s="548"/>
      <c r="E350" s="549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7" t="e">
        <f>#N/A</f>
        <v>#N/A</v>
      </c>
      <c r="R350" s="12" t="e">
        <f>AVERAGE(F350:Q350)</f>
        <v>#N/A</v>
      </c>
      <c r="S350" s="40"/>
    </row>
    <row r="351" spans="1:20" s="1" customFormat="1" ht="22.5" customHeight="1" thickBot="1" x14ac:dyDescent="0.25">
      <c r="A351" s="554"/>
      <c r="B351" s="22"/>
      <c r="C351" s="32"/>
      <c r="D351" s="32"/>
      <c r="E351" s="32"/>
      <c r="F351" s="15"/>
      <c r="G351" s="24"/>
      <c r="H351" s="24"/>
      <c r="I351" s="24"/>
      <c r="J351" s="24"/>
      <c r="K351" s="24"/>
      <c r="L351" s="24"/>
      <c r="M351" s="24"/>
      <c r="N351" s="24"/>
      <c r="O351" s="24"/>
      <c r="P351" s="24"/>
      <c r="Q351" s="24"/>
      <c r="R351" s="33"/>
      <c r="S351" s="40"/>
    </row>
    <row r="352" spans="1:20" s="1" customFormat="1" ht="22.5" customHeight="1" thickBot="1" x14ac:dyDescent="0.25">
      <c r="A352" s="554"/>
      <c r="B352" s="541" t="s">
        <v>113</v>
      </c>
      <c r="C352" s="544" t="s">
        <v>270</v>
      </c>
      <c r="D352" s="545"/>
      <c r="E352" s="546"/>
      <c r="F352" s="112">
        <v>0</v>
      </c>
      <c r="G352" s="112">
        <v>0</v>
      </c>
      <c r="H352" s="112">
        <v>0</v>
      </c>
      <c r="I352" s="112">
        <v>0</v>
      </c>
      <c r="J352" s="112">
        <v>0</v>
      </c>
      <c r="K352" s="112">
        <v>0</v>
      </c>
      <c r="L352" s="112">
        <v>0</v>
      </c>
      <c r="M352" s="112">
        <v>0</v>
      </c>
      <c r="N352" s="112">
        <v>0</v>
      </c>
      <c r="O352" s="112">
        <v>0</v>
      </c>
      <c r="P352" s="112">
        <v>0</v>
      </c>
      <c r="Q352" s="112">
        <v>0</v>
      </c>
      <c r="R352" s="48">
        <f>AVERAGE(F352:Q352)</f>
        <v>0</v>
      </c>
      <c r="S352" s="551"/>
      <c r="T352" s="552"/>
    </row>
    <row r="353" spans="1:20" s="1" customFormat="1" ht="30.75" customHeight="1" thickBot="1" x14ac:dyDescent="0.25">
      <c r="A353" s="554"/>
      <c r="B353" s="543"/>
      <c r="C353" s="547" t="s">
        <v>7</v>
      </c>
      <c r="D353" s="548"/>
      <c r="E353" s="549"/>
      <c r="F353" s="82" t="e">
        <f>#N/A</f>
        <v>#N/A</v>
      </c>
      <c r="G353" s="26" t="e">
        <f>#N/A</f>
        <v>#N/A</v>
      </c>
      <c r="H353" s="26" t="e">
        <f>#N/A</f>
        <v>#N/A</v>
      </c>
      <c r="I353" s="26">
        <f>SUM(I352:I352)</f>
        <v>0</v>
      </c>
      <c r="J353" s="26" t="e">
        <f>#N/A</f>
        <v>#N/A</v>
      </c>
      <c r="K353" s="26" t="e">
        <f>#N/A</f>
        <v>#N/A</v>
      </c>
      <c r="L353" s="26" t="e">
        <f>#N/A</f>
        <v>#N/A</v>
      </c>
      <c r="M353" s="26" t="e">
        <f>#N/A</f>
        <v>#N/A</v>
      </c>
      <c r="N353" s="26" t="e">
        <f>#N/A</f>
        <v>#N/A</v>
      </c>
      <c r="O353" s="26" t="e">
        <f>#N/A</f>
        <v>#N/A</v>
      </c>
      <c r="P353" s="26" t="e">
        <f>#N/A</f>
        <v>#N/A</v>
      </c>
      <c r="Q353" s="27" t="e">
        <f>#N/A</f>
        <v>#N/A</v>
      </c>
      <c r="R353" s="12" t="e">
        <f>AVERAGE(F353:Q353)</f>
        <v>#N/A</v>
      </c>
      <c r="S353" s="40"/>
    </row>
    <row r="354" spans="1:20" s="1" customFormat="1" ht="22.5" customHeight="1" thickBot="1" x14ac:dyDescent="0.25">
      <c r="A354" s="554"/>
      <c r="B354" s="22"/>
      <c r="C354" s="32"/>
      <c r="D354" s="32"/>
      <c r="E354" s="32"/>
      <c r="F354" s="15"/>
      <c r="G354" s="24"/>
      <c r="H354" s="24"/>
      <c r="I354" s="24"/>
      <c r="J354" s="24"/>
      <c r="K354" s="24"/>
      <c r="L354" s="24"/>
      <c r="M354" s="24"/>
      <c r="N354" s="24"/>
      <c r="O354" s="24"/>
      <c r="P354" s="24"/>
      <c r="Q354" s="24"/>
      <c r="R354" s="33"/>
      <c r="S354" s="40"/>
    </row>
    <row r="355" spans="1:20" s="1" customFormat="1" ht="22.5" customHeight="1" x14ac:dyDescent="0.2">
      <c r="A355" s="554"/>
      <c r="B355" s="550" t="s">
        <v>42</v>
      </c>
      <c r="C355" s="544" t="s">
        <v>270</v>
      </c>
      <c r="D355" s="545"/>
      <c r="E355" s="546"/>
      <c r="F355" s="83">
        <v>32</v>
      </c>
      <c r="G355" s="34">
        <v>32</v>
      </c>
      <c r="H355" s="34">
        <v>32</v>
      </c>
      <c r="I355" s="34">
        <v>32</v>
      </c>
      <c r="J355" s="34">
        <v>33.5</v>
      </c>
      <c r="K355" s="34">
        <v>33.5</v>
      </c>
      <c r="L355" s="34">
        <v>24</v>
      </c>
      <c r="M355" s="34">
        <v>21.2</v>
      </c>
      <c r="N355" s="34">
        <v>31.75</v>
      </c>
      <c r="O355" s="34">
        <v>29.5</v>
      </c>
      <c r="P355" s="34">
        <v>29.5</v>
      </c>
      <c r="Q355" s="34">
        <v>29.5</v>
      </c>
      <c r="R355" s="48">
        <f>AVERAGE(F355:Q355)</f>
        <v>30.037499999999998</v>
      </c>
      <c r="S355" s="92"/>
    </row>
    <row r="356" spans="1:20" s="1" customFormat="1" ht="22.5" customHeight="1" thickBot="1" x14ac:dyDescent="0.25">
      <c r="A356" s="554"/>
      <c r="B356" s="542"/>
      <c r="C356" s="201"/>
      <c r="D356" s="194"/>
      <c r="E356" s="178"/>
      <c r="F356" s="79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49"/>
      <c r="S356" s="92"/>
    </row>
    <row r="357" spans="1:20" s="1" customFormat="1" ht="22.5" customHeight="1" thickBot="1" x14ac:dyDescent="0.25">
      <c r="A357" s="554"/>
      <c r="B357" s="543"/>
      <c r="C357" s="547" t="s">
        <v>7</v>
      </c>
      <c r="D357" s="548"/>
      <c r="E357" s="549"/>
      <c r="F357" s="82" t="e">
        <f>#N/A</f>
        <v>#N/A</v>
      </c>
      <c r="G357" s="26" t="e">
        <f>#N/A</f>
        <v>#N/A</v>
      </c>
      <c r="H357" s="26" t="e">
        <f>#N/A</f>
        <v>#N/A</v>
      </c>
      <c r="I357" s="26" t="e">
        <f>#N/A</f>
        <v>#N/A</v>
      </c>
      <c r="J357" s="26" t="e">
        <f>#N/A</f>
        <v>#N/A</v>
      </c>
      <c r="K357" s="26" t="e">
        <f>#N/A</f>
        <v>#N/A</v>
      </c>
      <c r="L357" s="26" t="e">
        <f>#N/A</f>
        <v>#N/A</v>
      </c>
      <c r="M357" s="26" t="e">
        <f>#N/A</f>
        <v>#N/A</v>
      </c>
      <c r="N357" s="26" t="e">
        <f>#N/A</f>
        <v>#N/A</v>
      </c>
      <c r="O357" s="26" t="e">
        <f>#N/A</f>
        <v>#N/A</v>
      </c>
      <c r="P357" s="26" t="e">
        <f>#N/A</f>
        <v>#N/A</v>
      </c>
      <c r="Q357" s="27" t="e">
        <f>#N/A</f>
        <v>#N/A</v>
      </c>
      <c r="R357" s="28" t="e">
        <f>AVERAGE(F357:Q357)</f>
        <v>#N/A</v>
      </c>
      <c r="S357" s="40"/>
    </row>
    <row r="358" spans="1:20" s="1" customFormat="1" ht="22.5" customHeight="1" thickBot="1" x14ac:dyDescent="0.25">
      <c r="A358" s="554"/>
      <c r="B358" s="22"/>
      <c r="C358" s="200"/>
      <c r="D358" s="200"/>
      <c r="E358" s="200"/>
      <c r="F358" s="15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33"/>
      <c r="S358" s="40"/>
    </row>
    <row r="359" spans="1:20" s="1" customFormat="1" ht="22.5" customHeight="1" x14ac:dyDescent="0.2">
      <c r="A359" s="554"/>
      <c r="B359" s="541" t="s">
        <v>174</v>
      </c>
      <c r="C359" s="544" t="s">
        <v>270</v>
      </c>
      <c r="D359" s="545"/>
      <c r="E359" s="546"/>
      <c r="F359" s="83">
        <v>2.5</v>
      </c>
      <c r="G359" s="34">
        <v>2.5</v>
      </c>
      <c r="H359" s="34">
        <v>2.5</v>
      </c>
      <c r="I359" s="34">
        <v>2.5</v>
      </c>
      <c r="J359" s="34">
        <v>2.5</v>
      </c>
      <c r="K359" s="34">
        <v>2.5</v>
      </c>
      <c r="L359" s="34">
        <v>2.5</v>
      </c>
      <c r="M359" s="34">
        <v>2.5</v>
      </c>
      <c r="N359" s="34">
        <v>2.5</v>
      </c>
      <c r="O359" s="34">
        <v>2.5</v>
      </c>
      <c r="P359" s="34">
        <v>2.5</v>
      </c>
      <c r="Q359" s="34">
        <v>2.5</v>
      </c>
      <c r="R359" s="50">
        <f>AVERAGE(F359:Q359)</f>
        <v>2.5</v>
      </c>
      <c r="S359" s="40"/>
    </row>
    <row r="360" spans="1:20" s="1" customFormat="1" ht="22.5" customHeight="1" thickBot="1" x14ac:dyDescent="0.25">
      <c r="A360" s="554"/>
      <c r="B360" s="542"/>
      <c r="C360" s="207"/>
      <c r="D360" s="206"/>
      <c r="E360" s="184"/>
      <c r="F360" s="79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49"/>
      <c r="S360" s="40"/>
    </row>
    <row r="361" spans="1:20" s="1" customFormat="1" ht="22.5" customHeight="1" thickBot="1" x14ac:dyDescent="0.25">
      <c r="A361" s="554"/>
      <c r="B361" s="543"/>
      <c r="C361" s="547" t="s">
        <v>7</v>
      </c>
      <c r="D361" s="548"/>
      <c r="E361" s="549"/>
      <c r="F361" s="82" t="e">
        <f>#N/A</f>
        <v>#N/A</v>
      </c>
      <c r="G361" s="26" t="e">
        <f>#N/A</f>
        <v>#N/A</v>
      </c>
      <c r="H361" s="26" t="e">
        <f>#N/A</f>
        <v>#N/A</v>
      </c>
      <c r="I361" s="26" t="e">
        <f>#N/A</f>
        <v>#N/A</v>
      </c>
      <c r="J361" s="26" t="e">
        <f>#N/A</f>
        <v>#N/A</v>
      </c>
      <c r="K361" s="26" t="e">
        <f>#N/A</f>
        <v>#N/A</v>
      </c>
      <c r="L361" s="26" t="e">
        <f>#N/A</f>
        <v>#N/A</v>
      </c>
      <c r="M361" s="26" t="e">
        <f>#N/A</f>
        <v>#N/A</v>
      </c>
      <c r="N361" s="26" t="e">
        <f>#N/A</f>
        <v>#N/A</v>
      </c>
      <c r="O361" s="26" t="e">
        <f>#N/A</f>
        <v>#N/A</v>
      </c>
      <c r="P361" s="26" t="e">
        <f>#N/A</f>
        <v>#N/A</v>
      </c>
      <c r="Q361" s="27" t="e">
        <f>#N/A</f>
        <v>#N/A</v>
      </c>
      <c r="R361" s="28" t="e">
        <f>AVERAGE(F361:Q361)</f>
        <v>#N/A</v>
      </c>
      <c r="S361" s="40"/>
    </row>
    <row r="362" spans="1:20" s="23" customFormat="1" ht="22.5" customHeight="1" thickBot="1" x14ac:dyDescent="0.25">
      <c r="A362" s="554"/>
      <c r="B362" s="22"/>
      <c r="C362" s="32"/>
      <c r="D362" s="32"/>
      <c r="E362" s="32"/>
      <c r="F362" s="24"/>
      <c r="G362" s="24"/>
      <c r="H362" s="24"/>
      <c r="I362" s="24"/>
      <c r="J362" s="24"/>
      <c r="K362" s="24"/>
      <c r="L362" s="24"/>
      <c r="M362" s="24"/>
      <c r="N362" s="24"/>
      <c r="O362" s="24"/>
      <c r="P362" s="24"/>
      <c r="Q362" s="24"/>
      <c r="R362" s="33"/>
      <c r="S362" s="40"/>
    </row>
    <row r="363" spans="1:20" s="23" customFormat="1" ht="22.5" customHeight="1" x14ac:dyDescent="0.2">
      <c r="A363" s="554"/>
      <c r="B363" s="550" t="s">
        <v>41</v>
      </c>
      <c r="C363" s="544" t="s">
        <v>270</v>
      </c>
      <c r="D363" s="545"/>
      <c r="E363" s="546"/>
      <c r="F363" s="83">
        <v>17</v>
      </c>
      <c r="G363" s="34">
        <v>17</v>
      </c>
      <c r="H363" s="34">
        <v>17</v>
      </c>
      <c r="I363" s="34">
        <v>17</v>
      </c>
      <c r="J363" s="34">
        <v>17</v>
      </c>
      <c r="K363" s="34">
        <v>17</v>
      </c>
      <c r="L363" s="34">
        <v>17</v>
      </c>
      <c r="M363" s="34">
        <v>17</v>
      </c>
      <c r="N363" s="34">
        <v>17</v>
      </c>
      <c r="O363" s="34">
        <v>17</v>
      </c>
      <c r="P363" s="34">
        <v>17</v>
      </c>
      <c r="Q363" s="34">
        <v>17</v>
      </c>
      <c r="R363" s="48">
        <f>AVERAGE(F363:Q363)</f>
        <v>17</v>
      </c>
      <c r="S363" s="92"/>
    </row>
    <row r="364" spans="1:20" s="23" customFormat="1" ht="22.5" customHeight="1" thickBot="1" x14ac:dyDescent="0.25">
      <c r="A364" s="554"/>
      <c r="B364" s="542"/>
      <c r="C364" s="201"/>
      <c r="D364" s="194"/>
      <c r="E364" s="178"/>
      <c r="F364" s="79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49"/>
      <c r="S364" s="92"/>
    </row>
    <row r="365" spans="1:20" s="23" customFormat="1" ht="22.5" customHeight="1" thickBot="1" x14ac:dyDescent="0.25">
      <c r="A365" s="555"/>
      <c r="B365" s="543"/>
      <c r="C365" s="547" t="s">
        <v>7</v>
      </c>
      <c r="D365" s="548"/>
      <c r="E365" s="549"/>
      <c r="F365" s="82" t="e">
        <f>#N/A</f>
        <v>#N/A</v>
      </c>
      <c r="G365" s="26" t="e">
        <f>#N/A</f>
        <v>#N/A</v>
      </c>
      <c r="H365" s="26" t="e">
        <f>#N/A</f>
        <v>#N/A</v>
      </c>
      <c r="I365" s="26" t="e">
        <f>#N/A</f>
        <v>#N/A</v>
      </c>
      <c r="J365" s="26" t="e">
        <f>#N/A</f>
        <v>#N/A</v>
      </c>
      <c r="K365" s="26" t="e">
        <f>#N/A</f>
        <v>#N/A</v>
      </c>
      <c r="L365" s="26" t="e">
        <f>#N/A</f>
        <v>#N/A</v>
      </c>
      <c r="M365" s="26" t="e">
        <f>#N/A</f>
        <v>#N/A</v>
      </c>
      <c r="N365" s="26" t="e">
        <f>#N/A</f>
        <v>#N/A</v>
      </c>
      <c r="O365" s="26" t="e">
        <f>#N/A</f>
        <v>#N/A</v>
      </c>
      <c r="P365" s="26" t="e">
        <f>#N/A</f>
        <v>#N/A</v>
      </c>
      <c r="Q365" s="27" t="e">
        <f>#N/A</f>
        <v>#N/A</v>
      </c>
      <c r="R365" s="28" t="e">
        <f>AVERAGE(F365:Q365)</f>
        <v>#N/A</v>
      </c>
      <c r="S365" s="40"/>
    </row>
    <row r="366" spans="1:20" s="23" customFormat="1" ht="22.5" customHeight="1" thickBot="1" x14ac:dyDescent="0.25">
      <c r="A366" s="22"/>
      <c r="B366" s="22"/>
      <c r="C366" s="32"/>
      <c r="D366" s="32"/>
      <c r="E366" s="32"/>
      <c r="F366" s="15"/>
      <c r="G366" s="24"/>
      <c r="H366" s="24"/>
      <c r="I366" s="24"/>
      <c r="J366" s="24"/>
      <c r="K366" s="24"/>
      <c r="L366" s="24"/>
      <c r="M366" s="24"/>
      <c r="N366" s="24"/>
      <c r="O366" s="24"/>
      <c r="P366" s="24"/>
      <c r="Q366" s="24"/>
      <c r="R366" s="33"/>
      <c r="S366" s="40"/>
    </row>
    <row r="367" spans="1:20" s="1" customFormat="1" ht="51" customHeight="1" thickBot="1" x14ac:dyDescent="0.25">
      <c r="A367" s="532"/>
      <c r="B367" s="533"/>
      <c r="C367" s="32"/>
      <c r="D367" s="32"/>
      <c r="E367" s="154" t="s">
        <v>279</v>
      </c>
      <c r="F367" s="411" t="e">
        <f>F333+F342+F347+F350+F365+F357+F353+F361+F337</f>
        <v>#N/A</v>
      </c>
      <c r="G367" s="88" t="e">
        <f>#N/A</f>
        <v>#N/A</v>
      </c>
      <c r="H367" s="88" t="e">
        <f>#N/A</f>
        <v>#N/A</v>
      </c>
      <c r="I367" s="88" t="e">
        <f>#N/A</f>
        <v>#N/A</v>
      </c>
      <c r="J367" s="88" t="e">
        <f>#N/A</f>
        <v>#N/A</v>
      </c>
      <c r="K367" s="88" t="e">
        <f>#N/A</f>
        <v>#N/A</v>
      </c>
      <c r="L367" s="88" t="e">
        <f>#N/A</f>
        <v>#N/A</v>
      </c>
      <c r="M367" s="88" t="e">
        <f>#N/A</f>
        <v>#N/A</v>
      </c>
      <c r="N367" s="88" t="e">
        <f>#N/A</f>
        <v>#N/A</v>
      </c>
      <c r="O367" s="88" t="e">
        <f>#N/A</f>
        <v>#N/A</v>
      </c>
      <c r="P367" s="88" t="e">
        <f>#N/A</f>
        <v>#N/A</v>
      </c>
      <c r="Q367" s="88" t="e">
        <f>#N/A</f>
        <v>#N/A</v>
      </c>
      <c r="R367" s="20" t="e">
        <f>AVERAGE(F367:Q367)</f>
        <v>#N/A</v>
      </c>
      <c r="S367" s="92"/>
      <c r="T367" s="393" t="e">
        <f>R333+R337+R342+R347+R350+R353+R357+R361+R365</f>
        <v>#N/A</v>
      </c>
    </row>
    <row r="371" spans="1:20" ht="13.5" thickBot="1" x14ac:dyDescent="0.25"/>
    <row r="372" spans="1:20" ht="59.25" customHeight="1" thickBot="1" x14ac:dyDescent="0.25">
      <c r="A372" s="534" t="s">
        <v>283</v>
      </c>
      <c r="B372" s="535"/>
      <c r="C372" s="32"/>
      <c r="D372" s="32"/>
      <c r="E372" s="154" t="s">
        <v>285</v>
      </c>
      <c r="F372" s="113" t="e">
        <f>F39+F65+F70+F92+F121+F149+F161+F240+F305+F316+F327+F367</f>
        <v>#N/A</v>
      </c>
      <c r="G372" s="113" t="e">
        <f>#N/A</f>
        <v>#N/A</v>
      </c>
      <c r="H372" s="113" t="e">
        <f>#N/A</f>
        <v>#N/A</v>
      </c>
      <c r="I372" s="113" t="e">
        <f>#N/A</f>
        <v>#N/A</v>
      </c>
      <c r="J372" s="113" t="e">
        <f>#N/A</f>
        <v>#N/A</v>
      </c>
      <c r="K372" s="113" t="e">
        <f>#N/A</f>
        <v>#N/A</v>
      </c>
      <c r="L372" s="113" t="e">
        <f>#N/A</f>
        <v>#N/A</v>
      </c>
      <c r="M372" s="113" t="e">
        <f>#N/A</f>
        <v>#N/A</v>
      </c>
      <c r="N372" s="113" t="e">
        <f>#N/A</f>
        <v>#N/A</v>
      </c>
      <c r="O372" s="113" t="e">
        <f>#N/A</f>
        <v>#N/A</v>
      </c>
      <c r="P372" s="113" t="e">
        <f>#N/A</f>
        <v>#N/A</v>
      </c>
      <c r="Q372" s="113" t="e">
        <f>#N/A</f>
        <v>#N/A</v>
      </c>
      <c r="R372" s="20" t="e">
        <f>AVERAGE(F372:Q372)</f>
        <v>#N/A</v>
      </c>
      <c r="S372" s="92"/>
      <c r="T372" s="169"/>
    </row>
    <row r="374" spans="1:20" ht="13.5" thickBot="1" x14ac:dyDescent="0.25"/>
    <row r="375" spans="1:20" ht="33.75" customHeight="1" thickBot="1" x14ac:dyDescent="0.3">
      <c r="A375" s="536"/>
      <c r="B375" s="536"/>
      <c r="E375" s="154" t="s">
        <v>284</v>
      </c>
      <c r="F375" s="17">
        <v>855.7199999999998</v>
      </c>
      <c r="G375" s="17">
        <v>860.80999999999983</v>
      </c>
      <c r="H375" s="17">
        <v>857.85999999999979</v>
      </c>
      <c r="I375" s="17">
        <v>856.55999999999983</v>
      </c>
      <c r="J375" s="17">
        <v>847.4799999999999</v>
      </c>
      <c r="K375" s="17">
        <v>847.57999999999993</v>
      </c>
      <c r="L375" s="17">
        <v>859.51</v>
      </c>
      <c r="M375" s="17">
        <v>858.06</v>
      </c>
      <c r="N375" s="17">
        <v>859.59999999999991</v>
      </c>
      <c r="O375" s="17">
        <v>851.54</v>
      </c>
      <c r="P375" s="17">
        <v>893.02999999999986</v>
      </c>
      <c r="Q375" s="17">
        <v>892.16</v>
      </c>
      <c r="R375" s="17">
        <v>861.65916666666681</v>
      </c>
    </row>
    <row r="377" spans="1:20" ht="13.5" thickBot="1" x14ac:dyDescent="0.25"/>
    <row r="378" spans="1:20" ht="36" customHeight="1" thickBot="1" x14ac:dyDescent="0.35">
      <c r="A378" s="537" t="s">
        <v>282</v>
      </c>
      <c r="B378" s="538"/>
      <c r="C378" s="424">
        <f>F12+F17+F22+F27+F31+F35+F43+F48+F52+F56+F61+F68+F74+F78+F86+F96+F111+F116+F124+F129+F137+F141+F145+F152+F153+F157+F165+F170+F175+F179+F183+F187+F191+F195+F199+F203+F207+F211+F215+F219+F223+F227+F231+F236+F244+F252+F257+F262+F272+F277+F282+F286+F290+F298+F302+F308+F312+F319+F323+F331+F335+F339+F344+F359+F133+F101</f>
        <v>820.8</v>
      </c>
      <c r="E378" s="154" t="s">
        <v>276</v>
      </c>
      <c r="F378" s="100" t="e">
        <f>F372-F375</f>
        <v>#N/A</v>
      </c>
      <c r="G378" s="100" t="e">
        <f>#N/A</f>
        <v>#N/A</v>
      </c>
      <c r="H378" s="100" t="e">
        <f>#N/A</f>
        <v>#N/A</v>
      </c>
      <c r="I378" s="100" t="e">
        <f>#N/A</f>
        <v>#N/A</v>
      </c>
      <c r="J378" s="100" t="e">
        <f>#N/A</f>
        <v>#N/A</v>
      </c>
      <c r="K378" s="100" t="e">
        <f>#N/A</f>
        <v>#N/A</v>
      </c>
      <c r="L378" s="100" t="e">
        <f>#N/A</f>
        <v>#N/A</v>
      </c>
      <c r="M378" s="100" t="e">
        <f>#N/A</f>
        <v>#N/A</v>
      </c>
      <c r="N378" s="100" t="e">
        <f>#N/A</f>
        <v>#N/A</v>
      </c>
      <c r="O378" s="100" t="e">
        <f>#N/A</f>
        <v>#N/A</v>
      </c>
      <c r="P378" s="100" t="e">
        <f>#N/A</f>
        <v>#N/A</v>
      </c>
      <c r="Q378" s="406" t="e">
        <f>#N/A</f>
        <v>#N/A</v>
      </c>
      <c r="R378" s="405" t="e">
        <f>#N/A</f>
        <v>#N/A</v>
      </c>
      <c r="T378" s="167"/>
    </row>
    <row r="380" spans="1:20" s="89" customFormat="1" x14ac:dyDescent="0.2">
      <c r="A380" s="6"/>
      <c r="B380" s="6"/>
      <c r="C380" s="19"/>
      <c r="D380" s="19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T380"/>
    </row>
    <row r="381" spans="1:20" ht="13.5" thickBot="1" x14ac:dyDescent="0.25"/>
    <row r="382" spans="1:20" ht="54.75" thickBot="1" x14ac:dyDescent="0.3">
      <c r="E382" s="409" t="s">
        <v>273</v>
      </c>
      <c r="F382" s="407">
        <f>F12+F17+F22+F27+F31+F35+F43+F44+F48+F52+F56+F61+F68+F74+F78+F79+F86+F87+F96+F101+F111+F116+F117+F124+F125+F129+F133+F137+F141+F145+F152+F153+F157+F165+F170+F171+F175+F179+F183+F184+F187+F191+F195+F199+F203+F207+F211+F215+F219+F223+F227+F231+F236+F244+F252+F253+F257+F258+F262+F272+F277+F278+F282+F286+F290+F298+F302+F308+F312+F319+F323+F331+F335+F339+F340+F344+F345+F349+F355+F359+F363+F97+F107+F291+F232+F23</f>
        <v>880.49999999999989</v>
      </c>
      <c r="G382" s="407" t="e">
        <f>#N/A</f>
        <v>#N/A</v>
      </c>
      <c r="H382" s="407" t="e">
        <f>#N/A</f>
        <v>#N/A</v>
      </c>
      <c r="I382" s="407" t="e">
        <f>#N/A</f>
        <v>#N/A</v>
      </c>
      <c r="J382" s="407" t="e">
        <f>#N/A</f>
        <v>#N/A</v>
      </c>
      <c r="K382" s="407" t="e">
        <f>#N/A</f>
        <v>#N/A</v>
      </c>
      <c r="L382" s="407" t="e">
        <f>#N/A</f>
        <v>#N/A</v>
      </c>
      <c r="M382" s="407" t="e">
        <f>#N/A</f>
        <v>#N/A</v>
      </c>
      <c r="N382" s="407" t="e">
        <f>#N/A</f>
        <v>#N/A</v>
      </c>
      <c r="O382" s="407" t="e">
        <f>#N/A</f>
        <v>#N/A</v>
      </c>
      <c r="P382" s="407" t="e">
        <f>#N/A</f>
        <v>#N/A</v>
      </c>
      <c r="Q382" s="407" t="e">
        <f>#N/A</f>
        <v>#N/A</v>
      </c>
      <c r="R382" s="290" t="e">
        <f>AVERAGE(F382:Q382)</f>
        <v>#N/A</v>
      </c>
      <c r="S382" s="539" t="e">
        <f>R372+'Construction cible TPER 2018'!R127</f>
        <v>#N/A</v>
      </c>
      <c r="T382" s="540"/>
    </row>
    <row r="383" spans="1:20" ht="45.75" customHeight="1" thickBot="1" x14ac:dyDescent="0.35">
      <c r="E383" s="410" t="s">
        <v>274</v>
      </c>
      <c r="F383" s="408">
        <f>F13+F14+F19+F24+F28+F32+F36+F45+F49+F53+F57+F58+F62+F69+F75+F82+F83+F88+F98+F104+F112+F113+F118+F126+F130+F134+F138+F142+F146+F154+F158+F167+F172+F176+F180+F188+F192+F196+F200+F204+F208+F212+F216+F220+F224+F228+F233+F237+F245+F246+F249+F254+F259+F264+F265+F266+F269+F274+F279+F283+F287+F294+F295+F299+F309+F313+F320+F324+F332+F336+F341+F346+F352+F356+F360+F364+F247+F248+F273+F102+F103+F80+F293+F18+F166+F81+F267</f>
        <v>20.7</v>
      </c>
      <c r="G383" s="408" t="e">
        <f>#N/A</f>
        <v>#N/A</v>
      </c>
      <c r="H383" s="408" t="e">
        <f>#N/A</f>
        <v>#N/A</v>
      </c>
      <c r="I383" s="408" t="e">
        <f>#N/A</f>
        <v>#N/A</v>
      </c>
      <c r="J383" s="408" t="e">
        <f>#N/A</f>
        <v>#N/A</v>
      </c>
      <c r="K383" s="408" t="e">
        <f>#N/A</f>
        <v>#N/A</v>
      </c>
      <c r="L383" s="408" t="e">
        <f>#N/A</f>
        <v>#N/A</v>
      </c>
      <c r="M383" s="408" t="e">
        <f>#N/A</f>
        <v>#N/A</v>
      </c>
      <c r="N383" s="408" t="e">
        <f>#N/A</f>
        <v>#N/A</v>
      </c>
      <c r="O383" s="408" t="e">
        <f>#N/A</f>
        <v>#N/A</v>
      </c>
      <c r="P383" s="408" t="e">
        <f>#N/A</f>
        <v>#N/A</v>
      </c>
      <c r="Q383" s="408" t="e">
        <f>#N/A</f>
        <v>#N/A</v>
      </c>
      <c r="R383" s="405" t="e">
        <f>AVERAGE(F383:Q383)</f>
        <v>#N/A</v>
      </c>
      <c r="S383" s="397" t="e">
        <f>R382+R383</f>
        <v>#N/A</v>
      </c>
      <c r="T383" s="398" t="e">
        <f>IF(S383=R372,"OK",FALSE)</f>
        <v>#N/A</v>
      </c>
    </row>
  </sheetData>
  <sheetProtection selectLockedCells="1" selectUnlockedCells="1"/>
  <mergeCells count="237">
    <mergeCell ref="C25:E25"/>
    <mergeCell ref="B27:B29"/>
    <mergeCell ref="C27:E27"/>
    <mergeCell ref="C29:E29"/>
    <mergeCell ref="B31:B33"/>
    <mergeCell ref="C31:E31"/>
    <mergeCell ref="C33:E33"/>
    <mergeCell ref="F10:Q10"/>
    <mergeCell ref="A12:A37"/>
    <mergeCell ref="B12:B15"/>
    <mergeCell ref="C12:E12"/>
    <mergeCell ref="C15:E15"/>
    <mergeCell ref="B17:B20"/>
    <mergeCell ref="C17:E17"/>
    <mergeCell ref="C20:E20"/>
    <mergeCell ref="B22:B25"/>
    <mergeCell ref="C22:E22"/>
    <mergeCell ref="B35:B37"/>
    <mergeCell ref="C35:E35"/>
    <mergeCell ref="C37:E37"/>
    <mergeCell ref="A65:B65"/>
    <mergeCell ref="A68:A70"/>
    <mergeCell ref="B68:B70"/>
    <mergeCell ref="C68:E68"/>
    <mergeCell ref="C70:E70"/>
    <mergeCell ref="B52:B54"/>
    <mergeCell ref="C52:E52"/>
    <mergeCell ref="C54:E54"/>
    <mergeCell ref="B56:B59"/>
    <mergeCell ref="C56:E56"/>
    <mergeCell ref="C59:E59"/>
    <mergeCell ref="A43:A63"/>
    <mergeCell ref="B43:B46"/>
    <mergeCell ref="C43:E43"/>
    <mergeCell ref="C46:E46"/>
    <mergeCell ref="B48:B50"/>
    <mergeCell ref="C48:E48"/>
    <mergeCell ref="C50:E50"/>
    <mergeCell ref="B61:B63"/>
    <mergeCell ref="C61:E61"/>
    <mergeCell ref="C63:E63"/>
    <mergeCell ref="A74:A89"/>
    <mergeCell ref="B74:B76"/>
    <mergeCell ref="C74:E74"/>
    <mergeCell ref="C76:E76"/>
    <mergeCell ref="B78:B84"/>
    <mergeCell ref="C78:E78"/>
    <mergeCell ref="C84:E84"/>
    <mergeCell ref="B86:B89"/>
    <mergeCell ref="C86:E86"/>
    <mergeCell ref="C89:E89"/>
    <mergeCell ref="T101:W101"/>
    <mergeCell ref="C105:E105"/>
    <mergeCell ref="B107:B109"/>
    <mergeCell ref="C107:E107"/>
    <mergeCell ref="C109:E109"/>
    <mergeCell ref="B111:B114"/>
    <mergeCell ref="C111:E111"/>
    <mergeCell ref="C114:E114"/>
    <mergeCell ref="A92:B92"/>
    <mergeCell ref="A96:A119"/>
    <mergeCell ref="B96:B99"/>
    <mergeCell ref="C96:E96"/>
    <mergeCell ref="C99:E99"/>
    <mergeCell ref="B101:B105"/>
    <mergeCell ref="C101:E101"/>
    <mergeCell ref="B116:B119"/>
    <mergeCell ref="C116:E116"/>
    <mergeCell ref="C119:E119"/>
    <mergeCell ref="C135:E135"/>
    <mergeCell ref="B137:B139"/>
    <mergeCell ref="C137:E137"/>
    <mergeCell ref="C139:E139"/>
    <mergeCell ref="B141:B143"/>
    <mergeCell ref="C141:E141"/>
    <mergeCell ref="C143:E143"/>
    <mergeCell ref="A121:B121"/>
    <mergeCell ref="A124:A147"/>
    <mergeCell ref="B124:B127"/>
    <mergeCell ref="C124:E124"/>
    <mergeCell ref="C127:E127"/>
    <mergeCell ref="B129:B131"/>
    <mergeCell ref="C129:E129"/>
    <mergeCell ref="C131:E131"/>
    <mergeCell ref="B133:B135"/>
    <mergeCell ref="C133:E133"/>
    <mergeCell ref="B145:B147"/>
    <mergeCell ref="C145:E145"/>
    <mergeCell ref="C147:E147"/>
    <mergeCell ref="A152:A159"/>
    <mergeCell ref="B152:B155"/>
    <mergeCell ref="C152:E152"/>
    <mergeCell ref="C155:E155"/>
    <mergeCell ref="B157:B159"/>
    <mergeCell ref="C157:E157"/>
    <mergeCell ref="C159:E159"/>
    <mergeCell ref="C177:E177"/>
    <mergeCell ref="B179:B181"/>
    <mergeCell ref="C179:E179"/>
    <mergeCell ref="C181:E181"/>
    <mergeCell ref="B183:B185"/>
    <mergeCell ref="C183:E183"/>
    <mergeCell ref="C185:E185"/>
    <mergeCell ref="A161:B161"/>
    <mergeCell ref="A165:A238"/>
    <mergeCell ref="B165:B168"/>
    <mergeCell ref="C165:E165"/>
    <mergeCell ref="C168:E168"/>
    <mergeCell ref="B170:B173"/>
    <mergeCell ref="C170:E170"/>
    <mergeCell ref="C173:E173"/>
    <mergeCell ref="B175:B177"/>
    <mergeCell ref="C175:E175"/>
    <mergeCell ref="B195:B197"/>
    <mergeCell ref="C195:E195"/>
    <mergeCell ref="C197:E197"/>
    <mergeCell ref="B199:B201"/>
    <mergeCell ref="C199:E199"/>
    <mergeCell ref="C201:E201"/>
    <mergeCell ref="B187:B189"/>
    <mergeCell ref="C187:E187"/>
    <mergeCell ref="C189:E189"/>
    <mergeCell ref="B191:B193"/>
    <mergeCell ref="C191:E191"/>
    <mergeCell ref="C193:E193"/>
    <mergeCell ref="B211:B213"/>
    <mergeCell ref="C211:E211"/>
    <mergeCell ref="C213:E213"/>
    <mergeCell ref="B215:B217"/>
    <mergeCell ref="C215:E215"/>
    <mergeCell ref="C217:E217"/>
    <mergeCell ref="B203:B205"/>
    <mergeCell ref="C203:E203"/>
    <mergeCell ref="C205:E205"/>
    <mergeCell ref="B207:B209"/>
    <mergeCell ref="C207:E207"/>
    <mergeCell ref="C209:E209"/>
    <mergeCell ref="B227:B229"/>
    <mergeCell ref="C227:E227"/>
    <mergeCell ref="C229:E229"/>
    <mergeCell ref="B231:B234"/>
    <mergeCell ref="C231:E231"/>
    <mergeCell ref="C234:E234"/>
    <mergeCell ref="B219:B221"/>
    <mergeCell ref="C219:E219"/>
    <mergeCell ref="C221:E221"/>
    <mergeCell ref="B223:B225"/>
    <mergeCell ref="C223:E223"/>
    <mergeCell ref="C225:E225"/>
    <mergeCell ref="B236:B238"/>
    <mergeCell ref="C236:E236"/>
    <mergeCell ref="C238:E238"/>
    <mergeCell ref="A240:B240"/>
    <mergeCell ref="A244:A303"/>
    <mergeCell ref="B244:B250"/>
    <mergeCell ref="C244:E244"/>
    <mergeCell ref="C250:E250"/>
    <mergeCell ref="B252:B255"/>
    <mergeCell ref="C252:E252"/>
    <mergeCell ref="B272:B275"/>
    <mergeCell ref="C272:E272"/>
    <mergeCell ref="C275:E275"/>
    <mergeCell ref="B277:B280"/>
    <mergeCell ref="C277:E277"/>
    <mergeCell ref="C280:E280"/>
    <mergeCell ref="C255:E255"/>
    <mergeCell ref="B257:B260"/>
    <mergeCell ref="C257:E257"/>
    <mergeCell ref="C260:E260"/>
    <mergeCell ref="B262:B270"/>
    <mergeCell ref="C262:E262"/>
    <mergeCell ref="C270:E270"/>
    <mergeCell ref="B290:B296"/>
    <mergeCell ref="C290:E290"/>
    <mergeCell ref="C296:E296"/>
    <mergeCell ref="B298:B300"/>
    <mergeCell ref="C298:E298"/>
    <mergeCell ref="C300:E300"/>
    <mergeCell ref="B282:B284"/>
    <mergeCell ref="C282:E282"/>
    <mergeCell ref="C284:E284"/>
    <mergeCell ref="B286:B288"/>
    <mergeCell ref="C286:E286"/>
    <mergeCell ref="C288:E288"/>
    <mergeCell ref="C314:E314"/>
    <mergeCell ref="A319:A325"/>
    <mergeCell ref="B319:B321"/>
    <mergeCell ref="C319:E319"/>
    <mergeCell ref="C321:E321"/>
    <mergeCell ref="B323:B325"/>
    <mergeCell ref="C323:E323"/>
    <mergeCell ref="C325:E325"/>
    <mergeCell ref="B302:B303"/>
    <mergeCell ref="C302:E302"/>
    <mergeCell ref="C303:E303"/>
    <mergeCell ref="A305:B305"/>
    <mergeCell ref="A308:A314"/>
    <mergeCell ref="B308:B310"/>
    <mergeCell ref="C308:E308"/>
    <mergeCell ref="C310:E310"/>
    <mergeCell ref="B312:B314"/>
    <mergeCell ref="C312:E312"/>
    <mergeCell ref="A327:B327"/>
    <mergeCell ref="A331:A365"/>
    <mergeCell ref="B331:B333"/>
    <mergeCell ref="C331:E331"/>
    <mergeCell ref="C333:E333"/>
    <mergeCell ref="B335:B337"/>
    <mergeCell ref="C335:E335"/>
    <mergeCell ref="C337:E337"/>
    <mergeCell ref="B339:B342"/>
    <mergeCell ref="C339:E339"/>
    <mergeCell ref="B352:B353"/>
    <mergeCell ref="C352:E352"/>
    <mergeCell ref="S352:T352"/>
    <mergeCell ref="C353:E353"/>
    <mergeCell ref="B355:B357"/>
    <mergeCell ref="C355:E355"/>
    <mergeCell ref="C357:E357"/>
    <mergeCell ref="C342:E342"/>
    <mergeCell ref="B344:B347"/>
    <mergeCell ref="C344:E344"/>
    <mergeCell ref="C347:E347"/>
    <mergeCell ref="B349:B350"/>
    <mergeCell ref="C349:E349"/>
    <mergeCell ref="C350:E350"/>
    <mergeCell ref="A367:B367"/>
    <mergeCell ref="A372:B372"/>
    <mergeCell ref="A375:B375"/>
    <mergeCell ref="A378:B378"/>
    <mergeCell ref="S382:T382"/>
    <mergeCell ref="B359:B361"/>
    <mergeCell ref="C359:E359"/>
    <mergeCell ref="C361:E361"/>
    <mergeCell ref="B363:B365"/>
    <mergeCell ref="C363:E363"/>
    <mergeCell ref="C365:E365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6" manualBreakCount="6">
    <brk id="65" max="19" man="1"/>
    <brk id="121" max="19" man="1"/>
    <brk id="161" max="19" man="1"/>
    <brk id="230" max="19" man="1"/>
    <brk id="289" max="19" man="1"/>
    <brk id="329" max="19" man="1"/>
  </rowBreak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U152"/>
  <sheetViews>
    <sheetView showGridLines="0" view="pageBreakPreview" topLeftCell="A28" zoomScale="55" zoomScaleNormal="50" zoomScaleSheetLayoutView="55" workbookViewId="0">
      <selection activeCell="M41" sqref="M41"/>
    </sheetView>
  </sheetViews>
  <sheetFormatPr baseColWidth="10" defaultRowHeight="12.75" x14ac:dyDescent="0.2"/>
  <cols>
    <col min="1" max="1" width="23.85546875" style="6" customWidth="1"/>
    <col min="2" max="2" width="17.42578125" style="6" customWidth="1"/>
    <col min="3" max="3" width="22.42578125" style="6" customWidth="1"/>
    <col min="4" max="4" width="19.42578125" style="6" customWidth="1"/>
    <col min="5" max="5" width="43.42578125" customWidth="1"/>
    <col min="6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0.140625" bestFit="1" customWidth="1"/>
    <col min="15" max="15" width="16.42578125" bestFit="1" customWidth="1"/>
    <col min="16" max="16" width="18.7109375" bestFit="1" customWidth="1"/>
    <col min="17" max="17" width="18.85546875" customWidth="1"/>
    <col min="18" max="18" width="37.42578125" bestFit="1" customWidth="1"/>
    <col min="19" max="19" width="35.42578125" customWidth="1"/>
  </cols>
  <sheetData>
    <row r="1" spans="1:19" ht="18" x14ac:dyDescent="0.25">
      <c r="A1" s="43"/>
      <c r="B1" s="43"/>
      <c r="C1" s="43"/>
      <c r="D1" s="43"/>
      <c r="E1" s="8" t="s">
        <v>48</v>
      </c>
    </row>
    <row r="2" spans="1:19" ht="18" x14ac:dyDescent="0.25">
      <c r="A2" s="52"/>
      <c r="B2" s="52"/>
      <c r="C2" s="52"/>
      <c r="D2" s="52"/>
      <c r="E2" s="8" t="s">
        <v>49</v>
      </c>
      <c r="H2" s="10"/>
    </row>
    <row r="3" spans="1:19" ht="18" x14ac:dyDescent="0.25">
      <c r="A3" s="42"/>
      <c r="B3" s="42"/>
      <c r="C3" s="42"/>
      <c r="D3" s="42"/>
      <c r="E3" s="8"/>
      <c r="H3" s="10"/>
    </row>
    <row r="4" spans="1:19" ht="18" x14ac:dyDescent="0.25">
      <c r="A4" s="42"/>
      <c r="B4" s="42"/>
      <c r="C4" s="42"/>
      <c r="D4" s="42"/>
      <c r="E4" s="63" t="s">
        <v>74</v>
      </c>
      <c r="H4" s="10"/>
    </row>
    <row r="5" spans="1:19" ht="18" x14ac:dyDescent="0.25">
      <c r="A5" s="42"/>
      <c r="B5" s="42"/>
      <c r="C5" s="42"/>
      <c r="D5" s="42"/>
      <c r="E5" s="8" t="s">
        <v>277</v>
      </c>
      <c r="H5" s="10"/>
    </row>
    <row r="6" spans="1:19" ht="18" x14ac:dyDescent="0.25">
      <c r="A6" s="42"/>
      <c r="B6" s="42"/>
      <c r="C6" s="42"/>
      <c r="D6" s="42"/>
      <c r="E6" s="8"/>
    </row>
    <row r="7" spans="1:19" ht="18" x14ac:dyDescent="0.25">
      <c r="A7" s="42"/>
      <c r="B7" s="42"/>
      <c r="C7" s="42"/>
      <c r="D7" s="42"/>
      <c r="E7" s="7"/>
      <c r="J7" s="9"/>
      <c r="Q7" s="64" t="s">
        <v>6</v>
      </c>
      <c r="R7" s="65">
        <v>43004</v>
      </c>
    </row>
    <row r="9" spans="1:19" ht="13.5" thickBot="1" x14ac:dyDescent="0.25">
      <c r="H9" s="9"/>
      <c r="R9" s="11"/>
    </row>
    <row r="10" spans="1:19" s="4" customFormat="1" ht="31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</row>
    <row r="11" spans="1:19" s="2" customFormat="1" ht="74.25" customHeight="1" thickBot="1" x14ac:dyDescent="0.25">
      <c r="A11" s="3"/>
      <c r="B11" s="232" t="s">
        <v>66</v>
      </c>
      <c r="C11" s="233" t="s">
        <v>120</v>
      </c>
      <c r="D11" s="233" t="s">
        <v>121</v>
      </c>
      <c r="E11" s="234" t="s">
        <v>122</v>
      </c>
      <c r="F11" s="235" t="s">
        <v>27</v>
      </c>
      <c r="G11" s="236" t="s">
        <v>16</v>
      </c>
      <c r="H11" s="236" t="s">
        <v>17</v>
      </c>
      <c r="I11" s="236" t="s">
        <v>18</v>
      </c>
      <c r="J11" s="236" t="s">
        <v>19</v>
      </c>
      <c r="K11" s="236" t="s">
        <v>20</v>
      </c>
      <c r="L11" s="236" t="s">
        <v>21</v>
      </c>
      <c r="M11" s="236" t="s">
        <v>22</v>
      </c>
      <c r="N11" s="236" t="s">
        <v>23</v>
      </c>
      <c r="O11" s="236" t="s">
        <v>24</v>
      </c>
      <c r="P11" s="236" t="s">
        <v>25</v>
      </c>
      <c r="Q11" s="319" t="s">
        <v>26</v>
      </c>
      <c r="R11" s="332" t="s">
        <v>5</v>
      </c>
      <c r="S11" s="332" t="s">
        <v>50</v>
      </c>
    </row>
    <row r="12" spans="1:19" s="1" customFormat="1" ht="31.5" customHeight="1" x14ac:dyDescent="0.2">
      <c r="A12" s="597" t="s">
        <v>30</v>
      </c>
      <c r="B12" s="645" t="s">
        <v>270</v>
      </c>
      <c r="C12" s="646"/>
      <c r="D12" s="646"/>
      <c r="E12" s="647"/>
      <c r="F12" s="216">
        <v>115</v>
      </c>
      <c r="G12" s="217">
        <v>115</v>
      </c>
      <c r="H12" s="217">
        <v>115</v>
      </c>
      <c r="I12" s="217">
        <v>115</v>
      </c>
      <c r="J12" s="217">
        <v>115</v>
      </c>
      <c r="K12" s="217">
        <v>115</v>
      </c>
      <c r="L12" s="217">
        <v>115</v>
      </c>
      <c r="M12" s="217">
        <v>115</v>
      </c>
      <c r="N12" s="217">
        <v>115</v>
      </c>
      <c r="O12" s="217">
        <v>115</v>
      </c>
      <c r="P12" s="217">
        <v>115</v>
      </c>
      <c r="Q12" s="217">
        <v>115</v>
      </c>
      <c r="R12" s="245" t="e">
        <f>#N/A</f>
        <v>#N/A</v>
      </c>
      <c r="S12" s="106"/>
    </row>
    <row r="13" spans="1:19" s="1" customFormat="1" ht="58.5" customHeight="1" x14ac:dyDescent="0.2">
      <c r="A13" s="598"/>
      <c r="B13" s="295"/>
      <c r="C13" s="362" t="s">
        <v>71</v>
      </c>
      <c r="D13" s="362"/>
      <c r="E13" s="296" t="s">
        <v>224</v>
      </c>
      <c r="F13" s="152">
        <v>0</v>
      </c>
      <c r="G13" s="286">
        <v>0</v>
      </c>
      <c r="H13" s="286">
        <v>0</v>
      </c>
      <c r="I13" s="286">
        <v>0</v>
      </c>
      <c r="J13" s="286">
        <v>0</v>
      </c>
      <c r="K13" s="286">
        <v>0</v>
      </c>
      <c r="L13" s="286">
        <v>0</v>
      </c>
      <c r="M13" s="286">
        <v>0</v>
      </c>
      <c r="N13" s="286">
        <v>0</v>
      </c>
      <c r="O13" s="286">
        <v>0</v>
      </c>
      <c r="P13" s="286">
        <v>0</v>
      </c>
      <c r="Q13" s="356">
        <v>0</v>
      </c>
      <c r="R13" s="222" t="e">
        <f>#N/A</f>
        <v>#N/A</v>
      </c>
      <c r="S13" s="105"/>
    </row>
    <row r="14" spans="1:19" s="1" customFormat="1" ht="38.25" customHeight="1" x14ac:dyDescent="0.2">
      <c r="A14" s="598"/>
      <c r="B14" s="295"/>
      <c r="C14" s="362" t="s">
        <v>71</v>
      </c>
      <c r="D14" s="362"/>
      <c r="E14" s="296" t="s">
        <v>224</v>
      </c>
      <c r="F14" s="152">
        <v>0</v>
      </c>
      <c r="G14" s="286">
        <v>0</v>
      </c>
      <c r="H14" s="286">
        <v>0</v>
      </c>
      <c r="I14" s="286">
        <v>0</v>
      </c>
      <c r="J14" s="286">
        <v>0</v>
      </c>
      <c r="K14" s="286">
        <v>0</v>
      </c>
      <c r="L14" s="286">
        <v>0</v>
      </c>
      <c r="M14" s="286">
        <v>0</v>
      </c>
      <c r="N14" s="286">
        <v>0</v>
      </c>
      <c r="O14" s="286">
        <v>0</v>
      </c>
      <c r="P14" s="286">
        <v>0</v>
      </c>
      <c r="Q14" s="356">
        <v>0</v>
      </c>
      <c r="R14" s="222" t="e">
        <f>#N/A</f>
        <v>#N/A</v>
      </c>
      <c r="S14" s="105"/>
    </row>
    <row r="15" spans="1:19" s="1" customFormat="1" ht="38.25" customHeight="1" x14ac:dyDescent="0.2">
      <c r="A15" s="598"/>
      <c r="B15" s="295"/>
      <c r="C15" s="362" t="s">
        <v>70</v>
      </c>
      <c r="D15" s="362"/>
      <c r="E15" s="296" t="s">
        <v>224</v>
      </c>
      <c r="F15" s="121">
        <v>0.5</v>
      </c>
      <c r="G15" s="168">
        <v>0.5</v>
      </c>
      <c r="H15" s="168">
        <v>0.5</v>
      </c>
      <c r="I15" s="168">
        <v>0.5</v>
      </c>
      <c r="J15" s="168">
        <v>0.5</v>
      </c>
      <c r="K15" s="168">
        <v>0.5</v>
      </c>
      <c r="L15" s="168">
        <v>0.5</v>
      </c>
      <c r="M15" s="168">
        <v>0.5</v>
      </c>
      <c r="N15" s="168">
        <v>0.5</v>
      </c>
      <c r="O15" s="168">
        <v>0.5</v>
      </c>
      <c r="P15" s="168">
        <v>0.5</v>
      </c>
      <c r="Q15" s="168">
        <v>0.5</v>
      </c>
      <c r="R15" s="222" t="e">
        <f>#N/A</f>
        <v>#N/A</v>
      </c>
      <c r="S15" s="105"/>
    </row>
    <row r="16" spans="1:19" s="1" customFormat="1" ht="33.75" customHeight="1" x14ac:dyDescent="0.2">
      <c r="A16" s="598"/>
      <c r="B16" s="180"/>
      <c r="C16" s="176"/>
      <c r="D16" s="176"/>
      <c r="E16" s="199"/>
      <c r="F16" s="228">
        <v>0</v>
      </c>
      <c r="G16" s="228">
        <v>0</v>
      </c>
      <c r="H16" s="228">
        <v>0</v>
      </c>
      <c r="I16" s="228">
        <v>0</v>
      </c>
      <c r="J16" s="228">
        <v>0</v>
      </c>
      <c r="K16" s="228">
        <v>0</v>
      </c>
      <c r="L16" s="228">
        <v>0</v>
      </c>
      <c r="M16" s="228">
        <v>0</v>
      </c>
      <c r="N16" s="228">
        <v>0</v>
      </c>
      <c r="O16" s="228">
        <v>0</v>
      </c>
      <c r="P16" s="228">
        <v>0</v>
      </c>
      <c r="Q16" s="321">
        <v>0</v>
      </c>
      <c r="R16" s="222" t="e">
        <f>#N/A</f>
        <v>#N/A</v>
      </c>
      <c r="S16" s="105"/>
    </row>
    <row r="17" spans="1:19" s="1" customFormat="1" ht="33.75" customHeight="1" x14ac:dyDescent="0.2">
      <c r="A17" s="598"/>
      <c r="B17" s="180"/>
      <c r="C17" s="317"/>
      <c r="D17" s="403"/>
      <c r="E17" s="199" t="s">
        <v>310</v>
      </c>
      <c r="F17" s="225">
        <v>0.2</v>
      </c>
      <c r="G17" s="226">
        <v>0.2</v>
      </c>
      <c r="H17" s="226">
        <v>0.2</v>
      </c>
      <c r="I17" s="226">
        <v>0.2</v>
      </c>
      <c r="J17" s="226">
        <v>0.2</v>
      </c>
      <c r="K17" s="226">
        <v>0.2</v>
      </c>
      <c r="L17" s="226">
        <v>0.2</v>
      </c>
      <c r="M17" s="226">
        <v>0.2</v>
      </c>
      <c r="N17" s="226">
        <v>0.2</v>
      </c>
      <c r="O17" s="226">
        <v>0.2</v>
      </c>
      <c r="P17" s="226">
        <v>0.2</v>
      </c>
      <c r="Q17" s="226">
        <v>0.2</v>
      </c>
      <c r="R17" s="222" t="e">
        <f>#N/A</f>
        <v>#N/A</v>
      </c>
      <c r="S17" s="315"/>
    </row>
    <row r="18" spans="1:19" s="1" customFormat="1" ht="40.5" customHeight="1" thickBot="1" x14ac:dyDescent="0.25">
      <c r="A18" s="598"/>
      <c r="B18" s="255">
        <v>3100</v>
      </c>
      <c r="C18" s="648" t="s">
        <v>118</v>
      </c>
      <c r="D18" s="649"/>
      <c r="E18" s="361" t="s">
        <v>119</v>
      </c>
      <c r="F18" s="360">
        <v>0.5</v>
      </c>
      <c r="G18" s="358">
        <v>0.5</v>
      </c>
      <c r="H18" s="358">
        <v>0.5</v>
      </c>
      <c r="I18" s="358">
        <v>0.5</v>
      </c>
      <c r="J18" s="358">
        <v>0.5</v>
      </c>
      <c r="K18" s="358">
        <v>0.5</v>
      </c>
      <c r="L18" s="358">
        <v>0.5</v>
      </c>
      <c r="M18" s="358">
        <v>0.5</v>
      </c>
      <c r="N18" s="358">
        <v>0.5</v>
      </c>
      <c r="O18" s="358">
        <v>0.5</v>
      </c>
      <c r="P18" s="358">
        <v>0.5</v>
      </c>
      <c r="Q18" s="359">
        <v>0.5</v>
      </c>
      <c r="R18" s="222" t="e">
        <f>#N/A</f>
        <v>#N/A</v>
      </c>
      <c r="S18" s="109"/>
    </row>
    <row r="19" spans="1:19" s="1" customFormat="1" ht="22.5" customHeight="1" thickBot="1" x14ac:dyDescent="0.25">
      <c r="A19" s="618"/>
      <c r="B19" s="650" t="s">
        <v>7</v>
      </c>
      <c r="C19" s="651"/>
      <c r="D19" s="651"/>
      <c r="E19" s="652"/>
      <c r="F19" s="82" t="e">
        <f>#N/A</f>
        <v>#N/A</v>
      </c>
      <c r="G19" s="82" t="e">
        <f>#N/A</f>
        <v>#N/A</v>
      </c>
      <c r="H19" s="82" t="e">
        <f>#N/A</f>
        <v>#N/A</v>
      </c>
      <c r="I19" s="82" t="e">
        <f>#N/A</f>
        <v>#N/A</v>
      </c>
      <c r="J19" s="82" t="e">
        <f>#N/A</f>
        <v>#N/A</v>
      </c>
      <c r="K19" s="82" t="e">
        <f>#N/A</f>
        <v>#N/A</v>
      </c>
      <c r="L19" s="82" t="e">
        <f>#N/A</f>
        <v>#N/A</v>
      </c>
      <c r="M19" s="82" t="e">
        <f>#N/A</f>
        <v>#N/A</v>
      </c>
      <c r="N19" s="82" t="e">
        <f>#N/A</f>
        <v>#N/A</v>
      </c>
      <c r="O19" s="82" t="e">
        <f>#N/A</f>
        <v>#N/A</v>
      </c>
      <c r="P19" s="82" t="e">
        <f>#N/A</f>
        <v>#N/A</v>
      </c>
      <c r="Q19" s="82" t="e">
        <f>#N/A</f>
        <v>#N/A</v>
      </c>
      <c r="R19" s="28" t="e">
        <f>AVERAGE(F19:Q19)</f>
        <v>#N/A</v>
      </c>
      <c r="S19" s="22"/>
    </row>
    <row r="20" spans="1:19" s="1" customFormat="1" ht="22.5" customHeight="1" thickBot="1" x14ac:dyDescent="0.25">
      <c r="A20" s="22"/>
      <c r="B20" s="289"/>
      <c r="C20" s="289"/>
      <c r="D20" s="289"/>
      <c r="E20" s="289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9" s="5" customFormat="1" ht="37.5" customHeight="1" x14ac:dyDescent="0.2">
      <c r="A21" s="643" t="s">
        <v>179</v>
      </c>
      <c r="B21" s="599" t="s">
        <v>270</v>
      </c>
      <c r="C21" s="600"/>
      <c r="D21" s="600"/>
      <c r="E21" s="607"/>
      <c r="F21" s="216">
        <v>90.3</v>
      </c>
      <c r="G21" s="217">
        <v>90.3</v>
      </c>
      <c r="H21" s="217">
        <v>90.3</v>
      </c>
      <c r="I21" s="217">
        <v>90.3</v>
      </c>
      <c r="J21" s="217">
        <v>90.3</v>
      </c>
      <c r="K21" s="217">
        <v>90.3</v>
      </c>
      <c r="L21" s="217">
        <v>90.3</v>
      </c>
      <c r="M21" s="217">
        <v>90.3</v>
      </c>
      <c r="N21" s="217">
        <v>90.3</v>
      </c>
      <c r="O21" s="217">
        <v>90.3</v>
      </c>
      <c r="P21" s="217">
        <v>90.3</v>
      </c>
      <c r="Q21" s="217">
        <v>90.3</v>
      </c>
      <c r="R21" s="245">
        <f>AVERAGE(F21:Q21)</f>
        <v>90.299999999999969</v>
      </c>
      <c r="S21" s="363"/>
    </row>
    <row r="22" spans="1:19" s="5" customFormat="1" ht="37.5" customHeight="1" x14ac:dyDescent="0.2">
      <c r="A22" s="644"/>
      <c r="B22" s="295">
        <v>3400</v>
      </c>
      <c r="C22" s="362"/>
      <c r="D22" s="362"/>
      <c r="E22" s="296" t="s">
        <v>226</v>
      </c>
      <c r="F22" s="220">
        <v>1</v>
      </c>
      <c r="G22" s="221">
        <v>1</v>
      </c>
      <c r="H22" s="221">
        <v>1</v>
      </c>
      <c r="I22" s="221">
        <v>1</v>
      </c>
      <c r="J22" s="221">
        <v>1</v>
      </c>
      <c r="K22" s="221">
        <v>1</v>
      </c>
      <c r="L22" s="221">
        <v>1</v>
      </c>
      <c r="M22" s="221">
        <v>1</v>
      </c>
      <c r="N22" s="221">
        <v>1</v>
      </c>
      <c r="O22" s="221">
        <v>1</v>
      </c>
      <c r="P22" s="221">
        <v>1</v>
      </c>
      <c r="Q22" s="221">
        <v>1</v>
      </c>
      <c r="R22" s="222">
        <f>AVERAGE(F22:Q22)</f>
        <v>1</v>
      </c>
      <c r="S22" s="364"/>
    </row>
    <row r="23" spans="1:19" s="5" customFormat="1" ht="28.5" customHeight="1" x14ac:dyDescent="0.2">
      <c r="A23" s="644"/>
      <c r="B23" s="218" t="s">
        <v>138</v>
      </c>
      <c r="C23" s="623" t="s">
        <v>108</v>
      </c>
      <c r="D23" s="623"/>
      <c r="E23" s="223" t="s">
        <v>225</v>
      </c>
      <c r="F23" s="138">
        <v>-2</v>
      </c>
      <c r="G23" s="74">
        <v>-2</v>
      </c>
      <c r="H23" s="74">
        <v>-2</v>
      </c>
      <c r="I23" s="74">
        <v>-2</v>
      </c>
      <c r="J23" s="74">
        <v>-1.9</v>
      </c>
      <c r="K23" s="74">
        <v>-0.95</v>
      </c>
      <c r="L23" s="74">
        <v>-2</v>
      </c>
      <c r="M23" s="74">
        <v>-2</v>
      </c>
      <c r="N23" s="74">
        <v>-2</v>
      </c>
      <c r="O23" s="74">
        <v>-2</v>
      </c>
      <c r="P23" s="74">
        <v>-2</v>
      </c>
      <c r="Q23" s="139">
        <v>-2</v>
      </c>
      <c r="R23" s="222">
        <f>AVERAGE(F23:Q23)</f>
        <v>-1.9041666666666668</v>
      </c>
      <c r="S23" s="365"/>
    </row>
    <row r="24" spans="1:19" s="5" customFormat="1" ht="35.25" customHeight="1" thickBot="1" x14ac:dyDescent="0.25">
      <c r="A24" s="644"/>
      <c r="B24" s="367"/>
      <c r="C24" s="368"/>
      <c r="D24" s="368"/>
      <c r="E24" s="369"/>
      <c r="F24" s="228">
        <v>0</v>
      </c>
      <c r="G24" s="228">
        <v>0</v>
      </c>
      <c r="H24" s="228">
        <v>0</v>
      </c>
      <c r="I24" s="228">
        <v>0</v>
      </c>
      <c r="J24" s="228">
        <v>0</v>
      </c>
      <c r="K24" s="228">
        <v>0</v>
      </c>
      <c r="L24" s="228">
        <v>0</v>
      </c>
      <c r="M24" s="228">
        <v>0</v>
      </c>
      <c r="N24" s="228">
        <v>0</v>
      </c>
      <c r="O24" s="228">
        <v>0</v>
      </c>
      <c r="P24" s="228">
        <v>0</v>
      </c>
      <c r="Q24" s="321">
        <v>0</v>
      </c>
      <c r="R24" s="227">
        <f>AVERAGE(F24:Q24)</f>
        <v>0</v>
      </c>
      <c r="S24" s="366"/>
    </row>
    <row r="25" spans="1:19" s="5" customFormat="1" ht="33.75" customHeight="1" thickBot="1" x14ac:dyDescent="0.25">
      <c r="A25" s="638"/>
      <c r="B25" s="633" t="s">
        <v>7</v>
      </c>
      <c r="C25" s="634"/>
      <c r="D25" s="634"/>
      <c r="E25" s="635"/>
      <c r="F25" s="230" t="e">
        <f>#N/A</f>
        <v>#N/A</v>
      </c>
      <c r="G25" s="230" t="e">
        <f>#N/A</f>
        <v>#N/A</v>
      </c>
      <c r="H25" s="230" t="e">
        <f>#N/A</f>
        <v>#N/A</v>
      </c>
      <c r="I25" s="230" t="e">
        <f>#N/A</f>
        <v>#N/A</v>
      </c>
      <c r="J25" s="230" t="e">
        <f>#N/A</f>
        <v>#N/A</v>
      </c>
      <c r="K25" s="230" t="e">
        <f>#N/A</f>
        <v>#N/A</v>
      </c>
      <c r="L25" s="230" t="e">
        <f>#N/A</f>
        <v>#N/A</v>
      </c>
      <c r="M25" s="230" t="e">
        <f>#N/A</f>
        <v>#N/A</v>
      </c>
      <c r="N25" s="230" t="e">
        <f>#N/A</f>
        <v>#N/A</v>
      </c>
      <c r="O25" s="230" t="e">
        <f>#N/A</f>
        <v>#N/A</v>
      </c>
      <c r="P25" s="230" t="e">
        <f>#N/A</f>
        <v>#N/A</v>
      </c>
      <c r="Q25" s="230" t="e">
        <f>#N/A</f>
        <v>#N/A</v>
      </c>
      <c r="R25" s="28" t="e">
        <f>AVERAGE(F25:Q25)</f>
        <v>#N/A</v>
      </c>
      <c r="S25" s="231"/>
    </row>
    <row r="26" spans="1:19" s="23" customFormat="1" ht="22.5" customHeight="1" thickBot="1" x14ac:dyDescent="0.25">
      <c r="A26" s="22"/>
      <c r="B26" s="22"/>
      <c r="C26" s="22"/>
      <c r="D26" s="22"/>
      <c r="E26" s="32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</row>
    <row r="27" spans="1:19" s="5" customFormat="1" ht="37.5" customHeight="1" x14ac:dyDescent="0.2">
      <c r="A27" s="636" t="s">
        <v>31</v>
      </c>
      <c r="B27" s="599" t="s">
        <v>270</v>
      </c>
      <c r="C27" s="600"/>
      <c r="D27" s="600"/>
      <c r="E27" s="607"/>
      <c r="F27" s="216">
        <v>241.63</v>
      </c>
      <c r="G27" s="217">
        <v>241.63</v>
      </c>
      <c r="H27" s="217">
        <v>241.63</v>
      </c>
      <c r="I27" s="217">
        <v>241.63</v>
      </c>
      <c r="J27" s="217">
        <v>241.63</v>
      </c>
      <c r="K27" s="217">
        <v>241.63</v>
      </c>
      <c r="L27" s="217">
        <v>241.63</v>
      </c>
      <c r="M27" s="217">
        <v>241.63</v>
      </c>
      <c r="N27" s="217">
        <v>241.63</v>
      </c>
      <c r="O27" s="217">
        <v>241.63</v>
      </c>
      <c r="P27" s="217">
        <v>241.63</v>
      </c>
      <c r="Q27" s="320">
        <v>241.63</v>
      </c>
      <c r="R27" s="245" t="e">
        <f>#N/A</f>
        <v>#N/A</v>
      </c>
      <c r="S27" s="457"/>
    </row>
    <row r="28" spans="1:19" s="5" customFormat="1" ht="37.5" customHeight="1" x14ac:dyDescent="0.2">
      <c r="A28" s="637"/>
      <c r="B28" s="440"/>
      <c r="C28" s="443"/>
      <c r="D28" s="443"/>
      <c r="E28" s="454" t="s">
        <v>293</v>
      </c>
      <c r="F28" s="438"/>
      <c r="G28" s="264"/>
      <c r="H28" s="264"/>
      <c r="I28" s="264"/>
      <c r="J28" s="264"/>
      <c r="K28" s="264"/>
      <c r="L28" s="264"/>
      <c r="M28" s="264"/>
      <c r="N28" s="264"/>
      <c r="O28" s="264"/>
      <c r="P28" s="264"/>
      <c r="Q28" s="264"/>
      <c r="R28" s="222"/>
      <c r="S28" s="364"/>
    </row>
    <row r="29" spans="1:19" s="5" customFormat="1" ht="37.5" customHeight="1" x14ac:dyDescent="0.2">
      <c r="A29" s="637"/>
      <c r="B29" s="440"/>
      <c r="C29" s="443"/>
      <c r="D29" s="443"/>
      <c r="E29" s="454" t="s">
        <v>294</v>
      </c>
      <c r="F29" s="438"/>
      <c r="G29" s="264"/>
      <c r="H29" s="264"/>
      <c r="I29" s="264"/>
      <c r="J29" s="264"/>
      <c r="K29" s="264"/>
      <c r="L29" s="264"/>
      <c r="M29" s="264"/>
      <c r="N29" s="264"/>
      <c r="O29" s="264"/>
      <c r="P29" s="264"/>
      <c r="Q29" s="264"/>
      <c r="R29" s="222"/>
      <c r="S29" s="364"/>
    </row>
    <row r="30" spans="1:19" s="5" customFormat="1" ht="39.75" customHeight="1" x14ac:dyDescent="0.2">
      <c r="A30" s="637"/>
      <c r="B30" s="357">
        <v>5143</v>
      </c>
      <c r="C30" s="224" t="s">
        <v>268</v>
      </c>
      <c r="D30" s="224" t="s">
        <v>211</v>
      </c>
      <c r="E30" s="223" t="s">
        <v>305</v>
      </c>
      <c r="F30" s="229">
        <v>0.5</v>
      </c>
      <c r="G30" s="226">
        <v>0.5</v>
      </c>
      <c r="H30" s="226">
        <v>0.5</v>
      </c>
      <c r="I30" s="226">
        <v>0.5</v>
      </c>
      <c r="J30" s="226">
        <v>0.5</v>
      </c>
      <c r="K30" s="226">
        <v>0.5</v>
      </c>
      <c r="L30" s="228">
        <v>0</v>
      </c>
      <c r="M30" s="228">
        <v>0</v>
      </c>
      <c r="N30" s="228">
        <v>0</v>
      </c>
      <c r="O30" s="228">
        <v>0</v>
      </c>
      <c r="P30" s="228">
        <v>0</v>
      </c>
      <c r="Q30" s="321">
        <v>0</v>
      </c>
      <c r="R30" s="222" t="e">
        <f>#N/A</f>
        <v>#N/A</v>
      </c>
      <c r="S30" s="370"/>
    </row>
    <row r="31" spans="1:19" s="5" customFormat="1" ht="39.75" customHeight="1" x14ac:dyDescent="0.2">
      <c r="A31" s="637"/>
      <c r="B31" s="357">
        <v>5615</v>
      </c>
      <c r="C31" s="224" t="s">
        <v>205</v>
      </c>
      <c r="D31" s="224" t="s">
        <v>187</v>
      </c>
      <c r="E31" s="223" t="s">
        <v>206</v>
      </c>
      <c r="F31" s="229">
        <v>1</v>
      </c>
      <c r="G31" s="226">
        <v>1</v>
      </c>
      <c r="H31" s="226">
        <v>1</v>
      </c>
      <c r="I31" s="226">
        <v>1</v>
      </c>
      <c r="J31" s="226">
        <v>1</v>
      </c>
      <c r="K31" s="226">
        <v>1</v>
      </c>
      <c r="L31" s="226">
        <v>1</v>
      </c>
      <c r="M31" s="226">
        <v>1</v>
      </c>
      <c r="N31" s="226">
        <v>1</v>
      </c>
      <c r="O31" s="226">
        <v>1</v>
      </c>
      <c r="P31" s="226">
        <v>1</v>
      </c>
      <c r="Q31" s="322">
        <v>1</v>
      </c>
      <c r="R31" s="222" t="e">
        <f>#N/A</f>
        <v>#N/A</v>
      </c>
      <c r="S31" s="370"/>
    </row>
    <row r="32" spans="1:19" s="5" customFormat="1" ht="39.75" customHeight="1" thickBot="1" x14ac:dyDescent="0.25">
      <c r="A32" s="637"/>
      <c r="B32" s="455"/>
      <c r="C32" s="456"/>
      <c r="D32" s="456"/>
      <c r="E32" s="369"/>
      <c r="F32" s="453">
        <v>0</v>
      </c>
      <c r="G32" s="228">
        <v>0</v>
      </c>
      <c r="H32" s="228">
        <v>0</v>
      </c>
      <c r="I32" s="228">
        <v>0</v>
      </c>
      <c r="J32" s="228">
        <v>0</v>
      </c>
      <c r="K32" s="228">
        <v>0</v>
      </c>
      <c r="L32" s="228">
        <v>0</v>
      </c>
      <c r="M32" s="228">
        <v>0</v>
      </c>
      <c r="N32" s="228">
        <v>0</v>
      </c>
      <c r="O32" s="228">
        <v>0</v>
      </c>
      <c r="P32" s="228">
        <v>0</v>
      </c>
      <c r="Q32" s="321">
        <v>0</v>
      </c>
      <c r="R32" s="458" t="e">
        <f>#N/A</f>
        <v>#N/A</v>
      </c>
      <c r="S32" s="366"/>
    </row>
    <row r="33" spans="1:19" s="5" customFormat="1" ht="33.75" customHeight="1" thickBot="1" x14ac:dyDescent="0.25">
      <c r="A33" s="638"/>
      <c r="B33" s="626" t="s">
        <v>7</v>
      </c>
      <c r="C33" s="627"/>
      <c r="D33" s="627"/>
      <c r="E33" s="628"/>
      <c r="F33" s="230" t="e">
        <f>#N/A</f>
        <v>#N/A</v>
      </c>
      <c r="G33" s="230" t="e">
        <f>#N/A</f>
        <v>#N/A</v>
      </c>
      <c r="H33" s="230" t="e">
        <f>#N/A</f>
        <v>#N/A</v>
      </c>
      <c r="I33" s="230" t="e">
        <f>#N/A</f>
        <v>#N/A</v>
      </c>
      <c r="J33" s="230" t="e">
        <f>#N/A</f>
        <v>#N/A</v>
      </c>
      <c r="K33" s="230" t="e">
        <f>#N/A</f>
        <v>#N/A</v>
      </c>
      <c r="L33" s="230" t="e">
        <f>#N/A</f>
        <v>#N/A</v>
      </c>
      <c r="M33" s="230" t="e">
        <f>#N/A</f>
        <v>#N/A</v>
      </c>
      <c r="N33" s="230" t="e">
        <f>#N/A</f>
        <v>#N/A</v>
      </c>
      <c r="O33" s="230" t="e">
        <f>#N/A</f>
        <v>#N/A</v>
      </c>
      <c r="P33" s="230" t="e">
        <f>#N/A</f>
        <v>#N/A</v>
      </c>
      <c r="Q33" s="230" t="e">
        <f>#N/A</f>
        <v>#N/A</v>
      </c>
      <c r="R33" s="28" t="e">
        <f>AVERAGE(F33:Q33)</f>
        <v>#N/A</v>
      </c>
      <c r="S33" s="231"/>
    </row>
    <row r="34" spans="1:19" s="5" customFormat="1" ht="21.75" customHeight="1" thickBot="1" x14ac:dyDescent="0.25">
      <c r="A34" s="36"/>
      <c r="B34" s="36"/>
      <c r="C34" s="36"/>
      <c r="D34" s="36"/>
      <c r="E34" s="37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33"/>
    </row>
    <row r="35" spans="1:19" s="1" customFormat="1" ht="34.5" customHeight="1" x14ac:dyDescent="0.2">
      <c r="A35" s="636" t="s">
        <v>32</v>
      </c>
      <c r="B35" s="599" t="s">
        <v>270</v>
      </c>
      <c r="C35" s="600"/>
      <c r="D35" s="600"/>
      <c r="E35" s="607"/>
      <c r="F35" s="216">
        <v>411.41</v>
      </c>
      <c r="G35" s="217">
        <v>411.41</v>
      </c>
      <c r="H35" s="217">
        <v>411.41</v>
      </c>
      <c r="I35" s="217">
        <v>411.41</v>
      </c>
      <c r="J35" s="217">
        <v>411.41</v>
      </c>
      <c r="K35" s="217">
        <v>411.41</v>
      </c>
      <c r="L35" s="217">
        <v>411.41</v>
      </c>
      <c r="M35" s="217">
        <v>411.41</v>
      </c>
      <c r="N35" s="217">
        <v>411.41</v>
      </c>
      <c r="O35" s="217">
        <v>411.41</v>
      </c>
      <c r="P35" s="217">
        <v>411.41</v>
      </c>
      <c r="Q35" s="217">
        <v>411.41</v>
      </c>
      <c r="R35" s="245" t="e">
        <f>#N/A</f>
        <v>#N/A</v>
      </c>
      <c r="S35" s="325"/>
    </row>
    <row r="36" spans="1:19" s="1" customFormat="1" ht="44.25" customHeight="1" x14ac:dyDescent="0.2">
      <c r="A36" s="637"/>
      <c r="B36" s="246"/>
      <c r="C36" s="623"/>
      <c r="D36" s="623"/>
      <c r="E36" s="266" t="s">
        <v>303</v>
      </c>
      <c r="F36" s="438">
        <v>-6.3</v>
      </c>
      <c r="G36" s="264">
        <v>-6.3</v>
      </c>
      <c r="H36" s="264">
        <v>-6.3</v>
      </c>
      <c r="I36" s="264">
        <v>-6.3</v>
      </c>
      <c r="J36" s="264">
        <v>-6.3</v>
      </c>
      <c r="K36" s="264">
        <v>-6.3</v>
      </c>
      <c r="L36" s="264">
        <v>-6.3</v>
      </c>
      <c r="M36" s="264">
        <v>-6.3</v>
      </c>
      <c r="N36" s="264">
        <v>-6.3</v>
      </c>
      <c r="O36" s="264">
        <v>-6.3</v>
      </c>
      <c r="P36" s="264">
        <v>-6.3</v>
      </c>
      <c r="Q36" s="264">
        <v>-6.3</v>
      </c>
      <c r="R36" s="222" t="e">
        <f>#N/A</f>
        <v>#N/A</v>
      </c>
      <c r="S36" s="327"/>
    </row>
    <row r="37" spans="1:19" s="1" customFormat="1" ht="44.25" customHeight="1" x14ac:dyDescent="0.2">
      <c r="A37" s="637"/>
      <c r="B37" s="246"/>
      <c r="C37" s="244"/>
      <c r="D37" s="244"/>
      <c r="E37" s="266" t="s">
        <v>303</v>
      </c>
      <c r="F37" s="438">
        <v>-4.5</v>
      </c>
      <c r="G37" s="264">
        <v>-4.5</v>
      </c>
      <c r="H37" s="264">
        <v>-4.5</v>
      </c>
      <c r="I37" s="264">
        <v>-4.5</v>
      </c>
      <c r="J37" s="264">
        <v>-4.5</v>
      </c>
      <c r="K37" s="264">
        <v>-4.5</v>
      </c>
      <c r="L37" s="264">
        <v>-4.5</v>
      </c>
      <c r="M37" s="264">
        <v>-4.5</v>
      </c>
      <c r="N37" s="264">
        <v>-4.5</v>
      </c>
      <c r="O37" s="264">
        <v>-4.5</v>
      </c>
      <c r="P37" s="264">
        <v>-4.5</v>
      </c>
      <c r="Q37" s="264">
        <v>-4.5</v>
      </c>
      <c r="R37" s="222" t="e">
        <f>#N/A</f>
        <v>#N/A</v>
      </c>
      <c r="S37" s="327"/>
    </row>
    <row r="38" spans="1:19" s="1" customFormat="1" ht="45.75" customHeight="1" x14ac:dyDescent="0.2">
      <c r="A38" s="637"/>
      <c r="B38" s="297"/>
      <c r="C38" s="640" t="s">
        <v>29</v>
      </c>
      <c r="D38" s="640"/>
      <c r="E38" s="298" t="s">
        <v>209</v>
      </c>
      <c r="F38" s="438"/>
      <c r="G38" s="264"/>
      <c r="H38" s="264"/>
      <c r="I38" s="264"/>
      <c r="J38" s="264"/>
      <c r="K38" s="264"/>
      <c r="L38" s="264"/>
      <c r="M38" s="264"/>
      <c r="N38" s="264"/>
      <c r="O38" s="264"/>
      <c r="P38" s="264"/>
      <c r="Q38" s="264"/>
      <c r="R38" s="222"/>
      <c r="S38" s="327"/>
    </row>
    <row r="39" spans="1:19" s="1" customFormat="1" ht="45.75" customHeight="1" x14ac:dyDescent="0.2">
      <c r="A39" s="637"/>
      <c r="B39" s="297"/>
      <c r="C39" s="442"/>
      <c r="D39" s="442"/>
      <c r="E39" s="298" t="s">
        <v>297</v>
      </c>
      <c r="F39" s="438"/>
      <c r="G39" s="264"/>
      <c r="H39" s="264"/>
      <c r="I39" s="264"/>
      <c r="J39" s="264"/>
      <c r="K39" s="264"/>
      <c r="L39" s="264"/>
      <c r="M39" s="264"/>
      <c r="N39" s="264"/>
      <c r="O39" s="264"/>
      <c r="P39" s="264"/>
      <c r="Q39" s="264"/>
      <c r="R39" s="222"/>
      <c r="S39" s="327"/>
    </row>
    <row r="40" spans="1:19" s="1" customFormat="1" ht="45.75" customHeight="1" x14ac:dyDescent="0.2">
      <c r="A40" s="637"/>
      <c r="B40" s="297"/>
      <c r="C40" s="442"/>
      <c r="D40" s="442"/>
      <c r="E40" s="298" t="s">
        <v>298</v>
      </c>
      <c r="F40" s="438"/>
      <c r="G40" s="264"/>
      <c r="H40" s="264"/>
      <c r="I40" s="264"/>
      <c r="J40" s="264"/>
      <c r="K40" s="264"/>
      <c r="L40" s="264"/>
      <c r="M40" s="264"/>
      <c r="N40" s="264"/>
      <c r="O40" s="264"/>
      <c r="P40" s="264"/>
      <c r="Q40" s="264"/>
      <c r="R40" s="222"/>
      <c r="S40" s="327"/>
    </row>
    <row r="41" spans="1:19" s="1" customFormat="1" ht="39" customHeight="1" x14ac:dyDescent="0.2">
      <c r="A41" s="637"/>
      <c r="B41" s="440"/>
      <c r="C41" s="639" t="s">
        <v>29</v>
      </c>
      <c r="D41" s="639"/>
      <c r="E41" s="448" t="s">
        <v>208</v>
      </c>
      <c r="F41" s="438"/>
      <c r="G41" s="264"/>
      <c r="H41" s="264"/>
      <c r="I41" s="264"/>
      <c r="J41" s="264"/>
      <c r="K41" s="264"/>
      <c r="L41" s="264"/>
      <c r="M41" s="264"/>
      <c r="N41" s="264"/>
      <c r="O41" s="264"/>
      <c r="P41" s="264"/>
      <c r="Q41" s="264"/>
      <c r="R41" s="222"/>
      <c r="S41" s="327"/>
    </row>
    <row r="42" spans="1:19" s="1" customFormat="1" ht="28.5" customHeight="1" x14ac:dyDescent="0.2">
      <c r="A42" s="637"/>
      <c r="B42" s="297">
        <v>4421</v>
      </c>
      <c r="C42" s="640" t="s">
        <v>71</v>
      </c>
      <c r="D42" s="640"/>
      <c r="E42" s="298" t="s">
        <v>170</v>
      </c>
      <c r="F42" s="438"/>
      <c r="G42" s="264"/>
      <c r="H42" s="264"/>
      <c r="I42" s="264"/>
      <c r="J42" s="264"/>
      <c r="K42" s="264"/>
      <c r="L42" s="264"/>
      <c r="M42" s="264"/>
      <c r="N42" s="264"/>
      <c r="O42" s="264"/>
      <c r="P42" s="264"/>
      <c r="Q42" s="264"/>
      <c r="R42" s="222"/>
      <c r="S42" s="328"/>
    </row>
    <row r="43" spans="1:19" s="1" customFormat="1" ht="28.5" customHeight="1" x14ac:dyDescent="0.2">
      <c r="A43" s="637"/>
      <c r="B43" s="297"/>
      <c r="C43" s="442"/>
      <c r="D43" s="442"/>
      <c r="E43" s="298" t="s">
        <v>239</v>
      </c>
      <c r="F43" s="438"/>
      <c r="G43" s="264"/>
      <c r="H43" s="264"/>
      <c r="I43" s="264"/>
      <c r="J43" s="264"/>
      <c r="K43" s="264"/>
      <c r="L43" s="264"/>
      <c r="M43" s="264"/>
      <c r="N43" s="264"/>
      <c r="O43" s="264"/>
      <c r="P43" s="264"/>
      <c r="Q43" s="264"/>
      <c r="R43" s="287"/>
      <c r="S43" s="328"/>
    </row>
    <row r="44" spans="1:19" s="1" customFormat="1" ht="38.25" customHeight="1" x14ac:dyDescent="0.2">
      <c r="A44" s="637"/>
      <c r="B44" s="297"/>
      <c r="C44" s="459"/>
      <c r="D44" s="459"/>
      <c r="E44" s="298" t="s">
        <v>307</v>
      </c>
      <c r="F44" s="438"/>
      <c r="G44" s="264"/>
      <c r="H44" s="264"/>
      <c r="I44" s="264"/>
      <c r="J44" s="264"/>
      <c r="K44" s="264"/>
      <c r="L44" s="264"/>
      <c r="M44" s="264"/>
      <c r="N44" s="264"/>
      <c r="O44" s="264"/>
      <c r="P44" s="264"/>
      <c r="Q44" s="264"/>
      <c r="R44" s="287"/>
      <c r="S44" s="328"/>
    </row>
    <row r="45" spans="1:19" s="1" customFormat="1" ht="39.75" customHeight="1" x14ac:dyDescent="0.2">
      <c r="A45" s="637"/>
      <c r="B45" s="297"/>
      <c r="C45" s="459"/>
      <c r="D45" s="459"/>
      <c r="E45" s="298" t="s">
        <v>308</v>
      </c>
      <c r="F45" s="438"/>
      <c r="G45" s="264"/>
      <c r="H45" s="264"/>
      <c r="I45" s="264"/>
      <c r="J45" s="264"/>
      <c r="K45" s="264"/>
      <c r="L45" s="264"/>
      <c r="M45" s="264"/>
      <c r="N45" s="264"/>
      <c r="O45" s="264"/>
      <c r="P45" s="264"/>
      <c r="Q45" s="264"/>
      <c r="R45" s="287"/>
      <c r="S45" s="328"/>
    </row>
    <row r="46" spans="1:19" s="1" customFormat="1" ht="69.75" customHeight="1" x14ac:dyDescent="0.2">
      <c r="A46" s="637"/>
      <c r="B46" s="297">
        <v>4101</v>
      </c>
      <c r="C46" s="444" t="s">
        <v>263</v>
      </c>
      <c r="D46" s="444" t="s">
        <v>264</v>
      </c>
      <c r="E46" s="296" t="s">
        <v>304</v>
      </c>
      <c r="F46" s="438">
        <v>0.3</v>
      </c>
      <c r="G46" s="264">
        <v>0.3</v>
      </c>
      <c r="H46" s="264">
        <v>0.3</v>
      </c>
      <c r="I46" s="264">
        <v>0.3</v>
      </c>
      <c r="J46" s="264">
        <v>0.3</v>
      </c>
      <c r="K46" s="264">
        <v>0.3</v>
      </c>
      <c r="L46" s="264">
        <v>0.3</v>
      </c>
      <c r="M46" s="264">
        <v>0.3</v>
      </c>
      <c r="N46" s="264">
        <v>0.3</v>
      </c>
      <c r="O46" s="264">
        <v>0.3</v>
      </c>
      <c r="P46" s="264">
        <v>0.3</v>
      </c>
      <c r="Q46" s="264">
        <v>0.3</v>
      </c>
      <c r="R46" s="287">
        <f>AVERAGE(F46:Q46)</f>
        <v>0.29999999999999993</v>
      </c>
      <c r="S46" s="328"/>
    </row>
    <row r="47" spans="1:19" s="1" customFormat="1" ht="46.5" customHeight="1" x14ac:dyDescent="0.2">
      <c r="A47" s="637"/>
      <c r="B47" s="440"/>
      <c r="C47" s="639" t="s">
        <v>29</v>
      </c>
      <c r="D47" s="639"/>
      <c r="E47" s="448" t="s">
        <v>300</v>
      </c>
      <c r="F47" s="447">
        <v>0</v>
      </c>
      <c r="G47" s="228">
        <v>0</v>
      </c>
      <c r="H47" s="228">
        <v>0</v>
      </c>
      <c r="I47" s="228">
        <v>0</v>
      </c>
      <c r="J47" s="228">
        <v>0</v>
      </c>
      <c r="K47" s="228">
        <v>0</v>
      </c>
      <c r="L47" s="228">
        <v>0</v>
      </c>
      <c r="M47" s="228">
        <v>0</v>
      </c>
      <c r="N47" s="228">
        <v>0</v>
      </c>
      <c r="O47" s="228">
        <v>0</v>
      </c>
      <c r="P47" s="228">
        <v>0</v>
      </c>
      <c r="Q47" s="228">
        <v>0</v>
      </c>
      <c r="R47" s="227">
        <f>AVERAGE(F47:Q47)</f>
        <v>0</v>
      </c>
      <c r="S47" s="328"/>
    </row>
    <row r="48" spans="1:19" s="1" customFormat="1" ht="59.25" customHeight="1" x14ac:dyDescent="0.2">
      <c r="A48" s="637"/>
      <c r="B48" s="246">
        <v>5809</v>
      </c>
      <c r="C48" s="641" t="s">
        <v>228</v>
      </c>
      <c r="D48" s="642"/>
      <c r="E48" s="223" t="s">
        <v>154</v>
      </c>
      <c r="F48" s="225">
        <v>1.3</v>
      </c>
      <c r="G48" s="226">
        <v>1.3</v>
      </c>
      <c r="H48" s="226">
        <v>1.3</v>
      </c>
      <c r="I48" s="226">
        <v>1.3</v>
      </c>
      <c r="J48" s="226">
        <v>1.3</v>
      </c>
      <c r="K48" s="226">
        <v>1.3</v>
      </c>
      <c r="L48" s="226">
        <v>1.3</v>
      </c>
      <c r="M48" s="226">
        <v>1.3</v>
      </c>
      <c r="N48" s="226">
        <v>1.3</v>
      </c>
      <c r="O48" s="226">
        <v>1.3</v>
      </c>
      <c r="P48" s="226">
        <v>1.3</v>
      </c>
      <c r="Q48" s="371">
        <v>1.3</v>
      </c>
      <c r="R48" s="227" t="e">
        <f>#N/A</f>
        <v>#N/A</v>
      </c>
      <c r="S48" s="328"/>
    </row>
    <row r="49" spans="1:21" s="1" customFormat="1" ht="30.75" customHeight="1" x14ac:dyDescent="0.2">
      <c r="A49" s="637"/>
      <c r="B49" s="246">
        <v>5809</v>
      </c>
      <c r="C49" s="244" t="s">
        <v>210</v>
      </c>
      <c r="D49" s="244" t="s">
        <v>211</v>
      </c>
      <c r="E49" s="223" t="s">
        <v>125</v>
      </c>
      <c r="F49" s="225">
        <v>1</v>
      </c>
      <c r="G49" s="226">
        <v>1</v>
      </c>
      <c r="H49" s="226">
        <v>1</v>
      </c>
      <c r="I49" s="226">
        <v>1</v>
      </c>
      <c r="J49" s="226">
        <v>1</v>
      </c>
      <c r="K49" s="226">
        <v>1</v>
      </c>
      <c r="L49" s="226">
        <v>1</v>
      </c>
      <c r="M49" s="226">
        <v>1</v>
      </c>
      <c r="N49" s="226">
        <v>1</v>
      </c>
      <c r="O49" s="226">
        <v>1</v>
      </c>
      <c r="P49" s="226">
        <v>1</v>
      </c>
      <c r="Q49" s="372">
        <v>1</v>
      </c>
      <c r="R49" s="227" t="e">
        <f>#N/A</f>
        <v>#N/A</v>
      </c>
      <c r="S49" s="328"/>
    </row>
    <row r="50" spans="1:21" s="1" customFormat="1" ht="35.25" customHeight="1" x14ac:dyDescent="0.2">
      <c r="A50" s="637"/>
      <c r="B50" s="246">
        <v>5823</v>
      </c>
      <c r="C50" s="244" t="s">
        <v>212</v>
      </c>
      <c r="D50" s="244" t="s">
        <v>178</v>
      </c>
      <c r="E50" s="223" t="s">
        <v>125</v>
      </c>
      <c r="F50" s="225">
        <v>0.3</v>
      </c>
      <c r="G50" s="226">
        <v>0.3</v>
      </c>
      <c r="H50" s="226">
        <v>0.3</v>
      </c>
      <c r="I50" s="226">
        <v>0.3</v>
      </c>
      <c r="J50" s="226">
        <v>0.3</v>
      </c>
      <c r="K50" s="226">
        <v>0.3</v>
      </c>
      <c r="L50" s="226">
        <v>0.3</v>
      </c>
      <c r="M50" s="226">
        <v>0.3</v>
      </c>
      <c r="N50" s="226">
        <v>0.3</v>
      </c>
      <c r="O50" s="226">
        <v>0.3</v>
      </c>
      <c r="P50" s="226">
        <v>0.3</v>
      </c>
      <c r="Q50" s="372">
        <v>0.3</v>
      </c>
      <c r="R50" s="227" t="e">
        <f>#N/A</f>
        <v>#N/A</v>
      </c>
      <c r="S50" s="328"/>
    </row>
    <row r="51" spans="1:21" s="1" customFormat="1" ht="27.75" customHeight="1" x14ac:dyDescent="0.2">
      <c r="A51" s="637"/>
      <c r="B51" s="246" t="s">
        <v>142</v>
      </c>
      <c r="C51" s="623" t="s">
        <v>140</v>
      </c>
      <c r="D51" s="623"/>
      <c r="E51" s="266" t="s">
        <v>73</v>
      </c>
      <c r="F51" s="225">
        <v>13.5</v>
      </c>
      <c r="G51" s="226">
        <v>13.5</v>
      </c>
      <c r="H51" s="226">
        <v>13.5</v>
      </c>
      <c r="I51" s="226">
        <v>13.5</v>
      </c>
      <c r="J51" s="247">
        <v>0</v>
      </c>
      <c r="K51" s="247">
        <v>0</v>
      </c>
      <c r="L51" s="247">
        <v>0</v>
      </c>
      <c r="M51" s="247">
        <v>0</v>
      </c>
      <c r="N51" s="247">
        <v>0</v>
      </c>
      <c r="O51" s="247">
        <v>0</v>
      </c>
      <c r="P51" s="226">
        <v>6.75</v>
      </c>
      <c r="Q51" s="372">
        <v>13.5</v>
      </c>
      <c r="R51" s="227" t="e">
        <f>#N/A</f>
        <v>#N/A</v>
      </c>
      <c r="S51" s="328"/>
    </row>
    <row r="52" spans="1:21" s="1" customFormat="1" ht="22.5" customHeight="1" x14ac:dyDescent="0.2">
      <c r="A52" s="637"/>
      <c r="B52" s="622" t="s">
        <v>139</v>
      </c>
      <c r="C52" s="623"/>
      <c r="D52" s="623"/>
      <c r="E52" s="266"/>
      <c r="F52" s="439">
        <v>0</v>
      </c>
      <c r="G52" s="247">
        <v>0</v>
      </c>
      <c r="H52" s="247">
        <v>0</v>
      </c>
      <c r="I52" s="247">
        <v>0</v>
      </c>
      <c r="J52" s="247">
        <v>0</v>
      </c>
      <c r="K52" s="247">
        <v>0</v>
      </c>
      <c r="L52" s="226">
        <v>3</v>
      </c>
      <c r="M52" s="226">
        <v>3</v>
      </c>
      <c r="N52" s="226">
        <v>3</v>
      </c>
      <c r="O52" s="247">
        <v>0</v>
      </c>
      <c r="P52" s="247">
        <v>0</v>
      </c>
      <c r="Q52" s="373">
        <v>0</v>
      </c>
      <c r="R52" s="227" t="e">
        <f>#N/A</f>
        <v>#N/A</v>
      </c>
      <c r="S52" s="328"/>
    </row>
    <row r="53" spans="1:21" s="1" customFormat="1" ht="40.5" customHeight="1" x14ac:dyDescent="0.2">
      <c r="A53" s="637"/>
      <c r="B53" s="450"/>
      <c r="C53" s="451"/>
      <c r="D53" s="451"/>
      <c r="E53" s="452" t="s">
        <v>299</v>
      </c>
      <c r="F53" s="449"/>
      <c r="G53" s="247"/>
      <c r="H53" s="247"/>
      <c r="I53" s="247"/>
      <c r="J53" s="247"/>
      <c r="K53" s="247"/>
      <c r="L53" s="226"/>
      <c r="M53" s="226"/>
      <c r="N53" s="226"/>
      <c r="O53" s="247"/>
      <c r="P53" s="247"/>
      <c r="Q53" s="373"/>
      <c r="R53" s="227"/>
      <c r="S53" s="326"/>
    </row>
    <row r="54" spans="1:21" s="1" customFormat="1" ht="41.25" customHeight="1" thickBot="1" x14ac:dyDescent="0.25">
      <c r="A54" s="637"/>
      <c r="B54" s="624" t="s">
        <v>141</v>
      </c>
      <c r="C54" s="625"/>
      <c r="D54" s="625"/>
      <c r="E54" s="441" t="s">
        <v>102</v>
      </c>
      <c r="F54" s="360">
        <v>0.75</v>
      </c>
      <c r="G54" s="358">
        <v>0.75</v>
      </c>
      <c r="H54" s="358">
        <v>0.75</v>
      </c>
      <c r="I54" s="358">
        <v>0.75</v>
      </c>
      <c r="J54" s="358">
        <v>0.75</v>
      </c>
      <c r="K54" s="358">
        <v>0.75</v>
      </c>
      <c r="L54" s="358">
        <v>0.75</v>
      </c>
      <c r="M54" s="358">
        <v>0.75</v>
      </c>
      <c r="N54" s="358">
        <v>0.75</v>
      </c>
      <c r="O54" s="358">
        <v>0.75</v>
      </c>
      <c r="P54" s="358">
        <v>0.75</v>
      </c>
      <c r="Q54" s="374">
        <v>0.75</v>
      </c>
      <c r="R54" s="222">
        <f>AVERAGE(F54:Q54)</f>
        <v>0.75</v>
      </c>
      <c r="S54" s="329"/>
    </row>
    <row r="55" spans="1:21" s="1" customFormat="1" ht="24" customHeight="1" thickBot="1" x14ac:dyDescent="0.25">
      <c r="A55" s="638"/>
      <c r="B55" s="626" t="s">
        <v>7</v>
      </c>
      <c r="C55" s="627"/>
      <c r="D55" s="627"/>
      <c r="E55" s="628"/>
      <c r="F55" s="230" t="e">
        <f>#N/A</f>
        <v>#N/A</v>
      </c>
      <c r="G55" s="230" t="e">
        <f>#N/A</f>
        <v>#N/A</v>
      </c>
      <c r="H55" s="230" t="e">
        <f>#N/A</f>
        <v>#N/A</v>
      </c>
      <c r="I55" s="230" t="e">
        <f>#N/A</f>
        <v>#N/A</v>
      </c>
      <c r="J55" s="230" t="e">
        <f>#N/A</f>
        <v>#N/A</v>
      </c>
      <c r="K55" s="230" t="e">
        <f>#N/A</f>
        <v>#N/A</v>
      </c>
      <c r="L55" s="230" t="e">
        <f>#N/A</f>
        <v>#N/A</v>
      </c>
      <c r="M55" s="230" t="e">
        <f>#N/A</f>
        <v>#N/A</v>
      </c>
      <c r="N55" s="230" t="e">
        <f>#N/A</f>
        <v>#N/A</v>
      </c>
      <c r="O55" s="230" t="e">
        <f>#N/A</f>
        <v>#N/A</v>
      </c>
      <c r="P55" s="230" t="e">
        <f>#N/A</f>
        <v>#N/A</v>
      </c>
      <c r="Q55" s="230" t="e">
        <f>#N/A</f>
        <v>#N/A</v>
      </c>
      <c r="R55" s="28" t="e">
        <f>AVERAGE(F55:Q55)</f>
        <v>#N/A</v>
      </c>
      <c r="S55" s="231"/>
    </row>
    <row r="56" spans="1:21" s="1" customFormat="1" ht="18.75" customHeight="1" thickBot="1" x14ac:dyDescent="0.25">
      <c r="A56" s="22"/>
      <c r="B56" s="22"/>
      <c r="C56" s="22"/>
      <c r="D56" s="22"/>
      <c r="E56" s="39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</row>
    <row r="57" spans="1:21" s="1" customFormat="1" ht="37.5" customHeight="1" x14ac:dyDescent="0.2">
      <c r="A57" s="597" t="s">
        <v>33</v>
      </c>
      <c r="B57" s="599" t="s">
        <v>270</v>
      </c>
      <c r="C57" s="600"/>
      <c r="D57" s="600"/>
      <c r="E57" s="600"/>
      <c r="F57" s="116">
        <v>83.45</v>
      </c>
      <c r="G57" s="117">
        <v>83.45</v>
      </c>
      <c r="H57" s="117">
        <v>83.45</v>
      </c>
      <c r="I57" s="117">
        <v>83.45</v>
      </c>
      <c r="J57" s="117">
        <v>83.45</v>
      </c>
      <c r="K57" s="117">
        <v>83.45</v>
      </c>
      <c r="L57" s="117">
        <v>83.45</v>
      </c>
      <c r="M57" s="117">
        <v>83.45</v>
      </c>
      <c r="N57" s="117">
        <v>83.45</v>
      </c>
      <c r="O57" s="117">
        <v>83.45</v>
      </c>
      <c r="P57" s="117">
        <v>83.45</v>
      </c>
      <c r="Q57" s="137">
        <v>83.45</v>
      </c>
      <c r="R57" s="379" t="e">
        <f>#N/A</f>
        <v>#N/A</v>
      </c>
      <c r="S57" s="106"/>
    </row>
    <row r="58" spans="1:21" s="1" customFormat="1" ht="37.5" customHeight="1" x14ac:dyDescent="0.2">
      <c r="A58" s="598"/>
      <c r="B58" s="468"/>
      <c r="C58" s="469"/>
      <c r="D58" s="469"/>
      <c r="E58" s="461" t="s">
        <v>239</v>
      </c>
      <c r="F58" s="152">
        <v>0</v>
      </c>
      <c r="G58" s="286">
        <v>0</v>
      </c>
      <c r="H58" s="286">
        <v>0</v>
      </c>
      <c r="I58" s="286">
        <v>0</v>
      </c>
      <c r="J58" s="286">
        <v>0</v>
      </c>
      <c r="K58" s="286">
        <v>0</v>
      </c>
      <c r="L58" s="286">
        <v>0</v>
      </c>
      <c r="M58" s="286">
        <v>0</v>
      </c>
      <c r="N58" s="286">
        <v>0</v>
      </c>
      <c r="O58" s="286">
        <v>0</v>
      </c>
      <c r="P58" s="286">
        <v>0</v>
      </c>
      <c r="Q58" s="356">
        <v>0</v>
      </c>
      <c r="R58" s="222">
        <f>AVERAGE(F58:Q58)</f>
        <v>0</v>
      </c>
      <c r="S58" s="315"/>
    </row>
    <row r="59" spans="1:21" s="1" customFormat="1" ht="36" customHeight="1" x14ac:dyDescent="0.2">
      <c r="A59" s="598"/>
      <c r="B59" s="629" t="s">
        <v>59</v>
      </c>
      <c r="C59" s="630"/>
      <c r="D59" s="630"/>
      <c r="E59" s="466" t="s">
        <v>180</v>
      </c>
      <c r="F59" s="126">
        <v>0.4</v>
      </c>
      <c r="G59" s="124">
        <v>0.4</v>
      </c>
      <c r="H59" s="124">
        <v>0.4</v>
      </c>
      <c r="I59" s="124">
        <v>0.4</v>
      </c>
      <c r="J59" s="124">
        <v>0.4</v>
      </c>
      <c r="K59" s="124">
        <v>0.4</v>
      </c>
      <c r="L59" s="124">
        <v>0.4</v>
      </c>
      <c r="M59" s="124">
        <v>0.4</v>
      </c>
      <c r="N59" s="124">
        <v>0.4</v>
      </c>
      <c r="O59" s="124">
        <v>0.4</v>
      </c>
      <c r="P59" s="124">
        <v>0.4</v>
      </c>
      <c r="Q59" s="145">
        <v>0.4</v>
      </c>
      <c r="R59" s="46">
        <f>AVERAGE(F59:Q59)</f>
        <v>0.39999999999999997</v>
      </c>
      <c r="S59" s="159"/>
      <c r="U59" s="13"/>
    </row>
    <row r="60" spans="1:21" s="1" customFormat="1" ht="30" customHeight="1" thickBot="1" x14ac:dyDescent="0.25">
      <c r="A60" s="598"/>
      <c r="B60" s="631" t="s">
        <v>59</v>
      </c>
      <c r="C60" s="632"/>
      <c r="D60" s="632"/>
      <c r="E60" s="467" t="s">
        <v>65</v>
      </c>
      <c r="F60" s="262">
        <v>2</v>
      </c>
      <c r="G60" s="151">
        <v>1.5</v>
      </c>
      <c r="H60" s="151">
        <v>1.6</v>
      </c>
      <c r="I60" s="151">
        <v>1.6</v>
      </c>
      <c r="J60" s="151">
        <v>1.6</v>
      </c>
      <c r="K60" s="151">
        <v>2.4500000000000002</v>
      </c>
      <c r="L60" s="151">
        <v>2.5</v>
      </c>
      <c r="M60" s="151">
        <v>2.5</v>
      </c>
      <c r="N60" s="151">
        <v>1.7</v>
      </c>
      <c r="O60" s="151">
        <v>1.7</v>
      </c>
      <c r="P60" s="151">
        <v>1.7</v>
      </c>
      <c r="Q60" s="263">
        <v>2</v>
      </c>
      <c r="R60" s="60">
        <f>AVERAGE(F60:Q60)</f>
        <v>1.9041666666666666</v>
      </c>
      <c r="S60" s="330"/>
    </row>
    <row r="61" spans="1:21" s="1" customFormat="1" ht="24.75" customHeight="1" thickBot="1" x14ac:dyDescent="0.25">
      <c r="A61" s="618"/>
      <c r="B61" s="608" t="s">
        <v>7</v>
      </c>
      <c r="C61" s="609"/>
      <c r="D61" s="609"/>
      <c r="E61" s="610"/>
      <c r="F61" s="82" t="e">
        <f>#N/A</f>
        <v>#N/A</v>
      </c>
      <c r="G61" s="82" t="e">
        <f>#N/A</f>
        <v>#N/A</v>
      </c>
      <c r="H61" s="82" t="e">
        <f>#N/A</f>
        <v>#N/A</v>
      </c>
      <c r="I61" s="82" t="e">
        <f>#N/A</f>
        <v>#N/A</v>
      </c>
      <c r="J61" s="82" t="e">
        <f>#N/A</f>
        <v>#N/A</v>
      </c>
      <c r="K61" s="82" t="e">
        <f>#N/A</f>
        <v>#N/A</v>
      </c>
      <c r="L61" s="82" t="e">
        <f>#N/A</f>
        <v>#N/A</v>
      </c>
      <c r="M61" s="82" t="e">
        <f>#N/A</f>
        <v>#N/A</v>
      </c>
      <c r="N61" s="82" t="e">
        <f>#N/A</f>
        <v>#N/A</v>
      </c>
      <c r="O61" s="82" t="e">
        <f>#N/A</f>
        <v>#N/A</v>
      </c>
      <c r="P61" s="82" t="e">
        <f>#N/A</f>
        <v>#N/A</v>
      </c>
      <c r="Q61" s="82" t="e">
        <f>#N/A</f>
        <v>#N/A</v>
      </c>
      <c r="R61" s="28" t="e">
        <f>AVERAGE(F61:Q61)</f>
        <v>#N/A</v>
      </c>
      <c r="S61" s="22"/>
    </row>
    <row r="62" spans="1:21" s="1" customFormat="1" ht="24.75" customHeight="1" thickBot="1" x14ac:dyDescent="0.25">
      <c r="A62" s="22"/>
      <c r="B62" s="22"/>
      <c r="C62" s="22"/>
      <c r="D62" s="22"/>
      <c r="E62" s="39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</row>
    <row r="63" spans="1:21" s="1" customFormat="1" ht="31.5" customHeight="1" x14ac:dyDescent="0.2">
      <c r="A63" s="597" t="s">
        <v>34</v>
      </c>
      <c r="B63" s="599" t="s">
        <v>270</v>
      </c>
      <c r="C63" s="600"/>
      <c r="D63" s="600"/>
      <c r="E63" s="607"/>
      <c r="F63" s="116">
        <v>71.73</v>
      </c>
      <c r="G63" s="119">
        <v>71.73</v>
      </c>
      <c r="H63" s="119">
        <v>71.73</v>
      </c>
      <c r="I63" s="119">
        <v>71.73</v>
      </c>
      <c r="J63" s="119">
        <v>71.73</v>
      </c>
      <c r="K63" s="119">
        <v>71.73</v>
      </c>
      <c r="L63" s="119">
        <v>71.73</v>
      </c>
      <c r="M63" s="119">
        <v>71.73</v>
      </c>
      <c r="N63" s="119">
        <v>71.73</v>
      </c>
      <c r="O63" s="119">
        <v>71.73</v>
      </c>
      <c r="P63" s="119">
        <v>71.73</v>
      </c>
      <c r="Q63" s="119">
        <v>71.73</v>
      </c>
      <c r="R63" s="50" t="e">
        <f>#N/A</f>
        <v>#N/A</v>
      </c>
      <c r="S63" s="106"/>
    </row>
    <row r="64" spans="1:21" s="1" customFormat="1" ht="33" customHeight="1" x14ac:dyDescent="0.2">
      <c r="A64" s="598"/>
      <c r="B64" s="376">
        <v>3600</v>
      </c>
      <c r="C64" s="377"/>
      <c r="D64" s="377"/>
      <c r="E64" s="378" t="s">
        <v>213</v>
      </c>
      <c r="F64" s="381">
        <v>0</v>
      </c>
      <c r="G64" s="265">
        <v>0</v>
      </c>
      <c r="H64" s="265">
        <v>0</v>
      </c>
      <c r="I64" s="265">
        <v>0</v>
      </c>
      <c r="J64" s="265">
        <v>0</v>
      </c>
      <c r="K64" s="265">
        <v>0</v>
      </c>
      <c r="L64" s="265">
        <v>0</v>
      </c>
      <c r="M64" s="265">
        <v>0</v>
      </c>
      <c r="N64" s="265">
        <v>0</v>
      </c>
      <c r="O64" s="265">
        <v>0</v>
      </c>
      <c r="P64" s="265">
        <v>0</v>
      </c>
      <c r="Q64" s="265">
        <v>0</v>
      </c>
      <c r="R64" s="72" t="e">
        <f>#N/A</f>
        <v>#N/A</v>
      </c>
      <c r="S64" s="105"/>
    </row>
    <row r="65" spans="1:19" s="1" customFormat="1" ht="33" customHeight="1" x14ac:dyDescent="0.2">
      <c r="A65" s="598"/>
      <c r="B65" s="376"/>
      <c r="C65" s="377"/>
      <c r="D65" s="377"/>
      <c r="E65" s="378"/>
      <c r="F65" s="381">
        <v>0</v>
      </c>
      <c r="G65" s="265">
        <v>0</v>
      </c>
      <c r="H65" s="265">
        <v>0</v>
      </c>
      <c r="I65" s="265">
        <v>0</v>
      </c>
      <c r="J65" s="265">
        <v>0</v>
      </c>
      <c r="K65" s="265">
        <v>0</v>
      </c>
      <c r="L65" s="265">
        <v>0</v>
      </c>
      <c r="M65" s="265">
        <v>0</v>
      </c>
      <c r="N65" s="265">
        <v>0</v>
      </c>
      <c r="O65" s="265">
        <v>0</v>
      </c>
      <c r="P65" s="265">
        <v>0</v>
      </c>
      <c r="Q65" s="264">
        <v>-0.8</v>
      </c>
      <c r="R65" s="72" t="e">
        <f>#N/A</f>
        <v>#N/A</v>
      </c>
      <c r="S65" s="105"/>
    </row>
    <row r="66" spans="1:19" s="1" customFormat="1" ht="33" customHeight="1" x14ac:dyDescent="0.2">
      <c r="A66" s="598"/>
      <c r="B66" s="376"/>
      <c r="C66" s="377"/>
      <c r="D66" s="377"/>
      <c r="E66" s="378" t="s">
        <v>302</v>
      </c>
      <c r="F66" s="144">
        <v>0.5</v>
      </c>
      <c r="G66" s="124">
        <v>0.5</v>
      </c>
      <c r="H66" s="124">
        <v>0.5</v>
      </c>
      <c r="I66" s="124">
        <v>0.5</v>
      </c>
      <c r="J66" s="124">
        <v>0.5</v>
      </c>
      <c r="K66" s="124">
        <v>0.5</v>
      </c>
      <c r="L66" s="135">
        <v>0</v>
      </c>
      <c r="M66" s="135">
        <v>0</v>
      </c>
      <c r="N66" s="135">
        <v>0</v>
      </c>
      <c r="O66" s="135">
        <v>0</v>
      </c>
      <c r="P66" s="135">
        <v>0</v>
      </c>
      <c r="Q66" s="135">
        <v>0</v>
      </c>
      <c r="R66" s="72" t="e">
        <f>#N/A</f>
        <v>#N/A</v>
      </c>
      <c r="S66" s="105"/>
    </row>
    <row r="67" spans="1:19" s="1" customFormat="1" ht="33" customHeight="1" x14ac:dyDescent="0.2">
      <c r="A67" s="598"/>
      <c r="B67" s="267"/>
      <c r="C67" s="309"/>
      <c r="D67" s="309"/>
      <c r="E67" s="268" t="s">
        <v>311</v>
      </c>
      <c r="F67" s="144">
        <v>0.05</v>
      </c>
      <c r="G67" s="124">
        <v>0.05</v>
      </c>
      <c r="H67" s="124">
        <v>0.05</v>
      </c>
      <c r="I67" s="124">
        <v>0.05</v>
      </c>
      <c r="J67" s="124">
        <v>0.05</v>
      </c>
      <c r="K67" s="124">
        <v>0.05</v>
      </c>
      <c r="L67" s="124">
        <v>0.05</v>
      </c>
      <c r="M67" s="124">
        <v>0.05</v>
      </c>
      <c r="N67" s="124">
        <v>0.05</v>
      </c>
      <c r="O67" s="124">
        <v>0.05</v>
      </c>
      <c r="P67" s="124">
        <v>0.05</v>
      </c>
      <c r="Q67" s="124">
        <v>0.05</v>
      </c>
      <c r="R67" s="72" t="e">
        <f>#N/A</f>
        <v>#N/A</v>
      </c>
      <c r="S67" s="105"/>
    </row>
    <row r="68" spans="1:19" s="1" customFormat="1" ht="22.5" customHeight="1" x14ac:dyDescent="0.2">
      <c r="A68" s="598"/>
      <c r="B68" s="175">
        <v>3600</v>
      </c>
      <c r="C68" s="174" t="s">
        <v>123</v>
      </c>
      <c r="D68" s="174" t="s">
        <v>124</v>
      </c>
      <c r="E68" s="178" t="s">
        <v>125</v>
      </c>
      <c r="F68" s="144">
        <v>0.3</v>
      </c>
      <c r="G68" s="124">
        <v>0.3</v>
      </c>
      <c r="H68" s="124">
        <v>0.3</v>
      </c>
      <c r="I68" s="124">
        <v>0.3</v>
      </c>
      <c r="J68" s="124">
        <v>0.3</v>
      </c>
      <c r="K68" s="124">
        <v>0.3</v>
      </c>
      <c r="L68" s="124">
        <v>0.3</v>
      </c>
      <c r="M68" s="124">
        <v>0.3</v>
      </c>
      <c r="N68" s="124">
        <v>0.3</v>
      </c>
      <c r="O68" s="124">
        <v>0.3</v>
      </c>
      <c r="P68" s="124">
        <v>0.3</v>
      </c>
      <c r="Q68" s="323">
        <v>0.3</v>
      </c>
      <c r="R68" s="46" t="e">
        <f>#N/A</f>
        <v>#N/A</v>
      </c>
      <c r="S68" s="107"/>
    </row>
    <row r="69" spans="1:19" s="1" customFormat="1" ht="22.5" customHeight="1" x14ac:dyDescent="0.2">
      <c r="A69" s="598"/>
      <c r="B69" s="175">
        <v>3610</v>
      </c>
      <c r="C69" s="174" t="s">
        <v>126</v>
      </c>
      <c r="D69" s="174" t="s">
        <v>127</v>
      </c>
      <c r="E69" s="178" t="s">
        <v>125</v>
      </c>
      <c r="F69" s="146">
        <v>0.6</v>
      </c>
      <c r="G69" s="125">
        <v>0.6</v>
      </c>
      <c r="H69" s="125">
        <v>0.6</v>
      </c>
      <c r="I69" s="125">
        <v>0.6</v>
      </c>
      <c r="J69" s="125">
        <v>0.6</v>
      </c>
      <c r="K69" s="125">
        <v>0.6</v>
      </c>
      <c r="L69" s="125">
        <v>0.6</v>
      </c>
      <c r="M69" s="125">
        <v>0.6</v>
      </c>
      <c r="N69" s="125">
        <v>0.6</v>
      </c>
      <c r="O69" s="125">
        <v>0.6</v>
      </c>
      <c r="P69" s="125">
        <v>0.6</v>
      </c>
      <c r="Q69" s="324">
        <v>0.6</v>
      </c>
      <c r="R69" s="46" t="e">
        <f>#N/A</f>
        <v>#N/A</v>
      </c>
      <c r="S69" s="108"/>
    </row>
    <row r="70" spans="1:19" s="1" customFormat="1" ht="22.5" customHeight="1" thickBot="1" x14ac:dyDescent="0.25">
      <c r="A70" s="598"/>
      <c r="B70" s="255">
        <v>3630</v>
      </c>
      <c r="C70" s="256" t="s">
        <v>128</v>
      </c>
      <c r="D70" s="256" t="s">
        <v>129</v>
      </c>
      <c r="E70" s="257" t="s">
        <v>47</v>
      </c>
      <c r="F70" s="141">
        <v>0.5</v>
      </c>
      <c r="G70" s="123">
        <v>0.5</v>
      </c>
      <c r="H70" s="123">
        <v>0.5</v>
      </c>
      <c r="I70" s="123">
        <v>0.5</v>
      </c>
      <c r="J70" s="123">
        <v>0.5</v>
      </c>
      <c r="K70" s="123">
        <v>0.5</v>
      </c>
      <c r="L70" s="386">
        <v>0</v>
      </c>
      <c r="M70" s="386">
        <v>0</v>
      </c>
      <c r="N70" s="386">
        <v>0</v>
      </c>
      <c r="O70" s="386">
        <v>0</v>
      </c>
      <c r="P70" s="386">
        <v>0</v>
      </c>
      <c r="Q70" s="386">
        <v>0</v>
      </c>
      <c r="R70" s="49" t="e">
        <f>#N/A</f>
        <v>#N/A</v>
      </c>
      <c r="S70" s="331" t="s">
        <v>301</v>
      </c>
    </row>
    <row r="71" spans="1:19" s="1" customFormat="1" ht="19.5" customHeight="1" thickBot="1" x14ac:dyDescent="0.25">
      <c r="A71" s="618"/>
      <c r="B71" s="604" t="s">
        <v>7</v>
      </c>
      <c r="C71" s="605"/>
      <c r="D71" s="605"/>
      <c r="E71" s="619"/>
      <c r="F71" s="82" t="e">
        <f>#N/A</f>
        <v>#N/A</v>
      </c>
      <c r="G71" s="82" t="e">
        <f>#N/A</f>
        <v>#N/A</v>
      </c>
      <c r="H71" s="82" t="e">
        <f>#N/A</f>
        <v>#N/A</v>
      </c>
      <c r="I71" s="82" t="e">
        <f>#N/A</f>
        <v>#N/A</v>
      </c>
      <c r="J71" s="82" t="e">
        <f>#N/A</f>
        <v>#N/A</v>
      </c>
      <c r="K71" s="82" t="e">
        <f>#N/A</f>
        <v>#N/A</v>
      </c>
      <c r="L71" s="82" t="e">
        <f>#N/A</f>
        <v>#N/A</v>
      </c>
      <c r="M71" s="82" t="e">
        <f>#N/A</f>
        <v>#N/A</v>
      </c>
      <c r="N71" s="82" t="e">
        <f>#N/A</f>
        <v>#N/A</v>
      </c>
      <c r="O71" s="82" t="e">
        <f>#N/A</f>
        <v>#N/A</v>
      </c>
      <c r="P71" s="82" t="e">
        <f>#N/A</f>
        <v>#N/A</v>
      </c>
      <c r="Q71" s="82" t="e">
        <f>#N/A</f>
        <v>#N/A</v>
      </c>
      <c r="R71" s="28" t="e">
        <f>AVERAGE(F71:Q71)</f>
        <v>#N/A</v>
      </c>
      <c r="S71" s="22"/>
    </row>
    <row r="72" spans="1:19" s="45" customFormat="1" ht="18.75" thickBot="1" x14ac:dyDescent="0.25">
      <c r="A72" s="22"/>
      <c r="B72" s="22"/>
      <c r="C72" s="22"/>
      <c r="D72" s="22"/>
      <c r="E72" s="44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</row>
    <row r="73" spans="1:19" s="1" customFormat="1" ht="22.5" customHeight="1" x14ac:dyDescent="0.2">
      <c r="A73" s="597" t="s">
        <v>43</v>
      </c>
      <c r="B73" s="599" t="s">
        <v>270</v>
      </c>
      <c r="C73" s="600"/>
      <c r="D73" s="600"/>
      <c r="E73" s="607"/>
      <c r="F73" s="116">
        <v>85.52</v>
      </c>
      <c r="G73" s="117">
        <v>85.52</v>
      </c>
      <c r="H73" s="117">
        <v>85.52</v>
      </c>
      <c r="I73" s="117">
        <v>85.52</v>
      </c>
      <c r="J73" s="117">
        <v>85.52</v>
      </c>
      <c r="K73" s="117">
        <v>85.52</v>
      </c>
      <c r="L73" s="117">
        <v>85.52</v>
      </c>
      <c r="M73" s="117">
        <v>85.52</v>
      </c>
      <c r="N73" s="117">
        <v>85.52</v>
      </c>
      <c r="O73" s="117">
        <v>85.52</v>
      </c>
      <c r="P73" s="117">
        <v>85.52</v>
      </c>
      <c r="Q73" s="117">
        <v>85.52</v>
      </c>
      <c r="R73" s="50" t="e">
        <f>#N/A</f>
        <v>#N/A</v>
      </c>
      <c r="S73" s="106"/>
    </row>
    <row r="74" spans="1:19" s="1" customFormat="1" ht="32.25" customHeight="1" x14ac:dyDescent="0.2">
      <c r="A74" s="598"/>
      <c r="B74" s="292"/>
      <c r="C74" s="293" t="s">
        <v>186</v>
      </c>
      <c r="D74" s="434"/>
      <c r="E74" s="294" t="s">
        <v>214</v>
      </c>
      <c r="F74" s="383">
        <v>0</v>
      </c>
      <c r="G74" s="258">
        <v>0</v>
      </c>
      <c r="H74" s="258">
        <v>0</v>
      </c>
      <c r="I74" s="258">
        <v>0</v>
      </c>
      <c r="J74" s="258">
        <v>0</v>
      </c>
      <c r="K74" s="258">
        <v>0</v>
      </c>
      <c r="L74" s="258">
        <v>0</v>
      </c>
      <c r="M74" s="258">
        <v>0</v>
      </c>
      <c r="N74" s="258">
        <v>0</v>
      </c>
      <c r="O74" s="258">
        <v>0</v>
      </c>
      <c r="P74" s="258">
        <v>0</v>
      </c>
      <c r="Q74" s="258">
        <v>0</v>
      </c>
      <c r="R74" s="46" t="e">
        <f>#N/A</f>
        <v>#N/A</v>
      </c>
      <c r="S74" s="159"/>
    </row>
    <row r="75" spans="1:19" s="1" customFormat="1" ht="32.25" customHeight="1" x14ac:dyDescent="0.2">
      <c r="A75" s="598"/>
      <c r="B75" s="292"/>
      <c r="C75" s="620"/>
      <c r="D75" s="621"/>
      <c r="E75" s="294" t="s">
        <v>215</v>
      </c>
      <c r="F75" s="383">
        <v>0</v>
      </c>
      <c r="G75" s="258">
        <v>0</v>
      </c>
      <c r="H75" s="258">
        <v>0</v>
      </c>
      <c r="I75" s="258">
        <v>0</v>
      </c>
      <c r="J75" s="258">
        <v>0</v>
      </c>
      <c r="K75" s="258">
        <v>0</v>
      </c>
      <c r="L75" s="258">
        <v>0</v>
      </c>
      <c r="M75" s="258">
        <v>0</v>
      </c>
      <c r="N75" s="258">
        <v>0</v>
      </c>
      <c r="O75" s="258">
        <v>0</v>
      </c>
      <c r="P75" s="258">
        <v>0</v>
      </c>
      <c r="Q75" s="258">
        <v>0</v>
      </c>
      <c r="R75" s="72" t="e">
        <f>#N/A</f>
        <v>#N/A</v>
      </c>
      <c r="S75" s="159"/>
    </row>
    <row r="76" spans="1:19" s="1" customFormat="1" ht="32.25" customHeight="1" x14ac:dyDescent="0.2">
      <c r="A76" s="598"/>
      <c r="B76" s="292"/>
      <c r="C76" s="293"/>
      <c r="D76" s="293" t="s">
        <v>64</v>
      </c>
      <c r="E76" s="382" t="s">
        <v>216</v>
      </c>
      <c r="F76" s="383">
        <v>0</v>
      </c>
      <c r="G76" s="258">
        <v>0</v>
      </c>
      <c r="H76" s="258">
        <v>0</v>
      </c>
      <c r="I76" s="258">
        <v>0</v>
      </c>
      <c r="J76" s="258">
        <v>0</v>
      </c>
      <c r="K76" s="258">
        <v>0</v>
      </c>
      <c r="L76" s="258">
        <v>0</v>
      </c>
      <c r="M76" s="258">
        <v>0</v>
      </c>
      <c r="N76" s="258">
        <v>0</v>
      </c>
      <c r="O76" s="258">
        <v>0</v>
      </c>
      <c r="P76" s="258">
        <v>0</v>
      </c>
      <c r="Q76" s="258">
        <v>0</v>
      </c>
      <c r="R76" s="72" t="e">
        <f>#N/A</f>
        <v>#N/A</v>
      </c>
      <c r="S76" s="159"/>
    </row>
    <row r="77" spans="1:19" s="1" customFormat="1" ht="32.25" customHeight="1" x14ac:dyDescent="0.2">
      <c r="A77" s="598"/>
      <c r="B77" s="292"/>
      <c r="C77" s="293"/>
      <c r="D77" s="293" t="s">
        <v>63</v>
      </c>
      <c r="E77" s="382" t="s">
        <v>216</v>
      </c>
      <c r="F77" s="383">
        <v>0</v>
      </c>
      <c r="G77" s="258">
        <v>0</v>
      </c>
      <c r="H77" s="258">
        <v>0</v>
      </c>
      <c r="I77" s="258">
        <v>0</v>
      </c>
      <c r="J77" s="258">
        <v>0</v>
      </c>
      <c r="K77" s="258">
        <v>0</v>
      </c>
      <c r="L77" s="258">
        <v>0</v>
      </c>
      <c r="M77" s="258">
        <v>0</v>
      </c>
      <c r="N77" s="258">
        <v>0</v>
      </c>
      <c r="O77" s="258">
        <v>0</v>
      </c>
      <c r="P77" s="258">
        <v>0</v>
      </c>
      <c r="Q77" s="258">
        <v>0</v>
      </c>
      <c r="R77" s="72" t="e">
        <f>#N/A</f>
        <v>#N/A</v>
      </c>
      <c r="S77" s="159"/>
    </row>
    <row r="78" spans="1:19" s="1" customFormat="1" ht="32.25" customHeight="1" x14ac:dyDescent="0.2">
      <c r="A78" s="598"/>
      <c r="B78" s="292"/>
      <c r="C78" s="293"/>
      <c r="D78" s="293" t="s">
        <v>71</v>
      </c>
      <c r="E78" s="382" t="s">
        <v>216</v>
      </c>
      <c r="F78" s="383">
        <v>0</v>
      </c>
      <c r="G78" s="258">
        <v>0</v>
      </c>
      <c r="H78" s="258">
        <v>0</v>
      </c>
      <c r="I78" s="258">
        <v>0</v>
      </c>
      <c r="J78" s="258">
        <v>0</v>
      </c>
      <c r="K78" s="258">
        <v>0</v>
      </c>
      <c r="L78" s="258">
        <v>0</v>
      </c>
      <c r="M78" s="258">
        <v>0</v>
      </c>
      <c r="N78" s="258">
        <v>0</v>
      </c>
      <c r="O78" s="258">
        <v>0</v>
      </c>
      <c r="P78" s="258">
        <v>0</v>
      </c>
      <c r="Q78" s="258">
        <v>0</v>
      </c>
      <c r="R78" s="72" t="e">
        <f>#N/A</f>
        <v>#N/A</v>
      </c>
      <c r="S78" s="159"/>
    </row>
    <row r="79" spans="1:19" s="1" customFormat="1" ht="32.25" customHeight="1" x14ac:dyDescent="0.2">
      <c r="A79" s="598"/>
      <c r="B79" s="267"/>
      <c r="C79" s="309"/>
      <c r="D79" s="309"/>
      <c r="E79" s="268" t="s">
        <v>311</v>
      </c>
      <c r="F79" s="144">
        <v>0.15</v>
      </c>
      <c r="G79" s="124">
        <v>0.15</v>
      </c>
      <c r="H79" s="124">
        <v>0.15</v>
      </c>
      <c r="I79" s="124">
        <v>0.15</v>
      </c>
      <c r="J79" s="124">
        <v>0.15</v>
      </c>
      <c r="K79" s="124">
        <v>0.15</v>
      </c>
      <c r="L79" s="124">
        <v>0.15</v>
      </c>
      <c r="M79" s="124">
        <v>0.15</v>
      </c>
      <c r="N79" s="124">
        <v>0.15</v>
      </c>
      <c r="O79" s="124">
        <v>0.15</v>
      </c>
      <c r="P79" s="124">
        <v>0.15</v>
      </c>
      <c r="Q79" s="323">
        <v>0.15</v>
      </c>
      <c r="R79" s="72" t="e">
        <f>#N/A</f>
        <v>#N/A</v>
      </c>
      <c r="S79" s="159"/>
    </row>
    <row r="80" spans="1:19" s="1" customFormat="1" ht="32.25" customHeight="1" thickBot="1" x14ac:dyDescent="0.25">
      <c r="A80" s="598"/>
      <c r="B80" s="180">
        <v>3301</v>
      </c>
      <c r="C80" s="181" t="s">
        <v>130</v>
      </c>
      <c r="D80" s="181" t="s">
        <v>131</v>
      </c>
      <c r="E80" s="183" t="s">
        <v>296</v>
      </c>
      <c r="F80" s="446">
        <v>0</v>
      </c>
      <c r="G80" s="153">
        <v>0</v>
      </c>
      <c r="H80" s="153">
        <v>0</v>
      </c>
      <c r="I80" s="153">
        <v>0</v>
      </c>
      <c r="J80" s="153">
        <v>0</v>
      </c>
      <c r="K80" s="153">
        <v>0</v>
      </c>
      <c r="L80" s="153">
        <v>0</v>
      </c>
      <c r="M80" s="153">
        <v>0</v>
      </c>
      <c r="N80" s="153">
        <v>0</v>
      </c>
      <c r="O80" s="153">
        <v>0</v>
      </c>
      <c r="P80" s="153">
        <v>0</v>
      </c>
      <c r="Q80" s="153">
        <v>0</v>
      </c>
      <c r="R80" s="72" t="e">
        <f>#N/A</f>
        <v>#N/A</v>
      </c>
      <c r="S80" s="109"/>
    </row>
    <row r="81" spans="1:19" s="1" customFormat="1" ht="24.75" customHeight="1" thickBot="1" x14ac:dyDescent="0.25">
      <c r="A81" s="618"/>
      <c r="B81" s="608" t="s">
        <v>7</v>
      </c>
      <c r="C81" s="609"/>
      <c r="D81" s="609"/>
      <c r="E81" s="610"/>
      <c r="F81" s="82" t="e">
        <f>#N/A</f>
        <v>#N/A</v>
      </c>
      <c r="G81" s="82" t="e">
        <f>#N/A</f>
        <v>#N/A</v>
      </c>
      <c r="H81" s="82" t="e">
        <f>#N/A</f>
        <v>#N/A</v>
      </c>
      <c r="I81" s="82" t="e">
        <f>#N/A</f>
        <v>#N/A</v>
      </c>
      <c r="J81" s="82" t="e">
        <f>#N/A</f>
        <v>#N/A</v>
      </c>
      <c r="K81" s="82" t="e">
        <f>#N/A</f>
        <v>#N/A</v>
      </c>
      <c r="L81" s="82" t="e">
        <f>#N/A</f>
        <v>#N/A</v>
      </c>
      <c r="M81" s="82" t="e">
        <f>#N/A</f>
        <v>#N/A</v>
      </c>
      <c r="N81" s="82" t="e">
        <f>#N/A</f>
        <v>#N/A</v>
      </c>
      <c r="O81" s="82" t="e">
        <f>#N/A</f>
        <v>#N/A</v>
      </c>
      <c r="P81" s="82" t="e">
        <f>#N/A</f>
        <v>#N/A</v>
      </c>
      <c r="Q81" s="82" t="e">
        <f>#N/A</f>
        <v>#N/A</v>
      </c>
      <c r="R81" s="28" t="e">
        <f>AVERAGE(F81:Q81)</f>
        <v>#N/A</v>
      </c>
      <c r="S81" s="22"/>
    </row>
    <row r="82" spans="1:19" s="1" customFormat="1" ht="28.5" customHeight="1" thickBot="1" x14ac:dyDescent="0.25">
      <c r="A82" s="22"/>
      <c r="B82" s="22"/>
      <c r="C82" s="22"/>
      <c r="D82" s="22"/>
      <c r="E82" s="39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22"/>
    </row>
    <row r="83" spans="1:19" s="1" customFormat="1" ht="22.5" customHeight="1" x14ac:dyDescent="0.2">
      <c r="A83" s="597" t="s">
        <v>35</v>
      </c>
      <c r="B83" s="599" t="s">
        <v>270</v>
      </c>
      <c r="C83" s="600"/>
      <c r="D83" s="600"/>
      <c r="E83" s="600"/>
      <c r="F83" s="116">
        <v>166.86</v>
      </c>
      <c r="G83" s="117">
        <v>166.86</v>
      </c>
      <c r="H83" s="117">
        <v>166.86</v>
      </c>
      <c r="I83" s="117">
        <v>166.86</v>
      </c>
      <c r="J83" s="117">
        <v>166.86</v>
      </c>
      <c r="K83" s="117">
        <v>166.86</v>
      </c>
      <c r="L83" s="117">
        <v>166.86</v>
      </c>
      <c r="M83" s="117">
        <v>166.86</v>
      </c>
      <c r="N83" s="117">
        <v>166.86</v>
      </c>
      <c r="O83" s="117">
        <v>166.86</v>
      </c>
      <c r="P83" s="117">
        <v>166.86</v>
      </c>
      <c r="Q83" s="137">
        <v>166.86</v>
      </c>
      <c r="R83" s="50" t="e">
        <f>#N/A</f>
        <v>#N/A</v>
      </c>
      <c r="S83" s="76"/>
    </row>
    <row r="84" spans="1:19" s="1" customFormat="1" ht="30.75" customHeight="1" x14ac:dyDescent="0.2">
      <c r="A84" s="598"/>
      <c r="B84" s="299"/>
      <c r="C84" s="293"/>
      <c r="D84" s="293"/>
      <c r="E84" s="354" t="s">
        <v>286</v>
      </c>
      <c r="F84" s="152">
        <v>0</v>
      </c>
      <c r="G84" s="286">
        <v>0</v>
      </c>
      <c r="H84" s="286">
        <v>0</v>
      </c>
      <c r="I84" s="286">
        <v>0</v>
      </c>
      <c r="J84" s="286">
        <v>0</v>
      </c>
      <c r="K84" s="286">
        <v>0</v>
      </c>
      <c r="L84" s="168">
        <v>1</v>
      </c>
      <c r="M84" s="168">
        <v>1</v>
      </c>
      <c r="N84" s="168">
        <v>1</v>
      </c>
      <c r="O84" s="168">
        <v>1</v>
      </c>
      <c r="P84" s="168">
        <v>1</v>
      </c>
      <c r="Q84" s="168">
        <v>1</v>
      </c>
      <c r="R84" s="46" t="e">
        <f>#N/A</f>
        <v>#N/A</v>
      </c>
      <c r="S84" s="57"/>
    </row>
    <row r="85" spans="1:19" s="1" customFormat="1" ht="30.75" customHeight="1" x14ac:dyDescent="0.2">
      <c r="A85" s="598"/>
      <c r="B85" s="299"/>
      <c r="C85" s="293"/>
      <c r="D85" s="293"/>
      <c r="E85" s="354" t="s">
        <v>267</v>
      </c>
      <c r="F85" s="152">
        <v>0</v>
      </c>
      <c r="G85" s="286">
        <v>0</v>
      </c>
      <c r="H85" s="286">
        <v>0</v>
      </c>
      <c r="I85" s="286">
        <v>0</v>
      </c>
      <c r="J85" s="286">
        <v>0</v>
      </c>
      <c r="K85" s="286">
        <v>0</v>
      </c>
      <c r="L85" s="286">
        <v>0</v>
      </c>
      <c r="M85" s="286">
        <v>0</v>
      </c>
      <c r="N85" s="286">
        <v>0</v>
      </c>
      <c r="O85" s="286">
        <v>0</v>
      </c>
      <c r="P85" s="286">
        <v>0</v>
      </c>
      <c r="Q85" s="356">
        <v>0</v>
      </c>
      <c r="R85" s="46" t="e">
        <f>#N/A</f>
        <v>#N/A</v>
      </c>
      <c r="S85" s="57"/>
    </row>
    <row r="86" spans="1:19" s="1" customFormat="1" ht="30.75" customHeight="1" x14ac:dyDescent="0.2">
      <c r="A86" s="598"/>
      <c r="B86" s="384"/>
      <c r="C86" s="293"/>
      <c r="D86" s="293"/>
      <c r="E86" s="437" t="s">
        <v>289</v>
      </c>
      <c r="F86" s="152">
        <v>0</v>
      </c>
      <c r="G86" s="286">
        <v>0</v>
      </c>
      <c r="H86" s="286">
        <v>0</v>
      </c>
      <c r="I86" s="286">
        <v>0</v>
      </c>
      <c r="J86" s="286">
        <v>0</v>
      </c>
      <c r="K86" s="286">
        <v>0</v>
      </c>
      <c r="L86" s="286">
        <v>0</v>
      </c>
      <c r="M86" s="286">
        <v>0</v>
      </c>
      <c r="N86" s="286">
        <v>0</v>
      </c>
      <c r="O86" s="286">
        <v>0</v>
      </c>
      <c r="P86" s="286">
        <v>0</v>
      </c>
      <c r="Q86" s="356">
        <v>0</v>
      </c>
      <c r="R86" s="46" t="e">
        <f>#N/A</f>
        <v>#N/A</v>
      </c>
      <c r="S86" s="57"/>
    </row>
    <row r="87" spans="1:19" s="1" customFormat="1" ht="30.75" customHeight="1" x14ac:dyDescent="0.2">
      <c r="A87" s="598"/>
      <c r="B87" s="384"/>
      <c r="C87" s="293"/>
      <c r="D87" s="293"/>
      <c r="E87" s="437" t="s">
        <v>293</v>
      </c>
      <c r="F87" s="152">
        <v>0</v>
      </c>
      <c r="G87" s="286">
        <v>0</v>
      </c>
      <c r="H87" s="286">
        <v>0</v>
      </c>
      <c r="I87" s="286">
        <v>0</v>
      </c>
      <c r="J87" s="286">
        <v>0</v>
      </c>
      <c r="K87" s="286">
        <v>0</v>
      </c>
      <c r="L87" s="286">
        <v>0</v>
      </c>
      <c r="M87" s="286">
        <v>0</v>
      </c>
      <c r="N87" s="286">
        <v>0</v>
      </c>
      <c r="O87" s="286">
        <v>0</v>
      </c>
      <c r="P87" s="286">
        <v>0</v>
      </c>
      <c r="Q87" s="356">
        <v>0</v>
      </c>
      <c r="R87" s="46" t="e">
        <f>#N/A</f>
        <v>#N/A</v>
      </c>
      <c r="S87" s="57"/>
    </row>
    <row r="88" spans="1:19" s="1" customFormat="1" ht="30.75" customHeight="1" x14ac:dyDescent="0.2">
      <c r="A88" s="598"/>
      <c r="B88" s="384"/>
      <c r="C88" s="293"/>
      <c r="D88" s="293"/>
      <c r="E88" s="437" t="s">
        <v>294</v>
      </c>
      <c r="F88" s="152">
        <v>0</v>
      </c>
      <c r="G88" s="286">
        <v>0</v>
      </c>
      <c r="H88" s="286">
        <v>0</v>
      </c>
      <c r="I88" s="286">
        <v>0</v>
      </c>
      <c r="J88" s="286">
        <v>0</v>
      </c>
      <c r="K88" s="286">
        <v>0</v>
      </c>
      <c r="L88" s="286">
        <v>0</v>
      </c>
      <c r="M88" s="286">
        <v>0</v>
      </c>
      <c r="N88" s="286">
        <v>0</v>
      </c>
      <c r="O88" s="286">
        <v>0</v>
      </c>
      <c r="P88" s="286">
        <v>0</v>
      </c>
      <c r="Q88" s="356">
        <v>0</v>
      </c>
      <c r="R88" s="46" t="e">
        <f>#N/A</f>
        <v>#N/A</v>
      </c>
      <c r="S88" s="57"/>
    </row>
    <row r="89" spans="1:19" s="1" customFormat="1" ht="35.25" customHeight="1" x14ac:dyDescent="0.2">
      <c r="A89" s="598"/>
      <c r="B89" s="261">
        <v>4506</v>
      </c>
      <c r="C89" s="174" t="s">
        <v>64</v>
      </c>
      <c r="D89" s="174"/>
      <c r="E89" s="404" t="s">
        <v>292</v>
      </c>
      <c r="F89" s="144">
        <v>1</v>
      </c>
      <c r="G89" s="124">
        <v>1</v>
      </c>
      <c r="H89" s="124">
        <v>1</v>
      </c>
      <c r="I89" s="124">
        <v>1</v>
      </c>
      <c r="J89" s="124">
        <v>1</v>
      </c>
      <c r="K89" s="124">
        <v>1</v>
      </c>
      <c r="L89" s="124">
        <v>1</v>
      </c>
      <c r="M89" s="124">
        <v>1</v>
      </c>
      <c r="N89" s="124">
        <v>1</v>
      </c>
      <c r="O89" s="135">
        <v>0</v>
      </c>
      <c r="P89" s="135">
        <v>0</v>
      </c>
      <c r="Q89" s="140">
        <v>0</v>
      </c>
      <c r="R89" s="46">
        <f>AVERAGE(F89:Q89)</f>
        <v>0.75</v>
      </c>
      <c r="S89" s="57"/>
    </row>
    <row r="90" spans="1:19" s="1" customFormat="1" ht="35.25" customHeight="1" x14ac:dyDescent="0.2">
      <c r="A90" s="598"/>
      <c r="B90" s="299">
        <v>2280</v>
      </c>
      <c r="C90" s="293" t="s">
        <v>287</v>
      </c>
      <c r="D90" s="293" t="s">
        <v>288</v>
      </c>
      <c r="E90" s="389" t="s">
        <v>291</v>
      </c>
      <c r="F90" s="126">
        <v>0.5</v>
      </c>
      <c r="G90" s="124">
        <v>0.5</v>
      </c>
      <c r="H90" s="124">
        <v>0.5</v>
      </c>
      <c r="I90" s="124">
        <v>0.5</v>
      </c>
      <c r="J90" s="124">
        <v>0.5</v>
      </c>
      <c r="K90" s="135">
        <v>0</v>
      </c>
      <c r="L90" s="135">
        <v>0</v>
      </c>
      <c r="M90" s="135">
        <v>0</v>
      </c>
      <c r="N90" s="135">
        <v>0</v>
      </c>
      <c r="O90" s="135">
        <v>0</v>
      </c>
      <c r="P90" s="135">
        <v>0</v>
      </c>
      <c r="Q90" s="140">
        <v>0</v>
      </c>
      <c r="R90" s="46">
        <f>AVERAGE(F90:Q90)</f>
        <v>0.20833333333333334</v>
      </c>
      <c r="S90" s="57"/>
    </row>
    <row r="91" spans="1:19" s="1" customFormat="1" ht="47.25" customHeight="1" x14ac:dyDescent="0.2">
      <c r="A91" s="598"/>
      <c r="B91" s="175">
        <v>2910</v>
      </c>
      <c r="C91" s="174" t="s">
        <v>133</v>
      </c>
      <c r="D91" s="174" t="s">
        <v>134</v>
      </c>
      <c r="E91" s="353" t="s">
        <v>135</v>
      </c>
      <c r="F91" s="126">
        <v>1</v>
      </c>
      <c r="G91" s="124">
        <v>1</v>
      </c>
      <c r="H91" s="124">
        <v>1</v>
      </c>
      <c r="I91" s="124">
        <v>1</v>
      </c>
      <c r="J91" s="124">
        <v>1</v>
      </c>
      <c r="K91" s="124">
        <v>1</v>
      </c>
      <c r="L91" s="124">
        <v>1</v>
      </c>
      <c r="M91" s="124">
        <v>1</v>
      </c>
      <c r="N91" s="124">
        <v>1</v>
      </c>
      <c r="O91" s="124">
        <v>1</v>
      </c>
      <c r="P91" s="124">
        <v>1</v>
      </c>
      <c r="Q91" s="145">
        <v>1</v>
      </c>
      <c r="R91" s="46" t="e">
        <f>#N/A</f>
        <v>#N/A</v>
      </c>
      <c r="S91" s="57"/>
    </row>
    <row r="92" spans="1:19" s="1" customFormat="1" ht="34.5" customHeight="1" x14ac:dyDescent="0.2">
      <c r="A92" s="598"/>
      <c r="B92" s="175">
        <v>2910</v>
      </c>
      <c r="C92" s="601" t="s">
        <v>132</v>
      </c>
      <c r="D92" s="601"/>
      <c r="E92" s="353" t="s">
        <v>306</v>
      </c>
      <c r="F92" s="126">
        <v>1.4</v>
      </c>
      <c r="G92" s="124">
        <v>1.4</v>
      </c>
      <c r="H92" s="124">
        <v>1.4</v>
      </c>
      <c r="I92" s="124">
        <v>1.4</v>
      </c>
      <c r="J92" s="124">
        <v>1.4</v>
      </c>
      <c r="K92" s="124">
        <v>1.4</v>
      </c>
      <c r="L92" s="124">
        <v>1.4</v>
      </c>
      <c r="M92" s="124">
        <v>1.4</v>
      </c>
      <c r="N92" s="124">
        <v>1.4</v>
      </c>
      <c r="O92" s="124">
        <v>1.4</v>
      </c>
      <c r="P92" s="124">
        <v>1.4</v>
      </c>
      <c r="Q92" s="124">
        <v>1.4</v>
      </c>
      <c r="R92" s="46" t="e">
        <f>#N/A</f>
        <v>#N/A</v>
      </c>
      <c r="S92" s="57"/>
    </row>
    <row r="93" spans="1:19" s="1" customFormat="1" ht="34.5" customHeight="1" x14ac:dyDescent="0.2">
      <c r="A93" s="598"/>
      <c r="B93" s="175"/>
      <c r="C93" s="174"/>
      <c r="D93" s="174"/>
      <c r="E93" s="353" t="s">
        <v>253</v>
      </c>
      <c r="F93" s="126">
        <v>0.8</v>
      </c>
      <c r="G93" s="124">
        <v>0.8</v>
      </c>
      <c r="H93" s="124">
        <v>0.8</v>
      </c>
      <c r="I93" s="124">
        <v>0.8</v>
      </c>
      <c r="J93" s="124">
        <v>0.8</v>
      </c>
      <c r="K93" s="124">
        <v>0.8</v>
      </c>
      <c r="L93" s="124">
        <v>0.8</v>
      </c>
      <c r="M93" s="124">
        <v>0.8</v>
      </c>
      <c r="N93" s="124">
        <v>0.8</v>
      </c>
      <c r="O93" s="124">
        <v>0.8</v>
      </c>
      <c r="P93" s="124">
        <v>0.8</v>
      </c>
      <c r="Q93" s="124">
        <v>0.8</v>
      </c>
      <c r="R93" s="46" t="e">
        <f>#N/A</f>
        <v>#N/A</v>
      </c>
      <c r="S93" s="57"/>
    </row>
    <row r="94" spans="1:19" s="1" customFormat="1" ht="22.5" customHeight="1" thickBot="1" x14ac:dyDescent="0.25">
      <c r="A94" s="598"/>
      <c r="B94" s="602" t="s">
        <v>136</v>
      </c>
      <c r="C94" s="603"/>
      <c r="D94" s="603"/>
      <c r="E94" s="603"/>
      <c r="F94" s="122">
        <v>1.45</v>
      </c>
      <c r="G94" s="123">
        <v>1.45</v>
      </c>
      <c r="H94" s="123">
        <v>1.45</v>
      </c>
      <c r="I94" s="123">
        <v>1.45</v>
      </c>
      <c r="J94" s="123">
        <v>1.45</v>
      </c>
      <c r="K94" s="123">
        <v>1.45</v>
      </c>
      <c r="L94" s="123">
        <v>1.45</v>
      </c>
      <c r="M94" s="123">
        <v>1.45</v>
      </c>
      <c r="N94" s="123">
        <v>1.45</v>
      </c>
      <c r="O94" s="123">
        <v>1.45</v>
      </c>
      <c r="P94" s="123">
        <v>1.45</v>
      </c>
      <c r="Q94" s="143">
        <v>1.45</v>
      </c>
      <c r="R94" s="46">
        <f>AVERAGE(F94:Q94)</f>
        <v>1.4499999999999995</v>
      </c>
      <c r="S94" s="56"/>
    </row>
    <row r="95" spans="1:19" s="1" customFormat="1" ht="24.75" customHeight="1" thickBot="1" x14ac:dyDescent="0.25">
      <c r="A95" s="173"/>
      <c r="B95" s="604" t="s">
        <v>7</v>
      </c>
      <c r="C95" s="605"/>
      <c r="D95" s="605"/>
      <c r="E95" s="606"/>
      <c r="F95" s="99" t="e">
        <f>#N/A</f>
        <v>#N/A</v>
      </c>
      <c r="G95" s="99" t="e">
        <f>#N/A</f>
        <v>#N/A</v>
      </c>
      <c r="H95" s="99" t="e">
        <f>#N/A</f>
        <v>#N/A</v>
      </c>
      <c r="I95" s="99" t="e">
        <f>#N/A</f>
        <v>#N/A</v>
      </c>
      <c r="J95" s="99" t="e">
        <f>#N/A</f>
        <v>#N/A</v>
      </c>
      <c r="K95" s="99" t="e">
        <f>#N/A</f>
        <v>#N/A</v>
      </c>
      <c r="L95" s="99" t="e">
        <f>#N/A</f>
        <v>#N/A</v>
      </c>
      <c r="M95" s="99" t="e">
        <f>#N/A</f>
        <v>#N/A</v>
      </c>
      <c r="N95" s="99" t="e">
        <f>#N/A</f>
        <v>#N/A</v>
      </c>
      <c r="O95" s="99" t="e">
        <f>#N/A</f>
        <v>#N/A</v>
      </c>
      <c r="P95" s="99" t="e">
        <f>#N/A</f>
        <v>#N/A</v>
      </c>
      <c r="Q95" s="99" t="e">
        <f>#N/A</f>
        <v>#N/A</v>
      </c>
      <c r="R95" s="28" t="e">
        <f>AVERAGE(F95:Q95)</f>
        <v>#N/A</v>
      </c>
      <c r="S95" s="22"/>
    </row>
    <row r="96" spans="1:19" s="1" customFormat="1" ht="18.75" thickBot="1" x14ac:dyDescent="0.25">
      <c r="A96" s="22"/>
      <c r="B96" s="22"/>
      <c r="C96" s="22"/>
      <c r="D96" s="22"/>
      <c r="E96" s="39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40"/>
      <c r="S96" s="22"/>
    </row>
    <row r="97" spans="1:19" s="1" customFormat="1" ht="31.5" customHeight="1" x14ac:dyDescent="0.2">
      <c r="A97" s="590" t="s">
        <v>188</v>
      </c>
      <c r="B97" s="599" t="s">
        <v>270</v>
      </c>
      <c r="C97" s="600"/>
      <c r="D97" s="600"/>
      <c r="E97" s="607"/>
      <c r="F97" s="116">
        <v>504.07</v>
      </c>
      <c r="G97" s="117">
        <v>504.07</v>
      </c>
      <c r="H97" s="117">
        <v>504.07</v>
      </c>
      <c r="I97" s="117">
        <v>504.07</v>
      </c>
      <c r="J97" s="117">
        <v>504.07</v>
      </c>
      <c r="K97" s="117">
        <v>504.07</v>
      </c>
      <c r="L97" s="117">
        <v>504.07</v>
      </c>
      <c r="M97" s="117">
        <v>504.07</v>
      </c>
      <c r="N97" s="117">
        <v>504.07</v>
      </c>
      <c r="O97" s="117">
        <v>504.07</v>
      </c>
      <c r="P97" s="117">
        <v>504.07</v>
      </c>
      <c r="Q97" s="117">
        <v>504.07</v>
      </c>
      <c r="R97" s="50" t="e">
        <f>#N/A</f>
        <v>#N/A</v>
      </c>
      <c r="S97" s="106"/>
    </row>
    <row r="98" spans="1:19" s="1" customFormat="1" ht="33.75" customHeight="1" x14ac:dyDescent="0.2">
      <c r="A98" s="591"/>
      <c r="B98" s="384"/>
      <c r="C98" s="293"/>
      <c r="D98" s="293"/>
      <c r="E98" s="294" t="s">
        <v>266</v>
      </c>
      <c r="F98" s="121">
        <v>0.8</v>
      </c>
      <c r="G98" s="168">
        <v>0.8</v>
      </c>
      <c r="H98" s="168">
        <v>0.8</v>
      </c>
      <c r="I98" s="168">
        <v>0.8</v>
      </c>
      <c r="J98" s="168">
        <v>0.8</v>
      </c>
      <c r="K98" s="168">
        <v>0.8</v>
      </c>
      <c r="L98" s="168">
        <v>0.8</v>
      </c>
      <c r="M98" s="168">
        <v>0.8</v>
      </c>
      <c r="N98" s="168">
        <v>0.8</v>
      </c>
      <c r="O98" s="168">
        <v>0.8</v>
      </c>
      <c r="P98" s="168">
        <v>0.8</v>
      </c>
      <c r="Q98" s="168">
        <v>0.8</v>
      </c>
      <c r="R98" s="46" t="e">
        <f>#N/A</f>
        <v>#N/A</v>
      </c>
      <c r="S98" s="105" t="s">
        <v>295</v>
      </c>
    </row>
    <row r="99" spans="1:19" s="1" customFormat="1" ht="33.75" customHeight="1" x14ac:dyDescent="0.2">
      <c r="A99" s="591"/>
      <c r="B99" s="384" t="s">
        <v>218</v>
      </c>
      <c r="C99" s="293" t="s">
        <v>71</v>
      </c>
      <c r="D99" s="293"/>
      <c r="E99" s="294" t="s">
        <v>217</v>
      </c>
      <c r="F99" s="152">
        <v>0</v>
      </c>
      <c r="G99" s="286">
        <v>0</v>
      </c>
      <c r="H99" s="286">
        <v>0</v>
      </c>
      <c r="I99" s="286">
        <v>0</v>
      </c>
      <c r="J99" s="286">
        <v>0</v>
      </c>
      <c r="K99" s="286">
        <v>0</v>
      </c>
      <c r="L99" s="286">
        <v>0</v>
      </c>
      <c r="M99" s="286">
        <v>0</v>
      </c>
      <c r="N99" s="286">
        <v>0</v>
      </c>
      <c r="O99" s="286">
        <v>0</v>
      </c>
      <c r="P99" s="286">
        <v>0</v>
      </c>
      <c r="Q99" s="356">
        <v>0</v>
      </c>
      <c r="R99" s="46" t="e">
        <f>#N/A</f>
        <v>#N/A</v>
      </c>
      <c r="S99" s="105"/>
    </row>
    <row r="100" spans="1:19" s="1" customFormat="1" ht="33.75" customHeight="1" x14ac:dyDescent="0.2">
      <c r="A100" s="591"/>
      <c r="B100" s="384"/>
      <c r="C100" s="293"/>
      <c r="D100" s="293"/>
      <c r="E100" s="437" t="s">
        <v>293</v>
      </c>
      <c r="F100" s="152">
        <v>0</v>
      </c>
      <c r="G100" s="286">
        <v>0</v>
      </c>
      <c r="H100" s="286">
        <v>0</v>
      </c>
      <c r="I100" s="286">
        <v>0</v>
      </c>
      <c r="J100" s="286">
        <v>0</v>
      </c>
      <c r="K100" s="286">
        <v>0</v>
      </c>
      <c r="L100" s="286">
        <v>0</v>
      </c>
      <c r="M100" s="286">
        <v>0</v>
      </c>
      <c r="N100" s="286">
        <v>0</v>
      </c>
      <c r="O100" s="286">
        <v>0</v>
      </c>
      <c r="P100" s="286">
        <v>0</v>
      </c>
      <c r="Q100" s="356">
        <v>0</v>
      </c>
      <c r="R100" s="46" t="e">
        <f>#N/A</f>
        <v>#N/A</v>
      </c>
      <c r="S100" s="105"/>
    </row>
    <row r="101" spans="1:19" s="1" customFormat="1" ht="33.75" customHeight="1" x14ac:dyDescent="0.2">
      <c r="A101" s="591"/>
      <c r="B101" s="384"/>
      <c r="C101" s="293"/>
      <c r="D101" s="293"/>
      <c r="E101" s="437" t="s">
        <v>294</v>
      </c>
      <c r="F101" s="152">
        <v>0</v>
      </c>
      <c r="G101" s="286">
        <v>0</v>
      </c>
      <c r="H101" s="286">
        <v>0</v>
      </c>
      <c r="I101" s="286">
        <v>0</v>
      </c>
      <c r="J101" s="286">
        <v>0</v>
      </c>
      <c r="K101" s="286">
        <v>0</v>
      </c>
      <c r="L101" s="286">
        <v>0</v>
      </c>
      <c r="M101" s="286">
        <v>0</v>
      </c>
      <c r="N101" s="286">
        <v>0</v>
      </c>
      <c r="O101" s="286">
        <v>0</v>
      </c>
      <c r="P101" s="286">
        <v>0</v>
      </c>
      <c r="Q101" s="356">
        <v>0</v>
      </c>
      <c r="R101" s="46" t="e">
        <f>#N/A</f>
        <v>#N/A</v>
      </c>
      <c r="S101" s="105"/>
    </row>
    <row r="102" spans="1:19" s="1" customFormat="1" ht="33.75" customHeight="1" x14ac:dyDescent="0.2">
      <c r="A102" s="591"/>
      <c r="B102" s="384"/>
      <c r="C102" s="293"/>
      <c r="D102" s="293"/>
      <c r="E102" s="437" t="s">
        <v>239</v>
      </c>
      <c r="F102" s="128"/>
      <c r="G102" s="285"/>
      <c r="H102" s="285"/>
      <c r="I102" s="285"/>
      <c r="J102" s="285"/>
      <c r="K102" s="285"/>
      <c r="L102" s="285"/>
      <c r="M102" s="285"/>
      <c r="N102" s="285"/>
      <c r="O102" s="285"/>
      <c r="P102" s="285"/>
      <c r="Q102" s="445"/>
      <c r="R102" s="46"/>
      <c r="S102" s="105"/>
    </row>
    <row r="103" spans="1:19" s="1" customFormat="1" ht="33.75" customHeight="1" x14ac:dyDescent="0.2">
      <c r="A103" s="591"/>
      <c r="B103" s="175">
        <v>4129</v>
      </c>
      <c r="C103" s="174" t="s">
        <v>149</v>
      </c>
      <c r="D103" s="174" t="s">
        <v>150</v>
      </c>
      <c r="E103" s="179" t="s">
        <v>151</v>
      </c>
      <c r="F103" s="118">
        <v>1</v>
      </c>
      <c r="G103" s="115">
        <v>1</v>
      </c>
      <c r="H103" s="115">
        <v>1</v>
      </c>
      <c r="I103" s="134">
        <v>0</v>
      </c>
      <c r="J103" s="134">
        <v>0</v>
      </c>
      <c r="K103" s="134">
        <v>0</v>
      </c>
      <c r="L103" s="134">
        <v>0</v>
      </c>
      <c r="M103" s="134">
        <v>0</v>
      </c>
      <c r="N103" s="134">
        <v>0</v>
      </c>
      <c r="O103" s="134">
        <v>0</v>
      </c>
      <c r="P103" s="134">
        <v>0</v>
      </c>
      <c r="Q103" s="134">
        <v>0</v>
      </c>
      <c r="R103" s="46" t="e">
        <f>#N/A</f>
        <v>#N/A</v>
      </c>
      <c r="S103" s="105"/>
    </row>
    <row r="104" spans="1:19" s="1" customFormat="1" ht="33.75" customHeight="1" x14ac:dyDescent="0.2">
      <c r="A104" s="591"/>
      <c r="B104" s="278" t="s">
        <v>45</v>
      </c>
      <c r="C104" s="277"/>
      <c r="D104" s="277"/>
      <c r="E104" s="178" t="s">
        <v>152</v>
      </c>
      <c r="F104" s="118">
        <v>0.1</v>
      </c>
      <c r="G104" s="115">
        <v>0.1</v>
      </c>
      <c r="H104" s="115">
        <v>0.1</v>
      </c>
      <c r="I104" s="115">
        <v>0.1</v>
      </c>
      <c r="J104" s="124">
        <v>0.1</v>
      </c>
      <c r="K104" s="124">
        <v>0.1</v>
      </c>
      <c r="L104" s="124">
        <v>0.1</v>
      </c>
      <c r="M104" s="124">
        <v>0.1</v>
      </c>
      <c r="N104" s="124">
        <v>0.1</v>
      </c>
      <c r="O104" s="124">
        <v>0.1</v>
      </c>
      <c r="P104" s="124">
        <v>0.1</v>
      </c>
      <c r="Q104" s="145">
        <v>0.1</v>
      </c>
      <c r="R104" s="46" t="e">
        <f>#N/A</f>
        <v>#N/A</v>
      </c>
      <c r="S104" s="105"/>
    </row>
    <row r="105" spans="1:19" s="1" customFormat="1" ht="30" customHeight="1" x14ac:dyDescent="0.2">
      <c r="A105" s="591"/>
      <c r="B105" s="175">
        <v>4103</v>
      </c>
      <c r="C105" s="174" t="s">
        <v>143</v>
      </c>
      <c r="D105" s="174" t="s">
        <v>144</v>
      </c>
      <c r="E105" s="179" t="s">
        <v>145</v>
      </c>
      <c r="F105" s="144">
        <v>1</v>
      </c>
      <c r="G105" s="124">
        <v>1</v>
      </c>
      <c r="H105" s="124">
        <v>1</v>
      </c>
      <c r="I105" s="124">
        <v>1</v>
      </c>
      <c r="J105" s="124">
        <v>1</v>
      </c>
      <c r="K105" s="124">
        <v>1</v>
      </c>
      <c r="L105" s="124">
        <v>1</v>
      </c>
      <c r="M105" s="124">
        <v>1</v>
      </c>
      <c r="N105" s="124">
        <v>1</v>
      </c>
      <c r="O105" s="124">
        <v>1</v>
      </c>
      <c r="P105" s="124">
        <v>1</v>
      </c>
      <c r="Q105" s="145">
        <v>1</v>
      </c>
      <c r="R105" s="46" t="e">
        <f>#N/A</f>
        <v>#N/A</v>
      </c>
      <c r="S105" s="136"/>
    </row>
    <row r="106" spans="1:19" s="1" customFormat="1" ht="30" customHeight="1" x14ac:dyDescent="0.2">
      <c r="A106" s="591"/>
      <c r="B106" s="175">
        <v>4100</v>
      </c>
      <c r="C106" s="174" t="s">
        <v>247</v>
      </c>
      <c r="D106" s="174" t="s">
        <v>172</v>
      </c>
      <c r="E106" s="179" t="s">
        <v>248</v>
      </c>
      <c r="F106" s="144">
        <v>1</v>
      </c>
      <c r="G106" s="124">
        <v>1</v>
      </c>
      <c r="H106" s="124">
        <v>1</v>
      </c>
      <c r="I106" s="134">
        <v>0</v>
      </c>
      <c r="J106" s="134">
        <v>0</v>
      </c>
      <c r="K106" s="134">
        <v>0</v>
      </c>
      <c r="L106" s="134">
        <v>0</v>
      </c>
      <c r="M106" s="134">
        <v>0</v>
      </c>
      <c r="N106" s="134">
        <v>0</v>
      </c>
      <c r="O106" s="134">
        <v>0</v>
      </c>
      <c r="P106" s="134">
        <v>0</v>
      </c>
      <c r="Q106" s="134">
        <v>0</v>
      </c>
      <c r="R106" s="46" t="e">
        <f>#N/A</f>
        <v>#N/A</v>
      </c>
      <c r="S106" s="136"/>
    </row>
    <row r="107" spans="1:19" s="1" customFormat="1" ht="41.25" customHeight="1" x14ac:dyDescent="0.2">
      <c r="A107" s="591"/>
      <c r="B107" s="175"/>
      <c r="C107" s="174" t="s">
        <v>230</v>
      </c>
      <c r="D107" s="174" t="s">
        <v>227</v>
      </c>
      <c r="E107" s="178" t="s">
        <v>231</v>
      </c>
      <c r="F107" s="124">
        <v>0.5</v>
      </c>
      <c r="G107" s="115">
        <v>0.5</v>
      </c>
      <c r="H107" s="115">
        <v>0.5</v>
      </c>
      <c r="I107" s="134">
        <v>0</v>
      </c>
      <c r="J107" s="134">
        <v>0</v>
      </c>
      <c r="K107" s="134">
        <v>0</v>
      </c>
      <c r="L107" s="134">
        <v>0</v>
      </c>
      <c r="M107" s="134">
        <v>0</v>
      </c>
      <c r="N107" s="134">
        <v>0</v>
      </c>
      <c r="O107" s="134">
        <v>0</v>
      </c>
      <c r="P107" s="134">
        <v>0</v>
      </c>
      <c r="Q107" s="134">
        <v>0</v>
      </c>
      <c r="R107" s="46" t="e">
        <f>#N/A</f>
        <v>#N/A</v>
      </c>
      <c r="S107" s="159"/>
    </row>
    <row r="108" spans="1:19" s="1" customFormat="1" ht="30" customHeight="1" thickBot="1" x14ac:dyDescent="0.25">
      <c r="A108" s="591"/>
      <c r="B108" s="279" t="s">
        <v>148</v>
      </c>
      <c r="C108" s="280" t="s">
        <v>146</v>
      </c>
      <c r="D108" s="280" t="s">
        <v>147</v>
      </c>
      <c r="E108" s="281" t="s">
        <v>125</v>
      </c>
      <c r="F108" s="141">
        <v>1</v>
      </c>
      <c r="G108" s="123">
        <v>1</v>
      </c>
      <c r="H108" s="123">
        <v>1</v>
      </c>
      <c r="I108" s="123">
        <v>1</v>
      </c>
      <c r="J108" s="123">
        <v>1</v>
      </c>
      <c r="K108" s="123">
        <v>1</v>
      </c>
      <c r="L108" s="123">
        <v>1</v>
      </c>
      <c r="M108" s="123">
        <v>1</v>
      </c>
      <c r="N108" s="123">
        <v>1</v>
      </c>
      <c r="O108" s="123">
        <v>1</v>
      </c>
      <c r="P108" s="123">
        <v>1</v>
      </c>
      <c r="Q108" s="143">
        <v>1</v>
      </c>
      <c r="R108" s="49" t="e">
        <f>#N/A</f>
        <v>#N/A</v>
      </c>
      <c r="S108" s="109"/>
    </row>
    <row r="109" spans="1:19" s="1" customFormat="1" ht="18.75" thickBot="1" x14ac:dyDescent="0.25">
      <c r="A109" s="592"/>
      <c r="B109" s="608" t="s">
        <v>7</v>
      </c>
      <c r="C109" s="609"/>
      <c r="D109" s="609"/>
      <c r="E109" s="610"/>
      <c r="F109" s="127" t="e">
        <f>#N/A</f>
        <v>#N/A</v>
      </c>
      <c r="G109" s="127" t="e">
        <f>#N/A</f>
        <v>#N/A</v>
      </c>
      <c r="H109" s="127" t="e">
        <f>#N/A</f>
        <v>#N/A</v>
      </c>
      <c r="I109" s="127" t="e">
        <f>#N/A</f>
        <v>#N/A</v>
      </c>
      <c r="J109" s="127" t="e">
        <f>#N/A</f>
        <v>#N/A</v>
      </c>
      <c r="K109" s="127" t="e">
        <f>#N/A</f>
        <v>#N/A</v>
      </c>
      <c r="L109" s="127" t="e">
        <f>#N/A</f>
        <v>#N/A</v>
      </c>
      <c r="M109" s="127" t="e">
        <f>#N/A</f>
        <v>#N/A</v>
      </c>
      <c r="N109" s="127" t="e">
        <f>#N/A</f>
        <v>#N/A</v>
      </c>
      <c r="O109" s="127" t="e">
        <f>#N/A</f>
        <v>#N/A</v>
      </c>
      <c r="P109" s="127" t="e">
        <f>#N/A</f>
        <v>#N/A</v>
      </c>
      <c r="Q109" s="127" t="e">
        <f>#N/A</f>
        <v>#N/A</v>
      </c>
      <c r="R109" s="28" t="e">
        <f>AVERAGE(F109:Q109)</f>
        <v>#N/A</v>
      </c>
      <c r="S109" s="22"/>
    </row>
    <row r="110" spans="1:19" s="1" customFormat="1" ht="24" customHeight="1" thickBot="1" x14ac:dyDescent="0.25">
      <c r="A110" s="22"/>
      <c r="B110" s="22"/>
      <c r="C110" s="22"/>
      <c r="D110" s="22"/>
      <c r="E110" s="39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40"/>
      <c r="S110" s="22"/>
    </row>
    <row r="111" spans="1:19" ht="29.25" customHeight="1" x14ac:dyDescent="0.2">
      <c r="A111" s="553" t="s">
        <v>173</v>
      </c>
      <c r="B111" s="599" t="s">
        <v>270</v>
      </c>
      <c r="C111" s="600"/>
      <c r="D111" s="600"/>
      <c r="E111" s="607"/>
      <c r="F111" s="119">
        <v>529.69000000000005</v>
      </c>
      <c r="G111" s="117">
        <v>529.69000000000005</v>
      </c>
      <c r="H111" s="117">
        <v>529.69000000000005</v>
      </c>
      <c r="I111" s="117">
        <v>529.69000000000005</v>
      </c>
      <c r="J111" s="117">
        <v>529.69000000000005</v>
      </c>
      <c r="K111" s="117">
        <v>529.69000000000005</v>
      </c>
      <c r="L111" s="117">
        <v>529.69000000000005</v>
      </c>
      <c r="M111" s="117">
        <v>529.69000000000005</v>
      </c>
      <c r="N111" s="117">
        <v>529.69000000000005</v>
      </c>
      <c r="O111" s="117">
        <v>529.69000000000005</v>
      </c>
      <c r="P111" s="117">
        <v>529.69000000000005</v>
      </c>
      <c r="Q111" s="117">
        <v>529.69000000000005</v>
      </c>
      <c r="R111" s="50" t="e">
        <f>#N/A</f>
        <v>#N/A</v>
      </c>
      <c r="S111" s="55"/>
    </row>
    <row r="112" spans="1:19" ht="29.25" customHeight="1" x14ac:dyDescent="0.2">
      <c r="A112" s="554"/>
      <c r="B112" s="308"/>
      <c r="C112" s="307"/>
      <c r="D112" s="307"/>
      <c r="E112" s="268" t="s">
        <v>278</v>
      </c>
      <c r="F112" s="375">
        <v>-1</v>
      </c>
      <c r="G112" s="168">
        <v>-1</v>
      </c>
      <c r="H112" s="168">
        <v>-1</v>
      </c>
      <c r="I112" s="168">
        <v>-1</v>
      </c>
      <c r="J112" s="168">
        <v>-1</v>
      </c>
      <c r="K112" s="168">
        <v>-1</v>
      </c>
      <c r="L112" s="168">
        <v>-1</v>
      </c>
      <c r="M112" s="168">
        <v>-1</v>
      </c>
      <c r="N112" s="168">
        <v>-1</v>
      </c>
      <c r="O112" s="168">
        <v>-1</v>
      </c>
      <c r="P112" s="168">
        <v>-1</v>
      </c>
      <c r="Q112" s="168">
        <v>-1</v>
      </c>
      <c r="R112" s="46" t="e">
        <f>#N/A</f>
        <v>#N/A</v>
      </c>
      <c r="S112" s="61"/>
    </row>
    <row r="113" spans="1:20" ht="29.25" customHeight="1" x14ac:dyDescent="0.2">
      <c r="A113" s="554"/>
      <c r="B113" s="387">
        <v>4128</v>
      </c>
      <c r="C113" s="388" t="s">
        <v>64</v>
      </c>
      <c r="D113" s="388"/>
      <c r="E113" s="378" t="s">
        <v>220</v>
      </c>
      <c r="F113" s="187">
        <v>0</v>
      </c>
      <c r="G113" s="286">
        <v>0</v>
      </c>
      <c r="H113" s="286">
        <v>0</v>
      </c>
      <c r="I113" s="286">
        <v>0</v>
      </c>
      <c r="J113" s="286">
        <v>0</v>
      </c>
      <c r="K113" s="286">
        <v>0</v>
      </c>
      <c r="L113" s="286">
        <v>0</v>
      </c>
      <c r="M113" s="286">
        <v>0</v>
      </c>
      <c r="N113" s="286">
        <v>0</v>
      </c>
      <c r="O113" s="286">
        <v>0</v>
      </c>
      <c r="P113" s="286">
        <v>0</v>
      </c>
      <c r="Q113" s="356">
        <v>0</v>
      </c>
      <c r="R113" s="46" t="e">
        <f>#N/A</f>
        <v>#N/A</v>
      </c>
      <c r="S113" s="61"/>
    </row>
    <row r="114" spans="1:20" ht="29.25" customHeight="1" x14ac:dyDescent="0.2">
      <c r="A114" s="554"/>
      <c r="B114" s="387">
        <v>4128</v>
      </c>
      <c r="C114" s="388" t="s">
        <v>63</v>
      </c>
      <c r="D114" s="388"/>
      <c r="E114" s="378" t="s">
        <v>220</v>
      </c>
      <c r="F114" s="187">
        <v>0</v>
      </c>
      <c r="G114" s="286">
        <v>0</v>
      </c>
      <c r="H114" s="286">
        <v>0</v>
      </c>
      <c r="I114" s="286">
        <v>0</v>
      </c>
      <c r="J114" s="286">
        <v>0</v>
      </c>
      <c r="K114" s="286">
        <v>0</v>
      </c>
      <c r="L114" s="286">
        <v>0</v>
      </c>
      <c r="M114" s="286">
        <v>0</v>
      </c>
      <c r="N114" s="286">
        <v>0</v>
      </c>
      <c r="O114" s="286">
        <v>0</v>
      </c>
      <c r="P114" s="286">
        <v>0</v>
      </c>
      <c r="Q114" s="356">
        <v>0</v>
      </c>
      <c r="R114" s="46" t="e">
        <f>#N/A</f>
        <v>#N/A</v>
      </c>
      <c r="S114" s="61"/>
    </row>
    <row r="115" spans="1:20" ht="29.25" customHeight="1" x14ac:dyDescent="0.2">
      <c r="A115" s="554"/>
      <c r="B115" s="387"/>
      <c r="C115" s="388"/>
      <c r="D115" s="388"/>
      <c r="E115" s="378" t="s">
        <v>239</v>
      </c>
      <c r="F115" s="187">
        <v>0</v>
      </c>
      <c r="G115" s="286">
        <v>0</v>
      </c>
      <c r="H115" s="286">
        <v>0</v>
      </c>
      <c r="I115" s="286">
        <v>0</v>
      </c>
      <c r="J115" s="286">
        <v>0</v>
      </c>
      <c r="K115" s="286">
        <v>0</v>
      </c>
      <c r="L115" s="286">
        <v>0</v>
      </c>
      <c r="M115" s="286">
        <v>0</v>
      </c>
      <c r="N115" s="286">
        <v>0</v>
      </c>
      <c r="O115" s="286">
        <v>0</v>
      </c>
      <c r="P115" s="286">
        <v>0</v>
      </c>
      <c r="Q115" s="356">
        <v>0</v>
      </c>
      <c r="R115" s="46" t="e">
        <f>#N/A</f>
        <v>#N/A</v>
      </c>
      <c r="S115" s="61"/>
    </row>
    <row r="116" spans="1:20" ht="29.25" customHeight="1" x14ac:dyDescent="0.2">
      <c r="A116" s="554"/>
      <c r="B116" s="387">
        <v>3500</v>
      </c>
      <c r="C116" s="388" t="s">
        <v>109</v>
      </c>
      <c r="D116" s="388"/>
      <c r="E116" s="378" t="s">
        <v>221</v>
      </c>
      <c r="F116" s="187">
        <v>0</v>
      </c>
      <c r="G116" s="286">
        <v>0</v>
      </c>
      <c r="H116" s="286">
        <v>0</v>
      </c>
      <c r="I116" s="286">
        <v>0</v>
      </c>
      <c r="J116" s="286">
        <v>0</v>
      </c>
      <c r="K116" s="286">
        <v>0</v>
      </c>
      <c r="L116" s="286">
        <v>0</v>
      </c>
      <c r="M116" s="286">
        <v>0</v>
      </c>
      <c r="N116" s="286">
        <v>0</v>
      </c>
      <c r="O116" s="286">
        <v>0</v>
      </c>
      <c r="P116" s="286">
        <v>0</v>
      </c>
      <c r="Q116" s="356">
        <v>0</v>
      </c>
      <c r="R116" s="46" t="e">
        <f>#N/A</f>
        <v>#N/A</v>
      </c>
      <c r="S116" s="61"/>
    </row>
    <row r="117" spans="1:20" ht="39.75" customHeight="1" x14ac:dyDescent="0.2">
      <c r="A117" s="554"/>
      <c r="B117" s="384">
        <v>3500</v>
      </c>
      <c r="C117" s="293"/>
      <c r="D117" s="293" t="s">
        <v>109</v>
      </c>
      <c r="E117" s="465" t="s">
        <v>242</v>
      </c>
      <c r="F117" s="187">
        <v>0</v>
      </c>
      <c r="G117" s="286">
        <v>0</v>
      </c>
      <c r="H117" s="286">
        <v>0</v>
      </c>
      <c r="I117" s="286">
        <v>0</v>
      </c>
      <c r="J117" s="286">
        <v>0</v>
      </c>
      <c r="K117" s="286">
        <v>0</v>
      </c>
      <c r="L117" s="286">
        <v>0</v>
      </c>
      <c r="M117" s="286">
        <v>0</v>
      </c>
      <c r="N117" s="286">
        <v>0</v>
      </c>
      <c r="O117" s="286">
        <v>0</v>
      </c>
      <c r="P117" s="286">
        <v>0</v>
      </c>
      <c r="Q117" s="356">
        <v>0</v>
      </c>
      <c r="R117" s="46" t="e">
        <f>#N/A</f>
        <v>#N/A</v>
      </c>
      <c r="S117" s="61"/>
      <c r="T117" s="155"/>
    </row>
    <row r="118" spans="1:20" ht="41.25" customHeight="1" x14ac:dyDescent="0.2">
      <c r="A118" s="554"/>
      <c r="B118" s="384">
        <v>3500</v>
      </c>
      <c r="C118" s="293"/>
      <c r="D118" s="293" t="s">
        <v>109</v>
      </c>
      <c r="E118" s="465" t="s">
        <v>216</v>
      </c>
      <c r="F118" s="187">
        <v>0</v>
      </c>
      <c r="G118" s="286">
        <v>0</v>
      </c>
      <c r="H118" s="286">
        <v>0</v>
      </c>
      <c r="I118" s="286">
        <v>0</v>
      </c>
      <c r="J118" s="286">
        <v>0</v>
      </c>
      <c r="K118" s="286">
        <v>0</v>
      </c>
      <c r="L118" s="286">
        <v>0</v>
      </c>
      <c r="M118" s="286">
        <v>0</v>
      </c>
      <c r="N118" s="286">
        <v>0</v>
      </c>
      <c r="O118" s="286">
        <v>0</v>
      </c>
      <c r="P118" s="286">
        <v>0</v>
      </c>
      <c r="Q118" s="356">
        <v>0</v>
      </c>
      <c r="R118" s="46" t="e">
        <f>#N/A</f>
        <v>#N/A</v>
      </c>
      <c r="S118" s="61"/>
      <c r="T118" s="155"/>
    </row>
    <row r="119" spans="1:20" ht="24.95" customHeight="1" x14ac:dyDescent="0.2">
      <c r="A119" s="554"/>
      <c r="B119" s="611" t="s">
        <v>153</v>
      </c>
      <c r="C119" s="612"/>
      <c r="D119" s="613"/>
      <c r="E119" s="352" t="s">
        <v>60</v>
      </c>
      <c r="F119" s="73">
        <v>-3</v>
      </c>
      <c r="G119" s="74">
        <v>-3</v>
      </c>
      <c r="H119" s="74">
        <v>-3</v>
      </c>
      <c r="I119" s="74">
        <v>-3</v>
      </c>
      <c r="J119" s="74">
        <v>-4</v>
      </c>
      <c r="K119" s="74">
        <v>-4</v>
      </c>
      <c r="L119" s="74">
        <v>-3</v>
      </c>
      <c r="M119" s="74">
        <v>-3</v>
      </c>
      <c r="N119" s="74">
        <v>-3</v>
      </c>
      <c r="O119" s="74">
        <v>-1</v>
      </c>
      <c r="P119" s="74">
        <v>-1</v>
      </c>
      <c r="Q119" s="139">
        <v>-1</v>
      </c>
      <c r="R119" s="75" t="e">
        <f>#N/A</f>
        <v>#N/A</v>
      </c>
      <c r="S119" s="61"/>
    </row>
    <row r="120" spans="1:20" ht="24.95" customHeight="1" x14ac:dyDescent="0.2">
      <c r="A120" s="554"/>
      <c r="B120" s="387"/>
      <c r="C120" s="388"/>
      <c r="D120" s="388"/>
      <c r="E120" s="378" t="s">
        <v>309</v>
      </c>
      <c r="F120" s="464">
        <v>0.7</v>
      </c>
      <c r="G120" s="115">
        <v>0.7</v>
      </c>
      <c r="H120" s="134">
        <v>0</v>
      </c>
      <c r="I120" s="134">
        <v>0</v>
      </c>
      <c r="J120" s="134">
        <v>0</v>
      </c>
      <c r="K120" s="134">
        <v>0</v>
      </c>
      <c r="L120" s="134">
        <v>0</v>
      </c>
      <c r="M120" s="134">
        <v>0</v>
      </c>
      <c r="N120" s="134">
        <v>0</v>
      </c>
      <c r="O120" s="134">
        <v>0</v>
      </c>
      <c r="P120" s="134">
        <v>0</v>
      </c>
      <c r="Q120" s="134">
        <v>0</v>
      </c>
      <c r="R120" s="46" t="e">
        <f>#N/A</f>
        <v>#N/A</v>
      </c>
      <c r="S120" s="61"/>
    </row>
    <row r="121" spans="1:20" ht="29.25" customHeight="1" x14ac:dyDescent="0.2">
      <c r="A121" s="554"/>
      <c r="B121" s="387"/>
      <c r="C121" s="388"/>
      <c r="D121" s="388"/>
      <c r="E121" s="378" t="s">
        <v>290</v>
      </c>
      <c r="F121" s="464">
        <f>13.84+5.02</f>
        <v>18.86</v>
      </c>
      <c r="G121" s="115">
        <f>13.84+5.02</f>
        <v>18.86</v>
      </c>
      <c r="H121" s="134">
        <v>0</v>
      </c>
      <c r="I121" s="134">
        <v>0</v>
      </c>
      <c r="J121" s="134">
        <v>0</v>
      </c>
      <c r="K121" s="134">
        <v>0</v>
      </c>
      <c r="L121" s="134">
        <v>0</v>
      </c>
      <c r="M121" s="134">
        <v>0</v>
      </c>
      <c r="N121" s="134">
        <v>0</v>
      </c>
      <c r="O121" s="134">
        <v>0</v>
      </c>
      <c r="P121" s="134">
        <v>0</v>
      </c>
      <c r="Q121" s="134">
        <v>0</v>
      </c>
      <c r="R121" s="46">
        <f>AVERAGE(F121:Q121)</f>
        <v>3.1433333333333331</v>
      </c>
      <c r="S121" s="61"/>
    </row>
    <row r="122" spans="1:20" ht="24.95" customHeight="1" x14ac:dyDescent="0.2">
      <c r="A122" s="554"/>
      <c r="B122" s="261">
        <v>6418</v>
      </c>
      <c r="C122" s="174" t="s">
        <v>62</v>
      </c>
      <c r="D122" s="174"/>
      <c r="E122" s="269" t="s">
        <v>233</v>
      </c>
      <c r="F122" s="464">
        <v>1.72</v>
      </c>
      <c r="G122" s="115">
        <v>1.72</v>
      </c>
      <c r="H122" s="115">
        <v>1.72</v>
      </c>
      <c r="I122" s="115">
        <v>1.72</v>
      </c>
      <c r="J122" s="115">
        <v>1.72</v>
      </c>
      <c r="K122" s="115">
        <v>1.72</v>
      </c>
      <c r="L122" s="115">
        <v>1.72</v>
      </c>
      <c r="M122" s="115">
        <v>1.72</v>
      </c>
      <c r="N122" s="115">
        <v>1.72</v>
      </c>
      <c r="O122" s="115">
        <v>1.72</v>
      </c>
      <c r="P122" s="115">
        <v>1.72</v>
      </c>
      <c r="Q122" s="115">
        <v>1.72</v>
      </c>
      <c r="R122" s="46" t="e">
        <f>#N/A</f>
        <v>#N/A</v>
      </c>
      <c r="S122" s="61"/>
    </row>
    <row r="123" spans="1:20" ht="24.95" customHeight="1" thickBot="1" x14ac:dyDescent="0.25">
      <c r="A123" s="554"/>
      <c r="B123" s="261">
        <v>6418</v>
      </c>
      <c r="C123" s="174" t="s">
        <v>64</v>
      </c>
      <c r="D123" s="316"/>
      <c r="E123" s="269" t="s">
        <v>233</v>
      </c>
      <c r="F123" s="464">
        <v>1.72</v>
      </c>
      <c r="G123" s="115">
        <v>1.72</v>
      </c>
      <c r="H123" s="115">
        <v>1.72</v>
      </c>
      <c r="I123" s="115">
        <v>1.72</v>
      </c>
      <c r="J123" s="115">
        <v>1.72</v>
      </c>
      <c r="K123" s="115">
        <v>1.72</v>
      </c>
      <c r="L123" s="115">
        <v>1.72</v>
      </c>
      <c r="M123" s="115">
        <v>1.72</v>
      </c>
      <c r="N123" s="115">
        <v>1.72</v>
      </c>
      <c r="O123" s="115">
        <v>1.72</v>
      </c>
      <c r="P123" s="115">
        <v>1.72</v>
      </c>
      <c r="Q123" s="115">
        <v>1.72</v>
      </c>
      <c r="R123" s="46">
        <f>AVERAGE(F123:Q123)</f>
        <v>1.72</v>
      </c>
      <c r="S123" s="61"/>
    </row>
    <row r="124" spans="1:20" ht="25.5" customHeight="1" thickBot="1" x14ac:dyDescent="0.25">
      <c r="A124" s="555"/>
      <c r="B124" s="614" t="s">
        <v>7</v>
      </c>
      <c r="C124" s="615"/>
      <c r="D124" s="615"/>
      <c r="E124" s="616"/>
      <c r="F124" s="127" t="e">
        <f>#N/A</f>
        <v>#N/A</v>
      </c>
      <c r="G124" s="127" t="e">
        <f>#N/A</f>
        <v>#N/A</v>
      </c>
      <c r="H124" s="127" t="e">
        <f>#N/A</f>
        <v>#N/A</v>
      </c>
      <c r="I124" s="127" t="e">
        <f>#N/A</f>
        <v>#N/A</v>
      </c>
      <c r="J124" s="127" t="e">
        <f>#N/A</f>
        <v>#N/A</v>
      </c>
      <c r="K124" s="127" t="e">
        <f>#N/A</f>
        <v>#N/A</v>
      </c>
      <c r="L124" s="127" t="e">
        <f>#N/A</f>
        <v>#N/A</v>
      </c>
      <c r="M124" s="127" t="e">
        <f>#N/A</f>
        <v>#N/A</v>
      </c>
      <c r="N124" s="127" t="e">
        <f>#N/A</f>
        <v>#N/A</v>
      </c>
      <c r="O124" s="127" t="e">
        <f>#N/A</f>
        <v>#N/A</v>
      </c>
      <c r="P124" s="127" t="e">
        <f>#N/A</f>
        <v>#N/A</v>
      </c>
      <c r="Q124" s="127" t="e">
        <f>#N/A</f>
        <v>#N/A</v>
      </c>
      <c r="R124" s="28" t="e">
        <f>#N/A</f>
        <v>#N/A</v>
      </c>
      <c r="S124" s="22"/>
    </row>
    <row r="127" spans="1:20" ht="37.5" customHeight="1" thickBot="1" x14ac:dyDescent="0.25">
      <c r="A127" s="617"/>
      <c r="B127" s="67"/>
      <c r="C127" s="67"/>
      <c r="D127" s="67"/>
      <c r="E127" s="62" t="s">
        <v>275</v>
      </c>
      <c r="F127" s="417" t="e">
        <f>#N/A</f>
        <v>#N/A</v>
      </c>
      <c r="G127" s="417" t="e">
        <f>#N/A</f>
        <v>#N/A</v>
      </c>
      <c r="H127" s="417" t="e">
        <f>#N/A</f>
        <v>#N/A</v>
      </c>
      <c r="I127" s="417" t="e">
        <f>#N/A</f>
        <v>#N/A</v>
      </c>
      <c r="J127" s="417" t="e">
        <f>#N/A</f>
        <v>#N/A</v>
      </c>
      <c r="K127" s="417" t="e">
        <f>#N/A</f>
        <v>#N/A</v>
      </c>
      <c r="L127" s="417" t="e">
        <f>#N/A</f>
        <v>#N/A</v>
      </c>
      <c r="M127" s="417" t="e">
        <f>#N/A</f>
        <v>#N/A</v>
      </c>
      <c r="N127" s="417" t="e">
        <f>#N/A</f>
        <v>#N/A</v>
      </c>
      <c r="O127" s="417" t="e">
        <f>#N/A</f>
        <v>#N/A</v>
      </c>
      <c r="P127" s="417" t="e">
        <f>#N/A</f>
        <v>#N/A</v>
      </c>
      <c r="Q127" s="93" t="e">
        <f>#N/A</f>
        <v>#N/A</v>
      </c>
      <c r="R127" s="68" t="e">
        <f>AVERAGE(F127:Q127)</f>
        <v>#N/A</v>
      </c>
      <c r="S127" s="169"/>
    </row>
    <row r="128" spans="1:20" ht="37.5" customHeight="1" thickBot="1" x14ac:dyDescent="0.25">
      <c r="A128" s="617"/>
      <c r="B128" s="67"/>
      <c r="C128" s="67"/>
      <c r="D128" s="67"/>
      <c r="E128" s="185" t="s">
        <v>219</v>
      </c>
      <c r="F128" s="421">
        <v>2397.3400000000006</v>
      </c>
      <c r="G128" s="422">
        <v>2396.5000000000005</v>
      </c>
      <c r="H128" s="422">
        <v>2391.94</v>
      </c>
      <c r="I128" s="422">
        <v>2391.41</v>
      </c>
      <c r="J128" s="422">
        <v>2363.65</v>
      </c>
      <c r="K128" s="422">
        <v>2362.7199999999998</v>
      </c>
      <c r="L128" s="422">
        <v>2361.2000000000003</v>
      </c>
      <c r="M128" s="422">
        <v>2361.0700000000002</v>
      </c>
      <c r="N128" s="422">
        <v>2362.96</v>
      </c>
      <c r="O128" s="422">
        <v>2359.67</v>
      </c>
      <c r="P128" s="422">
        <v>2325.1200000000003</v>
      </c>
      <c r="Q128" s="423">
        <v>2329.4700000000003</v>
      </c>
      <c r="R128" s="132">
        <f>AVERAGE(F128:Q128)</f>
        <v>2366.9208333333331</v>
      </c>
      <c r="S128" s="169"/>
    </row>
    <row r="129" spans="1:21" ht="20.100000000000001" customHeight="1" thickBot="1" x14ac:dyDescent="0.25">
      <c r="A129" s="67"/>
      <c r="B129" s="67"/>
      <c r="C129" s="67"/>
      <c r="D129" s="67"/>
      <c r="E129" s="70" t="s">
        <v>276</v>
      </c>
      <c r="F129" s="419" t="e">
        <f>F127-F128</f>
        <v>#N/A</v>
      </c>
      <c r="G129" s="420" t="e">
        <f>#N/A</f>
        <v>#N/A</v>
      </c>
      <c r="H129" s="420" t="e">
        <f>#N/A</f>
        <v>#N/A</v>
      </c>
      <c r="I129" s="420" t="e">
        <f>#N/A</f>
        <v>#N/A</v>
      </c>
      <c r="J129" s="420" t="e">
        <f>#N/A</f>
        <v>#N/A</v>
      </c>
      <c r="K129" s="420" t="e">
        <f>#N/A</f>
        <v>#N/A</v>
      </c>
      <c r="L129" s="420" t="e">
        <f>#N/A</f>
        <v>#N/A</v>
      </c>
      <c r="M129" s="420" t="e">
        <f>#N/A</f>
        <v>#N/A</v>
      </c>
      <c r="N129" s="420" t="e">
        <f>#N/A</f>
        <v>#N/A</v>
      </c>
      <c r="O129" s="420" t="e">
        <f>#N/A</f>
        <v>#N/A</v>
      </c>
      <c r="P129" s="420" t="e">
        <f>#N/A</f>
        <v>#N/A</v>
      </c>
      <c r="Q129" s="418" t="e">
        <f>#N/A</f>
        <v>#N/A</v>
      </c>
      <c r="R129" s="131" t="e">
        <f>AVERAGE(F129:Q129)</f>
        <v>#N/A</v>
      </c>
    </row>
    <row r="132" spans="1:21" ht="13.5" thickBot="1" x14ac:dyDescent="0.25"/>
    <row r="133" spans="1:21" ht="94.5" customHeight="1" thickBot="1" x14ac:dyDescent="0.25">
      <c r="A133" s="537" t="s">
        <v>271</v>
      </c>
      <c r="B133" s="538"/>
      <c r="C133" s="93">
        <f>F12+F21+F27+F35+F57+F63+F73+F83+F97+F111</f>
        <v>2299.66</v>
      </c>
      <c r="E133" s="416" t="s">
        <v>241</v>
      </c>
      <c r="F133" s="417" t="e">
        <f>F127+'Construction cible TPER DIR 18'!F372</f>
        <v>#N/A</v>
      </c>
      <c r="G133" s="417" t="e">
        <f>G127+'Construction cible TPER DIR 18'!G372</f>
        <v>#N/A</v>
      </c>
      <c r="H133" s="417" t="e">
        <f>H127+'Construction cible TPER DIR 18'!H372</f>
        <v>#N/A</v>
      </c>
      <c r="I133" s="417" t="e">
        <f>I127+'Construction cible TPER DIR 18'!I372</f>
        <v>#N/A</v>
      </c>
      <c r="J133" s="417" t="e">
        <f>J127+'Construction cible TPER DIR 18'!J372</f>
        <v>#N/A</v>
      </c>
      <c r="K133" s="417" t="e">
        <f>K127+'Construction cible TPER DIR 18'!K372</f>
        <v>#N/A</v>
      </c>
      <c r="L133" s="417" t="e">
        <f>L127+'Construction cible TPER DIR 18'!L372</f>
        <v>#N/A</v>
      </c>
      <c r="M133" s="417" t="e">
        <f>M127+'Construction cible TPER DIR 18'!M372</f>
        <v>#N/A</v>
      </c>
      <c r="N133" s="417" t="e">
        <f>N127+'Construction cible TPER DIR 18'!N372</f>
        <v>#N/A</v>
      </c>
      <c r="O133" s="417" t="e">
        <f>O127+'Construction cible TPER DIR 18'!O372</f>
        <v>#N/A</v>
      </c>
      <c r="P133" s="417" t="e">
        <f>P127+'Construction cible TPER DIR 18'!P372</f>
        <v>#N/A</v>
      </c>
      <c r="Q133" s="417" t="e">
        <f>Q127+'Construction cible TPER DIR 18'!Q372</f>
        <v>#N/A</v>
      </c>
      <c r="R133" s="20" t="e">
        <f>AVERAGE(F133:Q133)</f>
        <v>#N/A</v>
      </c>
    </row>
    <row r="135" spans="1:21" ht="13.5" thickBot="1" x14ac:dyDescent="0.25"/>
    <row r="136" spans="1:21" ht="69" customHeight="1" thickBot="1" x14ac:dyDescent="0.25">
      <c r="E136" s="416" t="s">
        <v>243</v>
      </c>
      <c r="F136" s="417">
        <f>F139-F119-F23-'Construction cible TPER DIR 18'!F355-'Construction cible TPER DIR 18'!F363-'Construction cible TPER DIR 18'!F349+'Construction cible TPER DIR 18'!F382</f>
        <v>3115.96</v>
      </c>
      <c r="G136" s="417" t="e">
        <f>G139-G119-G23-'Construction cible TPER DIR 18'!G355-'Construction cible TPER DIR 18'!G363-'Construction cible TPER DIR 18'!G349+'Construction cible TPER DIR 18'!G382</f>
        <v>#N/A</v>
      </c>
      <c r="H136" s="417" t="e">
        <f>H139-H119-H23-'Construction cible TPER DIR 18'!H355-'Construction cible TPER DIR 18'!H363-'Construction cible TPER DIR 18'!H349+'Construction cible TPER DIR 18'!H382</f>
        <v>#N/A</v>
      </c>
      <c r="I136" s="417" t="e">
        <f>I139-I119-I23-'Construction cible TPER DIR 18'!I355-'Construction cible TPER DIR 18'!I363-'Construction cible TPER DIR 18'!I349+'Construction cible TPER DIR 18'!I382</f>
        <v>#N/A</v>
      </c>
      <c r="J136" s="417" t="e">
        <f>J139-J119-J23-'Construction cible TPER DIR 18'!J355-'Construction cible TPER DIR 18'!J363-'Construction cible TPER DIR 18'!J349+'Construction cible TPER DIR 18'!J382</f>
        <v>#N/A</v>
      </c>
      <c r="K136" s="417" t="e">
        <f>K139-K119-K23-'Construction cible TPER DIR 18'!K355-'Construction cible TPER DIR 18'!K363-'Construction cible TPER DIR 18'!K349+'Construction cible TPER DIR 18'!K382</f>
        <v>#N/A</v>
      </c>
      <c r="L136" s="417" t="e">
        <f>L139-L119-L23-'Construction cible TPER DIR 18'!L355-'Construction cible TPER DIR 18'!L363-'Construction cible TPER DIR 18'!L349+'Construction cible TPER DIR 18'!L382</f>
        <v>#N/A</v>
      </c>
      <c r="M136" s="417" t="e">
        <f>M139-M119-M23-'Construction cible TPER DIR 18'!M355-'Construction cible TPER DIR 18'!M363-'Construction cible TPER DIR 18'!M349+'Construction cible TPER DIR 18'!M382</f>
        <v>#N/A</v>
      </c>
      <c r="N136" s="417" t="e">
        <f>N139-N119-N23-'Construction cible TPER DIR 18'!N355-'Construction cible TPER DIR 18'!N363-'Construction cible TPER DIR 18'!N349+'Construction cible TPER DIR 18'!N382</f>
        <v>#N/A</v>
      </c>
      <c r="O136" s="417" t="e">
        <f>O139-O119-O23-'Construction cible TPER DIR 18'!O355-'Construction cible TPER DIR 18'!O363-'Construction cible TPER DIR 18'!O349+'Construction cible TPER DIR 18'!O382</f>
        <v>#N/A</v>
      </c>
      <c r="P136" s="417" t="e">
        <f>P139-P119-P23-'Construction cible TPER DIR 18'!P355-'Construction cible TPER DIR 18'!P363-'Construction cible TPER DIR 18'!P349+'Construction cible TPER DIR 18'!P382</f>
        <v>#N/A</v>
      </c>
      <c r="Q136" s="417" t="e">
        <f>Q139-Q119-Q23-'Construction cible TPER DIR 18'!Q355-'Construction cible TPER DIR 18'!Q363-'Construction cible TPER DIR 18'!Q349+'Construction cible TPER DIR 18'!Q382</f>
        <v>#N/A</v>
      </c>
      <c r="R136" s="20" t="e">
        <f>AVERAGE(F136:Q136)</f>
        <v>#N/A</v>
      </c>
    </row>
    <row r="138" spans="1:21" ht="13.5" thickBot="1" x14ac:dyDescent="0.25"/>
    <row r="139" spans="1:21" ht="36.75" thickBot="1" x14ac:dyDescent="0.25">
      <c r="E139" s="133" t="s">
        <v>273</v>
      </c>
      <c r="F139" s="69">
        <f>F12+F13+F14+F15+F21+F22+F23+F27+F35+F41+F42+F57+F63+F64+F73+F74+F75+F76+F77+F78+F83+F84+F85+F86+F97+F98+F99+F111+F112+F113+F114+F116+F117+F118+F119+F38+F36+F39+F40+F43+F46+F100+F101+F87+F88+F58+F28+F29+F44+F45</f>
        <v>2289.96</v>
      </c>
      <c r="G139" s="69" t="e">
        <f>#N/A</f>
        <v>#N/A</v>
      </c>
      <c r="H139" s="69" t="e">
        <f>#N/A</f>
        <v>#N/A</v>
      </c>
      <c r="I139" s="69" t="e">
        <f>#N/A</f>
        <v>#N/A</v>
      </c>
      <c r="J139" s="69" t="e">
        <f>#N/A</f>
        <v>#N/A</v>
      </c>
      <c r="K139" s="69" t="e">
        <f>#N/A</f>
        <v>#N/A</v>
      </c>
      <c r="L139" s="69" t="e">
        <f>#N/A</f>
        <v>#N/A</v>
      </c>
      <c r="M139" s="69" t="e">
        <f>#N/A</f>
        <v>#N/A</v>
      </c>
      <c r="N139" s="69" t="e">
        <f>#N/A</f>
        <v>#N/A</v>
      </c>
      <c r="O139" s="69" t="e">
        <f>#N/A</f>
        <v>#N/A</v>
      </c>
      <c r="P139" s="69" t="e">
        <f>#N/A</f>
        <v>#N/A</v>
      </c>
      <c r="Q139" s="69" t="e">
        <f>#N/A</f>
        <v>#N/A</v>
      </c>
      <c r="R139" s="290" t="e">
        <f>AVERAGE(F139:Q139)</f>
        <v>#N/A</v>
      </c>
      <c r="S139" s="169"/>
      <c r="U139" s="169"/>
    </row>
    <row r="140" spans="1:21" ht="21" thickBot="1" x14ac:dyDescent="0.35">
      <c r="E140" s="129" t="s">
        <v>274</v>
      </c>
      <c r="F140" s="130">
        <f>F16+F18+F24+F30+F31+F32+F47+F48+F49+F50+F51+F52+F54+F59+F60+F68+F69+F70+F80+F89+F91+F92+F93+F94+F103+F104+F105+F106+F107+F108+F121+F122+F123+F90+F66+F53</f>
        <v>56.2</v>
      </c>
      <c r="G140" s="130" t="e">
        <f>#N/A</f>
        <v>#N/A</v>
      </c>
      <c r="H140" s="130" t="e">
        <f>#N/A</f>
        <v>#N/A</v>
      </c>
      <c r="I140" s="130" t="e">
        <f>#N/A</f>
        <v>#N/A</v>
      </c>
      <c r="J140" s="130" t="e">
        <f>#N/A</f>
        <v>#N/A</v>
      </c>
      <c r="K140" s="130" t="e">
        <f>#N/A</f>
        <v>#N/A</v>
      </c>
      <c r="L140" s="130" t="e">
        <f>#N/A</f>
        <v>#N/A</v>
      </c>
      <c r="M140" s="130" t="e">
        <f>#N/A</f>
        <v>#N/A</v>
      </c>
      <c r="N140" s="130" t="e">
        <f>#N/A</f>
        <v>#N/A</v>
      </c>
      <c r="O140" s="130" t="e">
        <f>#N/A</f>
        <v>#N/A</v>
      </c>
      <c r="P140" s="130" t="e">
        <f>#N/A</f>
        <v>#N/A</v>
      </c>
      <c r="Q140" s="130" t="e">
        <f>#N/A</f>
        <v>#N/A</v>
      </c>
      <c r="R140" s="291" t="e">
        <f>AVERAGE(F140:Q140)</f>
        <v>#N/A</v>
      </c>
      <c r="S140" s="397" t="e">
        <f>R139+R140</f>
        <v>#N/A</v>
      </c>
      <c r="T140" s="398" t="e">
        <f>IF(S140=R127,"OK",FALSE)</f>
        <v>#N/A</v>
      </c>
    </row>
    <row r="145" spans="5:18" ht="18" x14ac:dyDescent="0.25">
      <c r="E145" s="7"/>
    </row>
    <row r="146" spans="5:18" ht="18" x14ac:dyDescent="0.25">
      <c r="E146" s="7"/>
    </row>
    <row r="147" spans="5:18" ht="18" x14ac:dyDescent="0.25">
      <c r="E147" s="7"/>
    </row>
    <row r="148" spans="5:18" ht="18" x14ac:dyDescent="0.25">
      <c r="E148" s="7"/>
      <c r="R148" s="169"/>
    </row>
    <row r="149" spans="5:18" ht="18" x14ac:dyDescent="0.25">
      <c r="E149" s="7"/>
    </row>
    <row r="152" spans="5:18" x14ac:dyDescent="0.2">
      <c r="Q152" s="155"/>
    </row>
  </sheetData>
  <sheetProtection selectLockedCells="1" selectUnlockedCells="1"/>
  <mergeCells count="50">
    <mergeCell ref="F10:Q10"/>
    <mergeCell ref="A12:A19"/>
    <mergeCell ref="B12:E12"/>
    <mergeCell ref="C18:D18"/>
    <mergeCell ref="B19:E19"/>
    <mergeCell ref="B25:E25"/>
    <mergeCell ref="A27:A33"/>
    <mergeCell ref="B27:E27"/>
    <mergeCell ref="B33:E33"/>
    <mergeCell ref="A35:A55"/>
    <mergeCell ref="B35:E35"/>
    <mergeCell ref="C41:D41"/>
    <mergeCell ref="C42:D42"/>
    <mergeCell ref="C47:D47"/>
    <mergeCell ref="C48:D48"/>
    <mergeCell ref="C36:D36"/>
    <mergeCell ref="C38:D38"/>
    <mergeCell ref="A21:A25"/>
    <mergeCell ref="B21:E21"/>
    <mergeCell ref="C23:D23"/>
    <mergeCell ref="C51:D51"/>
    <mergeCell ref="B52:D52"/>
    <mergeCell ref="B54:D54"/>
    <mergeCell ref="B55:E55"/>
    <mergeCell ref="A57:A61"/>
    <mergeCell ref="B57:E57"/>
    <mergeCell ref="B59:D59"/>
    <mergeCell ref="B60:D60"/>
    <mergeCell ref="B61:E61"/>
    <mergeCell ref="A63:A71"/>
    <mergeCell ref="B63:E63"/>
    <mergeCell ref="B71:E71"/>
    <mergeCell ref="A73:A81"/>
    <mergeCell ref="B73:E73"/>
    <mergeCell ref="C75:D75"/>
    <mergeCell ref="B81:E81"/>
    <mergeCell ref="A133:B133"/>
    <mergeCell ref="A83:A94"/>
    <mergeCell ref="B83:E83"/>
    <mergeCell ref="C92:D92"/>
    <mergeCell ref="B94:E94"/>
    <mergeCell ref="B95:E95"/>
    <mergeCell ref="A97:A109"/>
    <mergeCell ref="B97:E97"/>
    <mergeCell ref="B109:E109"/>
    <mergeCell ref="A111:A124"/>
    <mergeCell ref="B111:E111"/>
    <mergeCell ref="B119:D119"/>
    <mergeCell ref="B124:E124"/>
    <mergeCell ref="A127:A128"/>
  </mergeCells>
  <printOptions horizontalCentered="1"/>
  <pageMargins left="0.31496062992125984" right="0.23622047244094491" top="1.1811023622047245" bottom="0.31496062992125984" header="0.27559055118110237" footer="0.15748031496062992"/>
  <pageSetup paperSize="9" scale="35" fitToHeight="0" orientation="landscape" r:id="rId1"/>
  <headerFooter alignWithMargins="0">
    <oddHeader>&amp;L&amp;G&amp;C&amp;"Arial,Gras"&amp;20
 PROJET DE CONSTRUCTION DE LA CIBLE
 TPER 2018
&amp;R&amp;"Arial,Gras"&amp;12CONFIDENTIEL</oddHeader>
    <oddFooter>&amp;R&amp;"Arial,Gras"&amp;12&amp;P</oddFooter>
  </headerFooter>
  <rowBreaks count="1" manualBreakCount="1">
    <brk id="71" max="19" man="1"/>
  </rowBreaks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3"/>
  <sheetViews>
    <sheetView showGridLines="0" view="pageBreakPreview" topLeftCell="A477" zoomScale="55" zoomScaleNormal="50" zoomScaleSheetLayoutView="55" workbookViewId="0">
      <selection activeCell="J583" sqref="J583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6.5703125" style="19" customWidth="1"/>
    <col min="5" max="5" width="33.710937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6.5703125" customWidth="1"/>
    <col min="14" max="14" width="22.42578125" bestFit="1" customWidth="1"/>
    <col min="15" max="15" width="22.42578125" customWidth="1"/>
    <col min="16" max="16" width="20.7109375" bestFit="1" customWidth="1"/>
    <col min="17" max="17" width="20.140625" bestFit="1" customWidth="1"/>
    <col min="18" max="18" width="31.42578125" customWidth="1"/>
    <col min="19" max="19" width="16" style="89" customWidth="1"/>
    <col min="20" max="20" width="14.5703125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43076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  <c r="S10" s="91"/>
    </row>
    <row r="11" spans="1:19" s="2" customFormat="1" ht="74.25" customHeight="1" thickBot="1" x14ac:dyDescent="0.25">
      <c r="A11" s="3"/>
      <c r="B11" s="3"/>
      <c r="C11" s="248" t="s">
        <v>120</v>
      </c>
      <c r="D11" s="249" t="s">
        <v>121</v>
      </c>
      <c r="E11" s="250" t="s">
        <v>122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53" t="s">
        <v>166</v>
      </c>
      <c r="B12" s="541" t="s">
        <v>54</v>
      </c>
      <c r="C12" s="544" t="s">
        <v>270</v>
      </c>
      <c r="D12" s="545"/>
      <c r="E12" s="546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 t="e">
        <f>#N/A</f>
        <v>#N/A</v>
      </c>
      <c r="S12" s="92"/>
    </row>
    <row r="13" spans="1:19" s="1" customFormat="1" ht="22.5" customHeight="1" x14ac:dyDescent="0.2">
      <c r="A13" s="554"/>
      <c r="B13" s="556"/>
      <c r="C13" s="188"/>
      <c r="D13" s="189"/>
      <c r="E13" s="190" t="s">
        <v>342</v>
      </c>
      <c r="F13" s="392">
        <v>0</v>
      </c>
      <c r="G13" s="31">
        <v>0.3</v>
      </c>
      <c r="H13" s="31">
        <v>0.3</v>
      </c>
      <c r="I13" s="31">
        <v>0.3</v>
      </c>
      <c r="J13" s="31">
        <v>0.3</v>
      </c>
      <c r="K13" s="31">
        <v>0.3</v>
      </c>
      <c r="L13" s="31">
        <v>0.3</v>
      </c>
      <c r="M13" s="31">
        <v>0.3</v>
      </c>
      <c r="N13" s="31">
        <v>0.3</v>
      </c>
      <c r="O13" s="31">
        <v>0.3</v>
      </c>
      <c r="P13" s="31">
        <v>0.3</v>
      </c>
      <c r="Q13" s="31">
        <v>0.3</v>
      </c>
      <c r="R13" s="46" t="e">
        <f>#N/A</f>
        <v>#N/A</v>
      </c>
      <c r="S13" s="92"/>
    </row>
    <row r="14" spans="1:19" s="1" customFormat="1" ht="22.5" customHeight="1" x14ac:dyDescent="0.2">
      <c r="A14" s="554"/>
      <c r="B14" s="556"/>
      <c r="C14" s="306" t="s">
        <v>182</v>
      </c>
      <c r="D14" s="307" t="s">
        <v>181</v>
      </c>
      <c r="E14" s="333" t="s">
        <v>171</v>
      </c>
      <c r="F14" s="51">
        <v>0.7</v>
      </c>
      <c r="G14" s="51">
        <v>0.7</v>
      </c>
      <c r="H14" s="51">
        <v>0.7</v>
      </c>
      <c r="I14" s="51">
        <v>0.7</v>
      </c>
      <c r="J14" s="51">
        <v>0.7</v>
      </c>
      <c r="K14" s="51">
        <v>0.7</v>
      </c>
      <c r="L14" s="51">
        <v>0.7</v>
      </c>
      <c r="M14" s="51">
        <v>0.7</v>
      </c>
      <c r="N14" s="51">
        <v>0.7</v>
      </c>
      <c r="O14" s="51">
        <v>0.7</v>
      </c>
      <c r="P14" s="51">
        <v>0.7</v>
      </c>
      <c r="Q14" s="51">
        <v>0.7</v>
      </c>
      <c r="R14" s="46" t="e">
        <f>#N/A</f>
        <v>#N/A</v>
      </c>
      <c r="S14" s="92"/>
    </row>
    <row r="15" spans="1:19" s="1" customFormat="1" ht="22.5" customHeight="1" x14ac:dyDescent="0.2">
      <c r="A15" s="554"/>
      <c r="B15" s="556"/>
      <c r="C15" s="313"/>
      <c r="D15" s="314"/>
      <c r="E15" s="310" t="s">
        <v>76</v>
      </c>
      <c r="F15" s="51">
        <v>1</v>
      </c>
      <c r="G15" s="51">
        <v>1</v>
      </c>
      <c r="H15" s="51">
        <v>1</v>
      </c>
      <c r="I15" s="51">
        <v>1</v>
      </c>
      <c r="J15" s="51">
        <v>1</v>
      </c>
      <c r="K15" s="51">
        <v>1</v>
      </c>
      <c r="L15" s="51">
        <v>1</v>
      </c>
      <c r="M15" s="51">
        <v>1</v>
      </c>
      <c r="N15" s="51">
        <v>1</v>
      </c>
      <c r="O15" s="51">
        <v>1</v>
      </c>
      <c r="P15" s="51">
        <v>1</v>
      </c>
      <c r="Q15" s="51">
        <v>1</v>
      </c>
      <c r="R15" s="46" t="e">
        <f>#N/A</f>
        <v>#N/A</v>
      </c>
      <c r="S15" s="92"/>
    </row>
    <row r="16" spans="1:19" s="1" customFormat="1" ht="22.5" customHeight="1" thickBot="1" x14ac:dyDescent="0.25">
      <c r="A16" s="554"/>
      <c r="B16" s="542"/>
      <c r="C16" s="210" t="s">
        <v>156</v>
      </c>
      <c r="D16" s="211" t="s">
        <v>157</v>
      </c>
      <c r="E16" s="199" t="s">
        <v>158</v>
      </c>
      <c r="F16" s="51">
        <v>1</v>
      </c>
      <c r="G16" s="51">
        <v>1</v>
      </c>
      <c r="H16" s="51">
        <v>1</v>
      </c>
      <c r="I16" s="51">
        <v>1</v>
      </c>
      <c r="J16" s="51">
        <v>1</v>
      </c>
      <c r="K16" s="51">
        <v>1</v>
      </c>
      <c r="L16" s="51">
        <v>1</v>
      </c>
      <c r="M16" s="51">
        <v>1</v>
      </c>
      <c r="N16" s="51">
        <v>1</v>
      </c>
      <c r="O16" s="51">
        <v>1</v>
      </c>
      <c r="P16" s="51">
        <v>1</v>
      </c>
      <c r="Q16" s="51">
        <v>1</v>
      </c>
      <c r="R16" s="46" t="e">
        <f>#N/A</f>
        <v>#N/A</v>
      </c>
      <c r="S16" s="92"/>
    </row>
    <row r="17" spans="1:19" s="1" customFormat="1" ht="22.5" customHeight="1" thickBot="1" x14ac:dyDescent="0.25">
      <c r="A17" s="554"/>
      <c r="B17" s="543"/>
      <c r="C17" s="547" t="s">
        <v>7</v>
      </c>
      <c r="D17" s="548"/>
      <c r="E17" s="549"/>
      <c r="F17" s="82" t="e">
        <f>#N/A</f>
        <v>#N/A</v>
      </c>
      <c r="G17" s="66" t="e">
        <f>#N/A</f>
        <v>#N/A</v>
      </c>
      <c r="H17" s="66" t="e">
        <f>#N/A</f>
        <v>#N/A</v>
      </c>
      <c r="I17" s="66" t="e">
        <f>#N/A</f>
        <v>#N/A</v>
      </c>
      <c r="J17" s="66" t="e">
        <f>#N/A</f>
        <v>#N/A</v>
      </c>
      <c r="K17" s="66" t="e">
        <f>#N/A</f>
        <v>#N/A</v>
      </c>
      <c r="L17" s="66" t="e">
        <f>#N/A</f>
        <v>#N/A</v>
      </c>
      <c r="M17" s="66" t="e">
        <f>#N/A</f>
        <v>#N/A</v>
      </c>
      <c r="N17" s="66" t="e">
        <f>#N/A</f>
        <v>#N/A</v>
      </c>
      <c r="O17" s="66" t="e">
        <f>#N/A</f>
        <v>#N/A</v>
      </c>
      <c r="P17" s="66" t="e">
        <f>#N/A</f>
        <v>#N/A</v>
      </c>
      <c r="Q17" s="66" t="e">
        <f>#N/A</f>
        <v>#N/A</v>
      </c>
      <c r="R17" s="28" t="e">
        <f>#N/A</f>
        <v>#N/A</v>
      </c>
      <c r="S17" s="40"/>
    </row>
    <row r="18" spans="1:19" s="1" customFormat="1" ht="22.5" customHeight="1" thickBot="1" x14ac:dyDescent="0.25">
      <c r="A18" s="554"/>
      <c r="B18" s="22"/>
      <c r="C18" s="32"/>
      <c r="D18" s="32"/>
      <c r="E18" s="32"/>
      <c r="F18" s="15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33"/>
      <c r="S18" s="40"/>
    </row>
    <row r="19" spans="1:19" s="1" customFormat="1" ht="22.5" customHeight="1" x14ac:dyDescent="0.2">
      <c r="A19" s="554"/>
      <c r="B19" s="564" t="s">
        <v>55</v>
      </c>
      <c r="C19" s="544" t="s">
        <v>270</v>
      </c>
      <c r="D19" s="545"/>
      <c r="E19" s="546"/>
      <c r="F19" s="83">
        <v>5.5</v>
      </c>
      <c r="G19" s="34">
        <v>5.5</v>
      </c>
      <c r="H19" s="34">
        <v>5.5</v>
      </c>
      <c r="I19" s="34">
        <v>5.5</v>
      </c>
      <c r="J19" s="34">
        <v>5.5</v>
      </c>
      <c r="K19" s="34">
        <v>5.5</v>
      </c>
      <c r="L19" s="34">
        <v>5.5</v>
      </c>
      <c r="M19" s="34">
        <v>5.5</v>
      </c>
      <c r="N19" s="34">
        <v>5.5</v>
      </c>
      <c r="O19" s="34">
        <v>5.5</v>
      </c>
      <c r="P19" s="34">
        <v>5.5</v>
      </c>
      <c r="Q19" s="34">
        <v>5.5</v>
      </c>
      <c r="R19" s="50">
        <f>AVERAGE(F19:Q19)</f>
        <v>5.5</v>
      </c>
      <c r="S19" s="92"/>
    </row>
    <row r="20" spans="1:19" s="1" customFormat="1" ht="22.5" customHeight="1" x14ac:dyDescent="0.2">
      <c r="A20" s="554"/>
      <c r="B20" s="575"/>
      <c r="C20" s="188"/>
      <c r="D20" s="189"/>
      <c r="E20" s="190" t="s">
        <v>265</v>
      </c>
      <c r="F20" s="51">
        <v>0.5</v>
      </c>
      <c r="G20" s="51">
        <v>0.5</v>
      </c>
      <c r="H20" s="51">
        <v>0.5</v>
      </c>
      <c r="I20" s="51">
        <v>0.5</v>
      </c>
      <c r="J20" s="51">
        <v>0.5</v>
      </c>
      <c r="K20" s="51">
        <v>0.5</v>
      </c>
      <c r="L20" s="51">
        <v>0.5</v>
      </c>
      <c r="M20" s="51">
        <v>0.5</v>
      </c>
      <c r="N20" s="51">
        <v>0.5</v>
      </c>
      <c r="O20" s="51">
        <v>0.5</v>
      </c>
      <c r="P20" s="51">
        <v>0.5</v>
      </c>
      <c r="Q20" s="51">
        <v>0.5</v>
      </c>
      <c r="R20" s="46">
        <f>AVERAGE(F20:Q20)</f>
        <v>0.5</v>
      </c>
      <c r="S20" s="92"/>
    </row>
    <row r="21" spans="1:19" s="1" customFormat="1" ht="22.5" customHeight="1" thickBot="1" x14ac:dyDescent="0.25">
      <c r="A21" s="554"/>
      <c r="B21" s="575"/>
      <c r="C21" s="209"/>
      <c r="D21" s="176"/>
      <c r="E21" s="177" t="s">
        <v>232</v>
      </c>
      <c r="F21" s="166">
        <v>0</v>
      </c>
      <c r="G21" s="166">
        <v>0</v>
      </c>
      <c r="H21" s="166">
        <v>0</v>
      </c>
      <c r="I21" s="166">
        <v>0</v>
      </c>
      <c r="J21" s="166">
        <v>0</v>
      </c>
      <c r="K21" s="166">
        <v>0</v>
      </c>
      <c r="L21" s="51">
        <v>1</v>
      </c>
      <c r="M21" s="51">
        <v>1</v>
      </c>
      <c r="N21" s="51">
        <v>1</v>
      </c>
      <c r="O21" s="51">
        <v>1</v>
      </c>
      <c r="P21" s="51">
        <v>1</v>
      </c>
      <c r="Q21" s="51">
        <v>1</v>
      </c>
      <c r="R21" s="49">
        <f>AVERAGE(F21:Q21)</f>
        <v>0.5</v>
      </c>
      <c r="S21" s="92"/>
    </row>
    <row r="22" spans="1:19" s="1" customFormat="1" ht="22.5" customHeight="1" thickBot="1" x14ac:dyDescent="0.25">
      <c r="A22" s="554"/>
      <c r="B22" s="576"/>
      <c r="C22" s="572" t="s">
        <v>7</v>
      </c>
      <c r="D22" s="573"/>
      <c r="E22" s="574"/>
      <c r="F22" s="82" t="e">
        <f>#N/A</f>
        <v>#N/A</v>
      </c>
      <c r="G22" s="66" t="e">
        <f>#N/A</f>
        <v>#N/A</v>
      </c>
      <c r="H22" s="66" t="e">
        <f>#N/A</f>
        <v>#N/A</v>
      </c>
      <c r="I22" s="66" t="e">
        <f>#N/A</f>
        <v>#N/A</v>
      </c>
      <c r="J22" s="66" t="e">
        <f>#N/A</f>
        <v>#N/A</v>
      </c>
      <c r="K22" s="66" t="e">
        <f>#N/A</f>
        <v>#N/A</v>
      </c>
      <c r="L22" s="66" t="e">
        <f>#N/A</f>
        <v>#N/A</v>
      </c>
      <c r="M22" s="66" t="e">
        <f>#N/A</f>
        <v>#N/A</v>
      </c>
      <c r="N22" s="66" t="e">
        <f>#N/A</f>
        <v>#N/A</v>
      </c>
      <c r="O22" s="66" t="e">
        <f>#N/A</f>
        <v>#N/A</v>
      </c>
      <c r="P22" s="66" t="e">
        <f>#N/A</f>
        <v>#N/A</v>
      </c>
      <c r="Q22" s="66" t="e">
        <f>#N/A</f>
        <v>#N/A</v>
      </c>
      <c r="R22" s="28" t="e">
        <f>AVERAGE(F22:Q22)</f>
        <v>#N/A</v>
      </c>
      <c r="S22" s="40"/>
    </row>
    <row r="23" spans="1:19" s="1" customFormat="1" ht="22.5" customHeight="1" thickBot="1" x14ac:dyDescent="0.25">
      <c r="A23" s="554"/>
      <c r="B23" s="22"/>
      <c r="C23" s="32"/>
      <c r="D23" s="32"/>
      <c r="E23" s="32"/>
      <c r="F23" s="15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33"/>
      <c r="S23" s="40"/>
    </row>
    <row r="24" spans="1:19" s="1" customFormat="1" ht="22.5" customHeight="1" x14ac:dyDescent="0.2">
      <c r="A24" s="554"/>
      <c r="B24" s="541" t="s">
        <v>56</v>
      </c>
      <c r="C24" s="544" t="s">
        <v>270</v>
      </c>
      <c r="D24" s="545"/>
      <c r="E24" s="546"/>
      <c r="F24" s="83">
        <v>4.2</v>
      </c>
      <c r="G24" s="34">
        <v>4.2</v>
      </c>
      <c r="H24" s="34">
        <v>4.2</v>
      </c>
      <c r="I24" s="34">
        <v>4.2</v>
      </c>
      <c r="J24" s="34">
        <v>4.2</v>
      </c>
      <c r="K24" s="34">
        <v>4.2</v>
      </c>
      <c r="L24" s="34">
        <v>4.2</v>
      </c>
      <c r="M24" s="34">
        <v>4.2</v>
      </c>
      <c r="N24" s="34">
        <v>4.2</v>
      </c>
      <c r="O24" s="34">
        <v>4.2</v>
      </c>
      <c r="P24" s="34">
        <v>4.2</v>
      </c>
      <c r="Q24" s="34">
        <v>4.2</v>
      </c>
      <c r="R24" s="50">
        <f>AVERAGE(F24:Q24)</f>
        <v>4.2000000000000011</v>
      </c>
      <c r="S24" s="92"/>
    </row>
    <row r="25" spans="1:19" s="1" customFormat="1" ht="22.5" customHeight="1" x14ac:dyDescent="0.2">
      <c r="A25" s="554"/>
      <c r="B25" s="556"/>
      <c r="C25" s="251"/>
      <c r="D25" s="252"/>
      <c r="E25" s="253" t="s">
        <v>116</v>
      </c>
      <c r="F25" s="110">
        <v>0.2</v>
      </c>
      <c r="G25" s="35">
        <v>0.2</v>
      </c>
      <c r="H25" s="35">
        <v>0.2</v>
      </c>
      <c r="I25" s="35">
        <v>0.2</v>
      </c>
      <c r="J25" s="35">
        <v>0.2</v>
      </c>
      <c r="K25" s="35">
        <v>0.2</v>
      </c>
      <c r="L25" s="35">
        <v>0.2</v>
      </c>
      <c r="M25" s="35">
        <v>0.2</v>
      </c>
      <c r="N25" s="35">
        <v>0.2</v>
      </c>
      <c r="O25" s="35">
        <v>0.2</v>
      </c>
      <c r="P25" s="35">
        <v>0.2</v>
      </c>
      <c r="Q25" s="35">
        <v>0.2</v>
      </c>
      <c r="R25" s="46">
        <f>AVERAGE(F25:Q25)</f>
        <v>0.19999999999999998</v>
      </c>
      <c r="S25" s="92"/>
    </row>
    <row r="26" spans="1:19" s="1" customFormat="1" ht="22.5" customHeight="1" thickBot="1" x14ac:dyDescent="0.25">
      <c r="A26" s="554"/>
      <c r="B26" s="542"/>
      <c r="C26" s="198"/>
      <c r="D26" s="196"/>
      <c r="E26" s="182"/>
      <c r="F26" s="79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49"/>
      <c r="S26" s="92"/>
    </row>
    <row r="27" spans="1:19" s="1" customFormat="1" ht="22.5" customHeight="1" thickBot="1" x14ac:dyDescent="0.25">
      <c r="A27" s="554"/>
      <c r="B27" s="543"/>
      <c r="C27" s="547" t="s">
        <v>7</v>
      </c>
      <c r="D27" s="548"/>
      <c r="E27" s="549"/>
      <c r="F27" s="82">
        <f>SUM(F24:F26)</f>
        <v>4.4000000000000004</v>
      </c>
      <c r="G27" s="26" t="e">
        <f>#N/A</f>
        <v>#N/A</v>
      </c>
      <c r="H27" s="26" t="e">
        <f>#N/A</f>
        <v>#N/A</v>
      </c>
      <c r="I27" s="26" t="e">
        <f>#N/A</f>
        <v>#N/A</v>
      </c>
      <c r="J27" s="26" t="e">
        <f>#N/A</f>
        <v>#N/A</v>
      </c>
      <c r="K27" s="26" t="e">
        <f>#N/A</f>
        <v>#N/A</v>
      </c>
      <c r="L27" s="26" t="e">
        <f>#N/A</f>
        <v>#N/A</v>
      </c>
      <c r="M27" s="26" t="e">
        <f>#N/A</f>
        <v>#N/A</v>
      </c>
      <c r="N27" s="26" t="e">
        <f>#N/A</f>
        <v>#N/A</v>
      </c>
      <c r="O27" s="26" t="e">
        <f>#N/A</f>
        <v>#N/A</v>
      </c>
      <c r="P27" s="26" t="e">
        <f>#N/A</f>
        <v>#N/A</v>
      </c>
      <c r="Q27" s="27" t="e">
        <f>#N/A</f>
        <v>#N/A</v>
      </c>
      <c r="R27" s="28" t="e">
        <f>AVERAGE(F27:Q27)</f>
        <v>#N/A</v>
      </c>
      <c r="S27" s="40"/>
    </row>
    <row r="28" spans="1:19" s="1" customFormat="1" ht="22.5" customHeight="1" thickBot="1" x14ac:dyDescent="0.25">
      <c r="A28" s="554"/>
      <c r="B28" s="22"/>
      <c r="C28" s="32"/>
      <c r="D28" s="32"/>
      <c r="E28" s="32"/>
      <c r="F28" s="15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33"/>
      <c r="S28" s="40"/>
    </row>
    <row r="29" spans="1:19" s="1" customFormat="1" ht="22.5" customHeight="1" x14ac:dyDescent="0.2">
      <c r="A29" s="554"/>
      <c r="B29" s="541" t="s">
        <v>80</v>
      </c>
      <c r="C29" s="544" t="s">
        <v>270</v>
      </c>
      <c r="D29" s="545"/>
      <c r="E29" s="546"/>
      <c r="F29" s="83">
        <v>0.5</v>
      </c>
      <c r="G29" s="34">
        <v>0.5</v>
      </c>
      <c r="H29" s="34">
        <v>0.5</v>
      </c>
      <c r="I29" s="34">
        <v>0.5</v>
      </c>
      <c r="J29" s="34">
        <v>0.5</v>
      </c>
      <c r="K29" s="34">
        <v>0.5</v>
      </c>
      <c r="L29" s="34">
        <v>0.5</v>
      </c>
      <c r="M29" s="34">
        <v>0.5</v>
      </c>
      <c r="N29" s="34">
        <v>0.5</v>
      </c>
      <c r="O29" s="34">
        <v>0.5</v>
      </c>
      <c r="P29" s="34">
        <v>0.5</v>
      </c>
      <c r="Q29" s="34">
        <v>0.5</v>
      </c>
      <c r="R29" s="50">
        <f>AVERAGE(F29:Q29)</f>
        <v>0.5</v>
      </c>
      <c r="S29" s="92"/>
    </row>
    <row r="30" spans="1:19" s="1" customFormat="1" ht="22.5" customHeight="1" thickBot="1" x14ac:dyDescent="0.25">
      <c r="A30" s="554"/>
      <c r="B30" s="542"/>
      <c r="C30" s="198"/>
      <c r="D30" s="196"/>
      <c r="E30" s="182"/>
      <c r="F30" s="79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49"/>
      <c r="S30" s="92"/>
    </row>
    <row r="31" spans="1:19" s="1" customFormat="1" ht="22.5" customHeight="1" thickBot="1" x14ac:dyDescent="0.25">
      <c r="A31" s="554"/>
      <c r="B31" s="543"/>
      <c r="C31" s="547" t="s">
        <v>7</v>
      </c>
      <c r="D31" s="548"/>
      <c r="E31" s="549"/>
      <c r="F31" s="82">
        <f>SUM(F29:F30)</f>
        <v>0.5</v>
      </c>
      <c r="G31" s="26" t="e">
        <f>#N/A</f>
        <v>#N/A</v>
      </c>
      <c r="H31" s="26" t="e">
        <f>#N/A</f>
        <v>#N/A</v>
      </c>
      <c r="I31" s="26" t="e">
        <f>#N/A</f>
        <v>#N/A</v>
      </c>
      <c r="J31" s="26" t="e">
        <f>#N/A</f>
        <v>#N/A</v>
      </c>
      <c r="K31" s="26" t="e">
        <f>#N/A</f>
        <v>#N/A</v>
      </c>
      <c r="L31" s="26" t="e">
        <f>#N/A</f>
        <v>#N/A</v>
      </c>
      <c r="M31" s="26" t="e">
        <f>#N/A</f>
        <v>#N/A</v>
      </c>
      <c r="N31" s="26" t="e">
        <f>#N/A</f>
        <v>#N/A</v>
      </c>
      <c r="O31" s="26" t="e">
        <f>#N/A</f>
        <v>#N/A</v>
      </c>
      <c r="P31" s="26" t="e">
        <f>#N/A</f>
        <v>#N/A</v>
      </c>
      <c r="Q31" s="27" t="e">
        <f>#N/A</f>
        <v>#N/A</v>
      </c>
      <c r="R31" s="28" t="e">
        <f>AVERAGE(F31:Q31)</f>
        <v>#N/A</v>
      </c>
      <c r="S31" s="40"/>
    </row>
    <row r="32" spans="1:19" s="1" customFormat="1" ht="22.5" customHeight="1" thickBot="1" x14ac:dyDescent="0.25">
      <c r="A32" s="554"/>
      <c r="B32" s="22"/>
      <c r="C32" s="32"/>
      <c r="D32" s="32"/>
      <c r="E32" s="32"/>
      <c r="F32" s="15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33"/>
      <c r="S32" s="40"/>
    </row>
    <row r="33" spans="1:20" s="1" customFormat="1" ht="22.5" customHeight="1" x14ac:dyDescent="0.2">
      <c r="A33" s="554"/>
      <c r="B33" s="541" t="s">
        <v>81</v>
      </c>
      <c r="C33" s="544" t="s">
        <v>270</v>
      </c>
      <c r="D33" s="545"/>
      <c r="E33" s="546"/>
      <c r="F33" s="83">
        <v>1.5</v>
      </c>
      <c r="G33" s="34">
        <v>1.5</v>
      </c>
      <c r="H33" s="34">
        <v>1.5</v>
      </c>
      <c r="I33" s="34">
        <v>1.5</v>
      </c>
      <c r="J33" s="34">
        <v>1.5</v>
      </c>
      <c r="K33" s="34">
        <v>1.5</v>
      </c>
      <c r="L33" s="34">
        <v>1.5</v>
      </c>
      <c r="M33" s="34">
        <v>1.5</v>
      </c>
      <c r="N33" s="34">
        <v>1.5</v>
      </c>
      <c r="O33" s="34">
        <v>1.5</v>
      </c>
      <c r="P33" s="34">
        <v>1.5</v>
      </c>
      <c r="Q33" s="34">
        <v>1.5</v>
      </c>
      <c r="R33" s="50">
        <f>AVERAGE(F33:Q33)</f>
        <v>1.5</v>
      </c>
      <c r="S33" s="92"/>
    </row>
    <row r="34" spans="1:20" s="1" customFormat="1" ht="22.5" customHeight="1" thickBot="1" x14ac:dyDescent="0.25">
      <c r="A34" s="554"/>
      <c r="B34" s="542"/>
      <c r="C34" s="198"/>
      <c r="D34" s="196"/>
      <c r="E34" s="182"/>
      <c r="F34" s="79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49"/>
      <c r="S34" s="92"/>
    </row>
    <row r="35" spans="1:20" s="1" customFormat="1" ht="22.5" customHeight="1" thickBot="1" x14ac:dyDescent="0.25">
      <c r="A35" s="554"/>
      <c r="B35" s="543"/>
      <c r="C35" s="547" t="s">
        <v>7</v>
      </c>
      <c r="D35" s="548"/>
      <c r="E35" s="549"/>
      <c r="F35" s="82">
        <f>SUM(F33:F34)</f>
        <v>1.5</v>
      </c>
      <c r="G35" s="26" t="e">
        <f>#N/A</f>
        <v>#N/A</v>
      </c>
      <c r="H35" s="26" t="e">
        <f>#N/A</f>
        <v>#N/A</v>
      </c>
      <c r="I35" s="26" t="e">
        <f>#N/A</f>
        <v>#N/A</v>
      </c>
      <c r="J35" s="26" t="e">
        <f>#N/A</f>
        <v>#N/A</v>
      </c>
      <c r="K35" s="26" t="e">
        <f>#N/A</f>
        <v>#N/A</v>
      </c>
      <c r="L35" s="26" t="e">
        <f>#N/A</f>
        <v>#N/A</v>
      </c>
      <c r="M35" s="26" t="e">
        <f>#N/A</f>
        <v>#N/A</v>
      </c>
      <c r="N35" s="26" t="e">
        <f>#N/A</f>
        <v>#N/A</v>
      </c>
      <c r="O35" s="26" t="e">
        <f>#N/A</f>
        <v>#N/A</v>
      </c>
      <c r="P35" s="26" t="e">
        <f>#N/A</f>
        <v>#N/A</v>
      </c>
      <c r="Q35" s="27" t="e">
        <f>#N/A</f>
        <v>#N/A</v>
      </c>
      <c r="R35" s="28" t="e">
        <f>AVERAGE(F35:Q35)</f>
        <v>#N/A</v>
      </c>
      <c r="S35" s="40"/>
    </row>
    <row r="36" spans="1:20" s="1" customFormat="1" ht="22.5" customHeight="1" thickBot="1" x14ac:dyDescent="0.25">
      <c r="A36" s="554"/>
      <c r="B36" s="22"/>
      <c r="C36" s="32"/>
      <c r="D36" s="32"/>
      <c r="E36" s="32"/>
      <c r="F36" s="15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33"/>
      <c r="S36" s="40"/>
    </row>
    <row r="37" spans="1:20" s="1" customFormat="1" ht="22.5" customHeight="1" x14ac:dyDescent="0.2">
      <c r="A37" s="554"/>
      <c r="B37" s="541" t="s">
        <v>82</v>
      </c>
      <c r="C37" s="544" t="s">
        <v>270</v>
      </c>
      <c r="D37" s="545"/>
      <c r="E37" s="546"/>
      <c r="F37" s="83">
        <v>4</v>
      </c>
      <c r="G37" s="34">
        <v>4</v>
      </c>
      <c r="H37" s="34">
        <v>4</v>
      </c>
      <c r="I37" s="34">
        <v>4</v>
      </c>
      <c r="J37" s="34">
        <v>4</v>
      </c>
      <c r="K37" s="34">
        <v>4</v>
      </c>
      <c r="L37" s="34">
        <v>4</v>
      </c>
      <c r="M37" s="34">
        <v>4</v>
      </c>
      <c r="N37" s="34">
        <v>4</v>
      </c>
      <c r="O37" s="34">
        <v>4</v>
      </c>
      <c r="P37" s="34">
        <v>4</v>
      </c>
      <c r="Q37" s="34">
        <v>4</v>
      </c>
      <c r="R37" s="50">
        <f>AVERAGE(F37:Q37)</f>
        <v>4</v>
      </c>
      <c r="S37" s="92"/>
    </row>
    <row r="38" spans="1:20" s="1" customFormat="1" ht="22.5" customHeight="1" thickBot="1" x14ac:dyDescent="0.25">
      <c r="A38" s="554"/>
      <c r="B38" s="542"/>
      <c r="C38" s="198"/>
      <c r="D38" s="196"/>
      <c r="E38" s="182"/>
      <c r="F38" s="79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49"/>
      <c r="S38" s="92"/>
    </row>
    <row r="39" spans="1:20" s="1" customFormat="1" ht="22.5" customHeight="1" thickBot="1" x14ac:dyDescent="0.25">
      <c r="A39" s="555"/>
      <c r="B39" s="543"/>
      <c r="C39" s="547" t="s">
        <v>7</v>
      </c>
      <c r="D39" s="548"/>
      <c r="E39" s="549"/>
      <c r="F39" s="82" t="e">
        <f>#N/A</f>
        <v>#N/A</v>
      </c>
      <c r="G39" s="26" t="e">
        <f>#N/A</f>
        <v>#N/A</v>
      </c>
      <c r="H39" s="26" t="e">
        <f>#N/A</f>
        <v>#N/A</v>
      </c>
      <c r="I39" s="26" t="e">
        <f>#N/A</f>
        <v>#N/A</v>
      </c>
      <c r="J39" s="26" t="e">
        <f>#N/A</f>
        <v>#N/A</v>
      </c>
      <c r="K39" s="26" t="e">
        <f>#N/A</f>
        <v>#N/A</v>
      </c>
      <c r="L39" s="26" t="e">
        <f>#N/A</f>
        <v>#N/A</v>
      </c>
      <c r="M39" s="26" t="e">
        <f>#N/A</f>
        <v>#N/A</v>
      </c>
      <c r="N39" s="26" t="e">
        <f>#N/A</f>
        <v>#N/A</v>
      </c>
      <c r="O39" s="26" t="e">
        <f>#N/A</f>
        <v>#N/A</v>
      </c>
      <c r="P39" s="26" t="e">
        <f>#N/A</f>
        <v>#N/A</v>
      </c>
      <c r="Q39" s="27" t="e">
        <f>#N/A</f>
        <v>#N/A</v>
      </c>
      <c r="R39" s="28" t="e">
        <f>AVERAGE(F39:Q39)</f>
        <v>#N/A</v>
      </c>
      <c r="S39" s="40"/>
    </row>
    <row r="40" spans="1:20" s="1" customFormat="1" ht="22.5" customHeight="1" thickBot="1" x14ac:dyDescent="0.25">
      <c r="A40" s="191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51" customHeight="1" thickBot="1" x14ac:dyDescent="0.25">
      <c r="A41" s="192"/>
      <c r="B41" s="22"/>
      <c r="C41" s="32"/>
      <c r="D41" s="32"/>
      <c r="E41" s="87" t="s">
        <v>279</v>
      </c>
      <c r="F41" s="88" t="e">
        <f>#N/A</f>
        <v>#N/A</v>
      </c>
      <c r="G41" s="88" t="e">
        <f>#N/A</f>
        <v>#N/A</v>
      </c>
      <c r="H41" s="88" t="e">
        <f>#N/A</f>
        <v>#N/A</v>
      </c>
      <c r="I41" s="88" t="e">
        <f>#N/A</f>
        <v>#N/A</v>
      </c>
      <c r="J41" s="88" t="e">
        <f>#N/A</f>
        <v>#N/A</v>
      </c>
      <c r="K41" s="88" t="e">
        <f>#N/A</f>
        <v>#N/A</v>
      </c>
      <c r="L41" s="88" t="e">
        <f>#N/A</f>
        <v>#N/A</v>
      </c>
      <c r="M41" s="88" t="e">
        <f>#N/A</f>
        <v>#N/A</v>
      </c>
      <c r="N41" s="88" t="e">
        <f>#N/A</f>
        <v>#N/A</v>
      </c>
      <c r="O41" s="88" t="e">
        <f>#N/A</f>
        <v>#N/A</v>
      </c>
      <c r="P41" s="88" t="e">
        <f>#N/A</f>
        <v>#N/A</v>
      </c>
      <c r="Q41" s="88" t="e">
        <f>#N/A</f>
        <v>#N/A</v>
      </c>
      <c r="R41" s="20" t="e">
        <f>AVERAGE(F41:Q41)</f>
        <v>#N/A</v>
      </c>
      <c r="S41" s="40"/>
      <c r="T41" s="14"/>
    </row>
    <row r="42" spans="1:20" s="1" customFormat="1" ht="22.5" customHeight="1" x14ac:dyDescent="0.2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192"/>
      <c r="B43" s="22"/>
      <c r="C43" s="32"/>
      <c r="D43" s="32"/>
      <c r="E43" s="32"/>
      <c r="F43" s="15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33"/>
      <c r="S43" s="40"/>
    </row>
    <row r="44" spans="1:20" s="1" customFormat="1" ht="22.5" customHeight="1" thickBot="1" x14ac:dyDescent="0.25">
      <c r="A44" s="192"/>
      <c r="B44" s="22"/>
      <c r="C44" s="32"/>
      <c r="D44" s="32"/>
      <c r="E44" s="32"/>
      <c r="F44" s="15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33"/>
      <c r="S44" s="40"/>
    </row>
    <row r="45" spans="1:20" s="1" customFormat="1" ht="22.5" customHeight="1" x14ac:dyDescent="0.2">
      <c r="A45" s="590" t="s">
        <v>159</v>
      </c>
      <c r="B45" s="541" t="s">
        <v>110</v>
      </c>
      <c r="C45" s="544" t="s">
        <v>270</v>
      </c>
      <c r="D45" s="545"/>
      <c r="E45" s="546"/>
      <c r="F45" s="83">
        <v>7</v>
      </c>
      <c r="G45" s="34">
        <v>7</v>
      </c>
      <c r="H45" s="34">
        <v>7</v>
      </c>
      <c r="I45" s="34">
        <v>7</v>
      </c>
      <c r="J45" s="34">
        <v>7</v>
      </c>
      <c r="K45" s="34">
        <v>7</v>
      </c>
      <c r="L45" s="34">
        <v>7</v>
      </c>
      <c r="M45" s="34">
        <v>7</v>
      </c>
      <c r="N45" s="34">
        <v>7</v>
      </c>
      <c r="O45" s="34">
        <v>7</v>
      </c>
      <c r="P45" s="34">
        <v>7</v>
      </c>
      <c r="Q45" s="34">
        <v>7</v>
      </c>
      <c r="R45" s="50">
        <f>AVERAGE(F45:Q45)</f>
        <v>7</v>
      </c>
      <c r="S45" s="40"/>
    </row>
    <row r="46" spans="1:20" s="1" customFormat="1" ht="22.5" customHeight="1" x14ac:dyDescent="0.2">
      <c r="A46" s="591"/>
      <c r="B46" s="556"/>
      <c r="C46" s="313"/>
      <c r="D46" s="314"/>
      <c r="E46" s="310" t="s">
        <v>237</v>
      </c>
      <c r="F46" s="35">
        <v>-0.2</v>
      </c>
      <c r="G46" s="35">
        <v>-0.2</v>
      </c>
      <c r="H46" s="35">
        <v>-0.2</v>
      </c>
      <c r="I46" s="35">
        <v>-0.2</v>
      </c>
      <c r="J46" s="35">
        <v>-0.2</v>
      </c>
      <c r="K46" s="35">
        <v>-0.2</v>
      </c>
      <c r="L46" s="35">
        <v>-0.2</v>
      </c>
      <c r="M46" s="35">
        <v>-0.2</v>
      </c>
      <c r="N46" s="35">
        <v>-0.2</v>
      </c>
      <c r="O46" s="35">
        <v>-0.2</v>
      </c>
      <c r="P46" s="35">
        <v>-0.2</v>
      </c>
      <c r="Q46" s="35">
        <v>-0.2</v>
      </c>
      <c r="R46" s="46">
        <f>AVERAGE(F46:Q46)</f>
        <v>-0.19999999999999998</v>
      </c>
      <c r="S46" s="40"/>
    </row>
    <row r="47" spans="1:20" s="1" customFormat="1" ht="22.5" customHeight="1" thickBot="1" x14ac:dyDescent="0.25">
      <c r="A47" s="591"/>
      <c r="B47" s="556"/>
      <c r="C47" s="198"/>
      <c r="D47" s="196"/>
      <c r="E47" s="182"/>
      <c r="F47" s="59">
        <v>0</v>
      </c>
      <c r="G47" s="59">
        <v>0</v>
      </c>
      <c r="H47" s="59">
        <v>0</v>
      </c>
      <c r="I47" s="59">
        <v>0</v>
      </c>
      <c r="J47" s="59">
        <v>0</v>
      </c>
      <c r="K47" s="59">
        <v>0</v>
      </c>
      <c r="L47" s="59">
        <v>0</v>
      </c>
      <c r="M47" s="59">
        <v>0</v>
      </c>
      <c r="N47" s="59">
        <v>0</v>
      </c>
      <c r="O47" s="59">
        <v>0</v>
      </c>
      <c r="P47" s="59">
        <v>0</v>
      </c>
      <c r="Q47" s="59">
        <v>0</v>
      </c>
      <c r="R47" s="46"/>
      <c r="S47" s="40"/>
    </row>
    <row r="48" spans="1:20" s="1" customFormat="1" ht="22.5" customHeight="1" thickBot="1" x14ac:dyDescent="0.25">
      <c r="A48" s="591"/>
      <c r="B48" s="543"/>
      <c r="C48" s="547" t="s">
        <v>7</v>
      </c>
      <c r="D48" s="548"/>
      <c r="E48" s="549"/>
      <c r="F48" s="99">
        <f>SUM(F45:F47)</f>
        <v>6.8</v>
      </c>
      <c r="G48" s="99" t="e">
        <f>#N/A</f>
        <v>#N/A</v>
      </c>
      <c r="H48" s="99" t="e">
        <f>#N/A</f>
        <v>#N/A</v>
      </c>
      <c r="I48" s="99" t="e">
        <f>#N/A</f>
        <v>#N/A</v>
      </c>
      <c r="J48" s="99" t="e">
        <f>#N/A</f>
        <v>#N/A</v>
      </c>
      <c r="K48" s="99" t="e">
        <f>#N/A</f>
        <v>#N/A</v>
      </c>
      <c r="L48" s="99" t="e">
        <f>#N/A</f>
        <v>#N/A</v>
      </c>
      <c r="M48" s="99" t="e">
        <f>#N/A</f>
        <v>#N/A</v>
      </c>
      <c r="N48" s="99" t="e">
        <f>#N/A</f>
        <v>#N/A</v>
      </c>
      <c r="O48" s="99" t="e">
        <f>#N/A</f>
        <v>#N/A</v>
      </c>
      <c r="P48" s="99" t="e">
        <f>#N/A</f>
        <v>#N/A</v>
      </c>
      <c r="Q48" s="99" t="e">
        <f>#N/A</f>
        <v>#N/A</v>
      </c>
      <c r="R48" s="28" t="e">
        <f>AVERAGE(F48:Q48)</f>
        <v>#N/A</v>
      </c>
      <c r="S48" s="40"/>
    </row>
    <row r="49" spans="1:19" s="1" customFormat="1" ht="22.5" customHeight="1" thickBot="1" x14ac:dyDescent="0.25">
      <c r="A49" s="591"/>
      <c r="B49" s="22"/>
      <c r="C49" s="32"/>
      <c r="D49" s="32"/>
      <c r="E49" s="32"/>
      <c r="F49" s="15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33"/>
      <c r="S49" s="40"/>
    </row>
    <row r="50" spans="1:19" s="1" customFormat="1" ht="22.5" customHeight="1" x14ac:dyDescent="0.2">
      <c r="A50" s="591"/>
      <c r="B50" s="541" t="s">
        <v>111</v>
      </c>
      <c r="C50" s="544" t="s">
        <v>270</v>
      </c>
      <c r="D50" s="545"/>
      <c r="E50" s="546"/>
      <c r="F50" s="83">
        <v>2.7</v>
      </c>
      <c r="G50" s="34">
        <v>2.7</v>
      </c>
      <c r="H50" s="34">
        <v>2.7</v>
      </c>
      <c r="I50" s="34">
        <v>2.7</v>
      </c>
      <c r="J50" s="34">
        <v>2.7</v>
      </c>
      <c r="K50" s="34">
        <v>2.7</v>
      </c>
      <c r="L50" s="34">
        <v>2.7</v>
      </c>
      <c r="M50" s="34">
        <v>2.7</v>
      </c>
      <c r="N50" s="34">
        <v>2.7</v>
      </c>
      <c r="O50" s="34">
        <v>2.7</v>
      </c>
      <c r="P50" s="34">
        <v>2.7</v>
      </c>
      <c r="Q50" s="34">
        <v>2.7</v>
      </c>
      <c r="R50" s="50">
        <f>AVERAGE(F50:Q50)</f>
        <v>2.6999999999999997</v>
      </c>
      <c r="S50" s="92"/>
    </row>
    <row r="51" spans="1:19" s="1" customFormat="1" ht="22.5" customHeight="1" x14ac:dyDescent="0.2">
      <c r="A51" s="591"/>
      <c r="B51" s="556"/>
      <c r="C51" s="251"/>
      <c r="D51" s="252"/>
      <c r="E51" s="253" t="s">
        <v>237</v>
      </c>
      <c r="F51" s="435">
        <f>-0.7-0.3</f>
        <v>-1</v>
      </c>
      <c r="G51" s="35">
        <f>-0.7-0.3</f>
        <v>-1</v>
      </c>
      <c r="H51" s="35" t="e">
        <f>#N/A</f>
        <v>#N/A</v>
      </c>
      <c r="I51" s="35" t="e">
        <f>#N/A</f>
        <v>#N/A</v>
      </c>
      <c r="J51" s="35" t="e">
        <f>#N/A</f>
        <v>#N/A</v>
      </c>
      <c r="K51" s="35" t="e">
        <f>#N/A</f>
        <v>#N/A</v>
      </c>
      <c r="L51" s="35" t="e">
        <f>#N/A</f>
        <v>#N/A</v>
      </c>
      <c r="M51" s="35" t="e">
        <f>#N/A</f>
        <v>#N/A</v>
      </c>
      <c r="N51" s="35" t="e">
        <f>#N/A</f>
        <v>#N/A</v>
      </c>
      <c r="O51" s="35" t="e">
        <f>#N/A</f>
        <v>#N/A</v>
      </c>
      <c r="P51" s="35" t="e">
        <f>#N/A</f>
        <v>#N/A</v>
      </c>
      <c r="Q51" s="35" t="e">
        <f>#N/A</f>
        <v>#N/A</v>
      </c>
      <c r="R51" s="46" t="e">
        <f>AVERAGE(F51:Q51)</f>
        <v>#N/A</v>
      </c>
      <c r="S51" s="92"/>
    </row>
    <row r="52" spans="1:19" s="1" customFormat="1" ht="22.5" customHeight="1" thickBot="1" x14ac:dyDescent="0.25">
      <c r="A52" s="591"/>
      <c r="B52" s="556"/>
      <c r="C52" s="198"/>
      <c r="D52" s="196"/>
      <c r="E52" s="182"/>
      <c r="F52" s="59">
        <v>0</v>
      </c>
      <c r="G52" s="59">
        <v>0</v>
      </c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59">
        <v>0</v>
      </c>
      <c r="P52" s="59">
        <v>0</v>
      </c>
      <c r="Q52" s="59">
        <v>0</v>
      </c>
      <c r="R52" s="46"/>
      <c r="S52" s="92"/>
    </row>
    <row r="53" spans="1:19" s="1" customFormat="1" ht="22.5" customHeight="1" thickBot="1" x14ac:dyDescent="0.25">
      <c r="A53" s="591"/>
      <c r="B53" s="543"/>
      <c r="C53" s="547" t="s">
        <v>7</v>
      </c>
      <c r="D53" s="548"/>
      <c r="E53" s="549"/>
      <c r="F53" s="99" t="e">
        <f>#N/A</f>
        <v>#N/A</v>
      </c>
      <c r="G53" s="99" t="e">
        <f>#N/A</f>
        <v>#N/A</v>
      </c>
      <c r="H53" s="99" t="e">
        <f>#N/A</f>
        <v>#N/A</v>
      </c>
      <c r="I53" s="99" t="e">
        <f>#N/A</f>
        <v>#N/A</v>
      </c>
      <c r="J53" s="99" t="e">
        <f>#N/A</f>
        <v>#N/A</v>
      </c>
      <c r="K53" s="99" t="e">
        <f>#N/A</f>
        <v>#N/A</v>
      </c>
      <c r="L53" s="99" t="e">
        <f>#N/A</f>
        <v>#N/A</v>
      </c>
      <c r="M53" s="99" t="e">
        <f>#N/A</f>
        <v>#N/A</v>
      </c>
      <c r="N53" s="99" t="e">
        <f>#N/A</f>
        <v>#N/A</v>
      </c>
      <c r="O53" s="99" t="e">
        <f>#N/A</f>
        <v>#N/A</v>
      </c>
      <c r="P53" s="99" t="e">
        <f>#N/A</f>
        <v>#N/A</v>
      </c>
      <c r="Q53" s="99" t="e">
        <f>#N/A</f>
        <v>#N/A</v>
      </c>
      <c r="R53" s="28" t="e">
        <f>AVERAGE(F53:Q53)</f>
        <v>#N/A</v>
      </c>
      <c r="S53" s="40"/>
    </row>
    <row r="54" spans="1:19" s="1" customFormat="1" ht="22.5" customHeight="1" thickBot="1" x14ac:dyDescent="0.25">
      <c r="A54" s="591"/>
      <c r="B54" s="22"/>
      <c r="C54" s="32"/>
      <c r="D54" s="32"/>
      <c r="E54" s="32"/>
      <c r="F54" s="15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33"/>
      <c r="S54" s="40"/>
    </row>
    <row r="55" spans="1:19" s="1" customFormat="1" ht="22.5" customHeight="1" x14ac:dyDescent="0.2">
      <c r="A55" s="591"/>
      <c r="B55" s="541" t="s">
        <v>112</v>
      </c>
      <c r="C55" s="544" t="s">
        <v>270</v>
      </c>
      <c r="D55" s="545"/>
      <c r="E55" s="546"/>
      <c r="F55" s="83">
        <v>14.8</v>
      </c>
      <c r="G55" s="34">
        <v>14.8</v>
      </c>
      <c r="H55" s="34">
        <v>14.8</v>
      </c>
      <c r="I55" s="34">
        <v>14.8</v>
      </c>
      <c r="J55" s="34">
        <v>14.8</v>
      </c>
      <c r="K55" s="34">
        <v>14.8</v>
      </c>
      <c r="L55" s="34">
        <v>14.8</v>
      </c>
      <c r="M55" s="34">
        <v>14.8</v>
      </c>
      <c r="N55" s="34">
        <v>14.8</v>
      </c>
      <c r="O55" s="34">
        <v>14.8</v>
      </c>
      <c r="P55" s="34">
        <v>14.8</v>
      </c>
      <c r="Q55" s="34">
        <v>14.8</v>
      </c>
      <c r="R55" s="50">
        <f>AVERAGE(F55:Q55)</f>
        <v>14.800000000000002</v>
      </c>
      <c r="S55" s="92"/>
    </row>
    <row r="56" spans="1:19" s="1" customFormat="1" ht="22.5" customHeight="1" x14ac:dyDescent="0.2">
      <c r="A56" s="591"/>
      <c r="B56" s="556"/>
      <c r="C56" s="251"/>
      <c r="D56" s="252"/>
      <c r="E56" s="253" t="s">
        <v>237</v>
      </c>
      <c r="F56" s="435">
        <v>-0.3</v>
      </c>
      <c r="G56" s="35">
        <v>-0.3</v>
      </c>
      <c r="H56" s="35">
        <v>-0.3</v>
      </c>
      <c r="I56" s="35">
        <v>-0.3</v>
      </c>
      <c r="J56" s="35">
        <v>-0.3</v>
      </c>
      <c r="K56" s="35">
        <v>-0.3</v>
      </c>
      <c r="L56" s="35">
        <v>-0.3</v>
      </c>
      <c r="M56" s="35">
        <v>-0.3</v>
      </c>
      <c r="N56" s="35">
        <v>-0.3</v>
      </c>
      <c r="O56" s="35">
        <v>-0.3</v>
      </c>
      <c r="P56" s="35">
        <v>-0.3</v>
      </c>
      <c r="Q56" s="35">
        <v>-0.3</v>
      </c>
      <c r="R56" s="46">
        <f>AVERAGE(F56:Q56)</f>
        <v>-0.29999999999999993</v>
      </c>
      <c r="S56" s="92"/>
    </row>
    <row r="57" spans="1:19" s="1" customFormat="1" ht="22.5" customHeight="1" thickBot="1" x14ac:dyDescent="0.25">
      <c r="A57" s="591"/>
      <c r="B57" s="556"/>
      <c r="C57" s="198"/>
      <c r="D57" s="196"/>
      <c r="E57" s="182"/>
      <c r="F57" s="59">
        <v>0</v>
      </c>
      <c r="G57" s="59">
        <v>0</v>
      </c>
      <c r="H57" s="59">
        <v>0</v>
      </c>
      <c r="I57" s="59">
        <v>0</v>
      </c>
      <c r="J57" s="59">
        <v>0</v>
      </c>
      <c r="K57" s="59">
        <v>0</v>
      </c>
      <c r="L57" s="59">
        <v>0</v>
      </c>
      <c r="M57" s="59">
        <v>0</v>
      </c>
      <c r="N57" s="59">
        <v>0</v>
      </c>
      <c r="O57" s="59">
        <v>0</v>
      </c>
      <c r="P57" s="59">
        <v>0</v>
      </c>
      <c r="Q57" s="59">
        <v>0</v>
      </c>
      <c r="R57" s="46"/>
      <c r="S57" s="92"/>
    </row>
    <row r="58" spans="1:19" s="1" customFormat="1" ht="22.5" customHeight="1" thickBot="1" x14ac:dyDescent="0.25">
      <c r="A58" s="591"/>
      <c r="B58" s="543"/>
      <c r="C58" s="547" t="s">
        <v>7</v>
      </c>
      <c r="D58" s="548"/>
      <c r="E58" s="549"/>
      <c r="F58" s="99" t="e">
        <f>#N/A</f>
        <v>#N/A</v>
      </c>
      <c r="G58" s="99" t="e">
        <f>#N/A</f>
        <v>#N/A</v>
      </c>
      <c r="H58" s="99" t="e">
        <f>#N/A</f>
        <v>#N/A</v>
      </c>
      <c r="I58" s="99" t="e">
        <f>#N/A</f>
        <v>#N/A</v>
      </c>
      <c r="J58" s="99" t="e">
        <f>#N/A</f>
        <v>#N/A</v>
      </c>
      <c r="K58" s="99" t="e">
        <f>#N/A</f>
        <v>#N/A</v>
      </c>
      <c r="L58" s="99" t="e">
        <f>#N/A</f>
        <v>#N/A</v>
      </c>
      <c r="M58" s="99" t="e">
        <f>#N/A</f>
        <v>#N/A</v>
      </c>
      <c r="N58" s="99" t="e">
        <f>#N/A</f>
        <v>#N/A</v>
      </c>
      <c r="O58" s="99" t="e">
        <f>#N/A</f>
        <v>#N/A</v>
      </c>
      <c r="P58" s="99" t="e">
        <f>#N/A</f>
        <v>#N/A</v>
      </c>
      <c r="Q58" s="99" t="e">
        <f>#N/A</f>
        <v>#N/A</v>
      </c>
      <c r="R58" s="28" t="e">
        <f>AVERAGE(F58:Q58)</f>
        <v>#N/A</v>
      </c>
      <c r="S58" s="40"/>
    </row>
    <row r="59" spans="1:19" s="1" customFormat="1" ht="22.5" customHeight="1" thickBot="1" x14ac:dyDescent="0.25">
      <c r="A59" s="591"/>
      <c r="B59" s="22"/>
      <c r="C59" s="32"/>
      <c r="D59" s="32"/>
      <c r="E59" s="32"/>
      <c r="F59" s="15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33"/>
      <c r="S59" s="40"/>
    </row>
    <row r="60" spans="1:19" s="1" customFormat="1" ht="22.5" customHeight="1" x14ac:dyDescent="0.2">
      <c r="A60" s="591"/>
      <c r="B60" s="541" t="s">
        <v>84</v>
      </c>
      <c r="C60" s="544" t="s">
        <v>270</v>
      </c>
      <c r="D60" s="545"/>
      <c r="E60" s="546"/>
      <c r="F60" s="83">
        <v>8.8000000000000007</v>
      </c>
      <c r="G60" s="34">
        <v>8.8000000000000007</v>
      </c>
      <c r="H60" s="34">
        <v>8.8000000000000007</v>
      </c>
      <c r="I60" s="34">
        <v>8.8000000000000007</v>
      </c>
      <c r="J60" s="34">
        <v>8.8000000000000007</v>
      </c>
      <c r="K60" s="34">
        <v>8.8000000000000007</v>
      </c>
      <c r="L60" s="34">
        <v>8.8000000000000007</v>
      </c>
      <c r="M60" s="34">
        <v>8.8000000000000007</v>
      </c>
      <c r="N60" s="34">
        <v>8.8000000000000007</v>
      </c>
      <c r="O60" s="34">
        <v>8.8000000000000007</v>
      </c>
      <c r="P60" s="34">
        <v>8.8000000000000007</v>
      </c>
      <c r="Q60" s="34">
        <v>8.8000000000000007</v>
      </c>
      <c r="R60" s="50">
        <f>AVERAGE(F60:Q60)</f>
        <v>8.7999999999999989</v>
      </c>
      <c r="S60" s="92"/>
    </row>
    <row r="61" spans="1:19" s="1" customFormat="1" ht="22.5" customHeight="1" x14ac:dyDescent="0.2">
      <c r="A61" s="591"/>
      <c r="B61" s="556"/>
      <c r="C61" s="251"/>
      <c r="D61" s="252"/>
      <c r="E61" s="253" t="s">
        <v>237</v>
      </c>
      <c r="F61" s="103">
        <v>-0.2</v>
      </c>
      <c r="G61" s="102">
        <v>-0.2</v>
      </c>
      <c r="H61" s="102">
        <v>-0.2</v>
      </c>
      <c r="I61" s="102">
        <v>-0.2</v>
      </c>
      <c r="J61" s="102">
        <v>-0.2</v>
      </c>
      <c r="K61" s="102">
        <v>-0.2</v>
      </c>
      <c r="L61" s="102">
        <v>-0.2</v>
      </c>
      <c r="M61" s="102">
        <v>-0.2</v>
      </c>
      <c r="N61" s="102">
        <v>-0.2</v>
      </c>
      <c r="O61" s="102">
        <v>-0.2</v>
      </c>
      <c r="P61" s="102">
        <v>-0.2</v>
      </c>
      <c r="Q61" s="102">
        <v>-0.2</v>
      </c>
      <c r="R61" s="46">
        <f>AVERAGE(F61:Q61)</f>
        <v>-0.19999999999999998</v>
      </c>
      <c r="S61" s="92"/>
    </row>
    <row r="62" spans="1:19" s="1" customFormat="1" ht="27.75" customHeight="1" x14ac:dyDescent="0.2">
      <c r="A62" s="591"/>
      <c r="B62" s="556"/>
      <c r="C62" s="209"/>
      <c r="D62" s="176"/>
      <c r="E62" s="177"/>
      <c r="F62" s="412">
        <v>0</v>
      </c>
      <c r="G62" s="412">
        <v>0</v>
      </c>
      <c r="H62" s="412">
        <v>0</v>
      </c>
      <c r="I62" s="412">
        <v>0</v>
      </c>
      <c r="J62" s="412">
        <v>0</v>
      </c>
      <c r="K62" s="412">
        <v>0</v>
      </c>
      <c r="L62" s="412">
        <v>0</v>
      </c>
      <c r="M62" s="412">
        <v>0</v>
      </c>
      <c r="N62" s="412">
        <v>0</v>
      </c>
      <c r="O62" s="412">
        <v>0</v>
      </c>
      <c r="P62" s="412">
        <v>0</v>
      </c>
      <c r="Q62" s="413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91"/>
      <c r="B63" s="542"/>
      <c r="C63" s="198"/>
      <c r="D63" s="196"/>
      <c r="E63" s="182"/>
      <c r="F63" s="97">
        <v>0</v>
      </c>
      <c r="G63" s="161">
        <v>0</v>
      </c>
      <c r="H63" s="161">
        <v>0</v>
      </c>
      <c r="I63" s="161">
        <v>0</v>
      </c>
      <c r="J63" s="161">
        <v>0</v>
      </c>
      <c r="K63" s="161">
        <v>0</v>
      </c>
      <c r="L63" s="161">
        <v>0</v>
      </c>
      <c r="M63" s="161">
        <v>0</v>
      </c>
      <c r="N63" s="161">
        <v>0</v>
      </c>
      <c r="O63" s="161">
        <v>0</v>
      </c>
      <c r="P63" s="161">
        <v>0</v>
      </c>
      <c r="Q63" s="161">
        <v>0</v>
      </c>
      <c r="R63" s="49">
        <f>AVERAGE(F63:Q63)</f>
        <v>0</v>
      </c>
      <c r="S63" s="92"/>
    </row>
    <row r="64" spans="1:19" s="1" customFormat="1" ht="22.5" customHeight="1" thickBot="1" x14ac:dyDescent="0.25">
      <c r="A64" s="591"/>
      <c r="B64" s="543"/>
      <c r="C64" s="547" t="s">
        <v>7</v>
      </c>
      <c r="D64" s="548"/>
      <c r="E64" s="549"/>
      <c r="F64" s="82" t="e">
        <f>#N/A</f>
        <v>#N/A</v>
      </c>
      <c r="G64" s="26" t="e">
        <f>#N/A</f>
        <v>#N/A</v>
      </c>
      <c r="H64" s="26" t="e">
        <f>#N/A</f>
        <v>#N/A</v>
      </c>
      <c r="I64" s="26" t="e">
        <f>#N/A</f>
        <v>#N/A</v>
      </c>
      <c r="J64" s="26" t="e">
        <f>#N/A</f>
        <v>#N/A</v>
      </c>
      <c r="K64" s="26" t="e">
        <f>#N/A</f>
        <v>#N/A</v>
      </c>
      <c r="L64" s="26" t="e">
        <f>#N/A</f>
        <v>#N/A</v>
      </c>
      <c r="M64" s="26" t="e">
        <f>#N/A</f>
        <v>#N/A</v>
      </c>
      <c r="N64" s="26" t="e">
        <f>#N/A</f>
        <v>#N/A</v>
      </c>
      <c r="O64" s="26" t="e">
        <f>#N/A</f>
        <v>#N/A</v>
      </c>
      <c r="P64" s="26" t="e">
        <f>#N/A</f>
        <v>#N/A</v>
      </c>
      <c r="Q64" s="27" t="e">
        <f>#N/A</f>
        <v>#N/A</v>
      </c>
      <c r="R64" s="28" t="e">
        <f>AVERAGE(F64:Q64)</f>
        <v>#N/A</v>
      </c>
      <c r="S64" s="40"/>
    </row>
    <row r="65" spans="1:20" s="1" customFormat="1" ht="22.5" customHeight="1" thickBot="1" x14ac:dyDescent="0.25">
      <c r="A65" s="591"/>
      <c r="B65" s="22"/>
      <c r="C65" s="32"/>
      <c r="D65" s="32"/>
      <c r="E65" s="32"/>
      <c r="F65" s="15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33"/>
      <c r="S65" s="40"/>
    </row>
    <row r="66" spans="1:20" s="1" customFormat="1" ht="22.5" customHeight="1" x14ac:dyDescent="0.2">
      <c r="A66" s="591"/>
      <c r="B66" s="541" t="s">
        <v>85</v>
      </c>
      <c r="C66" s="544" t="s">
        <v>270</v>
      </c>
      <c r="D66" s="545"/>
      <c r="E66" s="546"/>
      <c r="F66" s="83">
        <v>22</v>
      </c>
      <c r="G66" s="34">
        <v>22</v>
      </c>
      <c r="H66" s="34">
        <v>22</v>
      </c>
      <c r="I66" s="34">
        <v>22</v>
      </c>
      <c r="J66" s="34">
        <v>22</v>
      </c>
      <c r="K66" s="34">
        <v>22</v>
      </c>
      <c r="L66" s="34">
        <v>22</v>
      </c>
      <c r="M66" s="34">
        <v>22</v>
      </c>
      <c r="N66" s="34">
        <v>22</v>
      </c>
      <c r="O66" s="34">
        <v>22</v>
      </c>
      <c r="P66" s="34">
        <v>22</v>
      </c>
      <c r="Q66" s="34">
        <v>22</v>
      </c>
      <c r="R66" s="50">
        <f>AVERAGE(F66:Q66)</f>
        <v>22</v>
      </c>
      <c r="S66" s="92"/>
    </row>
    <row r="67" spans="1:20" s="1" customFormat="1" ht="22.5" customHeight="1" thickBot="1" x14ac:dyDescent="0.25">
      <c r="A67" s="591"/>
      <c r="B67" s="556"/>
      <c r="C67" s="198"/>
      <c r="D67" s="196"/>
      <c r="E67" s="182"/>
      <c r="F67" s="208">
        <v>0</v>
      </c>
      <c r="G67" s="171">
        <v>0</v>
      </c>
      <c r="H67" s="171">
        <v>0</v>
      </c>
      <c r="I67" s="171">
        <v>0</v>
      </c>
      <c r="J67" s="171">
        <v>0</v>
      </c>
      <c r="K67" s="171">
        <v>0</v>
      </c>
      <c r="L67" s="171">
        <v>0</v>
      </c>
      <c r="M67" s="171">
        <v>0</v>
      </c>
      <c r="N67" s="171">
        <v>0</v>
      </c>
      <c r="O67" s="171">
        <v>0</v>
      </c>
      <c r="P67" s="171">
        <v>0</v>
      </c>
      <c r="Q67" s="171">
        <v>0</v>
      </c>
      <c r="R67" s="46">
        <f>AVERAGE(F67:Q67)</f>
        <v>0</v>
      </c>
      <c r="S67" s="92"/>
    </row>
    <row r="68" spans="1:20" s="1" customFormat="1" ht="22.5" customHeight="1" thickBot="1" x14ac:dyDescent="0.25">
      <c r="A68" s="592"/>
      <c r="B68" s="543"/>
      <c r="C68" s="547" t="s">
        <v>7</v>
      </c>
      <c r="D68" s="548"/>
      <c r="E68" s="549"/>
      <c r="F68" s="82">
        <f>SUM(F66:F67)</f>
        <v>22</v>
      </c>
      <c r="G68" s="26" t="e">
        <f>#N/A</f>
        <v>#N/A</v>
      </c>
      <c r="H68" s="26" t="e">
        <f>#N/A</f>
        <v>#N/A</v>
      </c>
      <c r="I68" s="26" t="e">
        <f>#N/A</f>
        <v>#N/A</v>
      </c>
      <c r="J68" s="26" t="e">
        <f>#N/A</f>
        <v>#N/A</v>
      </c>
      <c r="K68" s="26" t="e">
        <f>#N/A</f>
        <v>#N/A</v>
      </c>
      <c r="L68" s="26" t="e">
        <f>#N/A</f>
        <v>#N/A</v>
      </c>
      <c r="M68" s="26" t="e">
        <f>#N/A</f>
        <v>#N/A</v>
      </c>
      <c r="N68" s="26" t="e">
        <f>#N/A</f>
        <v>#N/A</v>
      </c>
      <c r="O68" s="26" t="e">
        <f>#N/A</f>
        <v>#N/A</v>
      </c>
      <c r="P68" s="26" t="e">
        <f>#N/A</f>
        <v>#N/A</v>
      </c>
      <c r="Q68" s="27" t="e">
        <f>#N/A</f>
        <v>#N/A</v>
      </c>
      <c r="R68" s="28" t="e">
        <f>AVERAGE(F68:Q68)</f>
        <v>#N/A</v>
      </c>
      <c r="S68" s="40"/>
    </row>
    <row r="69" spans="1:20" s="1" customFormat="1" ht="22.5" customHeight="1" thickBot="1" x14ac:dyDescent="0.25">
      <c r="A69" s="22"/>
      <c r="B69" s="22"/>
      <c r="C69" s="32"/>
      <c r="D69" s="32"/>
      <c r="E69" s="32"/>
      <c r="F69" s="15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33"/>
      <c r="S69" s="40"/>
    </row>
    <row r="70" spans="1:20" s="1" customFormat="1" ht="51" customHeight="1" thickBot="1" x14ac:dyDescent="0.25">
      <c r="A70" s="532"/>
      <c r="B70" s="533"/>
      <c r="C70" s="32"/>
      <c r="D70" s="32"/>
      <c r="E70" s="87" t="s">
        <v>279</v>
      </c>
      <c r="F70" s="88" t="e">
        <f>#N/A</f>
        <v>#N/A</v>
      </c>
      <c r="G70" s="88" t="e">
        <f>#N/A</f>
        <v>#N/A</v>
      </c>
      <c r="H70" s="88" t="e">
        <f>#N/A</f>
        <v>#N/A</v>
      </c>
      <c r="I70" s="88" t="e">
        <f>#N/A</f>
        <v>#N/A</v>
      </c>
      <c r="J70" s="88" t="e">
        <f>#N/A</f>
        <v>#N/A</v>
      </c>
      <c r="K70" s="88" t="e">
        <f>#N/A</f>
        <v>#N/A</v>
      </c>
      <c r="L70" s="88" t="e">
        <f>#N/A</f>
        <v>#N/A</v>
      </c>
      <c r="M70" s="88" t="e">
        <f>#N/A</f>
        <v>#N/A</v>
      </c>
      <c r="N70" s="88" t="e">
        <f>#N/A</f>
        <v>#N/A</v>
      </c>
      <c r="O70" s="88" t="e">
        <f>#N/A</f>
        <v>#N/A</v>
      </c>
      <c r="P70" s="88" t="e">
        <f>#N/A</f>
        <v>#N/A</v>
      </c>
      <c r="Q70" s="88" t="e">
        <f>#N/A</f>
        <v>#N/A</v>
      </c>
      <c r="R70" s="20" t="e">
        <f>AVERAGE(F70:Q70)</f>
        <v>#N/A</v>
      </c>
      <c r="S70" s="92"/>
      <c r="T70" s="14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thickBot="1" x14ac:dyDescent="0.25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x14ac:dyDescent="0.2">
      <c r="A73" s="590" t="s">
        <v>169</v>
      </c>
      <c r="B73" s="593" t="s">
        <v>0</v>
      </c>
      <c r="C73" s="544" t="s">
        <v>270</v>
      </c>
      <c r="D73" s="545"/>
      <c r="E73" s="546"/>
      <c r="F73" s="83">
        <v>9.5500000000000007</v>
      </c>
      <c r="G73" s="34">
        <v>9.5500000000000007</v>
      </c>
      <c r="H73" s="34">
        <v>9.5500000000000007</v>
      </c>
      <c r="I73" s="34">
        <v>9.5500000000000007</v>
      </c>
      <c r="J73" s="34">
        <v>9.5500000000000007</v>
      </c>
      <c r="K73" s="34">
        <v>9.5500000000000007</v>
      </c>
      <c r="L73" s="34">
        <v>9.5500000000000007</v>
      </c>
      <c r="M73" s="34">
        <v>9.5500000000000007</v>
      </c>
      <c r="N73" s="34">
        <v>9.5500000000000007</v>
      </c>
      <c r="O73" s="34">
        <v>9.5500000000000007</v>
      </c>
      <c r="P73" s="34">
        <v>9.5500000000000007</v>
      </c>
      <c r="Q73" s="34">
        <v>9.5500000000000007</v>
      </c>
      <c r="R73" s="50">
        <f>AVERAGE(F73:Q73)</f>
        <v>9.5499999999999989</v>
      </c>
      <c r="S73" s="92"/>
    </row>
    <row r="74" spans="1:20" s="1" customFormat="1" ht="22.5" customHeight="1" thickBot="1" x14ac:dyDescent="0.25">
      <c r="A74" s="591"/>
      <c r="B74" s="561"/>
      <c r="C74" s="210" t="s">
        <v>176</v>
      </c>
      <c r="D74" s="211" t="s">
        <v>183</v>
      </c>
      <c r="E74" s="214" t="s">
        <v>177</v>
      </c>
      <c r="F74" s="53">
        <v>0.5</v>
      </c>
      <c r="G74" s="53">
        <v>0.5</v>
      </c>
      <c r="H74" s="53">
        <v>0.5</v>
      </c>
      <c r="I74" s="53">
        <v>0.5</v>
      </c>
      <c r="J74" s="53">
        <v>0.5</v>
      </c>
      <c r="K74" s="53">
        <v>0.5</v>
      </c>
      <c r="L74" s="53">
        <v>0.5</v>
      </c>
      <c r="M74" s="53">
        <v>0.5</v>
      </c>
      <c r="N74" s="53">
        <v>0.5</v>
      </c>
      <c r="O74" s="53">
        <v>0.5</v>
      </c>
      <c r="P74" s="53">
        <v>0.5</v>
      </c>
      <c r="Q74" s="53">
        <v>0.5</v>
      </c>
      <c r="R74" s="49">
        <f>AVERAGE(F74:Q74)</f>
        <v>0.5</v>
      </c>
      <c r="S74" s="92"/>
    </row>
    <row r="75" spans="1:20" s="1" customFormat="1" ht="22.5" customHeight="1" thickBot="1" x14ac:dyDescent="0.25">
      <c r="A75" s="592"/>
      <c r="B75" s="562"/>
      <c r="C75" s="547" t="s">
        <v>7</v>
      </c>
      <c r="D75" s="548"/>
      <c r="E75" s="549"/>
      <c r="F75" s="82" t="e">
        <f>#N/A</f>
        <v>#N/A</v>
      </c>
      <c r="G75" s="26" t="e">
        <f>#N/A</f>
        <v>#N/A</v>
      </c>
      <c r="H75" s="26" t="e">
        <f>#N/A</f>
        <v>#N/A</v>
      </c>
      <c r="I75" s="26" t="e">
        <f>#N/A</f>
        <v>#N/A</v>
      </c>
      <c r="J75" s="26" t="e">
        <f>#N/A</f>
        <v>#N/A</v>
      </c>
      <c r="K75" s="26" t="e">
        <f>#N/A</f>
        <v>#N/A</v>
      </c>
      <c r="L75" s="26" t="e">
        <f>#N/A</f>
        <v>#N/A</v>
      </c>
      <c r="M75" s="26" t="e">
        <f>#N/A</f>
        <v>#N/A</v>
      </c>
      <c r="N75" s="26" t="e">
        <f>#N/A</f>
        <v>#N/A</v>
      </c>
      <c r="O75" s="26" t="e">
        <f>#N/A</f>
        <v>#N/A</v>
      </c>
      <c r="P75" s="26" t="e">
        <f>#N/A</f>
        <v>#N/A</v>
      </c>
      <c r="Q75" s="27" t="e">
        <f>#N/A</f>
        <v>#N/A</v>
      </c>
      <c r="R75" s="28" t="e">
        <f>AVERAGE(F75:Q75)</f>
        <v>#N/A</v>
      </c>
      <c r="S75" s="40"/>
    </row>
    <row r="76" spans="1:20" s="1" customFormat="1" ht="22.5" customHeight="1" x14ac:dyDescent="0.2">
      <c r="A76" s="22"/>
      <c r="B76" s="22"/>
      <c r="C76" s="32"/>
      <c r="D76" s="32"/>
      <c r="E76" s="32"/>
      <c r="F76" s="15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33"/>
      <c r="S76" s="40"/>
    </row>
    <row r="77" spans="1:20" s="1" customFormat="1" ht="22.5" customHeight="1" x14ac:dyDescent="0.2">
      <c r="A77" s="22"/>
      <c r="B77" s="22"/>
      <c r="C77" s="32"/>
      <c r="D77" s="32"/>
      <c r="E77" s="32"/>
      <c r="F77" s="15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thickBot="1" x14ac:dyDescent="0.25">
      <c r="A78" s="22"/>
      <c r="B78" s="22"/>
      <c r="C78" s="32"/>
      <c r="D78" s="32"/>
      <c r="E78" s="32"/>
      <c r="F78" s="15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33"/>
      <c r="S78" s="40"/>
    </row>
    <row r="79" spans="1:20" s="1" customFormat="1" ht="22.5" customHeight="1" x14ac:dyDescent="0.2">
      <c r="A79" s="553" t="s">
        <v>262</v>
      </c>
      <c r="B79" s="564" t="s">
        <v>52</v>
      </c>
      <c r="C79" s="544" t="s">
        <v>270</v>
      </c>
      <c r="D79" s="545"/>
      <c r="E79" s="546"/>
      <c r="F79" s="83">
        <v>7.9</v>
      </c>
      <c r="G79" s="34">
        <v>7.9</v>
      </c>
      <c r="H79" s="34">
        <v>7.9</v>
      </c>
      <c r="I79" s="34">
        <v>7.9</v>
      </c>
      <c r="J79" s="34">
        <v>7.9</v>
      </c>
      <c r="K79" s="34">
        <v>7.9</v>
      </c>
      <c r="L79" s="34">
        <v>7.9</v>
      </c>
      <c r="M79" s="34">
        <v>7.9</v>
      </c>
      <c r="N79" s="34">
        <v>7.9</v>
      </c>
      <c r="O79" s="34">
        <v>7.9</v>
      </c>
      <c r="P79" s="34">
        <v>7.9</v>
      </c>
      <c r="Q79" s="34">
        <v>7.9</v>
      </c>
      <c r="R79" s="50">
        <f>AVERAGE(F79:Q79)</f>
        <v>7.9000000000000012</v>
      </c>
      <c r="S79" s="92"/>
    </row>
    <row r="80" spans="1:20" s="1" customFormat="1" ht="22.5" customHeight="1" x14ac:dyDescent="0.2">
      <c r="A80" s="554"/>
      <c r="B80" s="575"/>
      <c r="C80" s="251"/>
      <c r="D80" s="252"/>
      <c r="E80" s="253" t="s">
        <v>237</v>
      </c>
      <c r="F80" s="35">
        <v>-0.05</v>
      </c>
      <c r="G80" s="35">
        <v>-0.05</v>
      </c>
      <c r="H80" s="35">
        <v>-0.05</v>
      </c>
      <c r="I80" s="35">
        <v>-0.05</v>
      </c>
      <c r="J80" s="35">
        <v>-0.05</v>
      </c>
      <c r="K80" s="35">
        <v>-0.05</v>
      </c>
      <c r="L80" s="35">
        <v>-0.05</v>
      </c>
      <c r="M80" s="35">
        <v>-0.05</v>
      </c>
      <c r="N80" s="35">
        <v>-0.05</v>
      </c>
      <c r="O80" s="35">
        <v>-0.05</v>
      </c>
      <c r="P80" s="35">
        <v>-0.05</v>
      </c>
      <c r="Q80" s="35">
        <v>-0.05</v>
      </c>
      <c r="R80" s="46">
        <f>AVERAGE(F80:Q80)</f>
        <v>-4.9999999999999996E-2</v>
      </c>
      <c r="S80" s="92"/>
    </row>
    <row r="81" spans="1:19" s="1" customFormat="1" ht="22.5" customHeight="1" thickBot="1" x14ac:dyDescent="0.25">
      <c r="A81" s="554"/>
      <c r="B81" s="565"/>
      <c r="C81" s="337"/>
      <c r="D81" s="338"/>
      <c r="E81" s="257"/>
      <c r="F81" s="101">
        <v>0</v>
      </c>
      <c r="G81" s="58">
        <v>0</v>
      </c>
      <c r="H81" s="58">
        <v>0</v>
      </c>
      <c r="I81" s="58">
        <v>0</v>
      </c>
      <c r="J81" s="58">
        <v>0</v>
      </c>
      <c r="K81" s="58">
        <v>0</v>
      </c>
      <c r="L81" s="58">
        <v>0</v>
      </c>
      <c r="M81" s="58">
        <v>0</v>
      </c>
      <c r="N81" s="58">
        <v>0</v>
      </c>
      <c r="O81" s="58">
        <v>0</v>
      </c>
      <c r="P81" s="58">
        <v>0</v>
      </c>
      <c r="Q81" s="58">
        <v>0</v>
      </c>
      <c r="R81" s="46">
        <f>AVERAGE(F81:Q81)</f>
        <v>0</v>
      </c>
      <c r="S81" s="92"/>
    </row>
    <row r="82" spans="1:19" s="1" customFormat="1" ht="22.5" customHeight="1" thickBot="1" x14ac:dyDescent="0.25">
      <c r="A82" s="554"/>
      <c r="B82" s="543"/>
      <c r="C82" s="583" t="s">
        <v>7</v>
      </c>
      <c r="D82" s="584"/>
      <c r="E82" s="585"/>
      <c r="F82" s="82" t="e">
        <f>#N/A</f>
        <v>#N/A</v>
      </c>
      <c r="G82" s="26" t="e">
        <f>#N/A</f>
        <v>#N/A</v>
      </c>
      <c r="H82" s="26" t="e">
        <f>#N/A</f>
        <v>#N/A</v>
      </c>
      <c r="I82" s="26" t="e">
        <f>#N/A</f>
        <v>#N/A</v>
      </c>
      <c r="J82" s="26" t="e">
        <f>#N/A</f>
        <v>#N/A</v>
      </c>
      <c r="K82" s="26" t="e">
        <f>#N/A</f>
        <v>#N/A</v>
      </c>
      <c r="L82" s="26" t="e">
        <f>#N/A</f>
        <v>#N/A</v>
      </c>
      <c r="M82" s="26" t="e">
        <f>#N/A</f>
        <v>#N/A</v>
      </c>
      <c r="N82" s="26" t="e">
        <f>#N/A</f>
        <v>#N/A</v>
      </c>
      <c r="O82" s="26" t="e">
        <f>#N/A</f>
        <v>#N/A</v>
      </c>
      <c r="P82" s="26" t="e">
        <f>#N/A</f>
        <v>#N/A</v>
      </c>
      <c r="Q82" s="26" t="e">
        <f>#N/A</f>
        <v>#N/A</v>
      </c>
      <c r="R82" s="28" t="e">
        <f>AVERAGE(F82:Q82)</f>
        <v>#N/A</v>
      </c>
      <c r="S82" s="40"/>
    </row>
    <row r="83" spans="1:19" s="23" customFormat="1" ht="22.5" customHeight="1" thickBot="1" x14ac:dyDescent="0.25">
      <c r="A83" s="554"/>
      <c r="B83" s="22"/>
      <c r="C83" s="32"/>
      <c r="D83" s="32"/>
      <c r="E83" s="32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33"/>
      <c r="S83" s="40"/>
    </row>
    <row r="84" spans="1:19" s="1" customFormat="1" ht="22.5" customHeight="1" x14ac:dyDescent="0.2">
      <c r="A84" s="554"/>
      <c r="B84" s="564" t="s">
        <v>53</v>
      </c>
      <c r="C84" s="544" t="s">
        <v>270</v>
      </c>
      <c r="D84" s="545"/>
      <c r="E84" s="546"/>
      <c r="F84" s="83">
        <v>12</v>
      </c>
      <c r="G84" s="34">
        <v>12</v>
      </c>
      <c r="H84" s="34">
        <v>12</v>
      </c>
      <c r="I84" s="34">
        <v>12</v>
      </c>
      <c r="J84" s="34">
        <v>12</v>
      </c>
      <c r="K84" s="34">
        <v>12</v>
      </c>
      <c r="L84" s="34">
        <v>12</v>
      </c>
      <c r="M84" s="34">
        <v>12</v>
      </c>
      <c r="N84" s="34">
        <v>12</v>
      </c>
      <c r="O84" s="34">
        <v>12</v>
      </c>
      <c r="P84" s="34">
        <v>12</v>
      </c>
      <c r="Q84" s="34">
        <v>12</v>
      </c>
      <c r="R84" s="50" t="e">
        <f>#N/A</f>
        <v>#N/A</v>
      </c>
      <c r="S84" s="92"/>
    </row>
    <row r="85" spans="1:19" s="1" customFormat="1" ht="22.5" customHeight="1" x14ac:dyDescent="0.2">
      <c r="A85" s="554"/>
      <c r="B85" s="575"/>
      <c r="C85" s="385"/>
      <c r="D85" s="176"/>
      <c r="E85" s="190"/>
      <c r="F85" s="391">
        <v>0</v>
      </c>
      <c r="G85" s="273">
        <v>0</v>
      </c>
      <c r="H85" s="273">
        <v>0</v>
      </c>
      <c r="I85" s="273">
        <v>0</v>
      </c>
      <c r="J85" s="273">
        <v>0</v>
      </c>
      <c r="K85" s="273">
        <v>0</v>
      </c>
      <c r="L85" s="273">
        <v>0</v>
      </c>
      <c r="M85" s="273">
        <v>0</v>
      </c>
      <c r="N85" s="273">
        <v>0</v>
      </c>
      <c r="O85" s="273">
        <v>0</v>
      </c>
      <c r="P85" s="273">
        <v>0</v>
      </c>
      <c r="Q85" s="273">
        <v>0</v>
      </c>
      <c r="R85" s="46" t="e">
        <f>#N/A</f>
        <v>#N/A</v>
      </c>
      <c r="S85" s="92"/>
    </row>
    <row r="86" spans="1:19" s="1" customFormat="1" ht="30" customHeight="1" x14ac:dyDescent="0.2">
      <c r="A86" s="554"/>
      <c r="B86" s="575"/>
      <c r="C86" s="385"/>
      <c r="D86" s="176"/>
      <c r="E86" s="190" t="s">
        <v>280</v>
      </c>
      <c r="F86" s="96">
        <v>0.4</v>
      </c>
      <c r="G86" s="54">
        <v>0.4</v>
      </c>
      <c r="H86" s="54">
        <v>0.4</v>
      </c>
      <c r="I86" s="54">
        <v>0.4</v>
      </c>
      <c r="J86" s="54">
        <v>0.4</v>
      </c>
      <c r="K86" s="54">
        <v>0.4</v>
      </c>
      <c r="L86" s="54">
        <v>0.4</v>
      </c>
      <c r="M86" s="54">
        <v>0.4</v>
      </c>
      <c r="N86" s="54">
        <v>0.4</v>
      </c>
      <c r="O86" s="54">
        <v>0.4</v>
      </c>
      <c r="P86" s="54">
        <v>0.4</v>
      </c>
      <c r="Q86" s="54">
        <v>0.4</v>
      </c>
      <c r="R86" s="46" t="e">
        <f>#N/A</f>
        <v>#N/A</v>
      </c>
      <c r="S86" s="92"/>
    </row>
    <row r="87" spans="1:19" s="1" customFormat="1" ht="36" customHeight="1" x14ac:dyDescent="0.2">
      <c r="A87" s="554"/>
      <c r="B87" s="575"/>
      <c r="C87" s="402" t="s">
        <v>250</v>
      </c>
      <c r="D87" s="176" t="s">
        <v>251</v>
      </c>
      <c r="E87" s="182" t="s">
        <v>234</v>
      </c>
      <c r="F87" s="96">
        <v>0.45</v>
      </c>
      <c r="G87" s="54">
        <v>0.45</v>
      </c>
      <c r="H87" s="54">
        <v>0.45</v>
      </c>
      <c r="I87" s="54">
        <v>0.45</v>
      </c>
      <c r="J87" s="54">
        <v>0.45</v>
      </c>
      <c r="K87" s="54">
        <v>0.45</v>
      </c>
      <c r="L87" s="54">
        <v>0.45</v>
      </c>
      <c r="M87" s="54">
        <v>0.45</v>
      </c>
      <c r="N87" s="54">
        <v>0.45</v>
      </c>
      <c r="O87" s="54">
        <v>0.45</v>
      </c>
      <c r="P87" s="54">
        <v>0.45</v>
      </c>
      <c r="Q87" s="54">
        <v>0.45</v>
      </c>
      <c r="R87" s="46" t="e">
        <f>#N/A</f>
        <v>#N/A</v>
      </c>
      <c r="S87" s="92"/>
    </row>
    <row r="88" spans="1:19" s="1" customFormat="1" ht="30.75" customHeight="1" thickBot="1" x14ac:dyDescent="0.25">
      <c r="A88" s="554"/>
      <c r="B88" s="565"/>
      <c r="C88" s="427" t="s">
        <v>235</v>
      </c>
      <c r="D88" s="428" t="s">
        <v>236</v>
      </c>
      <c r="E88" s="257" t="s">
        <v>106</v>
      </c>
      <c r="F88" s="98">
        <v>0.2</v>
      </c>
      <c r="G88" s="148">
        <v>0.2</v>
      </c>
      <c r="H88" s="148">
        <v>0.2</v>
      </c>
      <c r="I88" s="148">
        <v>0.2</v>
      </c>
      <c r="J88" s="148">
        <v>0.2</v>
      </c>
      <c r="K88" s="148">
        <v>0.2</v>
      </c>
      <c r="L88" s="148">
        <v>0.2</v>
      </c>
      <c r="M88" s="148">
        <v>0.2</v>
      </c>
      <c r="N88" s="148">
        <v>0.2</v>
      </c>
      <c r="O88" s="148">
        <v>0.2</v>
      </c>
      <c r="P88" s="148">
        <v>0.2</v>
      </c>
      <c r="Q88" s="149">
        <v>0.2</v>
      </c>
      <c r="R88" s="49" t="e">
        <f>#N/A</f>
        <v>#N/A</v>
      </c>
      <c r="S88" s="92"/>
    </row>
    <row r="89" spans="1:19" s="1" customFormat="1" ht="22.5" customHeight="1" thickBot="1" x14ac:dyDescent="0.25">
      <c r="A89" s="554"/>
      <c r="B89" s="576"/>
      <c r="C89" s="547" t="s">
        <v>7</v>
      </c>
      <c r="D89" s="548"/>
      <c r="E89" s="549"/>
      <c r="F89" s="82" t="e">
        <f>#N/A</f>
        <v>#N/A</v>
      </c>
      <c r="G89" s="82" t="e">
        <f>#N/A</f>
        <v>#N/A</v>
      </c>
      <c r="H89" s="82" t="e">
        <f>#N/A</f>
        <v>#N/A</v>
      </c>
      <c r="I89" s="82" t="e">
        <f>#N/A</f>
        <v>#N/A</v>
      </c>
      <c r="J89" s="82" t="e">
        <f>#N/A</f>
        <v>#N/A</v>
      </c>
      <c r="K89" s="82" t="e">
        <f>#N/A</f>
        <v>#N/A</v>
      </c>
      <c r="L89" s="82" t="e">
        <f>#N/A</f>
        <v>#N/A</v>
      </c>
      <c r="M89" s="82" t="e">
        <f>#N/A</f>
        <v>#N/A</v>
      </c>
      <c r="N89" s="82" t="e">
        <f>#N/A</f>
        <v>#N/A</v>
      </c>
      <c r="O89" s="82" t="e">
        <f>#N/A</f>
        <v>#N/A</v>
      </c>
      <c r="P89" s="82" t="e">
        <f>#N/A</f>
        <v>#N/A</v>
      </c>
      <c r="Q89" s="82" t="e">
        <f>#N/A</f>
        <v>#N/A</v>
      </c>
      <c r="R89" s="28" t="e">
        <f>#N/A</f>
        <v>#N/A</v>
      </c>
      <c r="S89" s="40"/>
    </row>
    <row r="90" spans="1:19" s="1" customFormat="1" ht="22.5" customHeight="1" thickBot="1" x14ac:dyDescent="0.25">
      <c r="A90" s="554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19" s="1" customFormat="1" ht="22.5" customHeight="1" x14ac:dyDescent="0.2">
      <c r="A91" s="554"/>
      <c r="B91" s="541" t="s">
        <v>104</v>
      </c>
      <c r="C91" s="544" t="s">
        <v>270</v>
      </c>
      <c r="D91" s="545"/>
      <c r="E91" s="546"/>
      <c r="F91" s="83">
        <v>1</v>
      </c>
      <c r="G91" s="34">
        <v>1</v>
      </c>
      <c r="H91" s="34">
        <v>1</v>
      </c>
      <c r="I91" s="34">
        <v>1</v>
      </c>
      <c r="J91" s="34">
        <v>1</v>
      </c>
      <c r="K91" s="34">
        <v>1</v>
      </c>
      <c r="L91" s="34">
        <v>1</v>
      </c>
      <c r="M91" s="34">
        <v>1</v>
      </c>
      <c r="N91" s="34">
        <v>1</v>
      </c>
      <c r="O91" s="34">
        <v>1</v>
      </c>
      <c r="P91" s="34">
        <v>1</v>
      </c>
      <c r="Q91" s="34">
        <v>1</v>
      </c>
      <c r="R91" s="50">
        <f>AVERAGE(F91:Q91)</f>
        <v>1</v>
      </c>
      <c r="S91" s="40"/>
    </row>
    <row r="92" spans="1:19" s="1" customFormat="1" ht="22.5" customHeight="1" x14ac:dyDescent="0.2">
      <c r="A92" s="554"/>
      <c r="B92" s="556"/>
      <c r="C92" s="188"/>
      <c r="D92" s="189"/>
      <c r="E92" s="190"/>
      <c r="F92" s="391">
        <v>0</v>
      </c>
      <c r="G92" s="273">
        <v>0</v>
      </c>
      <c r="H92" s="273">
        <v>0</v>
      </c>
      <c r="I92" s="273">
        <v>0</v>
      </c>
      <c r="J92" s="273">
        <v>0</v>
      </c>
      <c r="K92" s="273">
        <v>0</v>
      </c>
      <c r="L92" s="273">
        <v>0</v>
      </c>
      <c r="M92" s="273">
        <v>0</v>
      </c>
      <c r="N92" s="273">
        <v>0</v>
      </c>
      <c r="O92" s="273">
        <v>0</v>
      </c>
      <c r="P92" s="273">
        <v>0</v>
      </c>
      <c r="Q92" s="273">
        <v>0</v>
      </c>
      <c r="R92" s="46">
        <f>AVERAGE(F92:Q92)</f>
        <v>0</v>
      </c>
      <c r="S92" s="40"/>
    </row>
    <row r="93" spans="1:19" s="1" customFormat="1" ht="22.5" customHeight="1" thickBot="1" x14ac:dyDescent="0.25">
      <c r="A93" s="554"/>
      <c r="B93" s="556"/>
      <c r="C93" s="201"/>
      <c r="D93" s="194"/>
      <c r="E93" s="178"/>
      <c r="F93" s="94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46"/>
      <c r="S93" s="40"/>
    </row>
    <row r="94" spans="1:19" s="1" customFormat="1" ht="22.5" customHeight="1" thickBot="1" x14ac:dyDescent="0.25">
      <c r="A94" s="555"/>
      <c r="B94" s="543"/>
      <c r="C94" s="547" t="s">
        <v>7</v>
      </c>
      <c r="D94" s="548"/>
      <c r="E94" s="549"/>
      <c r="F94" s="82" t="e">
        <f>#N/A</f>
        <v>#N/A</v>
      </c>
      <c r="G94" s="26" t="e">
        <f>#N/A</f>
        <v>#N/A</v>
      </c>
      <c r="H94" s="26" t="e">
        <f>#N/A</f>
        <v>#N/A</v>
      </c>
      <c r="I94" s="26" t="e">
        <f>#N/A</f>
        <v>#N/A</v>
      </c>
      <c r="J94" s="26" t="e">
        <f>#N/A</f>
        <v>#N/A</v>
      </c>
      <c r="K94" s="26" t="e">
        <f>#N/A</f>
        <v>#N/A</v>
      </c>
      <c r="L94" s="26" t="e">
        <f>#N/A</f>
        <v>#N/A</v>
      </c>
      <c r="M94" s="26" t="e">
        <f>#N/A</f>
        <v>#N/A</v>
      </c>
      <c r="N94" s="26" t="e">
        <f>#N/A</f>
        <v>#N/A</v>
      </c>
      <c r="O94" s="26" t="e">
        <f>#N/A</f>
        <v>#N/A</v>
      </c>
      <c r="P94" s="26" t="e">
        <f>#N/A</f>
        <v>#N/A</v>
      </c>
      <c r="Q94" s="26" t="e">
        <f>#N/A</f>
        <v>#N/A</v>
      </c>
      <c r="R94" s="28" t="e">
        <f>AVERAGE(F94:Q94)</f>
        <v>#N/A</v>
      </c>
      <c r="S94" s="40"/>
    </row>
    <row r="95" spans="1:19" s="1" customFormat="1" ht="22.5" customHeight="1" x14ac:dyDescent="0.2">
      <c r="A95" s="22"/>
      <c r="B95" s="22"/>
      <c r="C95" s="200"/>
      <c r="D95" s="200"/>
      <c r="E95" s="200"/>
      <c r="F95" s="15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19" s="1" customFormat="1" ht="22.5" customHeight="1" thickBot="1" x14ac:dyDescent="0.25">
      <c r="A96" s="22"/>
      <c r="B96" s="22"/>
      <c r="C96" s="32"/>
      <c r="D96" s="32"/>
      <c r="E96" s="32"/>
      <c r="F96" s="15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33"/>
      <c r="S96" s="40"/>
    </row>
    <row r="97" spans="1:23" s="1" customFormat="1" ht="51" customHeight="1" thickBot="1" x14ac:dyDescent="0.25">
      <c r="A97" s="532"/>
      <c r="B97" s="533"/>
      <c r="C97" s="32"/>
      <c r="D97" s="32"/>
      <c r="E97" s="87" t="s">
        <v>279</v>
      </c>
      <c r="F97" s="88" t="e">
        <f>#N/A</f>
        <v>#N/A</v>
      </c>
      <c r="G97" s="88" t="e">
        <f>#N/A</f>
        <v>#N/A</v>
      </c>
      <c r="H97" s="88" t="e">
        <f>#N/A</f>
        <v>#N/A</v>
      </c>
      <c r="I97" s="88" t="e">
        <f>#N/A</f>
        <v>#N/A</v>
      </c>
      <c r="J97" s="88" t="e">
        <f>#N/A</f>
        <v>#N/A</v>
      </c>
      <c r="K97" s="88" t="e">
        <f>#N/A</f>
        <v>#N/A</v>
      </c>
      <c r="L97" s="88" t="e">
        <f>#N/A</f>
        <v>#N/A</v>
      </c>
      <c r="M97" s="88" t="e">
        <f>#N/A</f>
        <v>#N/A</v>
      </c>
      <c r="N97" s="88" t="e">
        <f>#N/A</f>
        <v>#N/A</v>
      </c>
      <c r="O97" s="88" t="e">
        <f>#N/A</f>
        <v>#N/A</v>
      </c>
      <c r="P97" s="88" t="e">
        <f>#N/A</f>
        <v>#N/A</v>
      </c>
      <c r="Q97" s="88" t="e">
        <f>#N/A</f>
        <v>#N/A</v>
      </c>
      <c r="R97" s="20" t="e">
        <f>AVERAGE(F97:Q97)</f>
        <v>#N/A</v>
      </c>
      <c r="S97" s="92"/>
      <c r="T97" s="14"/>
    </row>
    <row r="98" spans="1:23" s="1" customFormat="1" ht="22.5" customHeight="1" x14ac:dyDescent="0.2">
      <c r="A98" s="22"/>
      <c r="B98" s="22"/>
      <c r="C98" s="32"/>
      <c r="D98" s="32"/>
      <c r="E98" s="32"/>
      <c r="F98" s="15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33"/>
      <c r="S98" s="40"/>
    </row>
    <row r="99" spans="1:23" s="1" customFormat="1" ht="22.5" customHeight="1" x14ac:dyDescent="0.2">
      <c r="A99" s="22"/>
      <c r="B99" s="22"/>
      <c r="C99" s="32"/>
      <c r="D99" s="32"/>
      <c r="E99" s="32"/>
      <c r="F99" s="15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33"/>
      <c r="S99" s="40"/>
    </row>
    <row r="100" spans="1:23" s="23" customFormat="1" ht="22.5" customHeight="1" thickBot="1" x14ac:dyDescent="0.25">
      <c r="A100" s="22"/>
      <c r="B100" s="22"/>
      <c r="C100" s="32"/>
      <c r="D100" s="32"/>
      <c r="E100" s="32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53" t="s">
        <v>75</v>
      </c>
      <c r="B101" s="541" t="s">
        <v>246</v>
      </c>
      <c r="C101" s="544" t="s">
        <v>270</v>
      </c>
      <c r="D101" s="545"/>
      <c r="E101" s="546"/>
      <c r="F101" s="83">
        <v>25.45</v>
      </c>
      <c r="G101" s="34">
        <v>25.45</v>
      </c>
      <c r="H101" s="34">
        <v>25.45</v>
      </c>
      <c r="I101" s="34">
        <v>25.45</v>
      </c>
      <c r="J101" s="34">
        <v>25.45</v>
      </c>
      <c r="K101" s="34">
        <v>25.45</v>
      </c>
      <c r="L101" s="34">
        <v>25.45</v>
      </c>
      <c r="M101" s="34">
        <v>25.45</v>
      </c>
      <c r="N101" s="34">
        <v>25.45</v>
      </c>
      <c r="O101" s="34">
        <v>25.45</v>
      </c>
      <c r="P101" s="34">
        <v>25.45</v>
      </c>
      <c r="Q101" s="34">
        <v>25.45</v>
      </c>
      <c r="R101" s="50">
        <f>AVERAGE(F101:Q101)</f>
        <v>25.449999999999992</v>
      </c>
      <c r="S101" s="92"/>
    </row>
    <row r="102" spans="1:23" s="1" customFormat="1" ht="22.5" customHeight="1" x14ac:dyDescent="0.2">
      <c r="A102" s="554"/>
      <c r="B102" s="556"/>
      <c r="C102" s="251"/>
      <c r="D102" s="252"/>
      <c r="E102" s="253"/>
      <c r="F102" s="426">
        <v>0</v>
      </c>
      <c r="G102" s="215">
        <v>0</v>
      </c>
      <c r="H102" s="215">
        <v>0</v>
      </c>
      <c r="I102" s="215">
        <v>0</v>
      </c>
      <c r="J102" s="215">
        <v>0</v>
      </c>
      <c r="K102" s="215">
        <v>0</v>
      </c>
      <c r="L102" s="215">
        <v>0</v>
      </c>
      <c r="M102" s="215">
        <v>0</v>
      </c>
      <c r="N102" s="215">
        <v>0</v>
      </c>
      <c r="O102" s="215">
        <v>0</v>
      </c>
      <c r="P102" s="215">
        <v>0</v>
      </c>
      <c r="Q102" s="215">
        <v>0</v>
      </c>
      <c r="R102" s="46">
        <f>AVERAGE(F102:Q102)</f>
        <v>0</v>
      </c>
      <c r="S102" s="92"/>
    </row>
    <row r="103" spans="1:23" s="1" customFormat="1" ht="40.5" customHeight="1" thickBot="1" x14ac:dyDescent="0.25">
      <c r="A103" s="554"/>
      <c r="B103" s="542"/>
      <c r="C103" s="198"/>
      <c r="D103" s="196"/>
      <c r="E103" s="182"/>
      <c r="F103" s="163">
        <v>0</v>
      </c>
      <c r="G103" s="164">
        <v>0</v>
      </c>
      <c r="H103" s="164">
        <v>0</v>
      </c>
      <c r="I103" s="164">
        <v>0</v>
      </c>
      <c r="J103" s="164">
        <v>0</v>
      </c>
      <c r="K103" s="164">
        <v>0</v>
      </c>
      <c r="L103" s="164">
        <v>0</v>
      </c>
      <c r="M103" s="164">
        <v>0</v>
      </c>
      <c r="N103" s="164">
        <v>0</v>
      </c>
      <c r="O103" s="164">
        <v>0</v>
      </c>
      <c r="P103" s="164">
        <v>0</v>
      </c>
      <c r="Q103" s="164">
        <v>0</v>
      </c>
      <c r="R103" s="49">
        <f>AVERAGE(F103:Q103)</f>
        <v>0</v>
      </c>
      <c r="S103" s="92"/>
    </row>
    <row r="104" spans="1:23" s="1" customFormat="1" ht="22.5" customHeight="1" thickBot="1" x14ac:dyDescent="0.25">
      <c r="A104" s="554"/>
      <c r="B104" s="543"/>
      <c r="C104" s="547" t="s">
        <v>7</v>
      </c>
      <c r="D104" s="548"/>
      <c r="E104" s="549"/>
      <c r="F104" s="127">
        <f>SUM(F101:F103)</f>
        <v>25.45</v>
      </c>
      <c r="G104" s="99" t="e">
        <f>#N/A</f>
        <v>#N/A</v>
      </c>
      <c r="H104" s="99" t="e">
        <f>#N/A</f>
        <v>#N/A</v>
      </c>
      <c r="I104" s="99" t="e">
        <f>#N/A</f>
        <v>#N/A</v>
      </c>
      <c r="J104" s="99" t="e">
        <f>#N/A</f>
        <v>#N/A</v>
      </c>
      <c r="K104" s="99" t="e">
        <f>#N/A</f>
        <v>#N/A</v>
      </c>
      <c r="L104" s="99" t="e">
        <f>#N/A</f>
        <v>#N/A</v>
      </c>
      <c r="M104" s="99" t="e">
        <f>#N/A</f>
        <v>#N/A</v>
      </c>
      <c r="N104" s="26" t="e">
        <f>#N/A</f>
        <v>#N/A</v>
      </c>
      <c r="O104" s="26" t="e">
        <f>#N/A</f>
        <v>#N/A</v>
      </c>
      <c r="P104" s="26" t="e">
        <f>#N/A</f>
        <v>#N/A</v>
      </c>
      <c r="Q104" s="26" t="e">
        <f>#N/A</f>
        <v>#N/A</v>
      </c>
      <c r="R104" s="28" t="e">
        <f>AVERAGE(F104:Q104)</f>
        <v>#N/A</v>
      </c>
      <c r="S104" s="40"/>
    </row>
    <row r="105" spans="1:23" s="1" customFormat="1" ht="22.5" customHeight="1" thickBot="1" x14ac:dyDescent="0.25">
      <c r="A105" s="554"/>
      <c r="B105" s="22"/>
      <c r="C105" s="200"/>
      <c r="D105" s="200"/>
      <c r="E105" s="200"/>
      <c r="F105" s="15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33"/>
      <c r="S105" s="40"/>
    </row>
    <row r="106" spans="1:23" s="1" customFormat="1" ht="22.5" customHeight="1" x14ac:dyDescent="0.2">
      <c r="A106" s="554"/>
      <c r="B106" s="564" t="s">
        <v>244</v>
      </c>
      <c r="C106" s="544" t="s">
        <v>270</v>
      </c>
      <c r="D106" s="545"/>
      <c r="E106" s="546"/>
      <c r="F106" s="83">
        <v>48.95</v>
      </c>
      <c r="G106" s="34">
        <v>48.95</v>
      </c>
      <c r="H106" s="34">
        <v>48.95</v>
      </c>
      <c r="I106" s="34">
        <v>48.95</v>
      </c>
      <c r="J106" s="34">
        <v>48.95</v>
      </c>
      <c r="K106" s="34">
        <v>48.95</v>
      </c>
      <c r="L106" s="34">
        <v>48.95</v>
      </c>
      <c r="M106" s="34">
        <v>48.95</v>
      </c>
      <c r="N106" s="34">
        <v>48.95</v>
      </c>
      <c r="O106" s="34">
        <v>48.95</v>
      </c>
      <c r="P106" s="34">
        <v>48.95</v>
      </c>
      <c r="Q106" s="34">
        <v>48.95</v>
      </c>
      <c r="R106" s="50">
        <f>AVERAGE(F106:Q106)</f>
        <v>48.949999999999996</v>
      </c>
      <c r="S106" s="40"/>
      <c r="T106" s="586"/>
      <c r="U106" s="586"/>
      <c r="V106" s="586"/>
      <c r="W106" s="586"/>
    </row>
    <row r="107" spans="1:23" s="1" customFormat="1" ht="22.5" customHeight="1" x14ac:dyDescent="0.2">
      <c r="A107" s="554"/>
      <c r="B107" s="575"/>
      <c r="C107" s="313"/>
      <c r="D107" s="314"/>
      <c r="E107" s="310"/>
      <c r="F107" s="208">
        <v>0</v>
      </c>
      <c r="G107" s="171">
        <v>0</v>
      </c>
      <c r="H107" s="171">
        <v>0</v>
      </c>
      <c r="I107" s="171">
        <v>0</v>
      </c>
      <c r="J107" s="171">
        <v>0</v>
      </c>
      <c r="K107" s="171">
        <v>0</v>
      </c>
      <c r="L107" s="171">
        <v>0</v>
      </c>
      <c r="M107" s="171">
        <v>0</v>
      </c>
      <c r="N107" s="171">
        <v>0</v>
      </c>
      <c r="O107" s="171">
        <v>0</v>
      </c>
      <c r="P107" s="171">
        <v>0</v>
      </c>
      <c r="Q107" s="171">
        <v>0</v>
      </c>
      <c r="R107" s="46">
        <f>AVERAGE(F107:Q107)</f>
        <v>0</v>
      </c>
      <c r="S107" s="40"/>
      <c r="T107" s="429"/>
      <c r="U107" s="429"/>
      <c r="V107" s="429"/>
      <c r="W107" s="429"/>
    </row>
    <row r="108" spans="1:23" s="1" customFormat="1" ht="22.5" customHeight="1" x14ac:dyDescent="0.2">
      <c r="A108" s="554"/>
      <c r="B108" s="575"/>
      <c r="C108" s="267"/>
      <c r="D108" s="309"/>
      <c r="E108" s="268"/>
      <c r="F108" s="208">
        <v>0</v>
      </c>
      <c r="G108" s="171">
        <v>0</v>
      </c>
      <c r="H108" s="171">
        <v>0</v>
      </c>
      <c r="I108" s="171">
        <v>0</v>
      </c>
      <c r="J108" s="171">
        <v>0</v>
      </c>
      <c r="K108" s="171">
        <v>0</v>
      </c>
      <c r="L108" s="171">
        <v>0</v>
      </c>
      <c r="M108" s="171">
        <v>0</v>
      </c>
      <c r="N108" s="171">
        <v>0</v>
      </c>
      <c r="O108" s="171">
        <v>0</v>
      </c>
      <c r="P108" s="171">
        <v>0</v>
      </c>
      <c r="Q108" s="171">
        <v>0</v>
      </c>
      <c r="R108" s="46">
        <f>AVERAGE(F108:Q108)</f>
        <v>0</v>
      </c>
      <c r="S108" s="40"/>
      <c r="T108" s="429"/>
      <c r="U108" s="429"/>
      <c r="V108" s="429"/>
      <c r="W108" s="429"/>
    </row>
    <row r="109" spans="1:23" s="1" customFormat="1" ht="22.5" customHeight="1" thickBot="1" x14ac:dyDescent="0.25">
      <c r="A109" s="554"/>
      <c r="B109" s="565"/>
      <c r="C109" s="430"/>
      <c r="D109" s="431"/>
      <c r="E109" s="432"/>
      <c r="F109" s="79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49"/>
      <c r="S109" s="40"/>
    </row>
    <row r="110" spans="1:23" s="1" customFormat="1" ht="22.5" customHeight="1" thickBot="1" x14ac:dyDescent="0.25">
      <c r="A110" s="554"/>
      <c r="B110" s="543"/>
      <c r="C110" s="547" t="s">
        <v>7</v>
      </c>
      <c r="D110" s="548"/>
      <c r="E110" s="549"/>
      <c r="F110" s="82">
        <f>SUM(F106:F109)</f>
        <v>48.95</v>
      </c>
      <c r="G110" s="82" t="e">
        <f>#N/A</f>
        <v>#N/A</v>
      </c>
      <c r="H110" s="82" t="e">
        <f>#N/A</f>
        <v>#N/A</v>
      </c>
      <c r="I110" s="82" t="e">
        <f>#N/A</f>
        <v>#N/A</v>
      </c>
      <c r="J110" s="82" t="e">
        <f>#N/A</f>
        <v>#N/A</v>
      </c>
      <c r="K110" s="82" t="e">
        <f>#N/A</f>
        <v>#N/A</v>
      </c>
      <c r="L110" s="82" t="e">
        <f>#N/A</f>
        <v>#N/A</v>
      </c>
      <c r="M110" s="82" t="e">
        <f>#N/A</f>
        <v>#N/A</v>
      </c>
      <c r="N110" s="82" t="e">
        <f>#N/A</f>
        <v>#N/A</v>
      </c>
      <c r="O110" s="82" t="e">
        <f>#N/A</f>
        <v>#N/A</v>
      </c>
      <c r="P110" s="82" t="e">
        <f>#N/A</f>
        <v>#N/A</v>
      </c>
      <c r="Q110" s="82" t="e">
        <f>#N/A</f>
        <v>#N/A</v>
      </c>
      <c r="R110" s="28" t="e">
        <f>AVERAGE(F110:Q110)</f>
        <v>#N/A</v>
      </c>
      <c r="S110" s="40"/>
    </row>
    <row r="111" spans="1:23" s="1" customFormat="1" ht="22.5" customHeight="1" thickBot="1" x14ac:dyDescent="0.25">
      <c r="A111" s="554"/>
      <c r="B111" s="22"/>
      <c r="C111" s="200"/>
      <c r="D111" s="200"/>
      <c r="E111" s="200"/>
      <c r="F111" s="15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33"/>
      <c r="S111" s="40"/>
    </row>
    <row r="112" spans="1:23" s="1" customFormat="1" ht="22.5" customHeight="1" x14ac:dyDescent="0.2">
      <c r="A112" s="554"/>
      <c r="B112" s="541" t="s">
        <v>245</v>
      </c>
      <c r="C112" s="587" t="s">
        <v>207</v>
      </c>
      <c r="D112" s="588"/>
      <c r="E112" s="589"/>
      <c r="F112" s="212">
        <v>0</v>
      </c>
      <c r="G112" s="213">
        <v>0</v>
      </c>
      <c r="H112" s="213">
        <v>0</v>
      </c>
      <c r="I112" s="213">
        <v>0</v>
      </c>
      <c r="J112" s="213">
        <v>0</v>
      </c>
      <c r="K112" s="213">
        <v>0</v>
      </c>
      <c r="L112" s="213">
        <v>0</v>
      </c>
      <c r="M112" s="213">
        <v>0</v>
      </c>
      <c r="N112" s="213">
        <v>0</v>
      </c>
      <c r="O112" s="213">
        <v>0</v>
      </c>
      <c r="P112" s="34"/>
      <c r="Q112" s="34"/>
      <c r="R112" s="48">
        <f>AVERAGE(F112:Q112)</f>
        <v>0</v>
      </c>
      <c r="S112" s="40"/>
    </row>
    <row r="113" spans="1:19" s="1" customFormat="1" ht="22.5" customHeight="1" thickBot="1" x14ac:dyDescent="0.25">
      <c r="A113" s="554"/>
      <c r="B113" s="542"/>
      <c r="C113" s="301"/>
      <c r="D113" s="302"/>
      <c r="E113" s="294"/>
      <c r="F113" s="79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49"/>
      <c r="S113" s="40"/>
    </row>
    <row r="114" spans="1:19" s="1" customFormat="1" ht="22.5" customHeight="1" thickBot="1" x14ac:dyDescent="0.25">
      <c r="A114" s="554"/>
      <c r="B114" s="543"/>
      <c r="C114" s="547" t="s">
        <v>7</v>
      </c>
      <c r="D114" s="548"/>
      <c r="E114" s="549"/>
      <c r="F114" s="82" t="e">
        <f>#N/A</f>
        <v>#N/A</v>
      </c>
      <c r="G114" s="26" t="e">
        <f>#N/A</f>
        <v>#N/A</v>
      </c>
      <c r="H114" s="26" t="e">
        <f>#N/A</f>
        <v>#N/A</v>
      </c>
      <c r="I114" s="26" t="e">
        <f>#N/A</f>
        <v>#N/A</v>
      </c>
      <c r="J114" s="26" t="e">
        <f>#N/A</f>
        <v>#N/A</v>
      </c>
      <c r="K114" s="26" t="e">
        <f>#N/A</f>
        <v>#N/A</v>
      </c>
      <c r="L114" s="26" t="e">
        <f>#N/A</f>
        <v>#N/A</v>
      </c>
      <c r="M114" s="26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7" t="e">
        <f>#N/A</f>
        <v>#N/A</v>
      </c>
      <c r="R114" s="28" t="e">
        <f>AVERAGE(F114:Q114)</f>
        <v>#N/A</v>
      </c>
      <c r="S114" s="40"/>
    </row>
    <row r="115" spans="1:19" s="1" customFormat="1" ht="22.5" customHeight="1" thickBot="1" x14ac:dyDescent="0.25">
      <c r="A115" s="554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19" s="1" customFormat="1" ht="22.5" customHeight="1" x14ac:dyDescent="0.2">
      <c r="A116" s="554"/>
      <c r="B116" s="541" t="s">
        <v>83</v>
      </c>
      <c r="C116" s="544" t="s">
        <v>270</v>
      </c>
      <c r="D116" s="545"/>
      <c r="E116" s="546"/>
      <c r="F116" s="83">
        <v>6.75</v>
      </c>
      <c r="G116" s="34">
        <v>6.75</v>
      </c>
      <c r="H116" s="34">
        <v>6.75</v>
      </c>
      <c r="I116" s="34">
        <v>6.75</v>
      </c>
      <c r="J116" s="34">
        <v>6.75</v>
      </c>
      <c r="K116" s="34">
        <v>6.75</v>
      </c>
      <c r="L116" s="34">
        <v>6.75</v>
      </c>
      <c r="M116" s="34">
        <v>6.75</v>
      </c>
      <c r="N116" s="34">
        <v>6.75</v>
      </c>
      <c r="O116" s="34">
        <v>6.75</v>
      </c>
      <c r="P116" s="34">
        <v>6.75</v>
      </c>
      <c r="Q116" s="34">
        <v>6.75</v>
      </c>
      <c r="R116" s="50" t="e">
        <f>#N/A</f>
        <v>#N/A</v>
      </c>
      <c r="S116" s="92"/>
    </row>
    <row r="117" spans="1:19" s="1" customFormat="1" ht="30.75" customHeight="1" x14ac:dyDescent="0.2">
      <c r="A117" s="554"/>
      <c r="B117" s="556"/>
      <c r="C117" s="209"/>
      <c r="D117" s="176"/>
      <c r="E117" s="177" t="s">
        <v>333</v>
      </c>
      <c r="F117" s="351">
        <v>0</v>
      </c>
      <c r="G117" s="345">
        <v>0</v>
      </c>
      <c r="H117" s="345">
        <v>0</v>
      </c>
      <c r="I117" s="102">
        <v>-0.2</v>
      </c>
      <c r="J117" s="102">
        <v>-0.2</v>
      </c>
      <c r="K117" s="102">
        <v>-0.2</v>
      </c>
      <c r="L117" s="102">
        <v>-0.2</v>
      </c>
      <c r="M117" s="102">
        <v>-0.2</v>
      </c>
      <c r="N117" s="102">
        <v>-0.2</v>
      </c>
      <c r="O117" s="102">
        <v>-0.2</v>
      </c>
      <c r="P117" s="102">
        <v>-0.2</v>
      </c>
      <c r="Q117" s="102">
        <v>-0.2</v>
      </c>
      <c r="R117" s="46" t="e">
        <f>#N/A</f>
        <v>#N/A</v>
      </c>
      <c r="S117" s="92"/>
    </row>
    <row r="118" spans="1:19" s="1" customFormat="1" ht="30.75" customHeight="1" x14ac:dyDescent="0.2">
      <c r="A118" s="554"/>
      <c r="B118" s="556"/>
      <c r="C118" s="251"/>
      <c r="D118" s="252"/>
      <c r="E118" s="253" t="s">
        <v>344</v>
      </c>
      <c r="F118" s="103">
        <v>-0.2</v>
      </c>
      <c r="G118" s="102">
        <v>-0.2</v>
      </c>
      <c r="H118" s="102">
        <v>-0.2</v>
      </c>
      <c r="I118" s="102">
        <v>-0.2</v>
      </c>
      <c r="J118" s="102">
        <v>-0.2</v>
      </c>
      <c r="K118" s="102">
        <v>-0.2</v>
      </c>
      <c r="L118" s="102">
        <v>-0.2</v>
      </c>
      <c r="M118" s="102">
        <v>-0.2</v>
      </c>
      <c r="N118" s="102">
        <v>-0.2</v>
      </c>
      <c r="O118" s="102">
        <v>-0.2</v>
      </c>
      <c r="P118" s="102">
        <v>-0.2</v>
      </c>
      <c r="Q118" s="102">
        <v>-0.2</v>
      </c>
      <c r="R118" s="46" t="e">
        <f>#N/A</f>
        <v>#N/A</v>
      </c>
      <c r="S118" s="92"/>
    </row>
    <row r="119" spans="1:19" s="1" customFormat="1" ht="30.75" customHeight="1" x14ac:dyDescent="0.2">
      <c r="A119" s="554"/>
      <c r="B119" s="556"/>
      <c r="C119" s="209"/>
      <c r="D119" s="176"/>
      <c r="E119" s="177" t="s">
        <v>338</v>
      </c>
      <c r="F119" s="103">
        <v>0.6</v>
      </c>
      <c r="G119" s="102">
        <v>0.6</v>
      </c>
      <c r="H119" s="102">
        <v>0.6</v>
      </c>
      <c r="I119" s="102">
        <v>0.6</v>
      </c>
      <c r="J119" s="102">
        <v>0.6</v>
      </c>
      <c r="K119" s="102">
        <v>0.6</v>
      </c>
      <c r="L119" s="102">
        <v>0.6</v>
      </c>
      <c r="M119" s="102">
        <v>0.6</v>
      </c>
      <c r="N119" s="102">
        <v>0.6</v>
      </c>
      <c r="O119" s="102">
        <v>0.6</v>
      </c>
      <c r="P119" s="102">
        <v>0.6</v>
      </c>
      <c r="Q119" s="102">
        <v>0.6</v>
      </c>
      <c r="R119" s="46" t="e">
        <f>#N/A</f>
        <v>#N/A</v>
      </c>
      <c r="S119" s="92"/>
    </row>
    <row r="120" spans="1:19" s="1" customFormat="1" ht="22.5" customHeight="1" x14ac:dyDescent="0.2">
      <c r="A120" s="554"/>
      <c r="B120" s="542"/>
      <c r="C120" s="210"/>
      <c r="D120" s="211"/>
      <c r="E120" s="214"/>
      <c r="F120" s="171">
        <v>0</v>
      </c>
      <c r="G120" s="171">
        <v>0</v>
      </c>
      <c r="H120" s="171">
        <v>0</v>
      </c>
      <c r="I120" s="171">
        <v>0</v>
      </c>
      <c r="J120" s="171">
        <v>0</v>
      </c>
      <c r="K120" s="171">
        <v>0</v>
      </c>
      <c r="L120" s="171">
        <v>0</v>
      </c>
      <c r="M120" s="171">
        <v>0</v>
      </c>
      <c r="N120" s="171">
        <v>0</v>
      </c>
      <c r="O120" s="171">
        <v>0</v>
      </c>
      <c r="P120" s="171">
        <v>0</v>
      </c>
      <c r="Q120" s="171">
        <v>0</v>
      </c>
      <c r="R120" s="46" t="e">
        <f>#N/A</f>
        <v>#N/A</v>
      </c>
      <c r="S120" s="92"/>
    </row>
    <row r="121" spans="1:19" s="1" customFormat="1" ht="22.5" customHeight="1" thickBot="1" x14ac:dyDescent="0.25">
      <c r="A121" s="554"/>
      <c r="B121" s="542"/>
      <c r="C121" s="207"/>
      <c r="D121" s="206"/>
      <c r="E121" s="182"/>
      <c r="F121" s="171">
        <v>0</v>
      </c>
      <c r="G121" s="171">
        <v>0</v>
      </c>
      <c r="H121" s="171">
        <v>0</v>
      </c>
      <c r="I121" s="171">
        <v>0</v>
      </c>
      <c r="J121" s="171">
        <v>0</v>
      </c>
      <c r="K121" s="171">
        <v>0</v>
      </c>
      <c r="L121" s="171">
        <v>0</v>
      </c>
      <c r="M121" s="171">
        <v>0</v>
      </c>
      <c r="N121" s="171">
        <v>0</v>
      </c>
      <c r="O121" s="171">
        <v>0</v>
      </c>
      <c r="P121" s="171">
        <v>0</v>
      </c>
      <c r="Q121" s="171">
        <v>0</v>
      </c>
      <c r="R121" s="46" t="e">
        <f>#N/A</f>
        <v>#N/A</v>
      </c>
      <c r="S121" s="92"/>
    </row>
    <row r="122" spans="1:19" s="1" customFormat="1" ht="22.5" customHeight="1" thickBot="1" x14ac:dyDescent="0.25">
      <c r="A122" s="554"/>
      <c r="B122" s="543"/>
      <c r="C122" s="547" t="s">
        <v>7</v>
      </c>
      <c r="D122" s="548"/>
      <c r="E122" s="549"/>
      <c r="F122" s="127" t="e">
        <f>#N/A</f>
        <v>#N/A</v>
      </c>
      <c r="G122" s="99" t="e">
        <f>#N/A</f>
        <v>#N/A</v>
      </c>
      <c r="H122" s="99" t="e">
        <f>#N/A</f>
        <v>#N/A</v>
      </c>
      <c r="I122" s="99" t="e">
        <f>#N/A</f>
        <v>#N/A</v>
      </c>
      <c r="J122" s="99" t="e">
        <f>#N/A</f>
        <v>#N/A</v>
      </c>
      <c r="K122" s="99" t="e">
        <f>#N/A</f>
        <v>#N/A</v>
      </c>
      <c r="L122" s="99" t="e">
        <f>#N/A</f>
        <v>#N/A</v>
      </c>
      <c r="M122" s="99" t="e">
        <f>#N/A</f>
        <v>#N/A</v>
      </c>
      <c r="N122" s="26" t="e">
        <f>#N/A</f>
        <v>#N/A</v>
      </c>
      <c r="O122" s="26" t="e">
        <f>#N/A</f>
        <v>#N/A</v>
      </c>
      <c r="P122" s="26" t="e">
        <f>#N/A</f>
        <v>#N/A</v>
      </c>
      <c r="Q122" s="26" t="e">
        <f>#N/A</f>
        <v>#N/A</v>
      </c>
      <c r="R122" s="28" t="e">
        <f>#N/A</f>
        <v>#N/A</v>
      </c>
      <c r="S122" s="40"/>
    </row>
    <row r="123" spans="1:19" s="1" customFormat="1" ht="22.5" customHeight="1" thickBot="1" x14ac:dyDescent="0.25">
      <c r="A123" s="554"/>
      <c r="B123" s="22"/>
      <c r="C123" s="200"/>
      <c r="D123" s="200"/>
      <c r="E123" s="200"/>
      <c r="F123" s="15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19" s="1" customFormat="1" ht="22.5" customHeight="1" x14ac:dyDescent="0.2">
      <c r="A124" s="554"/>
      <c r="B124" s="541" t="s">
        <v>117</v>
      </c>
      <c r="C124" s="544" t="s">
        <v>270</v>
      </c>
      <c r="D124" s="545"/>
      <c r="E124" s="546"/>
      <c r="F124" s="83">
        <v>5.3</v>
      </c>
      <c r="G124" s="34">
        <v>5.3</v>
      </c>
      <c r="H124" s="34">
        <v>5.3</v>
      </c>
      <c r="I124" s="34">
        <v>5.3</v>
      </c>
      <c r="J124" s="34">
        <v>5.3</v>
      </c>
      <c r="K124" s="34">
        <v>5.3</v>
      </c>
      <c r="L124" s="34">
        <v>5.3</v>
      </c>
      <c r="M124" s="34">
        <v>5.3</v>
      </c>
      <c r="N124" s="34">
        <v>5.3</v>
      </c>
      <c r="O124" s="34">
        <v>5.3</v>
      </c>
      <c r="P124" s="34">
        <v>5.3</v>
      </c>
      <c r="Q124" s="34">
        <v>5.3</v>
      </c>
      <c r="R124" s="50">
        <f>AVERAGE(F124:Q124)</f>
        <v>5.2999999999999989</v>
      </c>
      <c r="S124" s="40"/>
    </row>
    <row r="125" spans="1:19" s="1" customFormat="1" ht="22.5" customHeight="1" x14ac:dyDescent="0.2">
      <c r="A125" s="554"/>
      <c r="B125" s="556"/>
      <c r="C125" s="251"/>
      <c r="D125" s="252"/>
      <c r="E125" s="253"/>
      <c r="F125" s="399">
        <v>0</v>
      </c>
      <c r="G125" s="400">
        <v>0</v>
      </c>
      <c r="H125" s="400">
        <v>0</v>
      </c>
      <c r="I125" s="400">
        <v>0</v>
      </c>
      <c r="J125" s="400">
        <v>0</v>
      </c>
      <c r="K125" s="400">
        <v>0</v>
      </c>
      <c r="L125" s="400">
        <v>0</v>
      </c>
      <c r="M125" s="400">
        <v>0</v>
      </c>
      <c r="N125" s="400">
        <v>0</v>
      </c>
      <c r="O125" s="400">
        <v>0</v>
      </c>
      <c r="P125" s="400">
        <v>0</v>
      </c>
      <c r="Q125" s="400">
        <v>0</v>
      </c>
      <c r="R125" s="46">
        <f>AVERAGE(F125:Q125)</f>
        <v>0</v>
      </c>
      <c r="S125" s="40"/>
    </row>
    <row r="126" spans="1:19" s="1" customFormat="1" ht="22.5" customHeight="1" thickBot="1" x14ac:dyDescent="0.25">
      <c r="A126" s="554"/>
      <c r="B126" s="542"/>
      <c r="C126" s="207"/>
      <c r="D126" s="206"/>
      <c r="E126" s="182"/>
      <c r="F126" s="171">
        <v>0</v>
      </c>
      <c r="G126" s="171">
        <v>0</v>
      </c>
      <c r="H126" s="171">
        <v>0</v>
      </c>
      <c r="I126" s="171">
        <v>0</v>
      </c>
      <c r="J126" s="171">
        <v>0</v>
      </c>
      <c r="K126" s="171">
        <v>0</v>
      </c>
      <c r="L126" s="171">
        <v>0</v>
      </c>
      <c r="M126" s="171">
        <v>0</v>
      </c>
      <c r="N126" s="171">
        <v>0</v>
      </c>
      <c r="O126" s="171">
        <v>0</v>
      </c>
      <c r="P126" s="171">
        <v>0</v>
      </c>
      <c r="Q126" s="171">
        <v>0</v>
      </c>
      <c r="R126" s="49">
        <f>AVERAGE(F126:Q126)</f>
        <v>0</v>
      </c>
      <c r="S126" s="40"/>
    </row>
    <row r="127" spans="1:19" s="1" customFormat="1" ht="22.5" customHeight="1" thickBot="1" x14ac:dyDescent="0.25">
      <c r="A127" s="555"/>
      <c r="B127" s="543"/>
      <c r="C127" s="583" t="s">
        <v>7</v>
      </c>
      <c r="D127" s="584"/>
      <c r="E127" s="585"/>
      <c r="F127" s="127" t="e">
        <f>#N/A</f>
        <v>#N/A</v>
      </c>
      <c r="G127" s="99" t="e">
        <f>#N/A</f>
        <v>#N/A</v>
      </c>
      <c r="H127" s="99" t="e">
        <f>#N/A</f>
        <v>#N/A</v>
      </c>
      <c r="I127" s="99" t="e">
        <f>#N/A</f>
        <v>#N/A</v>
      </c>
      <c r="J127" s="99" t="e">
        <f>#N/A</f>
        <v>#N/A</v>
      </c>
      <c r="K127" s="99" t="e">
        <f>#N/A</f>
        <v>#N/A</v>
      </c>
      <c r="L127" s="99" t="e">
        <f>#N/A</f>
        <v>#N/A</v>
      </c>
      <c r="M127" s="99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6" t="e">
        <f>#N/A</f>
        <v>#N/A</v>
      </c>
      <c r="R127" s="28" t="e">
        <f>AVERAGE(F127:Q127)</f>
        <v>#N/A</v>
      </c>
      <c r="S127" s="40"/>
    </row>
    <row r="128" spans="1:19" s="1" customFormat="1" ht="22.5" customHeight="1" thickBot="1" x14ac:dyDescent="0.25">
      <c r="A128" s="22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20" s="1" customFormat="1" ht="51" customHeight="1" thickBot="1" x14ac:dyDescent="0.25">
      <c r="A129" s="532"/>
      <c r="B129" s="533"/>
      <c r="C129" s="32"/>
      <c r="D129" s="32"/>
      <c r="E129" s="87" t="s">
        <v>279</v>
      </c>
      <c r="F129" s="88" t="e">
        <f>#N/A</f>
        <v>#N/A</v>
      </c>
      <c r="G129" s="88" t="e">
        <f>#N/A</f>
        <v>#N/A</v>
      </c>
      <c r="H129" s="88" t="e">
        <f>#N/A</f>
        <v>#N/A</v>
      </c>
      <c r="I129" s="88" t="e">
        <f>#N/A</f>
        <v>#N/A</v>
      </c>
      <c r="J129" s="88" t="e">
        <f>#N/A</f>
        <v>#N/A</v>
      </c>
      <c r="K129" s="88" t="e">
        <f>#N/A</f>
        <v>#N/A</v>
      </c>
      <c r="L129" s="88" t="e">
        <f>#N/A</f>
        <v>#N/A</v>
      </c>
      <c r="M129" s="88" t="e">
        <f>#N/A</f>
        <v>#N/A</v>
      </c>
      <c r="N129" s="88" t="e">
        <f>#N/A</f>
        <v>#N/A</v>
      </c>
      <c r="O129" s="88" t="e">
        <f>#N/A</f>
        <v>#N/A</v>
      </c>
      <c r="P129" s="88" t="e">
        <f>#N/A</f>
        <v>#N/A</v>
      </c>
      <c r="Q129" s="88" t="e">
        <f>#N/A</f>
        <v>#N/A</v>
      </c>
      <c r="R129" s="20" t="e">
        <f>AVERAGE(F129:Q129)</f>
        <v>#N/A</v>
      </c>
      <c r="S129" s="92"/>
      <c r="T129" s="14"/>
    </row>
    <row r="130" spans="1:20" s="1" customFormat="1" ht="22.5" customHeight="1" x14ac:dyDescent="0.2">
      <c r="A130" s="22"/>
      <c r="B130" s="22"/>
      <c r="C130" s="32"/>
      <c r="D130" s="32"/>
      <c r="E130" s="32"/>
      <c r="F130" s="15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33"/>
      <c r="S130" s="40"/>
    </row>
    <row r="131" spans="1:20" s="23" customFormat="1" ht="22.5" customHeight="1" thickBot="1" x14ac:dyDescent="0.25">
      <c r="A131" s="22"/>
      <c r="B131" s="22"/>
      <c r="C131" s="32"/>
      <c r="D131" s="32"/>
      <c r="E131" s="32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33"/>
      <c r="S131" s="40"/>
    </row>
    <row r="132" spans="1:20" s="1" customFormat="1" ht="22.5" customHeight="1" x14ac:dyDescent="0.2">
      <c r="A132" s="557" t="s">
        <v>155</v>
      </c>
      <c r="B132" s="541" t="s">
        <v>86</v>
      </c>
      <c r="C132" s="544" t="s">
        <v>270</v>
      </c>
      <c r="D132" s="545"/>
      <c r="E132" s="546"/>
      <c r="F132" s="83">
        <v>6.4</v>
      </c>
      <c r="G132" s="34">
        <v>6.4</v>
      </c>
      <c r="H132" s="34">
        <v>6.4</v>
      </c>
      <c r="I132" s="34">
        <v>6.4</v>
      </c>
      <c r="J132" s="34">
        <v>6.4</v>
      </c>
      <c r="K132" s="34">
        <v>6.4</v>
      </c>
      <c r="L132" s="34">
        <v>6.4</v>
      </c>
      <c r="M132" s="34">
        <v>6.4</v>
      </c>
      <c r="N132" s="34">
        <v>6.4</v>
      </c>
      <c r="O132" s="34">
        <v>6.4</v>
      </c>
      <c r="P132" s="34">
        <v>6.4</v>
      </c>
      <c r="Q132" s="34">
        <v>6.4</v>
      </c>
      <c r="R132" s="48">
        <f>AVERAGE(F132:Q132)</f>
        <v>6.3999999999999995</v>
      </c>
      <c r="S132" s="92"/>
    </row>
    <row r="133" spans="1:20" s="1" customFormat="1" ht="29.25" customHeight="1" x14ac:dyDescent="0.2">
      <c r="A133" s="558"/>
      <c r="B133" s="556"/>
      <c r="C133" s="335"/>
      <c r="D133" s="336"/>
      <c r="E133" s="318" t="s">
        <v>359</v>
      </c>
      <c r="F133" s="30">
        <v>-0.4</v>
      </c>
      <c r="G133" s="31">
        <v>-0.4</v>
      </c>
      <c r="H133" s="31">
        <v>-0.4</v>
      </c>
      <c r="I133" s="31">
        <v>-0.4</v>
      </c>
      <c r="J133" s="31">
        <v>-0.4</v>
      </c>
      <c r="K133" s="31">
        <v>-0.4</v>
      </c>
      <c r="L133" s="31">
        <v>-0.4</v>
      </c>
      <c r="M133" s="31">
        <v>-0.4</v>
      </c>
      <c r="N133" s="31">
        <v>-0.4</v>
      </c>
      <c r="O133" s="31">
        <v>-0.4</v>
      </c>
      <c r="P133" s="31">
        <v>-0.4</v>
      </c>
      <c r="Q133" s="31">
        <v>-0.4</v>
      </c>
      <c r="R133" s="46">
        <f>AVERAGE(F133:Q133)</f>
        <v>-0.39999999999999997</v>
      </c>
      <c r="S133" s="92"/>
    </row>
    <row r="134" spans="1:20" s="1" customFormat="1" ht="22.5" customHeight="1" thickBot="1" x14ac:dyDescent="0.25">
      <c r="A134" s="558"/>
      <c r="B134" s="542"/>
      <c r="C134" s="210" t="s">
        <v>160</v>
      </c>
      <c r="D134" s="211" t="s">
        <v>161</v>
      </c>
      <c r="E134" s="182" t="s">
        <v>162</v>
      </c>
      <c r="F134" s="79">
        <v>0.1</v>
      </c>
      <c r="G134" s="53">
        <v>0.1</v>
      </c>
      <c r="H134" s="53">
        <v>0.1</v>
      </c>
      <c r="I134" s="53">
        <v>0.1</v>
      </c>
      <c r="J134" s="53">
        <v>0.1</v>
      </c>
      <c r="K134" s="53">
        <v>0.1</v>
      </c>
      <c r="L134" s="53">
        <v>0.1</v>
      </c>
      <c r="M134" s="53">
        <v>0.1</v>
      </c>
      <c r="N134" s="53">
        <v>0.1</v>
      </c>
      <c r="O134" s="53">
        <v>0.1</v>
      </c>
      <c r="P134" s="53">
        <v>0.1</v>
      </c>
      <c r="Q134" s="53">
        <v>0.1</v>
      </c>
      <c r="R134" s="49">
        <f>AVERAGE(F134:Q134)</f>
        <v>9.9999999999999992E-2</v>
      </c>
      <c r="S134" s="92"/>
    </row>
    <row r="135" spans="1:20" s="1" customFormat="1" ht="22.5" customHeight="1" thickBot="1" x14ac:dyDescent="0.25">
      <c r="A135" s="558"/>
      <c r="B135" s="543"/>
      <c r="C135" s="547" t="s">
        <v>7</v>
      </c>
      <c r="D135" s="548"/>
      <c r="E135" s="549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20" s="1" customFormat="1" ht="22.5" customHeight="1" thickBot="1" x14ac:dyDescent="0.25">
      <c r="A136" s="558"/>
      <c r="B136" s="22"/>
      <c r="C136" s="32"/>
      <c r="D136" s="32"/>
      <c r="E136" s="32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20" s="1" customFormat="1" ht="22.5" customHeight="1" x14ac:dyDescent="0.2">
      <c r="A137" s="558"/>
      <c r="B137" s="541" t="s">
        <v>87</v>
      </c>
      <c r="C137" s="544" t="s">
        <v>270</v>
      </c>
      <c r="D137" s="545"/>
      <c r="E137" s="546"/>
      <c r="F137" s="83">
        <v>1.4</v>
      </c>
      <c r="G137" s="34">
        <v>1.4</v>
      </c>
      <c r="H137" s="34">
        <v>1.4</v>
      </c>
      <c r="I137" s="34">
        <v>1.4</v>
      </c>
      <c r="J137" s="34">
        <v>1.4</v>
      </c>
      <c r="K137" s="34">
        <v>1.4</v>
      </c>
      <c r="L137" s="34">
        <v>1.4</v>
      </c>
      <c r="M137" s="34">
        <v>1.4</v>
      </c>
      <c r="N137" s="34">
        <v>1.4</v>
      </c>
      <c r="O137" s="34">
        <v>1.4</v>
      </c>
      <c r="P137" s="34">
        <v>1.4</v>
      </c>
      <c r="Q137" s="34">
        <v>1.4</v>
      </c>
      <c r="R137" s="48">
        <f>AVERAGE(F137:Q137)</f>
        <v>1.4000000000000001</v>
      </c>
      <c r="S137" s="92"/>
    </row>
    <row r="138" spans="1:20" s="1" customFormat="1" ht="22.5" customHeight="1" thickBot="1" x14ac:dyDescent="0.25">
      <c r="A138" s="558"/>
      <c r="B138" s="542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6"/>
      <c r="S138" s="92"/>
    </row>
    <row r="139" spans="1:20" s="1" customFormat="1" ht="22.5" customHeight="1" thickBot="1" x14ac:dyDescent="0.25">
      <c r="A139" s="558"/>
      <c r="B139" s="543"/>
      <c r="C139" s="583" t="s">
        <v>7</v>
      </c>
      <c r="D139" s="584"/>
      <c r="E139" s="585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20" s="1" customFormat="1" ht="22.5" customHeight="1" thickBot="1" x14ac:dyDescent="0.25">
      <c r="A140" s="558"/>
      <c r="B140" s="22"/>
      <c r="C140" s="200"/>
      <c r="D140" s="200"/>
      <c r="E140" s="200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20" s="1" customFormat="1" ht="22.5" customHeight="1" x14ac:dyDescent="0.2">
      <c r="A141" s="558"/>
      <c r="B141" s="541" t="s">
        <v>222</v>
      </c>
      <c r="C141" s="544" t="s">
        <v>270</v>
      </c>
      <c r="D141" s="545"/>
      <c r="E141" s="546"/>
      <c r="F141" s="83">
        <v>1.66</v>
      </c>
      <c r="G141" s="34">
        <v>1.66</v>
      </c>
      <c r="H141" s="34">
        <v>1.66</v>
      </c>
      <c r="I141" s="34">
        <v>1.66</v>
      </c>
      <c r="J141" s="34">
        <v>1.66</v>
      </c>
      <c r="K141" s="34">
        <v>1.66</v>
      </c>
      <c r="L141" s="34">
        <v>1.66</v>
      </c>
      <c r="M141" s="34">
        <v>1.66</v>
      </c>
      <c r="N141" s="34">
        <v>1.66</v>
      </c>
      <c r="O141" s="34">
        <v>1.66</v>
      </c>
      <c r="P141" s="34">
        <v>1.66</v>
      </c>
      <c r="Q141" s="34">
        <v>1.66</v>
      </c>
      <c r="R141" s="50">
        <f>AVERAGE(F141:Q141)</f>
        <v>1.66</v>
      </c>
      <c r="S141" s="40"/>
    </row>
    <row r="142" spans="1:20" s="1" customFormat="1" ht="22.5" customHeight="1" x14ac:dyDescent="0.2">
      <c r="A142" s="558"/>
      <c r="B142" s="556"/>
      <c r="C142" s="251"/>
      <c r="D142" s="252"/>
      <c r="E142" s="253" t="s">
        <v>361</v>
      </c>
      <c r="F142" s="110">
        <v>0.2</v>
      </c>
      <c r="G142" s="35">
        <v>0.2</v>
      </c>
      <c r="H142" s="35">
        <v>0.5</v>
      </c>
      <c r="I142" s="35">
        <v>0.5</v>
      </c>
      <c r="J142" s="35">
        <v>0.5</v>
      </c>
      <c r="K142" s="35">
        <v>0.5</v>
      </c>
      <c r="L142" s="35">
        <v>0.5</v>
      </c>
      <c r="M142" s="35">
        <v>0.5</v>
      </c>
      <c r="N142" s="35">
        <v>0.5</v>
      </c>
      <c r="O142" s="35">
        <v>0.5</v>
      </c>
      <c r="P142" s="35">
        <v>0.5</v>
      </c>
      <c r="Q142" s="35">
        <v>0.5</v>
      </c>
      <c r="R142" s="46">
        <f>AVERAGE(F142:Q142)</f>
        <v>0.45</v>
      </c>
      <c r="S142" s="40"/>
    </row>
    <row r="143" spans="1:20" s="1" customFormat="1" ht="22.5" customHeight="1" x14ac:dyDescent="0.2">
      <c r="A143" s="558"/>
      <c r="B143" s="556"/>
      <c r="C143" s="209"/>
      <c r="D143" s="176"/>
      <c r="E143" s="177" t="s">
        <v>360</v>
      </c>
      <c r="F143" s="77">
        <v>0.4</v>
      </c>
      <c r="G143" s="29">
        <v>0.4</v>
      </c>
      <c r="H143" s="29">
        <v>0.4</v>
      </c>
      <c r="I143" s="29">
        <v>0.4</v>
      </c>
      <c r="J143" s="29">
        <v>0.4</v>
      </c>
      <c r="K143" s="29">
        <v>0.4</v>
      </c>
      <c r="L143" s="29">
        <v>0.4</v>
      </c>
      <c r="M143" s="29">
        <v>0.4</v>
      </c>
      <c r="N143" s="29">
        <v>0.4</v>
      </c>
      <c r="O143" s="29">
        <v>0.4</v>
      </c>
      <c r="P143" s="29">
        <v>0.4</v>
      </c>
      <c r="Q143" s="41">
        <v>0.4</v>
      </c>
      <c r="R143" s="46">
        <f>AVERAGE(F143:Q143)</f>
        <v>0.39999999999999997</v>
      </c>
      <c r="S143" s="40"/>
    </row>
    <row r="144" spans="1:20" s="1" customFormat="1" ht="22.5" customHeight="1" thickBot="1" x14ac:dyDescent="0.25">
      <c r="A144" s="558"/>
      <c r="B144" s="542"/>
      <c r="C144" s="198"/>
      <c r="D144" s="196"/>
      <c r="E144" s="182"/>
      <c r="F144" s="79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49"/>
      <c r="S144" s="40"/>
    </row>
    <row r="145" spans="1:19" s="1" customFormat="1" ht="28.5" customHeight="1" thickBot="1" x14ac:dyDescent="0.25">
      <c r="A145" s="558"/>
      <c r="B145" s="543"/>
      <c r="C145" s="547" t="s">
        <v>7</v>
      </c>
      <c r="D145" s="548"/>
      <c r="E145" s="549"/>
      <c r="F145" s="82" t="e">
        <f>#N/A</f>
        <v>#N/A</v>
      </c>
      <c r="G145" s="26" t="e">
        <f>#N/A</f>
        <v>#N/A</v>
      </c>
      <c r="H145" s="26" t="e">
        <f>#N/A</f>
        <v>#N/A</v>
      </c>
      <c r="I145" s="26" t="e">
        <f>#N/A</f>
        <v>#N/A</v>
      </c>
      <c r="J145" s="26" t="e">
        <f>#N/A</f>
        <v>#N/A</v>
      </c>
      <c r="K145" s="26" t="e">
        <f>#N/A</f>
        <v>#N/A</v>
      </c>
      <c r="L145" s="26" t="e">
        <f>#N/A</f>
        <v>#N/A</v>
      </c>
      <c r="M145" s="26" t="e">
        <f>#N/A</f>
        <v>#N/A</v>
      </c>
      <c r="N145" s="26" t="e">
        <f>#N/A</f>
        <v>#N/A</v>
      </c>
      <c r="O145" s="26" t="e">
        <f>#N/A</f>
        <v>#N/A</v>
      </c>
      <c r="P145" s="26" t="e">
        <f>#N/A</f>
        <v>#N/A</v>
      </c>
      <c r="Q145" s="27" t="e">
        <f>#N/A</f>
        <v>#N/A</v>
      </c>
      <c r="R145" s="28" t="e">
        <f>AVERAGE(F145:Q145)</f>
        <v>#N/A</v>
      </c>
      <c r="S145" s="40"/>
    </row>
    <row r="146" spans="1:19" s="1" customFormat="1" ht="22.5" customHeight="1" thickBot="1" x14ac:dyDescent="0.25">
      <c r="A146" s="558"/>
      <c r="B146" s="22"/>
      <c r="C146" s="200"/>
      <c r="D146" s="200"/>
      <c r="E146" s="200"/>
      <c r="F146" s="15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33"/>
      <c r="S146" s="40"/>
    </row>
    <row r="147" spans="1:19" s="1" customFormat="1" ht="22.5" customHeight="1" x14ac:dyDescent="0.2">
      <c r="A147" s="558"/>
      <c r="B147" s="541" t="s">
        <v>88</v>
      </c>
      <c r="C147" s="544" t="s">
        <v>270</v>
      </c>
      <c r="D147" s="545"/>
      <c r="E147" s="546"/>
      <c r="F147" s="83">
        <v>5.0999999999999996</v>
      </c>
      <c r="G147" s="34">
        <v>5.0999999999999996</v>
      </c>
      <c r="H147" s="34">
        <v>5.0999999999999996</v>
      </c>
      <c r="I147" s="34">
        <v>5.0999999999999996</v>
      </c>
      <c r="J147" s="34">
        <v>5.0999999999999996</v>
      </c>
      <c r="K147" s="34">
        <v>5.0999999999999996</v>
      </c>
      <c r="L147" s="34">
        <v>5.0999999999999996</v>
      </c>
      <c r="M147" s="34">
        <v>5.0999999999999996</v>
      </c>
      <c r="N147" s="34">
        <v>5.0999999999999996</v>
      </c>
      <c r="O147" s="34">
        <v>5.0999999999999996</v>
      </c>
      <c r="P147" s="34">
        <v>5.0999999999999996</v>
      </c>
      <c r="Q147" s="34">
        <v>5.0999999999999996</v>
      </c>
      <c r="R147" s="48">
        <f>AVERAGE(F147:Q147)</f>
        <v>5.1000000000000005</v>
      </c>
      <c r="S147" s="92"/>
    </row>
    <row r="148" spans="1:19" s="1" customFormat="1" ht="22.5" customHeight="1" thickBot="1" x14ac:dyDescent="0.25">
      <c r="A148" s="558"/>
      <c r="B148" s="542"/>
      <c r="C148" s="198"/>
      <c r="D148" s="196"/>
      <c r="E148" s="182"/>
      <c r="F148" s="79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49"/>
      <c r="S148" s="92"/>
    </row>
    <row r="149" spans="1:19" s="1" customFormat="1" ht="22.5" customHeight="1" thickBot="1" x14ac:dyDescent="0.25">
      <c r="A149" s="558"/>
      <c r="B149" s="543"/>
      <c r="C149" s="547" t="s">
        <v>7</v>
      </c>
      <c r="D149" s="548"/>
      <c r="E149" s="549"/>
      <c r="F149" s="82" t="e">
        <f>#N/A</f>
        <v>#N/A</v>
      </c>
      <c r="G149" s="26" t="e">
        <f>#N/A</f>
        <v>#N/A</v>
      </c>
      <c r="H149" s="26" t="e">
        <f>#N/A</f>
        <v>#N/A</v>
      </c>
      <c r="I149" s="26" t="e">
        <f>#N/A</f>
        <v>#N/A</v>
      </c>
      <c r="J149" s="26" t="e">
        <f>#N/A</f>
        <v>#N/A</v>
      </c>
      <c r="K149" s="26" t="e">
        <f>#N/A</f>
        <v>#N/A</v>
      </c>
      <c r="L149" s="26" t="e">
        <f>#N/A</f>
        <v>#N/A</v>
      </c>
      <c r="M149" s="26" t="e">
        <f>#N/A</f>
        <v>#N/A</v>
      </c>
      <c r="N149" s="26" t="e">
        <f>#N/A</f>
        <v>#N/A</v>
      </c>
      <c r="O149" s="26" t="e">
        <f>#N/A</f>
        <v>#N/A</v>
      </c>
      <c r="P149" s="26" t="e">
        <f>#N/A</f>
        <v>#N/A</v>
      </c>
      <c r="Q149" s="27" t="e">
        <f>#N/A</f>
        <v>#N/A</v>
      </c>
      <c r="R149" s="28" t="e">
        <f>AVERAGE(F149:Q149)</f>
        <v>#N/A</v>
      </c>
      <c r="S149" s="40"/>
    </row>
    <row r="150" spans="1:19" s="1" customFormat="1" ht="22.5" customHeight="1" thickBot="1" x14ac:dyDescent="0.25">
      <c r="A150" s="558"/>
      <c r="B150" s="22"/>
      <c r="C150" s="32"/>
      <c r="D150" s="32"/>
      <c r="E150" s="32"/>
      <c r="F150" s="15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33"/>
      <c r="S150" s="40"/>
    </row>
    <row r="151" spans="1:19" s="1" customFormat="1" ht="22.5" customHeight="1" x14ac:dyDescent="0.2">
      <c r="A151" s="558"/>
      <c r="B151" s="541" t="s">
        <v>89</v>
      </c>
      <c r="C151" s="544" t="s">
        <v>270</v>
      </c>
      <c r="D151" s="545"/>
      <c r="E151" s="546"/>
      <c r="F151" s="83">
        <v>0.7</v>
      </c>
      <c r="G151" s="34">
        <v>0.7</v>
      </c>
      <c r="H151" s="34">
        <v>0.7</v>
      </c>
      <c r="I151" s="34">
        <v>0.7</v>
      </c>
      <c r="J151" s="34">
        <v>0.7</v>
      </c>
      <c r="K151" s="34">
        <v>0.7</v>
      </c>
      <c r="L151" s="34">
        <v>0.7</v>
      </c>
      <c r="M151" s="34">
        <v>0.7</v>
      </c>
      <c r="N151" s="34">
        <v>0.7</v>
      </c>
      <c r="O151" s="34">
        <v>0.7</v>
      </c>
      <c r="P151" s="34">
        <v>0.7</v>
      </c>
      <c r="Q151" s="34">
        <v>0.7</v>
      </c>
      <c r="R151" s="48">
        <f>AVERAGE(F151:Q151)</f>
        <v>0.70000000000000007</v>
      </c>
      <c r="S151" s="92"/>
    </row>
    <row r="152" spans="1:19" s="1" customFormat="1" ht="22.5" customHeight="1" thickBot="1" x14ac:dyDescent="0.25">
      <c r="A152" s="558"/>
      <c r="B152" s="542"/>
      <c r="C152" s="198"/>
      <c r="D152" s="196"/>
      <c r="E152" s="182"/>
      <c r="F152" s="79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49"/>
      <c r="S152" s="92"/>
    </row>
    <row r="153" spans="1:19" s="1" customFormat="1" ht="22.5" customHeight="1" thickBot="1" x14ac:dyDescent="0.25">
      <c r="A153" s="558"/>
      <c r="B153" s="543"/>
      <c r="C153" s="547" t="s">
        <v>7</v>
      </c>
      <c r="D153" s="548"/>
      <c r="E153" s="549"/>
      <c r="F153" s="82" t="e">
        <f>#N/A</f>
        <v>#N/A</v>
      </c>
      <c r="G153" s="26" t="e">
        <f>#N/A</f>
        <v>#N/A</v>
      </c>
      <c r="H153" s="26" t="e">
        <f>#N/A</f>
        <v>#N/A</v>
      </c>
      <c r="I153" s="26" t="e">
        <f>#N/A</f>
        <v>#N/A</v>
      </c>
      <c r="J153" s="26" t="e">
        <f>#N/A</f>
        <v>#N/A</v>
      </c>
      <c r="K153" s="26" t="e">
        <f>#N/A</f>
        <v>#N/A</v>
      </c>
      <c r="L153" s="26" t="e">
        <f>#N/A</f>
        <v>#N/A</v>
      </c>
      <c r="M153" s="26" t="e">
        <f>#N/A</f>
        <v>#N/A</v>
      </c>
      <c r="N153" s="26" t="e">
        <f>#N/A</f>
        <v>#N/A</v>
      </c>
      <c r="O153" s="26" t="e">
        <f>#N/A</f>
        <v>#N/A</v>
      </c>
      <c r="P153" s="26" t="e">
        <f>#N/A</f>
        <v>#N/A</v>
      </c>
      <c r="Q153" s="27" t="e">
        <f>#N/A</f>
        <v>#N/A</v>
      </c>
      <c r="R153" s="28" t="e">
        <f>AVERAGE(F153:Q153)</f>
        <v>#N/A</v>
      </c>
      <c r="S153" s="40"/>
    </row>
    <row r="154" spans="1:19" s="1" customFormat="1" ht="22.5" customHeight="1" thickBot="1" x14ac:dyDescent="0.25">
      <c r="A154" s="558"/>
      <c r="B154" s="22"/>
      <c r="C154" s="32"/>
      <c r="D154" s="32"/>
      <c r="E154" s="32"/>
      <c r="F154" s="15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33"/>
      <c r="S154" s="40"/>
    </row>
    <row r="155" spans="1:19" s="1" customFormat="1" ht="22.5" customHeight="1" x14ac:dyDescent="0.2">
      <c r="A155" s="558"/>
      <c r="B155" s="541" t="s">
        <v>90</v>
      </c>
      <c r="C155" s="544" t="s">
        <v>270</v>
      </c>
      <c r="D155" s="545"/>
      <c r="E155" s="546"/>
      <c r="F155" s="83">
        <v>2.11</v>
      </c>
      <c r="G155" s="34">
        <v>2.11</v>
      </c>
      <c r="H155" s="34">
        <v>2.11</v>
      </c>
      <c r="I155" s="34">
        <v>2.11</v>
      </c>
      <c r="J155" s="34">
        <v>2.11</v>
      </c>
      <c r="K155" s="34">
        <v>2.11</v>
      </c>
      <c r="L155" s="34">
        <v>2.11</v>
      </c>
      <c r="M155" s="34">
        <v>2.11</v>
      </c>
      <c r="N155" s="34">
        <v>2.11</v>
      </c>
      <c r="O155" s="34">
        <v>2.11</v>
      </c>
      <c r="P155" s="34">
        <v>2.11</v>
      </c>
      <c r="Q155" s="34">
        <v>2.11</v>
      </c>
      <c r="R155" s="50">
        <f>AVERAGE(F155:Q155)</f>
        <v>2.11</v>
      </c>
      <c r="S155" s="92"/>
    </row>
    <row r="156" spans="1:19" s="1" customFormat="1" ht="22.5" customHeight="1" thickBot="1" x14ac:dyDescent="0.25">
      <c r="A156" s="558"/>
      <c r="B156" s="542"/>
      <c r="C156" s="198"/>
      <c r="D156" s="196"/>
      <c r="E156" s="182"/>
      <c r="F156" s="79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49"/>
      <c r="S156" s="92"/>
    </row>
    <row r="157" spans="1:19" s="1" customFormat="1" ht="22.5" customHeight="1" thickBot="1" x14ac:dyDescent="0.25">
      <c r="A157" s="559"/>
      <c r="B157" s="543"/>
      <c r="C157" s="547" t="s">
        <v>7</v>
      </c>
      <c r="D157" s="548"/>
      <c r="E157" s="549"/>
      <c r="F157" s="82" t="e">
        <f>#N/A</f>
        <v>#N/A</v>
      </c>
      <c r="G157" s="26" t="e">
        <f>#N/A</f>
        <v>#N/A</v>
      </c>
      <c r="H157" s="26" t="e">
        <f>#N/A</f>
        <v>#N/A</v>
      </c>
      <c r="I157" s="26" t="e">
        <f>#N/A</f>
        <v>#N/A</v>
      </c>
      <c r="J157" s="26" t="e">
        <f>#N/A</f>
        <v>#N/A</v>
      </c>
      <c r="K157" s="26" t="e">
        <f>#N/A</f>
        <v>#N/A</v>
      </c>
      <c r="L157" s="26" t="e">
        <f>#N/A</f>
        <v>#N/A</v>
      </c>
      <c r="M157" s="26" t="e">
        <f>#N/A</f>
        <v>#N/A</v>
      </c>
      <c r="N157" s="26" t="e">
        <f>#N/A</f>
        <v>#N/A</v>
      </c>
      <c r="O157" s="26" t="e">
        <f>#N/A</f>
        <v>#N/A</v>
      </c>
      <c r="P157" s="26" t="e">
        <f>#N/A</f>
        <v>#N/A</v>
      </c>
      <c r="Q157" s="27" t="e">
        <f>#N/A</f>
        <v>#N/A</v>
      </c>
      <c r="R157" s="28" t="e">
        <f>AVERAGE(F157:Q157)</f>
        <v>#N/A</v>
      </c>
      <c r="S157" s="40"/>
    </row>
    <row r="158" spans="1:19" s="1" customFormat="1" ht="22.5" customHeight="1" thickBot="1" x14ac:dyDescent="0.25">
      <c r="A158" s="193"/>
      <c r="B158" s="22"/>
      <c r="C158" s="32"/>
      <c r="D158" s="32"/>
      <c r="E158" s="32"/>
      <c r="F158" s="15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33"/>
      <c r="S158" s="40"/>
    </row>
    <row r="159" spans="1:19" s="1" customFormat="1" ht="55.5" customHeight="1" thickBot="1" x14ac:dyDescent="0.25">
      <c r="A159" s="193"/>
      <c r="B159" s="22"/>
      <c r="C159" s="32"/>
      <c r="D159" s="32"/>
      <c r="E159" s="87" t="s">
        <v>279</v>
      </c>
      <c r="F159" s="88" t="e">
        <f>F135+F139+F149+F153+F157+F145</f>
        <v>#N/A</v>
      </c>
      <c r="G159" s="88" t="e">
        <f>#N/A</f>
        <v>#N/A</v>
      </c>
      <c r="H159" s="88" t="e">
        <f>#N/A</f>
        <v>#N/A</v>
      </c>
      <c r="I159" s="88" t="e">
        <f>#N/A</f>
        <v>#N/A</v>
      </c>
      <c r="J159" s="88" t="e">
        <f>#N/A</f>
        <v>#N/A</v>
      </c>
      <c r="K159" s="88" t="e">
        <f>#N/A</f>
        <v>#N/A</v>
      </c>
      <c r="L159" s="88" t="e">
        <f>#N/A</f>
        <v>#N/A</v>
      </c>
      <c r="M159" s="88" t="e">
        <f>#N/A</f>
        <v>#N/A</v>
      </c>
      <c r="N159" s="88" t="e">
        <f>#N/A</f>
        <v>#N/A</v>
      </c>
      <c r="O159" s="88" t="e">
        <f>#N/A</f>
        <v>#N/A</v>
      </c>
      <c r="P159" s="88" t="e">
        <f>#N/A</f>
        <v>#N/A</v>
      </c>
      <c r="Q159" s="88" t="e">
        <f>#N/A</f>
        <v>#N/A</v>
      </c>
      <c r="R159" s="20" t="e">
        <f>AVERAGE(F159:Q159)</f>
        <v>#N/A</v>
      </c>
      <c r="S159" s="40"/>
    </row>
    <row r="160" spans="1:19" s="1" customFormat="1" ht="39" customHeight="1" x14ac:dyDescent="0.2">
      <c r="A160" s="193"/>
      <c r="B160" s="22"/>
      <c r="C160" s="32"/>
      <c r="D160" s="32"/>
      <c r="E160" s="21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92"/>
      <c r="S160" s="40"/>
    </row>
    <row r="161" spans="1:19" s="1" customFormat="1" ht="39" customHeight="1" thickBot="1" x14ac:dyDescent="0.25">
      <c r="A161" s="193"/>
      <c r="B161" s="22"/>
      <c r="C161" s="32"/>
      <c r="D161" s="32"/>
      <c r="E161" s="21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92"/>
      <c r="S161" s="40"/>
    </row>
    <row r="162" spans="1:19" s="1" customFormat="1" ht="25.5" customHeight="1" x14ac:dyDescent="0.2">
      <c r="A162" s="580" t="s">
        <v>175</v>
      </c>
      <c r="B162" s="541" t="s">
        <v>105</v>
      </c>
      <c r="C162" s="544" t="s">
        <v>270</v>
      </c>
      <c r="D162" s="545"/>
      <c r="E162" s="546"/>
      <c r="F162" s="83">
        <v>1</v>
      </c>
      <c r="G162" s="34">
        <v>1</v>
      </c>
      <c r="H162" s="34">
        <v>1</v>
      </c>
      <c r="I162" s="34">
        <v>1</v>
      </c>
      <c r="J162" s="34">
        <v>1</v>
      </c>
      <c r="K162" s="34">
        <v>1</v>
      </c>
      <c r="L162" s="34">
        <v>1</v>
      </c>
      <c r="M162" s="34">
        <v>1</v>
      </c>
      <c r="N162" s="34">
        <v>1</v>
      </c>
      <c r="O162" s="34">
        <v>1</v>
      </c>
      <c r="P162" s="34">
        <v>1</v>
      </c>
      <c r="Q162" s="34">
        <v>1</v>
      </c>
      <c r="R162" s="48">
        <f>AVERAGE(F162:Q162)</f>
        <v>1</v>
      </c>
      <c r="S162" s="40"/>
    </row>
    <row r="163" spans="1:19" s="1" customFormat="1" ht="25.5" customHeight="1" x14ac:dyDescent="0.2">
      <c r="A163" s="581"/>
      <c r="B163" s="556"/>
      <c r="C163" s="188"/>
      <c r="D163" s="189"/>
      <c r="E163" s="190"/>
      <c r="F163" s="110"/>
      <c r="G163" s="110"/>
      <c r="H163" s="110"/>
      <c r="I163" s="110"/>
      <c r="J163" s="110"/>
      <c r="K163" s="110"/>
      <c r="L163" s="110"/>
      <c r="M163" s="110"/>
      <c r="N163" s="110"/>
      <c r="O163" s="110"/>
      <c r="P163" s="110"/>
      <c r="Q163" s="110"/>
      <c r="R163" s="147"/>
      <c r="S163" s="40"/>
    </row>
    <row r="164" spans="1:19" s="1" customFormat="1" ht="22.5" customHeight="1" thickBot="1" x14ac:dyDescent="0.25">
      <c r="A164" s="581"/>
      <c r="B164" s="556"/>
      <c r="C164" s="201"/>
      <c r="D164" s="194"/>
      <c r="E164" s="178"/>
      <c r="F164" s="94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46"/>
      <c r="S164" s="40"/>
    </row>
    <row r="165" spans="1:19" s="1" customFormat="1" ht="22.5" customHeight="1" thickBot="1" x14ac:dyDescent="0.25">
      <c r="A165" s="581"/>
      <c r="B165" s="543"/>
      <c r="C165" s="547" t="s">
        <v>7</v>
      </c>
      <c r="D165" s="548"/>
      <c r="E165" s="549"/>
      <c r="F165" s="82" t="e">
        <f>#N/A</f>
        <v>#N/A</v>
      </c>
      <c r="G165" s="26" t="e">
        <f>#N/A</f>
        <v>#N/A</v>
      </c>
      <c r="H165" s="26" t="e">
        <f>#N/A</f>
        <v>#N/A</v>
      </c>
      <c r="I165" s="26" t="e">
        <f>#N/A</f>
        <v>#N/A</v>
      </c>
      <c r="J165" s="26" t="e">
        <f>#N/A</f>
        <v>#N/A</v>
      </c>
      <c r="K165" s="26" t="e">
        <f>#N/A</f>
        <v>#N/A</v>
      </c>
      <c r="L165" s="26" t="e">
        <f>#N/A</f>
        <v>#N/A</v>
      </c>
      <c r="M165" s="26" t="e">
        <f>#N/A</f>
        <v>#N/A</v>
      </c>
      <c r="N165" s="26" t="e">
        <f>#N/A</f>
        <v>#N/A</v>
      </c>
      <c r="O165" s="26" t="e">
        <f>#N/A</f>
        <v>#N/A</v>
      </c>
      <c r="P165" s="26" t="e">
        <f>#N/A</f>
        <v>#N/A</v>
      </c>
      <c r="Q165" s="26" t="e">
        <f>#N/A</f>
        <v>#N/A</v>
      </c>
      <c r="R165" s="28" t="e">
        <f>AVERAGE(F165:Q165)</f>
        <v>#N/A</v>
      </c>
      <c r="S165" s="40"/>
    </row>
    <row r="166" spans="1:19" s="1" customFormat="1" ht="24" customHeight="1" thickBot="1" x14ac:dyDescent="0.25">
      <c r="A166" s="581"/>
      <c r="B166" s="22"/>
      <c r="C166" s="32"/>
      <c r="D166" s="32"/>
      <c r="E166" s="21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92"/>
      <c r="S166" s="40"/>
    </row>
    <row r="167" spans="1:19" s="23" customFormat="1" ht="22.5" customHeight="1" x14ac:dyDescent="0.2">
      <c r="A167" s="581"/>
      <c r="B167" s="541" t="s">
        <v>3</v>
      </c>
      <c r="C167" s="544" t="s">
        <v>270</v>
      </c>
      <c r="D167" s="545"/>
      <c r="E167" s="546"/>
      <c r="F167" s="83">
        <v>1.6</v>
      </c>
      <c r="G167" s="34">
        <v>1.6</v>
      </c>
      <c r="H167" s="34">
        <v>1.6</v>
      </c>
      <c r="I167" s="34">
        <v>1.6</v>
      </c>
      <c r="J167" s="34">
        <v>1.6</v>
      </c>
      <c r="K167" s="34">
        <v>1.6</v>
      </c>
      <c r="L167" s="34">
        <v>1.6</v>
      </c>
      <c r="M167" s="34">
        <v>1.6</v>
      </c>
      <c r="N167" s="34">
        <v>1.6</v>
      </c>
      <c r="O167" s="34">
        <v>1.6</v>
      </c>
      <c r="P167" s="34">
        <v>1.6</v>
      </c>
      <c r="Q167" s="34">
        <v>1.6</v>
      </c>
      <c r="R167" s="48">
        <f>AVERAGE(F167:Q167)</f>
        <v>1.5999999999999999</v>
      </c>
      <c r="S167" s="92"/>
    </row>
    <row r="168" spans="1:19" s="23" customFormat="1" ht="22.5" customHeight="1" thickBot="1" x14ac:dyDescent="0.25">
      <c r="A168" s="581"/>
      <c r="B168" s="542"/>
      <c r="C168" s="198"/>
      <c r="D168" s="196"/>
      <c r="E168" s="182"/>
      <c r="F168" s="79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147"/>
      <c r="S168" s="92"/>
    </row>
    <row r="169" spans="1:19" s="23" customFormat="1" ht="22.5" customHeight="1" thickBot="1" x14ac:dyDescent="0.25">
      <c r="A169" s="582"/>
      <c r="B169" s="543"/>
      <c r="C169" s="547" t="s">
        <v>7</v>
      </c>
      <c r="D169" s="548"/>
      <c r="E169" s="549"/>
      <c r="F169" s="82" t="e">
        <f>#N/A</f>
        <v>#N/A</v>
      </c>
      <c r="G169" s="26" t="e">
        <f>#N/A</f>
        <v>#N/A</v>
      </c>
      <c r="H169" s="26" t="e">
        <f>#N/A</f>
        <v>#N/A</v>
      </c>
      <c r="I169" s="26" t="e">
        <f>#N/A</f>
        <v>#N/A</v>
      </c>
      <c r="J169" s="26" t="e">
        <f>#N/A</f>
        <v>#N/A</v>
      </c>
      <c r="K169" s="26" t="e">
        <f>#N/A</f>
        <v>#N/A</v>
      </c>
      <c r="L169" s="26" t="e">
        <f>#N/A</f>
        <v>#N/A</v>
      </c>
      <c r="M169" s="26" t="e">
        <f>#N/A</f>
        <v>#N/A</v>
      </c>
      <c r="N169" s="26" t="e">
        <f>#N/A</f>
        <v>#N/A</v>
      </c>
      <c r="O169" s="26" t="e">
        <f>#N/A</f>
        <v>#N/A</v>
      </c>
      <c r="P169" s="26" t="e">
        <f>#N/A</f>
        <v>#N/A</v>
      </c>
      <c r="Q169" s="27" t="e">
        <f>#N/A</f>
        <v>#N/A</v>
      </c>
      <c r="R169" s="28" t="e">
        <f>AVERAGE(F169:Q169)</f>
        <v>#N/A</v>
      </c>
      <c r="S169" s="40"/>
    </row>
    <row r="170" spans="1:19" s="1" customFormat="1" ht="22.5" customHeight="1" thickBot="1" x14ac:dyDescent="0.25">
      <c r="A170" s="78"/>
      <c r="B170" s="22"/>
      <c r="C170" s="32"/>
      <c r="D170" s="32"/>
      <c r="E170" s="32"/>
      <c r="F170" s="15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33"/>
      <c r="S170" s="40"/>
    </row>
    <row r="171" spans="1:19" s="1" customFormat="1" ht="64.5" customHeight="1" thickBot="1" x14ac:dyDescent="0.25">
      <c r="A171" s="532"/>
      <c r="B171" s="533"/>
      <c r="C171" s="32"/>
      <c r="D171" s="32"/>
      <c r="E171" s="87" t="s">
        <v>279</v>
      </c>
      <c r="F171" s="88" t="e">
        <f>F165+F169</f>
        <v>#N/A</v>
      </c>
      <c r="G171" s="88" t="e">
        <f>#N/A</f>
        <v>#N/A</v>
      </c>
      <c r="H171" s="88" t="e">
        <f>#N/A</f>
        <v>#N/A</v>
      </c>
      <c r="I171" s="88" t="e">
        <f>#N/A</f>
        <v>#N/A</v>
      </c>
      <c r="J171" s="88" t="e">
        <f>#N/A</f>
        <v>#N/A</v>
      </c>
      <c r="K171" s="88" t="e">
        <f>#N/A</f>
        <v>#N/A</v>
      </c>
      <c r="L171" s="88" t="e">
        <f>#N/A</f>
        <v>#N/A</v>
      </c>
      <c r="M171" s="88" t="e">
        <f>#N/A</f>
        <v>#N/A</v>
      </c>
      <c r="N171" s="88" t="e">
        <f>#N/A</f>
        <v>#N/A</v>
      </c>
      <c r="O171" s="88" t="e">
        <f>#N/A</f>
        <v>#N/A</v>
      </c>
      <c r="P171" s="88" t="e">
        <f>#N/A</f>
        <v>#N/A</v>
      </c>
      <c r="Q171" s="88" t="e">
        <f>#N/A</f>
        <v>#N/A</v>
      </c>
      <c r="R171" s="20" t="e">
        <f>AVERAGE(F171:Q171)</f>
        <v>#N/A</v>
      </c>
      <c r="S171" s="92"/>
    </row>
    <row r="172" spans="1:19" s="1" customFormat="1" ht="22.5" customHeight="1" x14ac:dyDescent="0.2">
      <c r="A172" s="78"/>
      <c r="B172" s="22"/>
      <c r="C172" s="32"/>
      <c r="D172" s="32"/>
      <c r="E172" s="32"/>
      <c r="F172" s="15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33"/>
      <c r="S172" s="40"/>
    </row>
    <row r="173" spans="1:19" s="1" customFormat="1" ht="22.5" customHeight="1" x14ac:dyDescent="0.2">
      <c r="A173" s="78"/>
      <c r="B173" s="22"/>
      <c r="C173" s="32"/>
      <c r="D173" s="32"/>
      <c r="E173" s="32"/>
      <c r="F173" s="15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33"/>
      <c r="S173" s="40"/>
    </row>
    <row r="174" spans="1:19" s="23" customFormat="1" ht="22.5" customHeight="1" thickBot="1" x14ac:dyDescent="0.25">
      <c r="A174" s="22"/>
      <c r="B174" s="22"/>
      <c r="C174" s="32"/>
      <c r="D174" s="32"/>
      <c r="E174" s="32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33"/>
      <c r="S174" s="40"/>
    </row>
    <row r="175" spans="1:19" s="1" customFormat="1" ht="22.5" customHeight="1" x14ac:dyDescent="0.2">
      <c r="A175" s="553" t="s">
        <v>100</v>
      </c>
      <c r="B175" s="564" t="s">
        <v>91</v>
      </c>
      <c r="C175" s="544" t="s">
        <v>270</v>
      </c>
      <c r="D175" s="545"/>
      <c r="E175" s="546"/>
      <c r="F175" s="493">
        <v>19.25</v>
      </c>
      <c r="G175" s="395">
        <v>19.25</v>
      </c>
      <c r="H175" s="395">
        <v>19.25</v>
      </c>
      <c r="I175" s="395">
        <v>19.25</v>
      </c>
      <c r="J175" s="395">
        <v>19.25</v>
      </c>
      <c r="K175" s="395">
        <v>19.25</v>
      </c>
      <c r="L175" s="395">
        <v>19.25</v>
      </c>
      <c r="M175" s="395">
        <v>19.25</v>
      </c>
      <c r="N175" s="395">
        <v>19.25</v>
      </c>
      <c r="O175" s="395">
        <v>19.25</v>
      </c>
      <c r="P175" s="395">
        <v>19.25</v>
      </c>
      <c r="Q175" s="395">
        <v>19.25</v>
      </c>
      <c r="R175" s="50">
        <f>AVERAGE(F175:Q175)</f>
        <v>19.25</v>
      </c>
      <c r="S175" s="92"/>
    </row>
    <row r="176" spans="1:19" s="1" customFormat="1" ht="22.5" customHeight="1" x14ac:dyDescent="0.2">
      <c r="A176" s="554"/>
      <c r="B176" s="575"/>
      <c r="C176" s="188"/>
      <c r="D176" s="189"/>
      <c r="E176" s="190" t="s">
        <v>237</v>
      </c>
      <c r="F176" s="150">
        <v>-1.7</v>
      </c>
      <c r="G176" s="29">
        <v>-1.7</v>
      </c>
      <c r="H176" s="29">
        <v>-1.7</v>
      </c>
      <c r="I176" s="29">
        <v>-1.7</v>
      </c>
      <c r="J176" s="29">
        <v>-1.7</v>
      </c>
      <c r="K176" s="29">
        <v>-1.7</v>
      </c>
      <c r="L176" s="29">
        <v>-1.7</v>
      </c>
      <c r="M176" s="29">
        <v>-1.7</v>
      </c>
      <c r="N176" s="29">
        <v>-1.7</v>
      </c>
      <c r="O176" s="29">
        <v>-1.7</v>
      </c>
      <c r="P176" s="29">
        <v>-1.7</v>
      </c>
      <c r="Q176" s="41">
        <v>-1.7</v>
      </c>
      <c r="R176" s="46">
        <f>AVERAGE(F176:Q176)</f>
        <v>-1.6999999999999995</v>
      </c>
      <c r="S176" s="92"/>
    </row>
    <row r="177" spans="1:19" s="1" customFormat="1" ht="22.5" customHeight="1" x14ac:dyDescent="0.2">
      <c r="A177" s="554"/>
      <c r="B177" s="575"/>
      <c r="C177" s="346"/>
      <c r="D177" s="343"/>
      <c r="E177" s="347" t="s">
        <v>255</v>
      </c>
      <c r="F177" s="54">
        <v>1</v>
      </c>
      <c r="G177" s="54">
        <v>1</v>
      </c>
      <c r="H177" s="54">
        <v>1</v>
      </c>
      <c r="I177" s="54">
        <v>1</v>
      </c>
      <c r="J177" s="54">
        <v>1</v>
      </c>
      <c r="K177" s="54">
        <v>1</v>
      </c>
      <c r="L177" s="54">
        <v>1</v>
      </c>
      <c r="M177" s="54">
        <v>1</v>
      </c>
      <c r="N177" s="54">
        <v>1</v>
      </c>
      <c r="O177" s="54">
        <v>1</v>
      </c>
      <c r="P177" s="54">
        <v>1</v>
      </c>
      <c r="Q177" s="54">
        <v>1</v>
      </c>
      <c r="R177" s="46">
        <f>AVERAGE(F177:Q177)</f>
        <v>1</v>
      </c>
      <c r="S177" s="92"/>
    </row>
    <row r="178" spans="1:19" s="1" customFormat="1" ht="40.5" customHeight="1" thickBot="1" x14ac:dyDescent="0.25">
      <c r="A178" s="554"/>
      <c r="B178" s="565"/>
      <c r="C178" s="348" t="s">
        <v>163</v>
      </c>
      <c r="D178" s="349" t="s">
        <v>164</v>
      </c>
      <c r="E178" s="350" t="s">
        <v>165</v>
      </c>
      <c r="F178" s="54">
        <v>1</v>
      </c>
      <c r="G178" s="53">
        <v>1</v>
      </c>
      <c r="H178" s="53">
        <v>1</v>
      </c>
      <c r="I178" s="53">
        <v>1</v>
      </c>
      <c r="J178" s="53">
        <v>1</v>
      </c>
      <c r="K178" s="53">
        <v>1</v>
      </c>
      <c r="L178" s="53">
        <v>1</v>
      </c>
      <c r="M178" s="53">
        <v>1</v>
      </c>
      <c r="N178" s="53">
        <v>1</v>
      </c>
      <c r="O178" s="53">
        <v>1</v>
      </c>
      <c r="P178" s="53">
        <v>1</v>
      </c>
      <c r="Q178" s="53">
        <v>1</v>
      </c>
      <c r="R178" s="49">
        <f>AVERAGE(F178:Q178)</f>
        <v>1</v>
      </c>
      <c r="S178" s="92"/>
    </row>
    <row r="179" spans="1:19" s="1" customFormat="1" ht="22.5" customHeight="1" thickBot="1" x14ac:dyDescent="0.25">
      <c r="A179" s="554"/>
      <c r="B179" s="543"/>
      <c r="C179" s="566" t="s">
        <v>7</v>
      </c>
      <c r="D179" s="567"/>
      <c r="E179" s="568"/>
      <c r="F179" s="82" t="e">
        <f>#N/A</f>
        <v>#N/A</v>
      </c>
      <c r="G179" s="26" t="e">
        <f>#N/A</f>
        <v>#N/A</v>
      </c>
      <c r="H179" s="26" t="e">
        <f>#N/A</f>
        <v>#N/A</v>
      </c>
      <c r="I179" s="26" t="e">
        <f>#N/A</f>
        <v>#N/A</v>
      </c>
      <c r="J179" s="26" t="e">
        <f>#N/A</f>
        <v>#N/A</v>
      </c>
      <c r="K179" s="26" t="e">
        <f>#N/A</f>
        <v>#N/A</v>
      </c>
      <c r="L179" s="26" t="e">
        <f>#N/A</f>
        <v>#N/A</v>
      </c>
      <c r="M179" s="26" t="e">
        <f>#N/A</f>
        <v>#N/A</v>
      </c>
      <c r="N179" s="26" t="e">
        <f>#N/A</f>
        <v>#N/A</v>
      </c>
      <c r="O179" s="26" t="e">
        <f>#N/A</f>
        <v>#N/A</v>
      </c>
      <c r="P179" s="26" t="e">
        <f>#N/A</f>
        <v>#N/A</v>
      </c>
      <c r="Q179" s="27" t="e">
        <f>#N/A</f>
        <v>#N/A</v>
      </c>
      <c r="R179" s="28" t="e">
        <f>AVERAGE(F179:Q179)</f>
        <v>#N/A</v>
      </c>
      <c r="S179" s="40"/>
    </row>
    <row r="180" spans="1:19" s="1" customFormat="1" ht="22.5" customHeight="1" thickBot="1" x14ac:dyDescent="0.25">
      <c r="A180" s="554"/>
      <c r="B180" s="22"/>
      <c r="C180" s="240"/>
      <c r="D180" s="240"/>
      <c r="E180" s="240"/>
      <c r="F180" s="15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33"/>
      <c r="S180" s="40"/>
    </row>
    <row r="181" spans="1:19" s="1" customFormat="1" ht="22.5" customHeight="1" x14ac:dyDescent="0.2">
      <c r="A181" s="554"/>
      <c r="B181" s="541" t="s">
        <v>92</v>
      </c>
      <c r="C181" s="544" t="s">
        <v>270</v>
      </c>
      <c r="D181" s="545"/>
      <c r="E181" s="546"/>
      <c r="F181" s="83">
        <v>3</v>
      </c>
      <c r="G181" s="34">
        <v>3</v>
      </c>
      <c r="H181" s="34">
        <v>3</v>
      </c>
      <c r="I181" s="34">
        <v>3</v>
      </c>
      <c r="J181" s="34">
        <v>3</v>
      </c>
      <c r="K181" s="34">
        <v>3</v>
      </c>
      <c r="L181" s="34">
        <v>3</v>
      </c>
      <c r="M181" s="34">
        <v>3</v>
      </c>
      <c r="N181" s="34">
        <v>3</v>
      </c>
      <c r="O181" s="34">
        <v>3</v>
      </c>
      <c r="P181" s="34">
        <v>3</v>
      </c>
      <c r="Q181" s="34">
        <v>3</v>
      </c>
      <c r="R181" s="50">
        <f>AVERAGE(F181:Q181)</f>
        <v>3</v>
      </c>
      <c r="S181" s="92"/>
    </row>
    <row r="182" spans="1:19" s="1" customFormat="1" ht="22.5" customHeight="1" x14ac:dyDescent="0.2">
      <c r="A182" s="554"/>
      <c r="B182" s="556"/>
      <c r="C182" s="340"/>
      <c r="D182" s="341"/>
      <c r="E182" s="342" t="s">
        <v>237</v>
      </c>
      <c r="F182" s="104">
        <v>-0.1</v>
      </c>
      <c r="G182" s="102">
        <v>-0.1</v>
      </c>
      <c r="H182" s="102">
        <v>-0.1</v>
      </c>
      <c r="I182" s="102">
        <v>-0.1</v>
      </c>
      <c r="J182" s="102">
        <v>-0.1</v>
      </c>
      <c r="K182" s="102">
        <v>-0.1</v>
      </c>
      <c r="L182" s="102">
        <v>-0.1</v>
      </c>
      <c r="M182" s="102">
        <v>-0.1</v>
      </c>
      <c r="N182" s="102">
        <v>-0.1</v>
      </c>
      <c r="O182" s="102">
        <v>-0.1</v>
      </c>
      <c r="P182" s="102">
        <v>-0.1</v>
      </c>
      <c r="Q182" s="102">
        <v>-0.1</v>
      </c>
      <c r="R182" s="46">
        <f>AVERAGE(F182:Q182)</f>
        <v>-9.9999999999999992E-2</v>
      </c>
      <c r="S182" s="92"/>
    </row>
    <row r="183" spans="1:19" s="1" customFormat="1" ht="22.5" customHeight="1" thickBot="1" x14ac:dyDescent="0.25">
      <c r="A183" s="554"/>
      <c r="B183" s="542"/>
      <c r="C183" s="241"/>
      <c r="D183" s="242"/>
      <c r="E183" s="243"/>
      <c r="F183" s="96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49"/>
      <c r="S183" s="92"/>
    </row>
    <row r="184" spans="1:19" s="1" customFormat="1" ht="22.5" customHeight="1" thickBot="1" x14ac:dyDescent="0.25">
      <c r="A184" s="554"/>
      <c r="B184" s="543"/>
      <c r="C184" s="577" t="s">
        <v>7</v>
      </c>
      <c r="D184" s="578"/>
      <c r="E184" s="579"/>
      <c r="F184" s="82">
        <f>SUM(F181:F183)</f>
        <v>2.9</v>
      </c>
      <c r="G184" s="26" t="e">
        <f>#N/A</f>
        <v>#N/A</v>
      </c>
      <c r="H184" s="26" t="e">
        <f>#N/A</f>
        <v>#N/A</v>
      </c>
      <c r="I184" s="26" t="e">
        <f>#N/A</f>
        <v>#N/A</v>
      </c>
      <c r="J184" s="26" t="e">
        <f>#N/A</f>
        <v>#N/A</v>
      </c>
      <c r="K184" s="26" t="e">
        <f>#N/A</f>
        <v>#N/A</v>
      </c>
      <c r="L184" s="26" t="e">
        <f>#N/A</f>
        <v>#N/A</v>
      </c>
      <c r="M184" s="26" t="e">
        <f>#N/A</f>
        <v>#N/A</v>
      </c>
      <c r="N184" s="26" t="e">
        <f>#N/A</f>
        <v>#N/A</v>
      </c>
      <c r="O184" s="26" t="e">
        <f>#N/A</f>
        <v>#N/A</v>
      </c>
      <c r="P184" s="26" t="e">
        <f>#N/A</f>
        <v>#N/A</v>
      </c>
      <c r="Q184" s="27" t="e">
        <f>#N/A</f>
        <v>#N/A</v>
      </c>
      <c r="R184" s="28" t="e">
        <f>AVERAGE(F184:Q184)</f>
        <v>#N/A</v>
      </c>
      <c r="S184" s="40"/>
    </row>
    <row r="185" spans="1:19" s="1" customFormat="1" ht="22.5" customHeight="1" thickBot="1" x14ac:dyDescent="0.25">
      <c r="A185" s="554"/>
      <c r="B185" s="22"/>
      <c r="C185" s="339"/>
      <c r="D185" s="339"/>
      <c r="E185" s="339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33"/>
      <c r="S185" s="40"/>
    </row>
    <row r="186" spans="1:19" s="1" customFormat="1" ht="22.5" customHeight="1" x14ac:dyDescent="0.2">
      <c r="A186" s="554"/>
      <c r="B186" s="541" t="s">
        <v>191</v>
      </c>
      <c r="C186" s="544" t="s">
        <v>270</v>
      </c>
      <c r="D186" s="545"/>
      <c r="E186" s="546"/>
      <c r="F186" s="83">
        <v>4</v>
      </c>
      <c r="G186" s="34">
        <v>4</v>
      </c>
      <c r="H186" s="34">
        <v>4</v>
      </c>
      <c r="I186" s="34">
        <v>4</v>
      </c>
      <c r="J186" s="34">
        <v>4</v>
      </c>
      <c r="K186" s="34">
        <v>4</v>
      </c>
      <c r="L186" s="34">
        <v>4</v>
      </c>
      <c r="M186" s="34">
        <v>4</v>
      </c>
      <c r="N186" s="34">
        <v>4</v>
      </c>
      <c r="O186" s="34">
        <v>4</v>
      </c>
      <c r="P186" s="34">
        <v>4</v>
      </c>
      <c r="Q186" s="34">
        <v>4</v>
      </c>
      <c r="R186" s="50">
        <f>AVERAGE(F186:Q186)</f>
        <v>4</v>
      </c>
      <c r="S186" s="92"/>
    </row>
    <row r="187" spans="1:19" s="1" customFormat="1" ht="36" customHeight="1" thickBot="1" x14ac:dyDescent="0.25">
      <c r="A187" s="554"/>
      <c r="B187" s="542"/>
      <c r="C187" s="241"/>
      <c r="D187" s="242"/>
      <c r="E187" s="390"/>
      <c r="F187" s="171">
        <v>0</v>
      </c>
      <c r="G187" s="171">
        <v>0</v>
      </c>
      <c r="H187" s="171">
        <v>0</v>
      </c>
      <c r="I187" s="171">
        <v>0</v>
      </c>
      <c r="J187" s="171">
        <v>0</v>
      </c>
      <c r="K187" s="171">
        <v>0</v>
      </c>
      <c r="L187" s="171">
        <v>0</v>
      </c>
      <c r="M187" s="171">
        <v>0</v>
      </c>
      <c r="N187" s="171">
        <v>0</v>
      </c>
      <c r="O187" s="171">
        <v>0</v>
      </c>
      <c r="P187" s="171">
        <v>0</v>
      </c>
      <c r="Q187" s="171">
        <v>0</v>
      </c>
      <c r="R187" s="46">
        <f>AVERAGE(F187:Q187)</f>
        <v>0</v>
      </c>
      <c r="S187" s="92"/>
    </row>
    <row r="188" spans="1:19" s="1" customFormat="1" ht="22.5" customHeight="1" thickBot="1" x14ac:dyDescent="0.25">
      <c r="A188" s="554"/>
      <c r="B188" s="543"/>
      <c r="C188" s="577" t="s">
        <v>7</v>
      </c>
      <c r="D188" s="578"/>
      <c r="E188" s="579"/>
      <c r="F188" s="82" t="e">
        <f>#N/A</f>
        <v>#N/A</v>
      </c>
      <c r="G188" s="26" t="e">
        <f>#N/A</f>
        <v>#N/A</v>
      </c>
      <c r="H188" s="26" t="e">
        <f>#N/A</f>
        <v>#N/A</v>
      </c>
      <c r="I188" s="26" t="e">
        <f>#N/A</f>
        <v>#N/A</v>
      </c>
      <c r="J188" s="26" t="e">
        <f>#N/A</f>
        <v>#N/A</v>
      </c>
      <c r="K188" s="26" t="e">
        <f>#N/A</f>
        <v>#N/A</v>
      </c>
      <c r="L188" s="26" t="e">
        <f>#N/A</f>
        <v>#N/A</v>
      </c>
      <c r="M188" s="26" t="e">
        <f>#N/A</f>
        <v>#N/A</v>
      </c>
      <c r="N188" s="26" t="e">
        <f>#N/A</f>
        <v>#N/A</v>
      </c>
      <c r="O188" s="26" t="e">
        <f>#N/A</f>
        <v>#N/A</v>
      </c>
      <c r="P188" s="26" t="e">
        <f>#N/A</f>
        <v>#N/A</v>
      </c>
      <c r="Q188" s="27" t="e">
        <f>#N/A</f>
        <v>#N/A</v>
      </c>
      <c r="R188" s="28" t="e">
        <f>AVERAGE(F188:Q188)</f>
        <v>#N/A</v>
      </c>
      <c r="S188" s="40"/>
    </row>
    <row r="189" spans="1:19" s="1" customFormat="1" ht="22.5" customHeight="1" thickBot="1" x14ac:dyDescent="0.25">
      <c r="A189" s="554"/>
      <c r="B189" s="22"/>
      <c r="C189" s="339"/>
      <c r="D189" s="339"/>
      <c r="E189" s="339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33"/>
      <c r="S189" s="40"/>
    </row>
    <row r="190" spans="1:19" s="1" customFormat="1" ht="22.5" customHeight="1" x14ac:dyDescent="0.2">
      <c r="A190" s="554"/>
      <c r="B190" s="541" t="s">
        <v>192</v>
      </c>
      <c r="C190" s="544" t="s">
        <v>270</v>
      </c>
      <c r="D190" s="545"/>
      <c r="E190" s="546"/>
      <c r="F190" s="83">
        <v>4</v>
      </c>
      <c r="G190" s="34">
        <v>4</v>
      </c>
      <c r="H190" s="34">
        <v>4</v>
      </c>
      <c r="I190" s="34">
        <v>4</v>
      </c>
      <c r="J190" s="34">
        <v>4</v>
      </c>
      <c r="K190" s="34">
        <v>4</v>
      </c>
      <c r="L190" s="34">
        <v>4</v>
      </c>
      <c r="M190" s="34">
        <v>4</v>
      </c>
      <c r="N190" s="34">
        <v>4</v>
      </c>
      <c r="O190" s="34">
        <v>4</v>
      </c>
      <c r="P190" s="34">
        <v>4</v>
      </c>
      <c r="Q190" s="34">
        <v>4</v>
      </c>
      <c r="R190" s="50">
        <f>AVERAGE(F190:Q190)</f>
        <v>4</v>
      </c>
      <c r="S190" s="92"/>
    </row>
    <row r="191" spans="1:19" s="1" customFormat="1" ht="22.5" customHeight="1" thickBot="1" x14ac:dyDescent="0.25">
      <c r="A191" s="554"/>
      <c r="B191" s="542"/>
      <c r="C191" s="241"/>
      <c r="D191" s="242"/>
      <c r="E191" s="243"/>
      <c r="F191" s="96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49"/>
      <c r="S191" s="92"/>
    </row>
    <row r="192" spans="1:19" s="1" customFormat="1" ht="22.5" customHeight="1" thickBot="1" x14ac:dyDescent="0.25">
      <c r="A192" s="554"/>
      <c r="B192" s="543"/>
      <c r="C192" s="577" t="s">
        <v>7</v>
      </c>
      <c r="D192" s="578"/>
      <c r="E192" s="579"/>
      <c r="F192" s="82">
        <f>SUM(F190:F191)</f>
        <v>4</v>
      </c>
      <c r="G192" s="26" t="e">
        <f>#N/A</f>
        <v>#N/A</v>
      </c>
      <c r="H192" s="26" t="e">
        <f>#N/A</f>
        <v>#N/A</v>
      </c>
      <c r="I192" s="26" t="e">
        <f>#N/A</f>
        <v>#N/A</v>
      </c>
      <c r="J192" s="26" t="e">
        <f>#N/A</f>
        <v>#N/A</v>
      </c>
      <c r="K192" s="26" t="e">
        <f>#N/A</f>
        <v>#N/A</v>
      </c>
      <c r="L192" s="26" t="e">
        <f>#N/A</f>
        <v>#N/A</v>
      </c>
      <c r="M192" s="26" t="e">
        <f>#N/A</f>
        <v>#N/A</v>
      </c>
      <c r="N192" s="26" t="e">
        <f>#N/A</f>
        <v>#N/A</v>
      </c>
      <c r="O192" s="26" t="e">
        <f>#N/A</f>
        <v>#N/A</v>
      </c>
      <c r="P192" s="26" t="e">
        <f>#N/A</f>
        <v>#N/A</v>
      </c>
      <c r="Q192" s="27" t="e">
        <f>#N/A</f>
        <v>#N/A</v>
      </c>
      <c r="R192" s="28" t="e">
        <f>AVERAGE(F192:Q192)</f>
        <v>#N/A</v>
      </c>
      <c r="S192" s="40"/>
    </row>
    <row r="193" spans="1:19" s="1" customFormat="1" ht="22.5" customHeight="1" thickBot="1" x14ac:dyDescent="0.25">
      <c r="A193" s="554"/>
      <c r="B193" s="22"/>
      <c r="C193" s="339"/>
      <c r="D193" s="339"/>
      <c r="E193" s="339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33"/>
      <c r="S193" s="40"/>
    </row>
    <row r="194" spans="1:19" s="1" customFormat="1" ht="22.5" customHeight="1" x14ac:dyDescent="0.2">
      <c r="A194" s="554"/>
      <c r="B194" s="541" t="s">
        <v>193</v>
      </c>
      <c r="C194" s="544" t="s">
        <v>270</v>
      </c>
      <c r="D194" s="545"/>
      <c r="E194" s="546"/>
      <c r="F194" s="83">
        <v>5</v>
      </c>
      <c r="G194" s="34">
        <v>5</v>
      </c>
      <c r="H194" s="34">
        <v>5</v>
      </c>
      <c r="I194" s="34">
        <v>5</v>
      </c>
      <c r="J194" s="34">
        <v>5</v>
      </c>
      <c r="K194" s="34">
        <v>5</v>
      </c>
      <c r="L194" s="34">
        <v>5</v>
      </c>
      <c r="M194" s="34">
        <v>5</v>
      </c>
      <c r="N194" s="34">
        <v>5</v>
      </c>
      <c r="O194" s="34">
        <v>5</v>
      </c>
      <c r="P194" s="34">
        <v>5</v>
      </c>
      <c r="Q194" s="34">
        <v>5</v>
      </c>
      <c r="R194" s="50">
        <f>AVERAGE(F194:Q194)</f>
        <v>5</v>
      </c>
      <c r="S194" s="92"/>
    </row>
    <row r="195" spans="1:19" s="1" customFormat="1" ht="22.5" customHeight="1" thickBot="1" x14ac:dyDescent="0.25">
      <c r="A195" s="554"/>
      <c r="B195" s="542"/>
      <c r="C195" s="241"/>
      <c r="D195" s="242"/>
      <c r="E195" s="243"/>
      <c r="F195" s="104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49" t="e">
        <f>AVERAGE(F195:Q195)</f>
        <v>#DIV/0!</v>
      </c>
      <c r="S195" s="92"/>
    </row>
    <row r="196" spans="1:19" s="1" customFormat="1" ht="22.5" customHeight="1" thickBot="1" x14ac:dyDescent="0.25">
      <c r="A196" s="554"/>
      <c r="B196" s="543"/>
      <c r="C196" s="577" t="s">
        <v>7</v>
      </c>
      <c r="D196" s="578"/>
      <c r="E196" s="579"/>
      <c r="F196" s="82">
        <f>SUM(F194:F195)</f>
        <v>5</v>
      </c>
      <c r="G196" s="26" t="e">
        <f>#N/A</f>
        <v>#N/A</v>
      </c>
      <c r="H196" s="26" t="e">
        <f>#N/A</f>
        <v>#N/A</v>
      </c>
      <c r="I196" s="26" t="e">
        <f>#N/A</f>
        <v>#N/A</v>
      </c>
      <c r="J196" s="26" t="e">
        <f>#N/A</f>
        <v>#N/A</v>
      </c>
      <c r="K196" s="26" t="e">
        <f>#N/A</f>
        <v>#N/A</v>
      </c>
      <c r="L196" s="26" t="e">
        <f>#N/A</f>
        <v>#N/A</v>
      </c>
      <c r="M196" s="26" t="e">
        <f>#N/A</f>
        <v>#N/A</v>
      </c>
      <c r="N196" s="26" t="e">
        <f>#N/A</f>
        <v>#N/A</v>
      </c>
      <c r="O196" s="26" t="e">
        <f>#N/A</f>
        <v>#N/A</v>
      </c>
      <c r="P196" s="26" t="e">
        <f>#N/A</f>
        <v>#N/A</v>
      </c>
      <c r="Q196" s="27" t="e">
        <f>#N/A</f>
        <v>#N/A</v>
      </c>
      <c r="R196" s="28" t="e">
        <f>AVERAGE(F196:Q196)</f>
        <v>#N/A</v>
      </c>
      <c r="S196" s="40"/>
    </row>
    <row r="197" spans="1:19" s="1" customFormat="1" ht="22.5" customHeight="1" thickBot="1" x14ac:dyDescent="0.25">
      <c r="A197" s="554"/>
      <c r="B197" s="22"/>
      <c r="C197" s="339"/>
      <c r="D197" s="339"/>
      <c r="E197" s="339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33"/>
      <c r="S197" s="40"/>
    </row>
    <row r="198" spans="1:19" s="1" customFormat="1" ht="22.5" customHeight="1" x14ac:dyDescent="0.2">
      <c r="A198" s="554"/>
      <c r="B198" s="541" t="s">
        <v>199</v>
      </c>
      <c r="C198" s="544" t="s">
        <v>270</v>
      </c>
      <c r="D198" s="545"/>
      <c r="E198" s="546"/>
      <c r="F198" s="83">
        <v>12.95</v>
      </c>
      <c r="G198" s="34">
        <v>12.95</v>
      </c>
      <c r="H198" s="34">
        <v>12.95</v>
      </c>
      <c r="I198" s="34">
        <v>12.95</v>
      </c>
      <c r="J198" s="34">
        <v>12.95</v>
      </c>
      <c r="K198" s="34">
        <v>12.95</v>
      </c>
      <c r="L198" s="34">
        <v>12.95</v>
      </c>
      <c r="M198" s="34">
        <v>12.95</v>
      </c>
      <c r="N198" s="34">
        <v>12.95</v>
      </c>
      <c r="O198" s="34">
        <v>12.95</v>
      </c>
      <c r="P198" s="34">
        <v>12.95</v>
      </c>
      <c r="Q198" s="34">
        <v>12.95</v>
      </c>
      <c r="R198" s="50">
        <f>AVERAGE(F198:Q198)</f>
        <v>12.949999999999998</v>
      </c>
      <c r="S198" s="92"/>
    </row>
    <row r="199" spans="1:19" s="1" customFormat="1" ht="22.5" customHeight="1" x14ac:dyDescent="0.2">
      <c r="A199" s="554"/>
      <c r="B199" s="556"/>
      <c r="C199" s="251"/>
      <c r="D199" s="252"/>
      <c r="E199" s="253" t="s">
        <v>339</v>
      </c>
      <c r="F199" s="344">
        <v>0</v>
      </c>
      <c r="G199" s="345">
        <v>0</v>
      </c>
      <c r="H199" s="345">
        <v>0</v>
      </c>
      <c r="I199" s="345">
        <v>0</v>
      </c>
      <c r="J199" s="102">
        <v>-1</v>
      </c>
      <c r="K199" s="102">
        <v>-1</v>
      </c>
      <c r="L199" s="102">
        <v>-1</v>
      </c>
      <c r="M199" s="102">
        <v>-1</v>
      </c>
      <c r="N199" s="102">
        <v>-1</v>
      </c>
      <c r="O199" s="102">
        <v>-1</v>
      </c>
      <c r="P199" s="102">
        <v>-1</v>
      </c>
      <c r="Q199" s="102">
        <v>-1</v>
      </c>
      <c r="R199" s="46">
        <f>AVERAGE(F199:Q199)</f>
        <v>-0.66666666666666663</v>
      </c>
      <c r="S199" s="92"/>
    </row>
    <row r="200" spans="1:19" s="1" customFormat="1" ht="22.5" customHeight="1" x14ac:dyDescent="0.2">
      <c r="A200" s="554"/>
      <c r="B200" s="556"/>
      <c r="C200" s="209"/>
      <c r="D200" s="176"/>
      <c r="E200" s="177" t="s">
        <v>340</v>
      </c>
      <c r="F200" s="344">
        <v>0</v>
      </c>
      <c r="G200" s="345">
        <v>0</v>
      </c>
      <c r="H200" s="102">
        <v>-1</v>
      </c>
      <c r="I200" s="102">
        <v>-1</v>
      </c>
      <c r="J200" s="102">
        <v>-1</v>
      </c>
      <c r="K200" s="102">
        <v>-1</v>
      </c>
      <c r="L200" s="102">
        <v>-1</v>
      </c>
      <c r="M200" s="102">
        <v>-1</v>
      </c>
      <c r="N200" s="102">
        <v>-1</v>
      </c>
      <c r="O200" s="102">
        <v>-1</v>
      </c>
      <c r="P200" s="102">
        <v>-1</v>
      </c>
      <c r="Q200" s="102">
        <v>-1</v>
      </c>
      <c r="R200" s="46">
        <f>AVERAGE(F200:Q200)</f>
        <v>-0.83333333333333337</v>
      </c>
      <c r="S200" s="92"/>
    </row>
    <row r="201" spans="1:19" s="1" customFormat="1" ht="22.5" customHeight="1" thickBot="1" x14ac:dyDescent="0.25">
      <c r="A201" s="554"/>
      <c r="B201" s="542"/>
      <c r="C201" s="241"/>
      <c r="D201" s="242"/>
      <c r="E201" s="243"/>
      <c r="F201" s="96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49"/>
      <c r="S201" s="92"/>
    </row>
    <row r="202" spans="1:19" s="1" customFormat="1" ht="22.5" customHeight="1" thickBot="1" x14ac:dyDescent="0.25">
      <c r="A202" s="554"/>
      <c r="B202" s="543"/>
      <c r="C202" s="577" t="s">
        <v>7</v>
      </c>
      <c r="D202" s="578"/>
      <c r="E202" s="579"/>
      <c r="F202" s="82">
        <f>SUM(F198:F201)</f>
        <v>12.95</v>
      </c>
      <c r="G202" s="26" t="e">
        <f>#N/A</f>
        <v>#N/A</v>
      </c>
      <c r="H202" s="26" t="e">
        <f>#N/A</f>
        <v>#N/A</v>
      </c>
      <c r="I202" s="26" t="e">
        <f>#N/A</f>
        <v>#N/A</v>
      </c>
      <c r="J202" s="26" t="e">
        <f>#N/A</f>
        <v>#N/A</v>
      </c>
      <c r="K202" s="26" t="e">
        <f>#N/A</f>
        <v>#N/A</v>
      </c>
      <c r="L202" s="26" t="e">
        <f>#N/A</f>
        <v>#N/A</v>
      </c>
      <c r="M202" s="26" t="e">
        <f>#N/A</f>
        <v>#N/A</v>
      </c>
      <c r="N202" s="26" t="e">
        <f>#N/A</f>
        <v>#N/A</v>
      </c>
      <c r="O202" s="26" t="e">
        <f>#N/A</f>
        <v>#N/A</v>
      </c>
      <c r="P202" s="26" t="e">
        <f>#N/A</f>
        <v>#N/A</v>
      </c>
      <c r="Q202" s="27" t="e">
        <f>#N/A</f>
        <v>#N/A</v>
      </c>
      <c r="R202" s="28" t="e">
        <f>AVERAGE(F202:Q202)</f>
        <v>#N/A</v>
      </c>
      <c r="S202" s="40"/>
    </row>
    <row r="203" spans="1:19" s="1" customFormat="1" ht="22.5" customHeight="1" thickBot="1" x14ac:dyDescent="0.25">
      <c r="A203" s="554"/>
      <c r="B203" s="22"/>
      <c r="C203" s="339"/>
      <c r="D203" s="339"/>
      <c r="E203" s="339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33"/>
      <c r="S203" s="40"/>
    </row>
    <row r="204" spans="1:19" s="1" customFormat="1" ht="22.5" customHeight="1" x14ac:dyDescent="0.2">
      <c r="A204" s="554"/>
      <c r="B204" s="541" t="s">
        <v>200</v>
      </c>
      <c r="C204" s="544" t="s">
        <v>270</v>
      </c>
      <c r="D204" s="545"/>
      <c r="E204" s="546"/>
      <c r="F204" s="83">
        <v>0</v>
      </c>
      <c r="G204" s="34">
        <v>0</v>
      </c>
      <c r="H204" s="34">
        <v>0</v>
      </c>
      <c r="I204" s="34">
        <v>0</v>
      </c>
      <c r="J204" s="34">
        <v>0</v>
      </c>
      <c r="K204" s="34">
        <v>0</v>
      </c>
      <c r="L204" s="34">
        <v>0</v>
      </c>
      <c r="M204" s="34">
        <v>0</v>
      </c>
      <c r="N204" s="34">
        <v>0</v>
      </c>
      <c r="O204" s="34">
        <v>0</v>
      </c>
      <c r="P204" s="34">
        <v>0</v>
      </c>
      <c r="Q204" s="34">
        <v>0</v>
      </c>
      <c r="R204" s="50">
        <f>AVERAGE(F204:Q204)</f>
        <v>0</v>
      </c>
      <c r="S204" s="92"/>
    </row>
    <row r="205" spans="1:19" s="1" customFormat="1" ht="22.5" customHeight="1" thickBot="1" x14ac:dyDescent="0.25">
      <c r="A205" s="554"/>
      <c r="B205" s="542"/>
      <c r="C205" s="241"/>
      <c r="D205" s="242"/>
      <c r="E205" s="243"/>
      <c r="F205" s="96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49"/>
      <c r="S205" s="92"/>
    </row>
    <row r="206" spans="1:19" s="1" customFormat="1" ht="22.5" customHeight="1" thickBot="1" x14ac:dyDescent="0.25">
      <c r="A206" s="554"/>
      <c r="B206" s="543"/>
      <c r="C206" s="577" t="s">
        <v>7</v>
      </c>
      <c r="D206" s="578"/>
      <c r="E206" s="579"/>
      <c r="F206" s="82">
        <f>SUM(F204:F205)</f>
        <v>0</v>
      </c>
      <c r="G206" s="26" t="e">
        <f>#N/A</f>
        <v>#N/A</v>
      </c>
      <c r="H206" s="26" t="e">
        <f>#N/A</f>
        <v>#N/A</v>
      </c>
      <c r="I206" s="26" t="e">
        <f>#N/A</f>
        <v>#N/A</v>
      </c>
      <c r="J206" s="26" t="e">
        <f>#N/A</f>
        <v>#N/A</v>
      </c>
      <c r="K206" s="26" t="e">
        <f>#N/A</f>
        <v>#N/A</v>
      </c>
      <c r="L206" s="26" t="e">
        <f>#N/A</f>
        <v>#N/A</v>
      </c>
      <c r="M206" s="26" t="e">
        <f>#N/A</f>
        <v>#N/A</v>
      </c>
      <c r="N206" s="26" t="e">
        <f>#N/A</f>
        <v>#N/A</v>
      </c>
      <c r="O206" s="26" t="e">
        <f>#N/A</f>
        <v>#N/A</v>
      </c>
      <c r="P206" s="26" t="e">
        <f>#N/A</f>
        <v>#N/A</v>
      </c>
      <c r="Q206" s="27" t="e">
        <f>#N/A</f>
        <v>#N/A</v>
      </c>
      <c r="R206" s="28" t="e">
        <f>AVERAGE(F206:Q206)</f>
        <v>#N/A</v>
      </c>
      <c r="S206" s="40"/>
    </row>
    <row r="207" spans="1:19" s="1" customFormat="1" ht="22.5" customHeight="1" thickBot="1" x14ac:dyDescent="0.25">
      <c r="A207" s="554"/>
      <c r="B207" s="22"/>
      <c r="C207" s="339"/>
      <c r="D207" s="339"/>
      <c r="E207" s="339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33"/>
      <c r="S207" s="40"/>
    </row>
    <row r="208" spans="1:19" s="1" customFormat="1" ht="22.5" customHeight="1" x14ac:dyDescent="0.2">
      <c r="A208" s="554"/>
      <c r="B208" s="541" t="s">
        <v>201</v>
      </c>
      <c r="C208" s="544" t="s">
        <v>270</v>
      </c>
      <c r="D208" s="545"/>
      <c r="E208" s="546"/>
      <c r="F208" s="83">
        <v>0</v>
      </c>
      <c r="G208" s="34">
        <v>0</v>
      </c>
      <c r="H208" s="34">
        <v>0</v>
      </c>
      <c r="I208" s="34">
        <v>0</v>
      </c>
      <c r="J208" s="34">
        <v>0</v>
      </c>
      <c r="K208" s="34">
        <v>0</v>
      </c>
      <c r="L208" s="34">
        <v>0</v>
      </c>
      <c r="M208" s="34">
        <v>0</v>
      </c>
      <c r="N208" s="34">
        <v>0</v>
      </c>
      <c r="O208" s="34">
        <v>0</v>
      </c>
      <c r="P208" s="34">
        <v>0</v>
      </c>
      <c r="Q208" s="34">
        <v>0</v>
      </c>
      <c r="R208" s="50">
        <f>AVERAGE(F208:Q208)</f>
        <v>0</v>
      </c>
      <c r="S208" s="92"/>
    </row>
    <row r="209" spans="1:19" s="1" customFormat="1" ht="22.5" customHeight="1" thickBot="1" x14ac:dyDescent="0.25">
      <c r="A209" s="554"/>
      <c r="B209" s="542"/>
      <c r="C209" s="241"/>
      <c r="D209" s="242"/>
      <c r="E209" s="243"/>
      <c r="F209" s="96"/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49"/>
      <c r="S209" s="92"/>
    </row>
    <row r="210" spans="1:19" s="1" customFormat="1" ht="22.5" customHeight="1" thickBot="1" x14ac:dyDescent="0.25">
      <c r="A210" s="554"/>
      <c r="B210" s="543"/>
      <c r="C210" s="577" t="s">
        <v>7</v>
      </c>
      <c r="D210" s="578"/>
      <c r="E210" s="579"/>
      <c r="F210" s="82">
        <f>SUM(F208:F209)</f>
        <v>0</v>
      </c>
      <c r="G210" s="26" t="e">
        <f>#N/A</f>
        <v>#N/A</v>
      </c>
      <c r="H210" s="26" t="e">
        <f>#N/A</f>
        <v>#N/A</v>
      </c>
      <c r="I210" s="26" t="e">
        <f>#N/A</f>
        <v>#N/A</v>
      </c>
      <c r="J210" s="26" t="e">
        <f>#N/A</f>
        <v>#N/A</v>
      </c>
      <c r="K210" s="26" t="e">
        <f>#N/A</f>
        <v>#N/A</v>
      </c>
      <c r="L210" s="26" t="e">
        <f>#N/A</f>
        <v>#N/A</v>
      </c>
      <c r="M210" s="26" t="e">
        <f>#N/A</f>
        <v>#N/A</v>
      </c>
      <c r="N210" s="26" t="e">
        <f>#N/A</f>
        <v>#N/A</v>
      </c>
      <c r="O210" s="26" t="e">
        <f>#N/A</f>
        <v>#N/A</v>
      </c>
      <c r="P210" s="26" t="e">
        <f>#N/A</f>
        <v>#N/A</v>
      </c>
      <c r="Q210" s="27" t="e">
        <f>#N/A</f>
        <v>#N/A</v>
      </c>
      <c r="R210" s="28" t="e">
        <f>AVERAGE(F210:Q210)</f>
        <v>#N/A</v>
      </c>
      <c r="S210" s="40"/>
    </row>
    <row r="211" spans="1:19" s="1" customFormat="1" ht="22.5" customHeight="1" thickBot="1" x14ac:dyDescent="0.25">
      <c r="A211" s="554"/>
      <c r="B211" s="22"/>
      <c r="C211" s="339"/>
      <c r="D211" s="339"/>
      <c r="E211" s="339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33"/>
      <c r="S211" s="40"/>
    </row>
    <row r="212" spans="1:19" s="1" customFormat="1" ht="22.5" customHeight="1" x14ac:dyDescent="0.2">
      <c r="A212" s="554"/>
      <c r="B212" s="541" t="s">
        <v>198</v>
      </c>
      <c r="C212" s="544" t="s">
        <v>270</v>
      </c>
      <c r="D212" s="545"/>
      <c r="E212" s="546"/>
      <c r="F212" s="83">
        <v>6</v>
      </c>
      <c r="G212" s="34">
        <v>6</v>
      </c>
      <c r="H212" s="34">
        <v>6</v>
      </c>
      <c r="I212" s="34">
        <v>6</v>
      </c>
      <c r="J212" s="34">
        <v>6</v>
      </c>
      <c r="K212" s="34">
        <v>6</v>
      </c>
      <c r="L212" s="34">
        <v>6</v>
      </c>
      <c r="M212" s="34">
        <v>6</v>
      </c>
      <c r="N212" s="34">
        <v>6</v>
      </c>
      <c r="O212" s="34">
        <v>6</v>
      </c>
      <c r="P212" s="34">
        <v>6</v>
      </c>
      <c r="Q212" s="34">
        <v>6</v>
      </c>
      <c r="R212" s="50">
        <f>AVERAGE(F212:Q212)</f>
        <v>6</v>
      </c>
      <c r="S212" s="92"/>
    </row>
    <row r="213" spans="1:19" s="1" customFormat="1" ht="22.5" customHeight="1" thickBot="1" x14ac:dyDescent="0.25">
      <c r="A213" s="554"/>
      <c r="B213" s="542"/>
      <c r="C213" s="241"/>
      <c r="D213" s="242"/>
      <c r="E213" s="243"/>
      <c r="F213" s="96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49"/>
      <c r="S213" s="92"/>
    </row>
    <row r="214" spans="1:19" s="1" customFormat="1" ht="22.5" customHeight="1" thickBot="1" x14ac:dyDescent="0.25">
      <c r="A214" s="554"/>
      <c r="B214" s="543"/>
      <c r="C214" s="577" t="s">
        <v>7</v>
      </c>
      <c r="D214" s="578"/>
      <c r="E214" s="579"/>
      <c r="F214" s="82">
        <f>SUM(F212:F213)</f>
        <v>6</v>
      </c>
      <c r="G214" s="26" t="e">
        <f>#N/A</f>
        <v>#N/A</v>
      </c>
      <c r="H214" s="26" t="e">
        <f>#N/A</f>
        <v>#N/A</v>
      </c>
      <c r="I214" s="26" t="e">
        <f>#N/A</f>
        <v>#N/A</v>
      </c>
      <c r="J214" s="26" t="e">
        <f>#N/A</f>
        <v>#N/A</v>
      </c>
      <c r="K214" s="26" t="e">
        <f>#N/A</f>
        <v>#N/A</v>
      </c>
      <c r="L214" s="26" t="e">
        <f>#N/A</f>
        <v>#N/A</v>
      </c>
      <c r="M214" s="26" t="e">
        <f>#N/A</f>
        <v>#N/A</v>
      </c>
      <c r="N214" s="26" t="e">
        <f>#N/A</f>
        <v>#N/A</v>
      </c>
      <c r="O214" s="26" t="e">
        <f>#N/A</f>
        <v>#N/A</v>
      </c>
      <c r="P214" s="26" t="e">
        <f>#N/A</f>
        <v>#N/A</v>
      </c>
      <c r="Q214" s="27" t="e">
        <f>#N/A</f>
        <v>#N/A</v>
      </c>
      <c r="R214" s="28" t="e">
        <f>AVERAGE(F214:Q214)</f>
        <v>#N/A</v>
      </c>
      <c r="S214" s="40"/>
    </row>
    <row r="215" spans="1:19" s="1" customFormat="1" ht="22.5" customHeight="1" thickBot="1" x14ac:dyDescent="0.25">
      <c r="A215" s="554"/>
      <c r="B215" s="22"/>
      <c r="C215" s="339"/>
      <c r="D215" s="339"/>
      <c r="E215" s="339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33"/>
      <c r="S215" s="40"/>
    </row>
    <row r="216" spans="1:19" s="1" customFormat="1" ht="22.5" customHeight="1" x14ac:dyDescent="0.2">
      <c r="A216" s="554"/>
      <c r="B216" s="541" t="s">
        <v>197</v>
      </c>
      <c r="C216" s="544" t="s">
        <v>270</v>
      </c>
      <c r="D216" s="545"/>
      <c r="E216" s="546"/>
      <c r="F216" s="83">
        <v>6</v>
      </c>
      <c r="G216" s="34">
        <v>6</v>
      </c>
      <c r="H216" s="34">
        <v>6</v>
      </c>
      <c r="I216" s="34">
        <v>6</v>
      </c>
      <c r="J216" s="34">
        <v>6</v>
      </c>
      <c r="K216" s="34">
        <v>6</v>
      </c>
      <c r="L216" s="34">
        <v>6</v>
      </c>
      <c r="M216" s="34">
        <v>6</v>
      </c>
      <c r="N216" s="34">
        <v>6</v>
      </c>
      <c r="O216" s="34">
        <v>6</v>
      </c>
      <c r="P216" s="34">
        <v>6</v>
      </c>
      <c r="Q216" s="34">
        <v>6</v>
      </c>
      <c r="R216" s="50">
        <f>AVERAGE(F216:Q216)</f>
        <v>6</v>
      </c>
      <c r="S216" s="92"/>
    </row>
    <row r="217" spans="1:19" s="1" customFormat="1" ht="22.5" customHeight="1" thickBot="1" x14ac:dyDescent="0.25">
      <c r="A217" s="554"/>
      <c r="B217" s="542"/>
      <c r="C217" s="241"/>
      <c r="D217" s="242"/>
      <c r="E217" s="243"/>
      <c r="F217" s="96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49"/>
      <c r="S217" s="92"/>
    </row>
    <row r="218" spans="1:19" s="1" customFormat="1" ht="22.5" customHeight="1" thickBot="1" x14ac:dyDescent="0.25">
      <c r="A218" s="554"/>
      <c r="B218" s="543"/>
      <c r="C218" s="577" t="s">
        <v>7</v>
      </c>
      <c r="D218" s="578"/>
      <c r="E218" s="579"/>
      <c r="F218" s="82" t="e">
        <f>#N/A</f>
        <v>#N/A</v>
      </c>
      <c r="G218" s="26" t="e">
        <f>#N/A</f>
        <v>#N/A</v>
      </c>
      <c r="H218" s="26" t="e">
        <f>#N/A</f>
        <v>#N/A</v>
      </c>
      <c r="I218" s="26" t="e">
        <f>#N/A</f>
        <v>#N/A</v>
      </c>
      <c r="J218" s="26" t="e">
        <f>#N/A</f>
        <v>#N/A</v>
      </c>
      <c r="K218" s="26" t="e">
        <f>#N/A</f>
        <v>#N/A</v>
      </c>
      <c r="L218" s="26" t="e">
        <f>#N/A</f>
        <v>#N/A</v>
      </c>
      <c r="M218" s="26" t="e">
        <f>#N/A</f>
        <v>#N/A</v>
      </c>
      <c r="N218" s="26" t="e">
        <f>#N/A</f>
        <v>#N/A</v>
      </c>
      <c r="O218" s="26" t="e">
        <f>#N/A</f>
        <v>#N/A</v>
      </c>
      <c r="P218" s="26" t="e">
        <f>#N/A</f>
        <v>#N/A</v>
      </c>
      <c r="Q218" s="27" t="e">
        <f>#N/A</f>
        <v>#N/A</v>
      </c>
      <c r="R218" s="28" t="e">
        <f>AVERAGE(F218:Q218)</f>
        <v>#N/A</v>
      </c>
      <c r="S218" s="40"/>
    </row>
    <row r="219" spans="1:19" s="1" customFormat="1" ht="22.5" customHeight="1" thickBot="1" x14ac:dyDescent="0.25">
      <c r="A219" s="554"/>
      <c r="B219" s="22"/>
      <c r="C219" s="339"/>
      <c r="D219" s="339"/>
      <c r="E219" s="339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33"/>
      <c r="S219" s="40"/>
    </row>
    <row r="220" spans="1:19" s="1" customFormat="1" ht="22.5" customHeight="1" x14ac:dyDescent="0.2">
      <c r="A220" s="554"/>
      <c r="B220" s="541" t="s">
        <v>196</v>
      </c>
      <c r="C220" s="544" t="s">
        <v>270</v>
      </c>
      <c r="D220" s="545"/>
      <c r="E220" s="546"/>
      <c r="F220" s="83">
        <v>3</v>
      </c>
      <c r="G220" s="34">
        <v>3</v>
      </c>
      <c r="H220" s="34">
        <v>3</v>
      </c>
      <c r="I220" s="34">
        <v>3</v>
      </c>
      <c r="J220" s="34">
        <v>3</v>
      </c>
      <c r="K220" s="34">
        <v>3</v>
      </c>
      <c r="L220" s="34">
        <v>3</v>
      </c>
      <c r="M220" s="34">
        <v>3</v>
      </c>
      <c r="N220" s="34">
        <v>3</v>
      </c>
      <c r="O220" s="34">
        <v>3</v>
      </c>
      <c r="P220" s="34">
        <v>3</v>
      </c>
      <c r="Q220" s="34">
        <v>3</v>
      </c>
      <c r="R220" s="50">
        <f>AVERAGE(F220:Q220)</f>
        <v>3</v>
      </c>
      <c r="S220" s="92"/>
    </row>
    <row r="221" spans="1:19" s="1" customFormat="1" ht="22.5" customHeight="1" thickBot="1" x14ac:dyDescent="0.25">
      <c r="A221" s="554"/>
      <c r="B221" s="542"/>
      <c r="C221" s="241"/>
      <c r="D221" s="242"/>
      <c r="E221" s="243"/>
      <c r="F221" s="96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49"/>
      <c r="S221" s="92"/>
    </row>
    <row r="222" spans="1:19" s="1" customFormat="1" ht="22.5" customHeight="1" thickBot="1" x14ac:dyDescent="0.25">
      <c r="A222" s="554"/>
      <c r="B222" s="543"/>
      <c r="C222" s="577" t="s">
        <v>7</v>
      </c>
      <c r="D222" s="578"/>
      <c r="E222" s="579"/>
      <c r="F222" s="82">
        <f>SUM(F220:F221)</f>
        <v>3</v>
      </c>
      <c r="G222" s="26" t="e">
        <f>#N/A</f>
        <v>#N/A</v>
      </c>
      <c r="H222" s="26" t="e">
        <f>#N/A</f>
        <v>#N/A</v>
      </c>
      <c r="I222" s="26" t="e">
        <f>#N/A</f>
        <v>#N/A</v>
      </c>
      <c r="J222" s="26" t="e">
        <f>#N/A</f>
        <v>#N/A</v>
      </c>
      <c r="K222" s="26" t="e">
        <f>#N/A</f>
        <v>#N/A</v>
      </c>
      <c r="L222" s="26" t="e">
        <f>#N/A</f>
        <v>#N/A</v>
      </c>
      <c r="M222" s="26" t="e">
        <f>#N/A</f>
        <v>#N/A</v>
      </c>
      <c r="N222" s="26" t="e">
        <f>#N/A</f>
        <v>#N/A</v>
      </c>
      <c r="O222" s="26" t="e">
        <f>#N/A</f>
        <v>#N/A</v>
      </c>
      <c r="P222" s="26" t="e">
        <f>#N/A</f>
        <v>#N/A</v>
      </c>
      <c r="Q222" s="27" t="e">
        <f>#N/A</f>
        <v>#N/A</v>
      </c>
      <c r="R222" s="28" t="e">
        <f>AVERAGE(F222:Q222)</f>
        <v>#N/A</v>
      </c>
      <c r="S222" s="40"/>
    </row>
    <row r="223" spans="1:19" s="1" customFormat="1" ht="22.5" customHeight="1" thickBot="1" x14ac:dyDescent="0.25">
      <c r="A223" s="554"/>
      <c r="B223" s="22"/>
      <c r="C223" s="339"/>
      <c r="D223" s="339"/>
      <c r="E223" s="339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33"/>
      <c r="S223" s="40"/>
    </row>
    <row r="224" spans="1:19" s="1" customFormat="1" ht="22.5" customHeight="1" x14ac:dyDescent="0.2">
      <c r="A224" s="554"/>
      <c r="B224" s="541" t="s">
        <v>195</v>
      </c>
      <c r="C224" s="544" t="s">
        <v>270</v>
      </c>
      <c r="D224" s="545"/>
      <c r="E224" s="546"/>
      <c r="F224" s="83">
        <v>0</v>
      </c>
      <c r="G224" s="34">
        <v>0</v>
      </c>
      <c r="H224" s="34">
        <v>0</v>
      </c>
      <c r="I224" s="34">
        <v>0</v>
      </c>
      <c r="J224" s="34">
        <v>0</v>
      </c>
      <c r="K224" s="34">
        <v>0</v>
      </c>
      <c r="L224" s="34">
        <v>0</v>
      </c>
      <c r="M224" s="34">
        <v>0</v>
      </c>
      <c r="N224" s="34">
        <v>0</v>
      </c>
      <c r="O224" s="34">
        <v>0</v>
      </c>
      <c r="P224" s="34">
        <v>0</v>
      </c>
      <c r="Q224" s="34">
        <v>0</v>
      </c>
      <c r="R224" s="50">
        <f>AVERAGE(F224:Q224)</f>
        <v>0</v>
      </c>
      <c r="S224" s="92"/>
    </row>
    <row r="225" spans="1:19" s="1" customFormat="1" ht="22.5" customHeight="1" thickBot="1" x14ac:dyDescent="0.25">
      <c r="A225" s="554"/>
      <c r="B225" s="542"/>
      <c r="C225" s="241"/>
      <c r="D225" s="242"/>
      <c r="E225" s="243"/>
      <c r="F225" s="96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49"/>
      <c r="S225" s="92"/>
    </row>
    <row r="226" spans="1:19" s="1" customFormat="1" ht="22.5" customHeight="1" thickBot="1" x14ac:dyDescent="0.25">
      <c r="A226" s="554"/>
      <c r="B226" s="543"/>
      <c r="C226" s="577" t="s">
        <v>7</v>
      </c>
      <c r="D226" s="578"/>
      <c r="E226" s="579"/>
      <c r="F226" s="82">
        <f>SUM(F224:F225)</f>
        <v>0</v>
      </c>
      <c r="G226" s="26" t="e">
        <f>#N/A</f>
        <v>#N/A</v>
      </c>
      <c r="H226" s="26" t="e">
        <f>#N/A</f>
        <v>#N/A</v>
      </c>
      <c r="I226" s="26" t="e">
        <f>#N/A</f>
        <v>#N/A</v>
      </c>
      <c r="J226" s="26" t="e">
        <f>#N/A</f>
        <v>#N/A</v>
      </c>
      <c r="K226" s="26" t="e">
        <f>#N/A</f>
        <v>#N/A</v>
      </c>
      <c r="L226" s="26" t="e">
        <f>#N/A</f>
        <v>#N/A</v>
      </c>
      <c r="M226" s="26" t="e">
        <f>#N/A</f>
        <v>#N/A</v>
      </c>
      <c r="N226" s="26" t="e">
        <f>#N/A</f>
        <v>#N/A</v>
      </c>
      <c r="O226" s="26" t="e">
        <f>#N/A</f>
        <v>#N/A</v>
      </c>
      <c r="P226" s="26" t="e">
        <f>#N/A</f>
        <v>#N/A</v>
      </c>
      <c r="Q226" s="27" t="e">
        <f>#N/A</f>
        <v>#N/A</v>
      </c>
      <c r="R226" s="28" t="e">
        <f>AVERAGE(F226:Q226)</f>
        <v>#N/A</v>
      </c>
      <c r="S226" s="40"/>
    </row>
    <row r="227" spans="1:19" s="1" customFormat="1" ht="22.5" customHeight="1" thickBot="1" x14ac:dyDescent="0.25">
      <c r="A227" s="554"/>
      <c r="B227" s="22"/>
      <c r="C227" s="339"/>
      <c r="D227" s="339"/>
      <c r="E227" s="339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33"/>
      <c r="S227" s="40"/>
    </row>
    <row r="228" spans="1:19" s="1" customFormat="1" ht="22.5" customHeight="1" x14ac:dyDescent="0.2">
      <c r="A228" s="554"/>
      <c r="B228" s="564" t="s">
        <v>194</v>
      </c>
      <c r="C228" s="544" t="s">
        <v>270</v>
      </c>
      <c r="D228" s="545"/>
      <c r="E228" s="546"/>
      <c r="F228" s="83">
        <v>3.15</v>
      </c>
      <c r="G228" s="34">
        <v>3.15</v>
      </c>
      <c r="H228" s="34">
        <v>3.15</v>
      </c>
      <c r="I228" s="34">
        <v>3.15</v>
      </c>
      <c r="J228" s="34">
        <v>3.15</v>
      </c>
      <c r="K228" s="34">
        <v>3.15</v>
      </c>
      <c r="L228" s="34">
        <v>3.15</v>
      </c>
      <c r="M228" s="34">
        <v>3.15</v>
      </c>
      <c r="N228" s="34">
        <v>3.15</v>
      </c>
      <c r="O228" s="34">
        <v>3.15</v>
      </c>
      <c r="P228" s="34">
        <v>3.15</v>
      </c>
      <c r="Q228" s="34">
        <v>3.15</v>
      </c>
      <c r="R228" s="50">
        <f>AVERAGE(F228:Q228)</f>
        <v>3.149999999999999</v>
      </c>
      <c r="S228" s="92"/>
    </row>
    <row r="229" spans="1:19" s="1" customFormat="1" ht="22.5" customHeight="1" thickBot="1" x14ac:dyDescent="0.25">
      <c r="A229" s="554"/>
      <c r="B229" s="565"/>
      <c r="C229" s="348"/>
      <c r="D229" s="349"/>
      <c r="E229" s="350"/>
      <c r="F229" s="96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49"/>
      <c r="S229" s="92"/>
    </row>
    <row r="230" spans="1:19" s="1" customFormat="1" ht="22.5" customHeight="1" thickBot="1" x14ac:dyDescent="0.25">
      <c r="A230" s="554"/>
      <c r="B230" s="543"/>
      <c r="C230" s="577" t="s">
        <v>7</v>
      </c>
      <c r="D230" s="578"/>
      <c r="E230" s="579"/>
      <c r="F230" s="82" t="e">
        <f>#N/A</f>
        <v>#N/A</v>
      </c>
      <c r="G230" s="26" t="e">
        <f>#N/A</f>
        <v>#N/A</v>
      </c>
      <c r="H230" s="26" t="e">
        <f>#N/A</f>
        <v>#N/A</v>
      </c>
      <c r="I230" s="26" t="e">
        <f>#N/A</f>
        <v>#N/A</v>
      </c>
      <c r="J230" s="26" t="e">
        <f>#N/A</f>
        <v>#N/A</v>
      </c>
      <c r="K230" s="26" t="e">
        <f>#N/A</f>
        <v>#N/A</v>
      </c>
      <c r="L230" s="26" t="e">
        <f>#N/A</f>
        <v>#N/A</v>
      </c>
      <c r="M230" s="26" t="e">
        <f>#N/A</f>
        <v>#N/A</v>
      </c>
      <c r="N230" s="26" t="e">
        <f>#N/A</f>
        <v>#N/A</v>
      </c>
      <c r="O230" s="26" t="e">
        <f>#N/A</f>
        <v>#N/A</v>
      </c>
      <c r="P230" s="26" t="e">
        <f>#N/A</f>
        <v>#N/A</v>
      </c>
      <c r="Q230" s="27" t="e">
        <f>#N/A</f>
        <v>#N/A</v>
      </c>
      <c r="R230" s="28" t="e">
        <f>AVERAGE(F230:Q230)</f>
        <v>#N/A</v>
      </c>
      <c r="S230" s="40"/>
    </row>
    <row r="231" spans="1:19" s="1" customFormat="1" ht="22.5" customHeight="1" thickBot="1" x14ac:dyDescent="0.25">
      <c r="A231" s="554"/>
      <c r="B231" s="22"/>
      <c r="C231" s="240"/>
      <c r="D231" s="240"/>
      <c r="E231" s="240"/>
      <c r="F231" s="15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33"/>
      <c r="S231" s="40"/>
    </row>
    <row r="232" spans="1:19" s="1" customFormat="1" ht="22.5" customHeight="1" x14ac:dyDescent="0.2">
      <c r="A232" s="554"/>
      <c r="B232" s="541" t="s">
        <v>93</v>
      </c>
      <c r="C232" s="544" t="s">
        <v>270</v>
      </c>
      <c r="D232" s="545"/>
      <c r="E232" s="546"/>
      <c r="F232" s="83">
        <v>2</v>
      </c>
      <c r="G232" s="34">
        <v>2</v>
      </c>
      <c r="H232" s="34">
        <v>2</v>
      </c>
      <c r="I232" s="34">
        <v>2</v>
      </c>
      <c r="J232" s="34">
        <v>2</v>
      </c>
      <c r="K232" s="34">
        <v>2</v>
      </c>
      <c r="L232" s="34">
        <v>2</v>
      </c>
      <c r="M232" s="34">
        <v>2</v>
      </c>
      <c r="N232" s="34">
        <v>2</v>
      </c>
      <c r="O232" s="34">
        <v>2</v>
      </c>
      <c r="P232" s="34">
        <v>2</v>
      </c>
      <c r="Q232" s="34">
        <v>2</v>
      </c>
      <c r="R232" s="48">
        <f>AVERAGE(F232:Q232)</f>
        <v>2</v>
      </c>
      <c r="S232" s="92"/>
    </row>
    <row r="233" spans="1:19" s="1" customFormat="1" ht="22.5" customHeight="1" thickBot="1" x14ac:dyDescent="0.25">
      <c r="A233" s="554"/>
      <c r="B233" s="542"/>
      <c r="C233" s="241"/>
      <c r="D233" s="242"/>
      <c r="E233" s="243"/>
      <c r="F233" s="79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49"/>
      <c r="S233" s="92"/>
    </row>
    <row r="234" spans="1:19" s="1" customFormat="1" ht="22.5" customHeight="1" thickBot="1" x14ac:dyDescent="0.25">
      <c r="A234" s="554"/>
      <c r="B234" s="543"/>
      <c r="C234" s="566" t="s">
        <v>7</v>
      </c>
      <c r="D234" s="567"/>
      <c r="E234" s="568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19" s="1" customFormat="1" ht="22.5" customHeight="1" thickBot="1" x14ac:dyDescent="0.25">
      <c r="A235" s="554"/>
      <c r="B235" s="22"/>
      <c r="C235" s="240"/>
      <c r="D235" s="240"/>
      <c r="E235" s="240"/>
      <c r="F235" s="15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19" s="1" customFormat="1" ht="22.5" customHeight="1" x14ac:dyDescent="0.2">
      <c r="A236" s="554"/>
      <c r="B236" s="541" t="s">
        <v>94</v>
      </c>
      <c r="C236" s="544" t="s">
        <v>270</v>
      </c>
      <c r="D236" s="545"/>
      <c r="E236" s="546"/>
      <c r="F236" s="83">
        <v>2.15</v>
      </c>
      <c r="G236" s="34">
        <v>2.15</v>
      </c>
      <c r="H236" s="34">
        <v>2.15</v>
      </c>
      <c r="I236" s="34">
        <v>2.15</v>
      </c>
      <c r="J236" s="34">
        <v>2.15</v>
      </c>
      <c r="K236" s="34">
        <v>2.15</v>
      </c>
      <c r="L236" s="34">
        <v>2.15</v>
      </c>
      <c r="M236" s="34">
        <v>2.15</v>
      </c>
      <c r="N236" s="34">
        <v>2.15</v>
      </c>
      <c r="O236" s="34">
        <v>2.15</v>
      </c>
      <c r="P236" s="34">
        <v>2.15</v>
      </c>
      <c r="Q236" s="34">
        <v>2.15</v>
      </c>
      <c r="R236" s="50">
        <f>AVERAGE(F236:Q236)</f>
        <v>2.1499999999999995</v>
      </c>
      <c r="S236" s="92"/>
    </row>
    <row r="237" spans="1:19" s="1" customFormat="1" ht="22.5" customHeight="1" thickBot="1" x14ac:dyDescent="0.25">
      <c r="A237" s="554"/>
      <c r="B237" s="556"/>
      <c r="C237" s="241"/>
      <c r="D237" s="242"/>
      <c r="E237" s="243"/>
      <c r="F237" s="170">
        <v>0</v>
      </c>
      <c r="G237" s="170">
        <v>0</v>
      </c>
      <c r="H237" s="170">
        <v>0</v>
      </c>
      <c r="I237" s="170">
        <v>0</v>
      </c>
      <c r="J237" s="170">
        <v>0</v>
      </c>
      <c r="K237" s="170">
        <v>0</v>
      </c>
      <c r="L237" s="170">
        <v>0</v>
      </c>
      <c r="M237" s="170">
        <v>0</v>
      </c>
      <c r="N237" s="170">
        <v>0</v>
      </c>
      <c r="O237" s="170">
        <v>0</v>
      </c>
      <c r="P237" s="170">
        <v>0</v>
      </c>
      <c r="Q237" s="170">
        <v>0</v>
      </c>
      <c r="R237" s="46">
        <f>AVERAGE(F237:Q237)</f>
        <v>0</v>
      </c>
      <c r="S237" s="92"/>
    </row>
    <row r="238" spans="1:19" s="1" customFormat="1" ht="22.5" customHeight="1" thickBot="1" x14ac:dyDescent="0.25">
      <c r="A238" s="554"/>
      <c r="B238" s="543"/>
      <c r="C238" s="566" t="s">
        <v>7</v>
      </c>
      <c r="D238" s="567"/>
      <c r="E238" s="568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19" s="1" customFormat="1" ht="22.5" customHeight="1" thickBot="1" x14ac:dyDescent="0.25">
      <c r="A239" s="554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19" s="1" customFormat="1" ht="22.5" customHeight="1" x14ac:dyDescent="0.2">
      <c r="A240" s="554"/>
      <c r="B240" s="541" t="s">
        <v>95</v>
      </c>
      <c r="C240" s="544" t="s">
        <v>270</v>
      </c>
      <c r="D240" s="545"/>
      <c r="E240" s="546"/>
      <c r="F240" s="83">
        <v>2.1</v>
      </c>
      <c r="G240" s="34">
        <v>2.1</v>
      </c>
      <c r="H240" s="34">
        <v>2.1</v>
      </c>
      <c r="I240" s="34">
        <v>2.1</v>
      </c>
      <c r="J240" s="34">
        <v>2.1</v>
      </c>
      <c r="K240" s="34">
        <v>2.1</v>
      </c>
      <c r="L240" s="34">
        <v>2.1</v>
      </c>
      <c r="M240" s="34">
        <v>2.1</v>
      </c>
      <c r="N240" s="34">
        <v>2.1</v>
      </c>
      <c r="O240" s="34">
        <v>2.1</v>
      </c>
      <c r="P240" s="34">
        <v>2.1</v>
      </c>
      <c r="Q240" s="34">
        <v>2.1</v>
      </c>
      <c r="R240" s="50">
        <f>AVERAGE(F240:Q240)</f>
        <v>2.1000000000000005</v>
      </c>
      <c r="S240" s="92"/>
    </row>
    <row r="241" spans="1:20" s="1" customFormat="1" ht="22.5" customHeight="1" thickBot="1" x14ac:dyDescent="0.25">
      <c r="A241" s="554"/>
      <c r="B241" s="542"/>
      <c r="C241" s="241"/>
      <c r="D241" s="242"/>
      <c r="E241" s="243"/>
      <c r="F241" s="79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49"/>
      <c r="S241" s="92"/>
    </row>
    <row r="242" spans="1:20" s="1" customFormat="1" ht="22.5" customHeight="1" thickBot="1" x14ac:dyDescent="0.25">
      <c r="A242" s="554"/>
      <c r="B242" s="543"/>
      <c r="C242" s="566" t="s">
        <v>7</v>
      </c>
      <c r="D242" s="567"/>
      <c r="E242" s="568"/>
      <c r="F242" s="82" t="e">
        <f>#N/A</f>
        <v>#N/A</v>
      </c>
      <c r="G242" s="26" t="e">
        <f>#N/A</f>
        <v>#N/A</v>
      </c>
      <c r="H242" s="26" t="e">
        <f>#N/A</f>
        <v>#N/A</v>
      </c>
      <c r="I242" s="26" t="e">
        <f>#N/A</f>
        <v>#N/A</v>
      </c>
      <c r="J242" s="26" t="e">
        <f>#N/A</f>
        <v>#N/A</v>
      </c>
      <c r="K242" s="26" t="e">
        <f>#N/A</f>
        <v>#N/A</v>
      </c>
      <c r="L242" s="26" t="e">
        <f>#N/A</f>
        <v>#N/A</v>
      </c>
      <c r="M242" s="26" t="e">
        <f>#N/A</f>
        <v>#N/A</v>
      </c>
      <c r="N242" s="26" t="e">
        <f>#N/A</f>
        <v>#N/A</v>
      </c>
      <c r="O242" s="26" t="e">
        <f>#N/A</f>
        <v>#N/A</v>
      </c>
      <c r="P242" s="26" t="e">
        <f>#N/A</f>
        <v>#N/A</v>
      </c>
      <c r="Q242" s="27" t="e">
        <f>#N/A</f>
        <v>#N/A</v>
      </c>
      <c r="R242" s="28" t="e">
        <f>AVERAGE(F242:Q242)</f>
        <v>#N/A</v>
      </c>
      <c r="S242" s="40"/>
    </row>
    <row r="243" spans="1:20" s="23" customFormat="1" ht="22.5" customHeight="1" thickBot="1" x14ac:dyDescent="0.25">
      <c r="A243" s="554"/>
      <c r="B243" s="22"/>
      <c r="C243" s="240"/>
      <c r="D243" s="240"/>
      <c r="E243" s="240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23" customFormat="1" ht="22.5" customHeight="1" x14ac:dyDescent="0.2">
      <c r="A244" s="554"/>
      <c r="B244" s="541" t="s">
        <v>96</v>
      </c>
      <c r="C244" s="544" t="s">
        <v>270</v>
      </c>
      <c r="D244" s="545"/>
      <c r="E244" s="546"/>
      <c r="F244" s="83">
        <v>9</v>
      </c>
      <c r="G244" s="34">
        <v>9</v>
      </c>
      <c r="H244" s="34">
        <v>9</v>
      </c>
      <c r="I244" s="34">
        <v>9</v>
      </c>
      <c r="J244" s="34">
        <v>9</v>
      </c>
      <c r="K244" s="34">
        <v>9</v>
      </c>
      <c r="L244" s="34">
        <v>9</v>
      </c>
      <c r="M244" s="34">
        <v>9</v>
      </c>
      <c r="N244" s="34">
        <v>9</v>
      </c>
      <c r="O244" s="34">
        <v>9</v>
      </c>
      <c r="P244" s="34">
        <v>9</v>
      </c>
      <c r="Q244" s="34">
        <v>9</v>
      </c>
      <c r="R244" s="50">
        <f>AVERAGE(F244:Q244)</f>
        <v>9</v>
      </c>
      <c r="S244" s="92"/>
    </row>
    <row r="245" spans="1:20" s="23" customFormat="1" ht="22.5" customHeight="1" x14ac:dyDescent="0.2">
      <c r="A245" s="554"/>
      <c r="B245" s="556"/>
      <c r="C245" s="340"/>
      <c r="D245" s="341"/>
      <c r="E245" s="342" t="s">
        <v>237</v>
      </c>
      <c r="F245" s="110">
        <v>-0.1</v>
      </c>
      <c r="G245" s="35">
        <v>-0.1</v>
      </c>
      <c r="H245" s="35">
        <v>-0.1</v>
      </c>
      <c r="I245" s="35">
        <v>-0.1</v>
      </c>
      <c r="J245" s="35">
        <v>-0.1</v>
      </c>
      <c r="K245" s="35">
        <v>-0.1</v>
      </c>
      <c r="L245" s="35">
        <v>-0.1</v>
      </c>
      <c r="M245" s="35">
        <v>-0.1</v>
      </c>
      <c r="N245" s="35">
        <v>-0.1</v>
      </c>
      <c r="O245" s="35">
        <v>-0.1</v>
      </c>
      <c r="P245" s="35">
        <v>-0.1</v>
      </c>
      <c r="Q245" s="35">
        <v>-0.1</v>
      </c>
      <c r="R245" s="46">
        <f>AVERAGE(F245:Q245)</f>
        <v>-9.9999999999999992E-2</v>
      </c>
      <c r="S245" s="92"/>
    </row>
    <row r="246" spans="1:20" s="23" customFormat="1" ht="22.5" customHeight="1" thickBot="1" x14ac:dyDescent="0.25">
      <c r="A246" s="554"/>
      <c r="B246" s="542"/>
      <c r="C246" s="241"/>
      <c r="D246" s="242"/>
      <c r="E246" s="243"/>
      <c r="F246" s="163">
        <v>0</v>
      </c>
      <c r="G246" s="164">
        <v>0</v>
      </c>
      <c r="H246" s="164">
        <v>0</v>
      </c>
      <c r="I246" s="164">
        <v>0</v>
      </c>
      <c r="J246" s="164">
        <v>0</v>
      </c>
      <c r="K246" s="164">
        <v>0</v>
      </c>
      <c r="L246" s="164">
        <v>0</v>
      </c>
      <c r="M246" s="164">
        <v>0</v>
      </c>
      <c r="N246" s="164">
        <v>0</v>
      </c>
      <c r="O246" s="164">
        <v>0</v>
      </c>
      <c r="P246" s="164">
        <v>0</v>
      </c>
      <c r="Q246" s="164">
        <v>0</v>
      </c>
      <c r="R246" s="49">
        <f>AVERAGE(F246:Q246)</f>
        <v>0</v>
      </c>
      <c r="S246" s="92"/>
    </row>
    <row r="247" spans="1:20" s="23" customFormat="1" ht="22.5" customHeight="1" thickBot="1" x14ac:dyDescent="0.25">
      <c r="A247" s="554"/>
      <c r="B247" s="543"/>
      <c r="C247" s="566" t="s">
        <v>7</v>
      </c>
      <c r="D247" s="567"/>
      <c r="E247" s="568"/>
      <c r="F247" s="82" t="e">
        <f>#N/A</f>
        <v>#N/A</v>
      </c>
      <c r="G247" s="26" t="e">
        <f>#N/A</f>
        <v>#N/A</v>
      </c>
      <c r="H247" s="26" t="e">
        <f>#N/A</f>
        <v>#N/A</v>
      </c>
      <c r="I247" s="26" t="e">
        <f>#N/A</f>
        <v>#N/A</v>
      </c>
      <c r="J247" s="26" t="e">
        <f>#N/A</f>
        <v>#N/A</v>
      </c>
      <c r="K247" s="26" t="e">
        <f>#N/A</f>
        <v>#N/A</v>
      </c>
      <c r="L247" s="26" t="e">
        <f>#N/A</f>
        <v>#N/A</v>
      </c>
      <c r="M247" s="26" t="e">
        <f>#N/A</f>
        <v>#N/A</v>
      </c>
      <c r="N247" s="26" t="e">
        <f>#N/A</f>
        <v>#N/A</v>
      </c>
      <c r="O247" s="26" t="e">
        <f>#N/A</f>
        <v>#N/A</v>
      </c>
      <c r="P247" s="26" t="e">
        <f>#N/A</f>
        <v>#N/A</v>
      </c>
      <c r="Q247" s="27" t="e">
        <f>#N/A</f>
        <v>#N/A</v>
      </c>
      <c r="R247" s="28" t="e">
        <f>AVERAGE(F247:Q247)</f>
        <v>#N/A</v>
      </c>
      <c r="S247" s="40"/>
    </row>
    <row r="248" spans="1:20" s="23" customFormat="1" ht="22.5" customHeight="1" thickBot="1" x14ac:dyDescent="0.25">
      <c r="A248" s="554"/>
      <c r="B248" s="22"/>
      <c r="C248" s="240"/>
      <c r="D248" s="240"/>
      <c r="E248" s="240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33"/>
      <c r="S248" s="40"/>
    </row>
    <row r="249" spans="1:20" s="23" customFormat="1" ht="22.5" customHeight="1" x14ac:dyDescent="0.2">
      <c r="A249" s="554"/>
      <c r="B249" s="541" t="s">
        <v>97</v>
      </c>
      <c r="C249" s="544" t="s">
        <v>270</v>
      </c>
      <c r="D249" s="545"/>
      <c r="E249" s="546"/>
      <c r="F249" s="83">
        <v>7</v>
      </c>
      <c r="G249" s="34">
        <v>7</v>
      </c>
      <c r="H249" s="34">
        <v>7</v>
      </c>
      <c r="I249" s="34">
        <v>7</v>
      </c>
      <c r="J249" s="34">
        <v>7</v>
      </c>
      <c r="K249" s="34">
        <v>7</v>
      </c>
      <c r="L249" s="34">
        <v>7</v>
      </c>
      <c r="M249" s="34">
        <v>7</v>
      </c>
      <c r="N249" s="34">
        <v>7</v>
      </c>
      <c r="O249" s="34">
        <v>7</v>
      </c>
      <c r="P249" s="34">
        <v>7</v>
      </c>
      <c r="Q249" s="34">
        <v>7</v>
      </c>
      <c r="R249" s="50">
        <f>AVERAGE(F249:Q249)</f>
        <v>7</v>
      </c>
      <c r="S249" s="92"/>
    </row>
    <row r="250" spans="1:20" s="23" customFormat="1" ht="22.5" customHeight="1" x14ac:dyDescent="0.2">
      <c r="A250" s="554"/>
      <c r="B250" s="556"/>
      <c r="C250" s="251"/>
      <c r="D250" s="252"/>
      <c r="E250" s="253" t="s">
        <v>237</v>
      </c>
      <c r="F250" s="110">
        <v>-0.1</v>
      </c>
      <c r="G250" s="35">
        <v>-0.1</v>
      </c>
      <c r="H250" s="35">
        <v>-0.1</v>
      </c>
      <c r="I250" s="35">
        <v>-0.1</v>
      </c>
      <c r="J250" s="35">
        <v>-0.1</v>
      </c>
      <c r="K250" s="35">
        <v>-0.1</v>
      </c>
      <c r="L250" s="35">
        <v>-0.1</v>
      </c>
      <c r="M250" s="35">
        <v>-0.1</v>
      </c>
      <c r="N250" s="35">
        <v>-0.1</v>
      </c>
      <c r="O250" s="35">
        <v>-0.1</v>
      </c>
      <c r="P250" s="35">
        <v>-0.1</v>
      </c>
      <c r="Q250" s="35">
        <v>-0.1</v>
      </c>
      <c r="R250" s="46">
        <f>AVERAGE(F250:Q250)</f>
        <v>-9.9999999999999992E-2</v>
      </c>
      <c r="S250" s="92"/>
    </row>
    <row r="251" spans="1:20" s="23" customFormat="1" ht="22.5" customHeight="1" thickBot="1" x14ac:dyDescent="0.25">
      <c r="A251" s="554"/>
      <c r="B251" s="542"/>
      <c r="C251" s="241"/>
      <c r="D251" s="242"/>
      <c r="E251" s="243"/>
      <c r="F251" s="79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49"/>
      <c r="S251" s="92"/>
    </row>
    <row r="252" spans="1:20" s="23" customFormat="1" ht="22.5" customHeight="1" thickBot="1" x14ac:dyDescent="0.25">
      <c r="A252" s="555"/>
      <c r="B252" s="543"/>
      <c r="C252" s="566" t="s">
        <v>7</v>
      </c>
      <c r="D252" s="567"/>
      <c r="E252" s="568"/>
      <c r="F252" s="82" t="e">
        <f>#N/A</f>
        <v>#N/A</v>
      </c>
      <c r="G252" s="26" t="e">
        <f>#N/A</f>
        <v>#N/A</v>
      </c>
      <c r="H252" s="26" t="e">
        <f>#N/A</f>
        <v>#N/A</v>
      </c>
      <c r="I252" s="26" t="e">
        <f>#N/A</f>
        <v>#N/A</v>
      </c>
      <c r="J252" s="26" t="e">
        <f>#N/A</f>
        <v>#N/A</v>
      </c>
      <c r="K252" s="26" t="e">
        <f>#N/A</f>
        <v>#N/A</v>
      </c>
      <c r="L252" s="26" t="e">
        <f>#N/A</f>
        <v>#N/A</v>
      </c>
      <c r="M252" s="26" t="e">
        <f>#N/A</f>
        <v>#N/A</v>
      </c>
      <c r="N252" s="26" t="e">
        <f>#N/A</f>
        <v>#N/A</v>
      </c>
      <c r="O252" s="26" t="e">
        <f>#N/A</f>
        <v>#N/A</v>
      </c>
      <c r="P252" s="26" t="e">
        <f>#N/A</f>
        <v>#N/A</v>
      </c>
      <c r="Q252" s="27" t="e">
        <f>#N/A</f>
        <v>#N/A</v>
      </c>
      <c r="R252" s="28" t="e">
        <f>AVERAGE(F252:Q252)</f>
        <v>#N/A</v>
      </c>
      <c r="S252" s="40"/>
    </row>
    <row r="253" spans="1:20" s="23" customFormat="1" ht="22.5" customHeight="1" thickBot="1" x14ac:dyDescent="0.25">
      <c r="A253" s="22"/>
      <c r="B253" s="22"/>
      <c r="C253" s="240"/>
      <c r="D253" s="240"/>
      <c r="E253" s="240"/>
      <c r="F253" s="15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33"/>
      <c r="S253" s="40"/>
    </row>
    <row r="254" spans="1:20" s="1" customFormat="1" ht="51" customHeight="1" thickBot="1" x14ac:dyDescent="0.25">
      <c r="A254" s="532"/>
      <c r="B254" s="533"/>
      <c r="C254" s="240"/>
      <c r="D254" s="240"/>
      <c r="E254" s="87" t="s">
        <v>279</v>
      </c>
      <c r="F254" s="88" t="e">
        <f>#N/A</f>
        <v>#N/A</v>
      </c>
      <c r="G254" s="88" t="e">
        <f>#N/A</f>
        <v>#N/A</v>
      </c>
      <c r="H254" s="88" t="e">
        <f>#N/A</f>
        <v>#N/A</v>
      </c>
      <c r="I254" s="88" t="e">
        <f>#N/A</f>
        <v>#N/A</v>
      </c>
      <c r="J254" s="88" t="e">
        <f>#N/A</f>
        <v>#N/A</v>
      </c>
      <c r="K254" s="88" t="e">
        <f>#N/A</f>
        <v>#N/A</v>
      </c>
      <c r="L254" s="88" t="e">
        <f>#N/A</f>
        <v>#N/A</v>
      </c>
      <c r="M254" s="88" t="e">
        <f>#N/A</f>
        <v>#N/A</v>
      </c>
      <c r="N254" s="88" t="e">
        <f>#N/A</f>
        <v>#N/A</v>
      </c>
      <c r="O254" s="88" t="e">
        <f>#N/A</f>
        <v>#N/A</v>
      </c>
      <c r="P254" s="88" t="e">
        <f>#N/A</f>
        <v>#N/A</v>
      </c>
      <c r="Q254" s="88" t="e">
        <f>#N/A</f>
        <v>#N/A</v>
      </c>
      <c r="R254" s="20" t="e">
        <f>AVERAGE(F254:Q254)</f>
        <v>#N/A</v>
      </c>
      <c r="S254" s="92"/>
      <c r="T254" s="393"/>
    </row>
    <row r="255" spans="1:20" s="23" customFormat="1" ht="22.5" customHeight="1" x14ac:dyDescent="0.2">
      <c r="A255" s="22"/>
      <c r="B255" s="22"/>
      <c r="C255" s="32"/>
      <c r="D255" s="32"/>
      <c r="E255" s="32"/>
      <c r="F255" s="15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33"/>
      <c r="S255" s="40"/>
    </row>
    <row r="256" spans="1:20" s="23" customFormat="1" ht="22.5" customHeight="1" x14ac:dyDescent="0.2">
      <c r="A256" s="22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20" s="23" customFormat="1" ht="22.5" customHeight="1" thickBot="1" x14ac:dyDescent="0.25">
      <c r="A257" s="22"/>
      <c r="B257" s="22"/>
      <c r="C257" s="32"/>
      <c r="D257" s="32"/>
      <c r="E257" s="32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33"/>
      <c r="S257" s="40"/>
    </row>
    <row r="258" spans="1:20" s="1" customFormat="1" ht="31.5" customHeight="1" x14ac:dyDescent="0.2">
      <c r="A258" s="557" t="s">
        <v>101</v>
      </c>
      <c r="B258" s="569" t="s">
        <v>98</v>
      </c>
      <c r="C258" s="544" t="s">
        <v>270</v>
      </c>
      <c r="D258" s="545"/>
      <c r="E258" s="546"/>
      <c r="F258" s="83">
        <v>65.900000000000006</v>
      </c>
      <c r="G258" s="34">
        <v>65.900000000000006</v>
      </c>
      <c r="H258" s="34">
        <v>65.900000000000006</v>
      </c>
      <c r="I258" s="34">
        <v>65.900000000000006</v>
      </c>
      <c r="J258" s="34">
        <v>65.900000000000006</v>
      </c>
      <c r="K258" s="34">
        <v>65.900000000000006</v>
      </c>
      <c r="L258" s="34">
        <v>65.900000000000006</v>
      </c>
      <c r="M258" s="34">
        <v>65.900000000000006</v>
      </c>
      <c r="N258" s="34">
        <v>65.900000000000006</v>
      </c>
      <c r="O258" s="34">
        <v>65.900000000000006</v>
      </c>
      <c r="P258" s="34">
        <v>65.900000000000006</v>
      </c>
      <c r="Q258" s="34">
        <v>65.900000000000006</v>
      </c>
      <c r="R258" s="50" t="e">
        <f>#N/A</f>
        <v>#N/A</v>
      </c>
      <c r="S258" s="92"/>
    </row>
    <row r="259" spans="1:20" s="1" customFormat="1" ht="31.5" customHeight="1" x14ac:dyDescent="0.2">
      <c r="A259" s="558"/>
      <c r="B259" s="570"/>
      <c r="C259" s="188"/>
      <c r="D259" s="189"/>
      <c r="E259" s="190" t="s">
        <v>312</v>
      </c>
      <c r="F259" s="103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46"/>
      <c r="S259" s="92"/>
    </row>
    <row r="260" spans="1:20" s="1" customFormat="1" ht="33.75" customHeight="1" x14ac:dyDescent="0.2">
      <c r="A260" s="558"/>
      <c r="B260" s="570"/>
      <c r="C260" s="267" t="s">
        <v>202</v>
      </c>
      <c r="D260" s="309" t="s">
        <v>203</v>
      </c>
      <c r="E260" s="268" t="s">
        <v>72</v>
      </c>
      <c r="F260" s="54">
        <v>0.5</v>
      </c>
      <c r="G260" s="54">
        <v>0.5</v>
      </c>
      <c r="H260" s="54">
        <v>0.5</v>
      </c>
      <c r="I260" s="54">
        <v>0.5</v>
      </c>
      <c r="J260" s="54">
        <v>0.5</v>
      </c>
      <c r="K260" s="54">
        <v>0.5</v>
      </c>
      <c r="L260" s="54">
        <v>0.5</v>
      </c>
      <c r="M260" s="54">
        <v>0.5</v>
      </c>
      <c r="N260" s="171">
        <v>0</v>
      </c>
      <c r="O260" s="171">
        <v>0</v>
      </c>
      <c r="P260" s="171">
        <v>0</v>
      </c>
      <c r="Q260" s="171">
        <v>0</v>
      </c>
      <c r="R260" s="46" t="e">
        <f>#N/A</f>
        <v>#N/A</v>
      </c>
      <c r="S260" s="92"/>
    </row>
    <row r="261" spans="1:20" s="1" customFormat="1" ht="22.5" customHeight="1" x14ac:dyDescent="0.2">
      <c r="A261" s="558"/>
      <c r="B261" s="570"/>
      <c r="C261" s="197"/>
      <c r="D261" s="195"/>
      <c r="E261" s="178" t="s">
        <v>4</v>
      </c>
      <c r="F261" s="54">
        <v>1</v>
      </c>
      <c r="G261" s="54">
        <v>1</v>
      </c>
      <c r="H261" s="54">
        <v>1</v>
      </c>
      <c r="I261" s="54">
        <v>1</v>
      </c>
      <c r="J261" s="54">
        <v>1</v>
      </c>
      <c r="K261" s="54">
        <v>1</v>
      </c>
      <c r="L261" s="54">
        <v>1</v>
      </c>
      <c r="M261" s="54">
        <v>1</v>
      </c>
      <c r="N261" s="54">
        <v>1</v>
      </c>
      <c r="O261" s="54">
        <v>1</v>
      </c>
      <c r="P261" s="54">
        <v>1</v>
      </c>
      <c r="Q261" s="71">
        <v>1</v>
      </c>
      <c r="R261" s="46" t="e">
        <f>#N/A</f>
        <v>#N/A</v>
      </c>
      <c r="S261" s="92"/>
      <c r="T261" s="14"/>
    </row>
    <row r="262" spans="1:20" s="1" customFormat="1" ht="22.5" customHeight="1" x14ac:dyDescent="0.2">
      <c r="A262" s="558"/>
      <c r="B262" s="570"/>
      <c r="C262" s="207"/>
      <c r="D262" s="206"/>
      <c r="E262" s="214" t="s">
        <v>115</v>
      </c>
      <c r="F262" s="166">
        <v>0</v>
      </c>
      <c r="G262" s="166">
        <v>0</v>
      </c>
      <c r="H262" s="166">
        <v>0</v>
      </c>
      <c r="I262" s="166">
        <v>0</v>
      </c>
      <c r="J262" s="166">
        <v>0</v>
      </c>
      <c r="K262" s="166">
        <v>0</v>
      </c>
      <c r="L262" s="166">
        <v>0</v>
      </c>
      <c r="M262" s="166">
        <v>0</v>
      </c>
      <c r="N262" s="166">
        <v>0</v>
      </c>
      <c r="O262" s="166">
        <v>0</v>
      </c>
      <c r="P262" s="166">
        <v>0</v>
      </c>
      <c r="Q262" s="166">
        <v>0</v>
      </c>
      <c r="R262" s="46" t="e">
        <f>#N/A</f>
        <v>#N/A</v>
      </c>
      <c r="S262" s="92"/>
      <c r="T262" s="14"/>
    </row>
    <row r="263" spans="1:20" s="1" customFormat="1" ht="22.5" customHeight="1" x14ac:dyDescent="0.2">
      <c r="A263" s="558"/>
      <c r="B263" s="570"/>
      <c r="C263" s="207"/>
      <c r="D263" s="206"/>
      <c r="E263" s="214" t="s">
        <v>254</v>
      </c>
      <c r="F263" s="166">
        <v>0</v>
      </c>
      <c r="G263" s="166">
        <v>0</v>
      </c>
      <c r="H263" s="166">
        <v>0</v>
      </c>
      <c r="I263" s="166">
        <v>0</v>
      </c>
      <c r="J263" s="166">
        <v>0</v>
      </c>
      <c r="K263" s="166">
        <v>0</v>
      </c>
      <c r="L263" s="51">
        <v>0.26</v>
      </c>
      <c r="M263" s="51">
        <v>0.26</v>
      </c>
      <c r="N263" s="51">
        <v>0.26</v>
      </c>
      <c r="O263" s="51">
        <v>0.26</v>
      </c>
      <c r="P263" s="51">
        <v>0.26</v>
      </c>
      <c r="Q263" s="51">
        <v>0.26</v>
      </c>
      <c r="R263" s="46" t="e">
        <f>#N/A</f>
        <v>#N/A</v>
      </c>
      <c r="S263" s="92"/>
      <c r="T263" s="14"/>
    </row>
    <row r="264" spans="1:20" s="1" customFormat="1" ht="46.5" customHeight="1" thickBot="1" x14ac:dyDescent="0.25">
      <c r="A264" s="558"/>
      <c r="B264" s="571"/>
      <c r="C264" s="303"/>
      <c r="D264" s="304"/>
      <c r="E264" s="334" t="s">
        <v>253</v>
      </c>
      <c r="F264" s="164">
        <v>0</v>
      </c>
      <c r="G264" s="164">
        <v>0</v>
      </c>
      <c r="H264" s="164">
        <v>0</v>
      </c>
      <c r="I264" s="164">
        <v>0</v>
      </c>
      <c r="J264" s="164">
        <v>0</v>
      </c>
      <c r="K264" s="53">
        <v>0.34</v>
      </c>
      <c r="L264" s="53">
        <v>5.81</v>
      </c>
      <c r="M264" s="53">
        <v>7.17</v>
      </c>
      <c r="N264" s="53">
        <v>1.1399999999999999</v>
      </c>
      <c r="O264" s="53">
        <v>0.06</v>
      </c>
      <c r="P264" s="53">
        <v>0.17</v>
      </c>
      <c r="Q264" s="53">
        <v>0.2</v>
      </c>
      <c r="R264" s="49" t="e">
        <f>#N/A</f>
        <v>#N/A</v>
      </c>
      <c r="S264" s="92"/>
    </row>
    <row r="265" spans="1:20" s="1" customFormat="1" ht="22.5" customHeight="1" thickBot="1" x14ac:dyDescent="0.25">
      <c r="A265" s="558"/>
      <c r="B265" s="562"/>
      <c r="C265" s="547" t="s">
        <v>7</v>
      </c>
      <c r="D265" s="548"/>
      <c r="E265" s="549"/>
      <c r="F265" s="82" t="e">
        <f>#N/A</f>
        <v>#N/A</v>
      </c>
      <c r="G265" s="26" t="e">
        <f>#N/A</f>
        <v>#N/A</v>
      </c>
      <c r="H265" s="26" t="e">
        <f>#N/A</f>
        <v>#N/A</v>
      </c>
      <c r="I265" s="26" t="e">
        <f>#N/A</f>
        <v>#N/A</v>
      </c>
      <c r="J265" s="26" t="e">
        <f>#N/A</f>
        <v>#N/A</v>
      </c>
      <c r="K265" s="26" t="e">
        <f>#N/A</f>
        <v>#N/A</v>
      </c>
      <c r="L265" s="26" t="e">
        <f>#N/A</f>
        <v>#N/A</v>
      </c>
      <c r="M265" s="26" t="e">
        <f>#N/A</f>
        <v>#N/A</v>
      </c>
      <c r="N265" s="26" t="e">
        <f>#N/A</f>
        <v>#N/A</v>
      </c>
      <c r="O265" s="26" t="e">
        <f>#N/A</f>
        <v>#N/A</v>
      </c>
      <c r="P265" s="26" t="e">
        <f>#N/A</f>
        <v>#N/A</v>
      </c>
      <c r="Q265" s="27" t="e">
        <f>#N/A</f>
        <v>#N/A</v>
      </c>
      <c r="R265" s="28" t="e">
        <f>AVERAGE(F265:Q265)</f>
        <v>#N/A</v>
      </c>
      <c r="S265" s="92"/>
    </row>
    <row r="266" spans="1:20" s="1" customFormat="1" ht="22.5" customHeight="1" thickBot="1" x14ac:dyDescent="0.25">
      <c r="A266" s="558"/>
      <c r="B266" s="22"/>
      <c r="C266" s="32"/>
      <c r="D266" s="32"/>
      <c r="E266" s="32"/>
      <c r="F266" s="15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33"/>
      <c r="S266" s="40"/>
    </row>
    <row r="267" spans="1:20" s="1" customFormat="1" ht="22.5" customHeight="1" x14ac:dyDescent="0.2">
      <c r="A267" s="558"/>
      <c r="B267" s="560" t="s">
        <v>8</v>
      </c>
      <c r="C267" s="544" t="s">
        <v>270</v>
      </c>
      <c r="D267" s="545"/>
      <c r="E267" s="546"/>
      <c r="F267" s="83">
        <v>8.9</v>
      </c>
      <c r="G267" s="34">
        <v>8.9</v>
      </c>
      <c r="H267" s="34">
        <v>8.9</v>
      </c>
      <c r="I267" s="34">
        <v>8.9</v>
      </c>
      <c r="J267" s="34">
        <v>8.9</v>
      </c>
      <c r="K267" s="34">
        <v>8.9</v>
      </c>
      <c r="L267" s="34">
        <v>8.9</v>
      </c>
      <c r="M267" s="34">
        <v>8.9</v>
      </c>
      <c r="N267" s="34">
        <v>8.9</v>
      </c>
      <c r="O267" s="34">
        <v>8.9</v>
      </c>
      <c r="P267" s="34">
        <v>8.9</v>
      </c>
      <c r="Q267" s="34">
        <v>8.9</v>
      </c>
      <c r="R267" s="50">
        <f>AVERAGE(F267:Q267)</f>
        <v>8.9000000000000021</v>
      </c>
      <c r="S267" s="92"/>
    </row>
    <row r="268" spans="1:20" s="1" customFormat="1" ht="28.5" customHeight="1" x14ac:dyDescent="0.2">
      <c r="A268" s="558"/>
      <c r="B268" s="563"/>
      <c r="C268" s="188"/>
      <c r="D268" s="189"/>
      <c r="E268" s="190"/>
      <c r="F268" s="259">
        <v>0</v>
      </c>
      <c r="G268" s="260">
        <v>0</v>
      </c>
      <c r="H268" s="260">
        <v>0</v>
      </c>
      <c r="I268" s="260">
        <v>0</v>
      </c>
      <c r="J268" s="260">
        <v>0</v>
      </c>
      <c r="K268" s="260">
        <v>0</v>
      </c>
      <c r="L268" s="260">
        <v>0</v>
      </c>
      <c r="M268" s="260">
        <v>0</v>
      </c>
      <c r="N268" s="260">
        <v>0</v>
      </c>
      <c r="O268" s="260">
        <v>0</v>
      </c>
      <c r="P268" s="260">
        <v>0</v>
      </c>
      <c r="Q268" s="260">
        <v>0</v>
      </c>
      <c r="R268" s="46">
        <f>AVERAGE(F268:Q268)</f>
        <v>0</v>
      </c>
      <c r="S268" s="92"/>
    </row>
    <row r="269" spans="1:20" s="1" customFormat="1" ht="31.5" customHeight="1" thickBot="1" x14ac:dyDescent="0.25">
      <c r="A269" s="558"/>
      <c r="B269" s="561"/>
      <c r="C269" s="201"/>
      <c r="D269" s="194"/>
      <c r="E269" s="178"/>
      <c r="F269" s="415">
        <v>0</v>
      </c>
      <c r="G269" s="164">
        <v>0</v>
      </c>
      <c r="H269" s="164">
        <v>0</v>
      </c>
      <c r="I269" s="164">
        <v>0</v>
      </c>
      <c r="J269" s="164">
        <v>0</v>
      </c>
      <c r="K269" s="164">
        <v>0</v>
      </c>
      <c r="L269" s="164">
        <v>0</v>
      </c>
      <c r="M269" s="164">
        <v>0</v>
      </c>
      <c r="N269" s="164">
        <v>0</v>
      </c>
      <c r="O269" s="164">
        <v>0</v>
      </c>
      <c r="P269" s="164">
        <v>0</v>
      </c>
      <c r="Q269" s="164">
        <v>0</v>
      </c>
      <c r="R269" s="46">
        <f>AVERAGE(F269:Q269)</f>
        <v>0</v>
      </c>
      <c r="S269" s="92"/>
    </row>
    <row r="270" spans="1:20" s="1" customFormat="1" ht="22.5" customHeight="1" thickBot="1" x14ac:dyDescent="0.25">
      <c r="A270" s="558"/>
      <c r="B270" s="562"/>
      <c r="C270" s="572" t="s">
        <v>7</v>
      </c>
      <c r="D270" s="573"/>
      <c r="E270" s="574"/>
      <c r="F270" s="82" t="e">
        <f>#N/A</f>
        <v>#N/A</v>
      </c>
      <c r="G270" s="26" t="e">
        <f>#N/A</f>
        <v>#N/A</v>
      </c>
      <c r="H270" s="26" t="e">
        <f>#N/A</f>
        <v>#N/A</v>
      </c>
      <c r="I270" s="26" t="e">
        <f>#N/A</f>
        <v>#N/A</v>
      </c>
      <c r="J270" s="26" t="e">
        <f>#N/A</f>
        <v>#N/A</v>
      </c>
      <c r="K270" s="26" t="e">
        <f>#N/A</f>
        <v>#N/A</v>
      </c>
      <c r="L270" s="26" t="e">
        <f>#N/A</f>
        <v>#N/A</v>
      </c>
      <c r="M270" s="26" t="e">
        <f>#N/A</f>
        <v>#N/A</v>
      </c>
      <c r="N270" s="26" t="e">
        <f>#N/A</f>
        <v>#N/A</v>
      </c>
      <c r="O270" s="26" t="e">
        <f>#N/A</f>
        <v>#N/A</v>
      </c>
      <c r="P270" s="26" t="e">
        <f>#N/A</f>
        <v>#N/A</v>
      </c>
      <c r="Q270" s="27" t="e">
        <f>#N/A</f>
        <v>#N/A</v>
      </c>
      <c r="R270" s="28" t="e">
        <f>#N/A</f>
        <v>#N/A</v>
      </c>
      <c r="S270" s="40"/>
    </row>
    <row r="271" spans="1:20" s="1" customFormat="1" ht="22.5" customHeight="1" thickBot="1" x14ac:dyDescent="0.25">
      <c r="A271" s="558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20" s="1" customFormat="1" ht="22.5" customHeight="1" x14ac:dyDescent="0.2">
      <c r="A272" s="558"/>
      <c r="B272" s="541" t="s">
        <v>9</v>
      </c>
      <c r="C272" s="544" t="s">
        <v>270</v>
      </c>
      <c r="D272" s="545"/>
      <c r="E272" s="653"/>
      <c r="F272" s="157">
        <v>19</v>
      </c>
      <c r="G272" s="34">
        <v>19</v>
      </c>
      <c r="H272" s="34">
        <v>19</v>
      </c>
      <c r="I272" s="34">
        <v>19</v>
      </c>
      <c r="J272" s="34">
        <v>19</v>
      </c>
      <c r="K272" s="34">
        <v>19</v>
      </c>
      <c r="L272" s="34">
        <v>19</v>
      </c>
      <c r="M272" s="34">
        <v>19</v>
      </c>
      <c r="N272" s="34">
        <v>19</v>
      </c>
      <c r="O272" s="34">
        <v>19</v>
      </c>
      <c r="P272" s="34">
        <v>19</v>
      </c>
      <c r="Q272" s="38">
        <v>19</v>
      </c>
      <c r="R272" s="50">
        <f>AVERAGE(F272:Q272)</f>
        <v>19</v>
      </c>
      <c r="S272" s="92"/>
    </row>
    <row r="273" spans="1:19" s="1" customFormat="1" ht="22.5" customHeight="1" x14ac:dyDescent="0.2">
      <c r="A273" s="558"/>
      <c r="B273" s="556"/>
      <c r="C273" s="188"/>
      <c r="D273" s="189"/>
      <c r="E273" s="274" t="s">
        <v>329</v>
      </c>
      <c r="F273" s="282">
        <v>0.3</v>
      </c>
      <c r="G273" s="102">
        <v>0.3</v>
      </c>
      <c r="H273" s="102">
        <v>0.3</v>
      </c>
      <c r="I273" s="102">
        <v>0.3</v>
      </c>
      <c r="J273" s="102">
        <v>0.3</v>
      </c>
      <c r="K273" s="102">
        <v>0.3</v>
      </c>
      <c r="L273" s="102">
        <v>0.3</v>
      </c>
      <c r="M273" s="102">
        <v>0.3</v>
      </c>
      <c r="N273" s="102">
        <v>0.3</v>
      </c>
      <c r="O273" s="102">
        <v>0.3</v>
      </c>
      <c r="P273" s="102">
        <v>0.3</v>
      </c>
      <c r="Q273" s="283">
        <v>0.3</v>
      </c>
      <c r="R273" s="46">
        <f>AVERAGE(F273:Q273)</f>
        <v>0.29999999999999993</v>
      </c>
      <c r="S273" s="92"/>
    </row>
    <row r="274" spans="1:19" s="1" customFormat="1" ht="22.5" customHeight="1" x14ac:dyDescent="0.2">
      <c r="A274" s="558"/>
      <c r="B274" s="556"/>
      <c r="C274" s="188"/>
      <c r="D274" s="189"/>
      <c r="E274" s="274" t="s">
        <v>237</v>
      </c>
      <c r="F274" s="282">
        <f>-5.2-0.2</f>
        <v>-5.4</v>
      </c>
      <c r="G274" s="102">
        <f>-5.2-0.2</f>
        <v>-5.4</v>
      </c>
      <c r="H274" s="102" t="e">
        <f>#N/A</f>
        <v>#N/A</v>
      </c>
      <c r="I274" s="102" t="e">
        <f>#N/A</f>
        <v>#N/A</v>
      </c>
      <c r="J274" s="102" t="e">
        <f>#N/A</f>
        <v>#N/A</v>
      </c>
      <c r="K274" s="102" t="e">
        <f>#N/A</f>
        <v>#N/A</v>
      </c>
      <c r="L274" s="102" t="e">
        <f>#N/A</f>
        <v>#N/A</v>
      </c>
      <c r="M274" s="102" t="e">
        <f>#N/A</f>
        <v>#N/A</v>
      </c>
      <c r="N274" s="102" t="e">
        <f>#N/A</f>
        <v>#N/A</v>
      </c>
      <c r="O274" s="102" t="e">
        <f>#N/A</f>
        <v>#N/A</v>
      </c>
      <c r="P274" s="102" t="e">
        <f>#N/A</f>
        <v>#N/A</v>
      </c>
      <c r="Q274" s="102" t="e">
        <f>#N/A</f>
        <v>#N/A</v>
      </c>
      <c r="R274" s="46" t="e">
        <f>AVERAGE(F274:Q274)</f>
        <v>#N/A</v>
      </c>
      <c r="S274" s="92"/>
    </row>
    <row r="275" spans="1:19" s="1" customFormat="1" ht="22.5" customHeight="1" thickBot="1" x14ac:dyDescent="0.25">
      <c r="A275" s="558"/>
      <c r="B275" s="542"/>
      <c r="C275" s="201"/>
      <c r="D275" s="194"/>
      <c r="E275" s="275"/>
      <c r="F275" s="305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143"/>
      <c r="R275" s="47"/>
      <c r="S275" s="92"/>
    </row>
    <row r="276" spans="1:19" s="1" customFormat="1" ht="22.5" customHeight="1" thickBot="1" x14ac:dyDescent="0.25">
      <c r="A276" s="558"/>
      <c r="B276" s="543"/>
      <c r="C276" s="572" t="s">
        <v>7</v>
      </c>
      <c r="D276" s="573"/>
      <c r="E276" s="574"/>
      <c r="F276" s="82" t="e">
        <f>#N/A</f>
        <v>#N/A</v>
      </c>
      <c r="G276" s="26" t="e">
        <f>#N/A</f>
        <v>#N/A</v>
      </c>
      <c r="H276" s="26" t="e">
        <f>#N/A</f>
        <v>#N/A</v>
      </c>
      <c r="I276" s="26" t="e">
        <f>#N/A</f>
        <v>#N/A</v>
      </c>
      <c r="J276" s="26" t="e">
        <f>#N/A</f>
        <v>#N/A</v>
      </c>
      <c r="K276" s="26" t="e">
        <f>#N/A</f>
        <v>#N/A</v>
      </c>
      <c r="L276" s="26" t="e">
        <f>#N/A</f>
        <v>#N/A</v>
      </c>
      <c r="M276" s="26" t="e">
        <f>#N/A</f>
        <v>#N/A</v>
      </c>
      <c r="N276" s="26" t="e">
        <f>#N/A</f>
        <v>#N/A</v>
      </c>
      <c r="O276" s="26" t="e">
        <f>#N/A</f>
        <v>#N/A</v>
      </c>
      <c r="P276" s="26" t="e">
        <f>#N/A</f>
        <v>#N/A</v>
      </c>
      <c r="Q276" s="26" t="e">
        <f>#N/A</f>
        <v>#N/A</v>
      </c>
      <c r="R276" s="28" t="e">
        <f>AVERAGE(F276:Q276)</f>
        <v>#N/A</v>
      </c>
      <c r="S276" s="40"/>
    </row>
    <row r="277" spans="1:19" s="1" customFormat="1" ht="22.5" customHeight="1" thickBot="1" x14ac:dyDescent="0.25">
      <c r="A277" s="558"/>
      <c r="B277" s="22"/>
      <c r="C277" s="32"/>
      <c r="D277" s="32"/>
      <c r="E277" s="32"/>
      <c r="F277" s="15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33"/>
      <c r="S277" s="40"/>
    </row>
    <row r="278" spans="1:19" s="1" customFormat="1" ht="22.5" customHeight="1" x14ac:dyDescent="0.2">
      <c r="A278" s="558"/>
      <c r="B278" s="541" t="s">
        <v>107</v>
      </c>
      <c r="C278" s="544" t="s">
        <v>270</v>
      </c>
      <c r="D278" s="545"/>
      <c r="E278" s="653"/>
      <c r="F278" s="157">
        <v>125.75</v>
      </c>
      <c r="G278" s="34">
        <v>125.75</v>
      </c>
      <c r="H278" s="34">
        <v>125.75</v>
      </c>
      <c r="I278" s="34">
        <v>125.75</v>
      </c>
      <c r="J278" s="34">
        <v>125.75</v>
      </c>
      <c r="K278" s="34">
        <v>125.75</v>
      </c>
      <c r="L278" s="34">
        <v>125.75</v>
      </c>
      <c r="M278" s="34">
        <v>125.75</v>
      </c>
      <c r="N278" s="34">
        <v>125.75</v>
      </c>
      <c r="O278" s="34">
        <v>125.75</v>
      </c>
      <c r="P278" s="34">
        <v>125.75</v>
      </c>
      <c r="Q278" s="38">
        <v>125.75</v>
      </c>
      <c r="R278" s="50" t="e">
        <f>#N/A</f>
        <v>#N/A</v>
      </c>
      <c r="S278" s="92"/>
    </row>
    <row r="279" spans="1:19" s="1" customFormat="1" ht="22.5" customHeight="1" x14ac:dyDescent="0.2">
      <c r="A279" s="558"/>
      <c r="B279" s="556"/>
      <c r="C279" s="188"/>
      <c r="D279" s="189"/>
      <c r="E279" s="274" t="s">
        <v>347</v>
      </c>
      <c r="F279" s="284">
        <v>-3.1</v>
      </c>
      <c r="G279" s="102">
        <v>-3.1</v>
      </c>
      <c r="H279" s="102">
        <v>-3.1</v>
      </c>
      <c r="I279" s="102">
        <v>-3.1</v>
      </c>
      <c r="J279" s="102">
        <v>-3.1</v>
      </c>
      <c r="K279" s="102">
        <v>-3.1</v>
      </c>
      <c r="L279" s="102">
        <v>-3.1</v>
      </c>
      <c r="M279" s="102">
        <v>-3.1</v>
      </c>
      <c r="N279" s="102">
        <v>-3.1</v>
      </c>
      <c r="O279" s="102">
        <v>-3.1</v>
      </c>
      <c r="P279" s="102">
        <v>-3.1</v>
      </c>
      <c r="Q279" s="283">
        <v>-3.1</v>
      </c>
      <c r="R279" s="46" t="e">
        <f>#N/A</f>
        <v>#N/A</v>
      </c>
      <c r="S279" s="92"/>
    </row>
    <row r="280" spans="1:19" s="1" customFormat="1" ht="28.5" customHeight="1" x14ac:dyDescent="0.2">
      <c r="A280" s="558"/>
      <c r="B280" s="556"/>
      <c r="C280" s="197"/>
      <c r="D280" s="195"/>
      <c r="E280" s="275" t="s">
        <v>167</v>
      </c>
      <c r="F280" s="95">
        <v>0.5</v>
      </c>
      <c r="G280" s="54">
        <v>0.5</v>
      </c>
      <c r="H280" s="54">
        <v>0.5</v>
      </c>
      <c r="I280" s="54">
        <v>0.5</v>
      </c>
      <c r="J280" s="54">
        <v>0.5</v>
      </c>
      <c r="K280" s="54">
        <v>0.5</v>
      </c>
      <c r="L280" s="54">
        <v>0.5</v>
      </c>
      <c r="M280" s="54">
        <v>0.5</v>
      </c>
      <c r="N280" s="54">
        <v>0.5</v>
      </c>
      <c r="O280" s="54">
        <v>0.5</v>
      </c>
      <c r="P280" s="54">
        <v>0.5</v>
      </c>
      <c r="Q280" s="71">
        <v>0.5</v>
      </c>
      <c r="R280" s="46" t="e">
        <f>#N/A</f>
        <v>#N/A</v>
      </c>
      <c r="S280" s="92"/>
    </row>
    <row r="281" spans="1:19" s="1" customFormat="1" ht="28.5" customHeight="1" x14ac:dyDescent="0.2">
      <c r="A281" s="558"/>
      <c r="B281" s="556"/>
      <c r="C281" s="197"/>
      <c r="D281" s="195"/>
      <c r="E281" s="275"/>
      <c r="F281" s="270">
        <v>0</v>
      </c>
      <c r="G281" s="171">
        <v>0</v>
      </c>
      <c r="H281" s="171">
        <v>0</v>
      </c>
      <c r="I281" s="171">
        <v>0</v>
      </c>
      <c r="J281" s="171">
        <v>0</v>
      </c>
      <c r="K281" s="171">
        <v>0</v>
      </c>
      <c r="L281" s="171">
        <v>0</v>
      </c>
      <c r="M281" s="171">
        <v>0</v>
      </c>
      <c r="N281" s="171">
        <v>0</v>
      </c>
      <c r="O281" s="171">
        <v>0</v>
      </c>
      <c r="P281" s="171">
        <v>0</v>
      </c>
      <c r="Q281" s="172">
        <v>0</v>
      </c>
      <c r="R281" s="46" t="e">
        <f>#N/A</f>
        <v>#N/A</v>
      </c>
      <c r="S281" s="92"/>
    </row>
    <row r="282" spans="1:19" s="1" customFormat="1" ht="22.5" customHeight="1" x14ac:dyDescent="0.2">
      <c r="A282" s="558"/>
      <c r="B282" s="542"/>
      <c r="C282" s="201"/>
      <c r="D282" s="194"/>
      <c r="E282" s="275" t="s">
        <v>44</v>
      </c>
      <c r="F282" s="95">
        <v>2</v>
      </c>
      <c r="G282" s="54">
        <v>2</v>
      </c>
      <c r="H282" s="54">
        <v>2</v>
      </c>
      <c r="I282" s="54">
        <v>2</v>
      </c>
      <c r="J282" s="54">
        <v>2</v>
      </c>
      <c r="K282" s="54">
        <v>2</v>
      </c>
      <c r="L282" s="54">
        <v>2</v>
      </c>
      <c r="M282" s="54">
        <v>2</v>
      </c>
      <c r="N282" s="54">
        <v>2</v>
      </c>
      <c r="O282" s="54">
        <v>2</v>
      </c>
      <c r="P282" s="54">
        <v>2</v>
      </c>
      <c r="Q282" s="71">
        <v>2</v>
      </c>
      <c r="R282" s="46" t="e">
        <f>#N/A</f>
        <v>#N/A</v>
      </c>
      <c r="S282" s="92"/>
    </row>
    <row r="283" spans="1:19" s="1" customFormat="1" ht="22.5" customHeight="1" x14ac:dyDescent="0.2">
      <c r="A283" s="558"/>
      <c r="B283" s="542"/>
      <c r="C283" s="201"/>
      <c r="D283" s="194"/>
      <c r="E283" s="275" t="s">
        <v>272</v>
      </c>
      <c r="F283" s="95">
        <v>1.5</v>
      </c>
      <c r="G283" s="54">
        <v>1.5</v>
      </c>
      <c r="H283" s="54">
        <v>1</v>
      </c>
      <c r="I283" s="171">
        <v>0</v>
      </c>
      <c r="J283" s="171">
        <v>0</v>
      </c>
      <c r="K283" s="171">
        <v>0</v>
      </c>
      <c r="L283" s="171">
        <v>0</v>
      </c>
      <c r="M283" s="171">
        <v>0</v>
      </c>
      <c r="N283" s="171">
        <v>0</v>
      </c>
      <c r="O283" s="171">
        <v>0</v>
      </c>
      <c r="P283" s="171">
        <v>0</v>
      </c>
      <c r="Q283" s="172">
        <v>0</v>
      </c>
      <c r="R283" s="46" t="e">
        <f>#N/A</f>
        <v>#N/A</v>
      </c>
      <c r="S283" s="92"/>
    </row>
    <row r="284" spans="1:19" s="1" customFormat="1" ht="22.5" customHeight="1" x14ac:dyDescent="0.2">
      <c r="A284" s="558"/>
      <c r="B284" s="542"/>
      <c r="C284" s="201"/>
      <c r="D284" s="194"/>
      <c r="E284" s="275" t="s">
        <v>346</v>
      </c>
      <c r="F284" s="144">
        <v>0.6</v>
      </c>
      <c r="G284" s="51">
        <v>0.6</v>
      </c>
      <c r="H284" s="51">
        <v>0.6</v>
      </c>
      <c r="I284" s="51">
        <v>0.6</v>
      </c>
      <c r="J284" s="51">
        <v>0.6</v>
      </c>
      <c r="K284" s="51">
        <v>0.6</v>
      </c>
      <c r="L284" s="51">
        <v>0.6</v>
      </c>
      <c r="M284" s="51">
        <v>0.6</v>
      </c>
      <c r="N284" s="51">
        <v>0.6</v>
      </c>
      <c r="O284" s="51">
        <v>0.6</v>
      </c>
      <c r="P284" s="51">
        <v>0.6</v>
      </c>
      <c r="Q284" s="158">
        <v>0.6</v>
      </c>
      <c r="R284" s="46" t="e">
        <f>#N/A</f>
        <v>#N/A</v>
      </c>
      <c r="S284" s="92"/>
    </row>
    <row r="285" spans="1:19" s="1" customFormat="1" ht="49.5" customHeight="1" thickBot="1" x14ac:dyDescent="0.25">
      <c r="A285" s="558"/>
      <c r="B285" s="542"/>
      <c r="C285" s="201"/>
      <c r="D285" s="194"/>
      <c r="E285" s="275" t="s">
        <v>59</v>
      </c>
      <c r="F285" s="141">
        <v>5.15</v>
      </c>
      <c r="G285" s="53">
        <v>5.15</v>
      </c>
      <c r="H285" s="53">
        <v>5.15</v>
      </c>
      <c r="I285" s="53">
        <v>5.15</v>
      </c>
      <c r="J285" s="53">
        <v>5.15</v>
      </c>
      <c r="K285" s="53">
        <v>5.15</v>
      </c>
      <c r="L285" s="53">
        <v>5.15</v>
      </c>
      <c r="M285" s="53">
        <v>5.15</v>
      </c>
      <c r="N285" s="53">
        <v>5.15</v>
      </c>
      <c r="O285" s="53">
        <v>5.15</v>
      </c>
      <c r="P285" s="53">
        <v>5.15</v>
      </c>
      <c r="Q285" s="143">
        <v>5.15</v>
      </c>
      <c r="R285" s="46" t="e">
        <f>#N/A</f>
        <v>#N/A</v>
      </c>
      <c r="S285" s="92"/>
    </row>
    <row r="286" spans="1:19" s="1" customFormat="1" ht="22.5" customHeight="1" thickBot="1" x14ac:dyDescent="0.25">
      <c r="A286" s="558"/>
      <c r="B286" s="543"/>
      <c r="C286" s="547" t="s">
        <v>7</v>
      </c>
      <c r="D286" s="548"/>
      <c r="E286" s="549"/>
      <c r="F286" s="205" t="e">
        <f>#N/A</f>
        <v>#N/A</v>
      </c>
      <c r="G286" s="205" t="e">
        <f>#N/A</f>
        <v>#N/A</v>
      </c>
      <c r="H286" s="205" t="e">
        <f>#N/A</f>
        <v>#N/A</v>
      </c>
      <c r="I286" s="205" t="e">
        <f>#N/A</f>
        <v>#N/A</v>
      </c>
      <c r="J286" s="205" t="e">
        <f>#N/A</f>
        <v>#N/A</v>
      </c>
      <c r="K286" s="205" t="e">
        <f>#N/A</f>
        <v>#N/A</v>
      </c>
      <c r="L286" s="205" t="e">
        <f>#N/A</f>
        <v>#N/A</v>
      </c>
      <c r="M286" s="205" t="e">
        <f>#N/A</f>
        <v>#N/A</v>
      </c>
      <c r="N286" s="205" t="e">
        <f>#N/A</f>
        <v>#N/A</v>
      </c>
      <c r="O286" s="205" t="e">
        <f>#N/A</f>
        <v>#N/A</v>
      </c>
      <c r="P286" s="205" t="e">
        <f>#N/A</f>
        <v>#N/A</v>
      </c>
      <c r="Q286" s="205" t="e">
        <f>#N/A</f>
        <v>#N/A</v>
      </c>
      <c r="R286" s="28" t="e">
        <f>#N/A</f>
        <v>#N/A</v>
      </c>
      <c r="S286" s="40"/>
    </row>
    <row r="287" spans="1:19" s="1" customFormat="1" ht="22.5" customHeight="1" thickBot="1" x14ac:dyDescent="0.25">
      <c r="A287" s="558"/>
      <c r="B287" s="22"/>
      <c r="C287" s="32"/>
      <c r="D287" s="32"/>
      <c r="E287" s="32"/>
      <c r="F287" s="15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33"/>
      <c r="S287" s="40"/>
    </row>
    <row r="288" spans="1:19" s="1" customFormat="1" ht="22.5" customHeight="1" x14ac:dyDescent="0.2">
      <c r="A288" s="558"/>
      <c r="B288" s="560" t="s">
        <v>10</v>
      </c>
      <c r="C288" s="544" t="s">
        <v>270</v>
      </c>
      <c r="D288" s="545"/>
      <c r="E288" s="546"/>
      <c r="F288" s="83">
        <v>27.65</v>
      </c>
      <c r="G288" s="34">
        <v>27.65</v>
      </c>
      <c r="H288" s="34">
        <v>27.65</v>
      </c>
      <c r="I288" s="34">
        <v>27.65</v>
      </c>
      <c r="J288" s="34">
        <v>27.65</v>
      </c>
      <c r="K288" s="34">
        <v>27.65</v>
      </c>
      <c r="L288" s="34">
        <v>27.65</v>
      </c>
      <c r="M288" s="34">
        <v>27.65</v>
      </c>
      <c r="N288" s="34">
        <v>27.65</v>
      </c>
      <c r="O288" s="34">
        <v>27.65</v>
      </c>
      <c r="P288" s="34">
        <v>27.65</v>
      </c>
      <c r="Q288" s="34">
        <v>27.65</v>
      </c>
      <c r="R288" s="50">
        <f>AVERAGE(F288:Q288)</f>
        <v>27.649999999999995</v>
      </c>
      <c r="S288" s="40"/>
    </row>
    <row r="289" spans="1:19" s="1" customFormat="1" ht="22.5" customHeight="1" x14ac:dyDescent="0.2">
      <c r="A289" s="558"/>
      <c r="B289" s="563"/>
      <c r="C289" s="188" t="s">
        <v>256</v>
      </c>
      <c r="D289" s="189"/>
      <c r="E289" s="190" t="s">
        <v>257</v>
      </c>
      <c r="F289" s="95">
        <v>1</v>
      </c>
      <c r="G289" s="54">
        <v>1</v>
      </c>
      <c r="H289" s="54">
        <v>1</v>
      </c>
      <c r="I289" s="54">
        <v>1</v>
      </c>
      <c r="J289" s="54">
        <v>1</v>
      </c>
      <c r="K289" s="54">
        <v>1</v>
      </c>
      <c r="L289" s="54">
        <v>1</v>
      </c>
      <c r="M289" s="54">
        <v>1</v>
      </c>
      <c r="N289" s="54">
        <v>1</v>
      </c>
      <c r="O289" s="54">
        <v>1</v>
      </c>
      <c r="P289" s="54">
        <v>1</v>
      </c>
      <c r="Q289" s="54">
        <v>1</v>
      </c>
      <c r="R289" s="46">
        <f>AVERAGE(F289:Q289)</f>
        <v>1</v>
      </c>
      <c r="S289" s="40"/>
    </row>
    <row r="290" spans="1:19" s="1" customFormat="1" ht="36" customHeight="1" thickBot="1" x14ac:dyDescent="0.25">
      <c r="A290" s="558"/>
      <c r="B290" s="561"/>
      <c r="C290" s="201"/>
      <c r="D290" s="194"/>
      <c r="E290" s="254" t="s">
        <v>59</v>
      </c>
      <c r="F290" s="163">
        <v>0</v>
      </c>
      <c r="G290" s="164">
        <v>0</v>
      </c>
      <c r="H290" s="164">
        <v>0</v>
      </c>
      <c r="I290" s="164">
        <v>0</v>
      </c>
      <c r="J290" s="53">
        <v>0.75</v>
      </c>
      <c r="K290" s="53">
        <v>1</v>
      </c>
      <c r="L290" s="53">
        <v>1</v>
      </c>
      <c r="M290" s="53">
        <v>1</v>
      </c>
      <c r="N290" s="53">
        <v>0.45</v>
      </c>
      <c r="O290" s="164">
        <v>0</v>
      </c>
      <c r="P290" s="164">
        <v>0</v>
      </c>
      <c r="Q290" s="164">
        <v>0</v>
      </c>
      <c r="R290" s="49">
        <f>AVERAGE(F290:Q290)</f>
        <v>0.35000000000000003</v>
      </c>
      <c r="S290" s="40"/>
    </row>
    <row r="291" spans="1:19" s="1" customFormat="1" ht="22.5" customHeight="1" thickBot="1" x14ac:dyDescent="0.25">
      <c r="A291" s="558"/>
      <c r="B291" s="562"/>
      <c r="C291" s="572" t="s">
        <v>7</v>
      </c>
      <c r="D291" s="573"/>
      <c r="E291" s="574"/>
      <c r="F291" s="82" t="e">
        <f>#N/A</f>
        <v>#N/A</v>
      </c>
      <c r="G291" s="26" t="e">
        <f>#N/A</f>
        <v>#N/A</v>
      </c>
      <c r="H291" s="26" t="e">
        <f>#N/A</f>
        <v>#N/A</v>
      </c>
      <c r="I291" s="26" t="e">
        <f>#N/A</f>
        <v>#N/A</v>
      </c>
      <c r="J291" s="26" t="e">
        <f>#N/A</f>
        <v>#N/A</v>
      </c>
      <c r="K291" s="26" t="e">
        <f>#N/A</f>
        <v>#N/A</v>
      </c>
      <c r="L291" s="26" t="e">
        <f>#N/A</f>
        <v>#N/A</v>
      </c>
      <c r="M291" s="26" t="e">
        <f>#N/A</f>
        <v>#N/A</v>
      </c>
      <c r="N291" s="26" t="e">
        <f>#N/A</f>
        <v>#N/A</v>
      </c>
      <c r="O291" s="26" t="e">
        <f>#N/A</f>
        <v>#N/A</v>
      </c>
      <c r="P291" s="26" t="e">
        <f>#N/A</f>
        <v>#N/A</v>
      </c>
      <c r="Q291" s="27" t="e">
        <f>#N/A</f>
        <v>#N/A</v>
      </c>
      <c r="R291" s="28" t="e">
        <f>AVERAGE(F291:Q291)</f>
        <v>#N/A</v>
      </c>
      <c r="S291" s="40"/>
    </row>
    <row r="292" spans="1:19" s="23" customFormat="1" ht="22.5" customHeight="1" thickBot="1" x14ac:dyDescent="0.25">
      <c r="A292" s="558"/>
      <c r="B292" s="22"/>
      <c r="C292" s="32"/>
      <c r="D292" s="32"/>
      <c r="E292" s="32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33"/>
      <c r="S292" s="40"/>
    </row>
    <row r="293" spans="1:19" s="23" customFormat="1" ht="22.5" customHeight="1" x14ac:dyDescent="0.2">
      <c r="A293" s="558"/>
      <c r="B293" s="541" t="s">
        <v>11</v>
      </c>
      <c r="C293" s="544" t="s">
        <v>270</v>
      </c>
      <c r="D293" s="545"/>
      <c r="E293" s="546"/>
      <c r="F293" s="83">
        <v>6</v>
      </c>
      <c r="G293" s="34">
        <v>6</v>
      </c>
      <c r="H293" s="34">
        <v>6</v>
      </c>
      <c r="I293" s="34">
        <v>6</v>
      </c>
      <c r="J293" s="34">
        <v>6</v>
      </c>
      <c r="K293" s="34">
        <v>6</v>
      </c>
      <c r="L293" s="34">
        <v>6</v>
      </c>
      <c r="M293" s="34">
        <v>6</v>
      </c>
      <c r="N293" s="34">
        <v>6</v>
      </c>
      <c r="O293" s="34">
        <v>6</v>
      </c>
      <c r="P293" s="34">
        <v>6</v>
      </c>
      <c r="Q293" s="34">
        <v>6</v>
      </c>
      <c r="R293" s="50">
        <f>AVERAGE(F293:Q293)</f>
        <v>6</v>
      </c>
      <c r="S293" s="92"/>
    </row>
    <row r="294" spans="1:19" s="23" customFormat="1" ht="22.5" customHeight="1" x14ac:dyDescent="0.2">
      <c r="A294" s="558"/>
      <c r="B294" s="556"/>
      <c r="C294" s="251"/>
      <c r="D294" s="252"/>
      <c r="E294" s="253"/>
      <c r="F294" s="259">
        <v>0</v>
      </c>
      <c r="G294" s="260">
        <v>0</v>
      </c>
      <c r="H294" s="260">
        <v>0</v>
      </c>
      <c r="I294" s="260">
        <v>0</v>
      </c>
      <c r="J294" s="260">
        <v>0</v>
      </c>
      <c r="K294" s="260">
        <v>0</v>
      </c>
      <c r="L294" s="260">
        <v>0</v>
      </c>
      <c r="M294" s="260">
        <v>0</v>
      </c>
      <c r="N294" s="260">
        <v>0</v>
      </c>
      <c r="O294" s="260">
        <v>0</v>
      </c>
      <c r="P294" s="260">
        <v>0</v>
      </c>
      <c r="Q294" s="260">
        <v>0</v>
      </c>
      <c r="R294" s="46">
        <f>AVERAGE(F294:Q294)</f>
        <v>0</v>
      </c>
      <c r="S294" s="92"/>
    </row>
    <row r="295" spans="1:19" s="23" customFormat="1" ht="22.5" customHeight="1" thickBot="1" x14ac:dyDescent="0.25">
      <c r="A295" s="558"/>
      <c r="B295" s="542"/>
      <c r="C295" s="198"/>
      <c r="D295" s="196"/>
      <c r="E295" s="182"/>
      <c r="F295" s="79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49"/>
      <c r="S295" s="92"/>
    </row>
    <row r="296" spans="1:19" s="23" customFormat="1" ht="22.5" customHeight="1" thickBot="1" x14ac:dyDescent="0.25">
      <c r="A296" s="558"/>
      <c r="B296" s="543"/>
      <c r="C296" s="547" t="s">
        <v>7</v>
      </c>
      <c r="D296" s="548"/>
      <c r="E296" s="549"/>
      <c r="F296" s="82">
        <f>SUM(F293:F295)</f>
        <v>6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AVERAGE(F296:Q296)</f>
        <v>#N/A</v>
      </c>
      <c r="S296" s="40"/>
    </row>
    <row r="297" spans="1:19" s="23" customFormat="1" ht="22.5" customHeight="1" thickBot="1" x14ac:dyDescent="0.25">
      <c r="A297" s="558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8"/>
      <c r="B298" s="541" t="s">
        <v>12</v>
      </c>
      <c r="C298" s="544" t="s">
        <v>270</v>
      </c>
      <c r="D298" s="545"/>
      <c r="E298" s="546"/>
      <c r="F298" s="83">
        <v>5.5</v>
      </c>
      <c r="G298" s="34">
        <v>5.5</v>
      </c>
      <c r="H298" s="34">
        <v>5.5</v>
      </c>
      <c r="I298" s="34">
        <v>5.5</v>
      </c>
      <c r="J298" s="34">
        <v>5.5</v>
      </c>
      <c r="K298" s="34">
        <v>5.5</v>
      </c>
      <c r="L298" s="34">
        <v>5.5</v>
      </c>
      <c r="M298" s="34">
        <v>5.5</v>
      </c>
      <c r="N298" s="34">
        <v>5.5</v>
      </c>
      <c r="O298" s="34">
        <v>5.5</v>
      </c>
      <c r="P298" s="34">
        <v>5.5</v>
      </c>
      <c r="Q298" s="34">
        <v>5.5</v>
      </c>
      <c r="R298" s="48">
        <f>AVERAGE(F298:Q298)</f>
        <v>5.5</v>
      </c>
      <c r="S298" s="92"/>
    </row>
    <row r="299" spans="1:19" s="23" customFormat="1" ht="22.5" customHeight="1" thickBot="1" x14ac:dyDescent="0.25">
      <c r="A299" s="558"/>
      <c r="B299" s="542"/>
      <c r="C299" s="198"/>
      <c r="D299" s="196"/>
      <c r="E299" s="182"/>
      <c r="F299" s="79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8"/>
      <c r="B300" s="543"/>
      <c r="C300" s="547" t="s">
        <v>7</v>
      </c>
      <c r="D300" s="548"/>
      <c r="E300" s="549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28" t="e">
        <f>AVERAGE(F300:Q300)</f>
        <v>#N/A</v>
      </c>
      <c r="S300" s="40"/>
    </row>
    <row r="301" spans="1:19" s="23" customFormat="1" ht="22.5" customHeight="1" thickBot="1" x14ac:dyDescent="0.25">
      <c r="A301" s="558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x14ac:dyDescent="0.2">
      <c r="A302" s="558"/>
      <c r="B302" s="541" t="s">
        <v>13</v>
      </c>
      <c r="C302" s="544" t="s">
        <v>270</v>
      </c>
      <c r="D302" s="545"/>
      <c r="E302" s="546"/>
      <c r="F302" s="83">
        <v>1.5</v>
      </c>
      <c r="G302" s="34">
        <v>1.5</v>
      </c>
      <c r="H302" s="34">
        <v>1.5</v>
      </c>
      <c r="I302" s="34">
        <v>1.5</v>
      </c>
      <c r="J302" s="34">
        <v>1.5</v>
      </c>
      <c r="K302" s="34">
        <v>1.5</v>
      </c>
      <c r="L302" s="34">
        <v>1.5</v>
      </c>
      <c r="M302" s="34">
        <v>1.5</v>
      </c>
      <c r="N302" s="34">
        <v>1.5</v>
      </c>
      <c r="O302" s="34">
        <v>1.5</v>
      </c>
      <c r="P302" s="34">
        <v>1.5</v>
      </c>
      <c r="Q302" s="34">
        <v>1.5</v>
      </c>
      <c r="R302" s="48">
        <f>AVERAGE(F302:Q302)</f>
        <v>1.5</v>
      </c>
      <c r="S302" s="92"/>
    </row>
    <row r="303" spans="1:19" s="23" customFormat="1" ht="22.5" customHeight="1" thickBot="1" x14ac:dyDescent="0.25">
      <c r="A303" s="558"/>
      <c r="B303" s="542"/>
      <c r="C303" s="198"/>
      <c r="D303" s="196"/>
      <c r="E303" s="182"/>
      <c r="F303" s="79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49"/>
      <c r="S303" s="92"/>
    </row>
    <row r="304" spans="1:19" s="23" customFormat="1" ht="22.5" customHeight="1" thickBot="1" x14ac:dyDescent="0.25">
      <c r="A304" s="558"/>
      <c r="B304" s="543"/>
      <c r="C304" s="547" t="s">
        <v>7</v>
      </c>
      <c r="D304" s="548"/>
      <c r="E304" s="549"/>
      <c r="F304" s="82">
        <f>SUM(F302:F303)</f>
        <v>1.5</v>
      </c>
      <c r="G304" s="26" t="e">
        <f>#N/A</f>
        <v>#N/A</v>
      </c>
      <c r="H304" s="26" t="e">
        <f>#N/A</f>
        <v>#N/A</v>
      </c>
      <c r="I304" s="26" t="e">
        <f>#N/A</f>
        <v>#N/A</v>
      </c>
      <c r="J304" s="26" t="e">
        <f>#N/A</f>
        <v>#N/A</v>
      </c>
      <c r="K304" s="26" t="e">
        <f>#N/A</f>
        <v>#N/A</v>
      </c>
      <c r="L304" s="26" t="e">
        <f>#N/A</f>
        <v>#N/A</v>
      </c>
      <c r="M304" s="26" t="e">
        <f>#N/A</f>
        <v>#N/A</v>
      </c>
      <c r="N304" s="26" t="e">
        <f>#N/A</f>
        <v>#N/A</v>
      </c>
      <c r="O304" s="26" t="e">
        <f>#N/A</f>
        <v>#N/A</v>
      </c>
      <c r="P304" s="26" t="e">
        <f>#N/A</f>
        <v>#N/A</v>
      </c>
      <c r="Q304" s="27" t="e">
        <f>#N/A</f>
        <v>#N/A</v>
      </c>
      <c r="R304" s="28" t="e">
        <f>AVERAGE(F304:Q304)</f>
        <v>#N/A</v>
      </c>
      <c r="S304" s="40"/>
    </row>
    <row r="305" spans="1:19" s="23" customFormat="1" ht="22.5" customHeight="1" thickBot="1" x14ac:dyDescent="0.25">
      <c r="A305" s="558"/>
      <c r="B305" s="22"/>
      <c r="C305" s="32"/>
      <c r="D305" s="32"/>
      <c r="E305" s="32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33"/>
      <c r="S305" s="40"/>
    </row>
    <row r="306" spans="1:19" s="23" customFormat="1" ht="22.5" customHeight="1" x14ac:dyDescent="0.2">
      <c r="A306" s="558"/>
      <c r="B306" s="564" t="s">
        <v>99</v>
      </c>
      <c r="C306" s="544" t="s">
        <v>270</v>
      </c>
      <c r="D306" s="545"/>
      <c r="E306" s="546"/>
      <c r="F306" s="83">
        <v>104.53</v>
      </c>
      <c r="G306" s="34">
        <v>104.53</v>
      </c>
      <c r="H306" s="34">
        <v>104.53</v>
      </c>
      <c r="I306" s="34">
        <v>104.53</v>
      </c>
      <c r="J306" s="34">
        <v>104.53</v>
      </c>
      <c r="K306" s="34">
        <v>104.53</v>
      </c>
      <c r="L306" s="34">
        <v>104.53</v>
      </c>
      <c r="M306" s="34">
        <v>104.53</v>
      </c>
      <c r="N306" s="34">
        <v>104.53</v>
      </c>
      <c r="O306" s="34">
        <v>104.53</v>
      </c>
      <c r="P306" s="34">
        <v>104.53</v>
      </c>
      <c r="Q306" s="34">
        <v>104.53</v>
      </c>
      <c r="R306" s="50" t="e">
        <f>#N/A</f>
        <v>#N/A</v>
      </c>
      <c r="S306" s="40"/>
    </row>
    <row r="307" spans="1:19" s="23" customFormat="1" ht="45.75" customHeight="1" x14ac:dyDescent="0.2">
      <c r="A307" s="558"/>
      <c r="B307" s="575"/>
      <c r="C307" s="209"/>
      <c r="D307" s="176"/>
      <c r="E307" s="177" t="s">
        <v>331</v>
      </c>
      <c r="F307" s="391">
        <v>0</v>
      </c>
      <c r="G307" s="260">
        <v>0</v>
      </c>
      <c r="H307" s="260">
        <v>0</v>
      </c>
      <c r="I307" s="260">
        <v>0</v>
      </c>
      <c r="J307" s="260">
        <v>0</v>
      </c>
      <c r="K307" s="260">
        <v>0</v>
      </c>
      <c r="L307" s="260">
        <v>0</v>
      </c>
      <c r="M307" s="260">
        <v>0</v>
      </c>
      <c r="N307" s="260">
        <v>0</v>
      </c>
      <c r="O307" s="35">
        <v>-5</v>
      </c>
      <c r="P307" s="35">
        <v>-5</v>
      </c>
      <c r="Q307" s="35">
        <v>-5</v>
      </c>
      <c r="R307" s="46" t="e">
        <f>#N/A</f>
        <v>#N/A</v>
      </c>
      <c r="S307" s="40"/>
    </row>
    <row r="308" spans="1:19" s="23" customFormat="1" ht="45.75" customHeight="1" x14ac:dyDescent="0.2">
      <c r="A308" s="558"/>
      <c r="B308" s="575"/>
      <c r="C308" s="209"/>
      <c r="D308" s="176"/>
      <c r="E308" s="177" t="s">
        <v>348</v>
      </c>
      <c r="F308" s="391">
        <v>0</v>
      </c>
      <c r="G308" s="260">
        <v>0</v>
      </c>
      <c r="H308" s="260">
        <v>0</v>
      </c>
      <c r="I308" s="260">
        <v>0</v>
      </c>
      <c r="J308" s="260">
        <v>0</v>
      </c>
      <c r="K308" s="260">
        <v>0</v>
      </c>
      <c r="L308" s="260">
        <v>0</v>
      </c>
      <c r="M308" s="260">
        <v>0</v>
      </c>
      <c r="N308" s="260">
        <v>0</v>
      </c>
      <c r="O308" s="35">
        <v>-1.7</v>
      </c>
      <c r="P308" s="35">
        <v>-1.7</v>
      </c>
      <c r="Q308" s="35">
        <v>-1.7</v>
      </c>
      <c r="R308" s="46" t="e">
        <f>#N/A</f>
        <v>#N/A</v>
      </c>
      <c r="S308" s="40"/>
    </row>
    <row r="309" spans="1:19" s="23" customFormat="1" ht="45.75" customHeight="1" x14ac:dyDescent="0.2">
      <c r="A309" s="558"/>
      <c r="B309" s="575"/>
      <c r="C309" s="209"/>
      <c r="D309" s="176"/>
      <c r="E309" s="177"/>
      <c r="F309" s="165">
        <v>0</v>
      </c>
      <c r="G309" s="166">
        <v>0</v>
      </c>
      <c r="H309" s="166">
        <v>0</v>
      </c>
      <c r="I309" s="166">
        <v>0</v>
      </c>
      <c r="J309" s="166">
        <v>0</v>
      </c>
      <c r="K309" s="166">
        <v>0</v>
      </c>
      <c r="L309" s="166">
        <v>0</v>
      </c>
      <c r="M309" s="166">
        <v>0</v>
      </c>
      <c r="N309" s="166">
        <v>0</v>
      </c>
      <c r="O309" s="166">
        <v>0</v>
      </c>
      <c r="P309" s="166">
        <v>0</v>
      </c>
      <c r="Q309" s="166">
        <v>0</v>
      </c>
      <c r="R309" s="46" t="e">
        <f>#N/A</f>
        <v>#N/A</v>
      </c>
      <c r="S309" s="40"/>
    </row>
    <row r="310" spans="1:19" s="1" customFormat="1" ht="34.5" customHeight="1" x14ac:dyDescent="0.2">
      <c r="A310" s="558"/>
      <c r="B310" s="575"/>
      <c r="C310" s="201"/>
      <c r="D310" s="194"/>
      <c r="E310" s="178" t="s">
        <v>223</v>
      </c>
      <c r="F310" s="96">
        <v>1.4</v>
      </c>
      <c r="G310" s="51">
        <v>1.4</v>
      </c>
      <c r="H310" s="51">
        <v>1.4</v>
      </c>
      <c r="I310" s="51">
        <v>1.4</v>
      </c>
      <c r="J310" s="51">
        <v>1.4</v>
      </c>
      <c r="K310" s="51">
        <v>1.4</v>
      </c>
      <c r="L310" s="51">
        <v>1.4</v>
      </c>
      <c r="M310" s="51">
        <v>1.4</v>
      </c>
      <c r="N310" s="51">
        <v>1.4</v>
      </c>
      <c r="O310" s="51">
        <v>1.4</v>
      </c>
      <c r="P310" s="51">
        <v>1.4</v>
      </c>
      <c r="Q310" s="51">
        <v>1.4</v>
      </c>
      <c r="R310" s="46" t="e">
        <f>#N/A</f>
        <v>#N/A</v>
      </c>
      <c r="S310" s="40"/>
    </row>
    <row r="311" spans="1:19" s="23" customFormat="1" ht="39" customHeight="1" thickBot="1" x14ac:dyDescent="0.25">
      <c r="A311" s="558"/>
      <c r="B311" s="565"/>
      <c r="C311" s="303"/>
      <c r="D311" s="304"/>
      <c r="E311" s="334" t="s">
        <v>168</v>
      </c>
      <c r="F311" s="163">
        <v>0</v>
      </c>
      <c r="G311" s="164">
        <v>0</v>
      </c>
      <c r="H311" s="164">
        <v>0</v>
      </c>
      <c r="I311" s="164">
        <v>0</v>
      </c>
      <c r="J311" s="164">
        <v>0</v>
      </c>
      <c r="K311" s="164">
        <v>0</v>
      </c>
      <c r="L311" s="53">
        <v>9</v>
      </c>
      <c r="M311" s="53">
        <v>6.25</v>
      </c>
      <c r="N311" s="164">
        <v>0</v>
      </c>
      <c r="O311" s="166">
        <v>0</v>
      </c>
      <c r="P311" s="166">
        <v>0</v>
      </c>
      <c r="Q311" s="164">
        <v>0</v>
      </c>
      <c r="R311" s="49" t="e">
        <f>#N/A</f>
        <v>#N/A</v>
      </c>
      <c r="S311" s="40"/>
    </row>
    <row r="312" spans="1:19" s="23" customFormat="1" ht="22.5" customHeight="1" thickBot="1" x14ac:dyDescent="0.25">
      <c r="A312" s="558"/>
      <c r="B312" s="576"/>
      <c r="C312" s="547" t="s">
        <v>7</v>
      </c>
      <c r="D312" s="548"/>
      <c r="E312" s="549"/>
      <c r="F312" s="82" t="e">
        <f>#N/A</f>
        <v>#N/A</v>
      </c>
      <c r="G312" s="26" t="e">
        <f>#N/A</f>
        <v>#N/A</v>
      </c>
      <c r="H312" s="26" t="e">
        <f>#N/A</f>
        <v>#N/A</v>
      </c>
      <c r="I312" s="26" t="e">
        <f>#N/A</f>
        <v>#N/A</v>
      </c>
      <c r="J312" s="26" t="e">
        <f>#N/A</f>
        <v>#N/A</v>
      </c>
      <c r="K312" s="26" t="e">
        <f>#N/A</f>
        <v>#N/A</v>
      </c>
      <c r="L312" s="26" t="e">
        <f>#N/A</f>
        <v>#N/A</v>
      </c>
      <c r="M312" s="26" t="e">
        <f>#N/A</f>
        <v>#N/A</v>
      </c>
      <c r="N312" s="26" t="e">
        <f>#N/A</f>
        <v>#N/A</v>
      </c>
      <c r="O312" s="26" t="e">
        <f>#N/A</f>
        <v>#N/A</v>
      </c>
      <c r="P312" s="26" t="e">
        <f>#N/A</f>
        <v>#N/A</v>
      </c>
      <c r="Q312" s="27" t="e">
        <f>#N/A</f>
        <v>#N/A</v>
      </c>
      <c r="R312" s="28" t="e">
        <f>#N/A</f>
        <v>#N/A</v>
      </c>
      <c r="S312" s="40"/>
    </row>
    <row r="313" spans="1:19" s="23" customFormat="1" ht="22.5" customHeight="1" thickBot="1" x14ac:dyDescent="0.25">
      <c r="A313" s="558"/>
      <c r="B313" s="22"/>
      <c r="C313" s="32"/>
      <c r="D313" s="32"/>
      <c r="E313" s="32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33"/>
      <c r="S313" s="40"/>
    </row>
    <row r="314" spans="1:19" s="23" customFormat="1" ht="22.5" customHeight="1" x14ac:dyDescent="0.2">
      <c r="A314" s="558"/>
      <c r="B314" s="564" t="s">
        <v>14</v>
      </c>
      <c r="C314" s="544" t="s">
        <v>270</v>
      </c>
      <c r="D314" s="545"/>
      <c r="E314" s="546"/>
      <c r="F314" s="83">
        <v>8.9</v>
      </c>
      <c r="G314" s="34">
        <v>8.9</v>
      </c>
      <c r="H314" s="34">
        <v>8.9</v>
      </c>
      <c r="I314" s="34">
        <v>8.9</v>
      </c>
      <c r="J314" s="34">
        <v>8.9</v>
      </c>
      <c r="K314" s="34">
        <v>8.9</v>
      </c>
      <c r="L314" s="34">
        <v>8.9</v>
      </c>
      <c r="M314" s="34">
        <v>8.9</v>
      </c>
      <c r="N314" s="34">
        <v>8.9</v>
      </c>
      <c r="O314" s="34">
        <v>8.9</v>
      </c>
      <c r="P314" s="34">
        <v>8.9</v>
      </c>
      <c r="Q314" s="34">
        <v>8.9</v>
      </c>
      <c r="R314" s="48">
        <f>AVERAGE(F314:Q314)</f>
        <v>8.9000000000000021</v>
      </c>
      <c r="S314" s="92"/>
    </row>
    <row r="315" spans="1:19" s="23" customFormat="1" ht="22.5" customHeight="1" thickBot="1" x14ac:dyDescent="0.25">
      <c r="A315" s="558"/>
      <c r="B315" s="565"/>
      <c r="C315" s="303"/>
      <c r="D315" s="304"/>
      <c r="E315" s="257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49"/>
      <c r="S315" s="92"/>
    </row>
    <row r="316" spans="1:19" s="23" customFormat="1" ht="22.5" customHeight="1" thickBot="1" x14ac:dyDescent="0.25">
      <c r="A316" s="558"/>
      <c r="B316" s="543"/>
      <c r="C316" s="547" t="s">
        <v>7</v>
      </c>
      <c r="D316" s="548"/>
      <c r="E316" s="549"/>
      <c r="F316" s="82" t="e">
        <f>#N/A</f>
        <v>#N/A</v>
      </c>
      <c r="G316" s="26" t="e">
        <f>#N/A</f>
        <v>#N/A</v>
      </c>
      <c r="H316" s="26" t="e">
        <f>#N/A</f>
        <v>#N/A</v>
      </c>
      <c r="I316" s="26" t="e">
        <f>#N/A</f>
        <v>#N/A</v>
      </c>
      <c r="J316" s="26" t="e">
        <f>#N/A</f>
        <v>#N/A</v>
      </c>
      <c r="K316" s="26" t="e">
        <f>#N/A</f>
        <v>#N/A</v>
      </c>
      <c r="L316" s="26" t="e">
        <f>#N/A</f>
        <v>#N/A</v>
      </c>
      <c r="M316" s="26" t="e">
        <f>#N/A</f>
        <v>#N/A</v>
      </c>
      <c r="N316" s="26" t="e">
        <f>#N/A</f>
        <v>#N/A</v>
      </c>
      <c r="O316" s="26" t="e">
        <f>#N/A</f>
        <v>#N/A</v>
      </c>
      <c r="P316" s="26" t="e">
        <f>#N/A</f>
        <v>#N/A</v>
      </c>
      <c r="Q316" s="27" t="e">
        <f>#N/A</f>
        <v>#N/A</v>
      </c>
      <c r="R316" s="12" t="e">
        <f>AVERAGE(F316:Q316)</f>
        <v>#N/A</v>
      </c>
      <c r="S316" s="40"/>
    </row>
    <row r="317" spans="1:19" s="23" customFormat="1" ht="22.5" customHeight="1" thickBot="1" x14ac:dyDescent="0.25">
      <c r="A317" s="558"/>
      <c r="B317" s="22"/>
      <c r="C317" s="32"/>
      <c r="D317" s="32"/>
      <c r="E317" s="32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33"/>
      <c r="S317" s="40"/>
    </row>
    <row r="318" spans="1:19" s="23" customFormat="1" ht="22.5" customHeight="1" thickBot="1" x14ac:dyDescent="0.25">
      <c r="A318" s="558"/>
      <c r="B318" s="541" t="s">
        <v>15</v>
      </c>
      <c r="C318" s="544" t="s">
        <v>270</v>
      </c>
      <c r="D318" s="545"/>
      <c r="E318" s="546"/>
      <c r="F318" s="83">
        <v>3</v>
      </c>
      <c r="G318" s="34">
        <v>3</v>
      </c>
      <c r="H318" s="34">
        <v>3</v>
      </c>
      <c r="I318" s="34">
        <v>3</v>
      </c>
      <c r="J318" s="34">
        <v>3</v>
      </c>
      <c r="K318" s="34">
        <v>3</v>
      </c>
      <c r="L318" s="34">
        <v>3</v>
      </c>
      <c r="M318" s="34">
        <v>3</v>
      </c>
      <c r="N318" s="34">
        <v>3</v>
      </c>
      <c r="O318" s="34">
        <v>3</v>
      </c>
      <c r="P318" s="34">
        <v>3</v>
      </c>
      <c r="Q318" s="34">
        <v>3</v>
      </c>
      <c r="R318" s="48">
        <f>AVERAGE(F318:Q318)</f>
        <v>3</v>
      </c>
      <c r="S318" s="92"/>
    </row>
    <row r="319" spans="1:19" s="23" customFormat="1" ht="22.5" customHeight="1" thickBot="1" x14ac:dyDescent="0.25">
      <c r="A319" s="559"/>
      <c r="B319" s="543"/>
      <c r="C319" s="547" t="s">
        <v>7</v>
      </c>
      <c r="D319" s="548"/>
      <c r="E319" s="549"/>
      <c r="F319" s="82" t="e">
        <f>#N/A</f>
        <v>#N/A</v>
      </c>
      <c r="G319" s="26" t="e">
        <f>#N/A</f>
        <v>#N/A</v>
      </c>
      <c r="H319" s="26" t="e">
        <f>#N/A</f>
        <v>#N/A</v>
      </c>
      <c r="I319" s="26" t="e">
        <f>#N/A</f>
        <v>#N/A</v>
      </c>
      <c r="J319" s="26" t="e">
        <f>#N/A</f>
        <v>#N/A</v>
      </c>
      <c r="K319" s="26" t="e">
        <f>#N/A</f>
        <v>#N/A</v>
      </c>
      <c r="L319" s="26" t="e">
        <f>#N/A</f>
        <v>#N/A</v>
      </c>
      <c r="M319" s="26" t="e">
        <f>#N/A</f>
        <v>#N/A</v>
      </c>
      <c r="N319" s="26" t="e">
        <f>#N/A</f>
        <v>#N/A</v>
      </c>
      <c r="O319" s="26" t="e">
        <f>#N/A</f>
        <v>#N/A</v>
      </c>
      <c r="P319" s="26" t="e">
        <f>#N/A</f>
        <v>#N/A</v>
      </c>
      <c r="Q319" s="27" t="e">
        <f>#N/A</f>
        <v>#N/A</v>
      </c>
      <c r="R319" s="28" t="e">
        <f>AVERAGE(F319:Q319)</f>
        <v>#N/A</v>
      </c>
      <c r="S319" s="40"/>
    </row>
    <row r="320" spans="1:19" s="23" customFormat="1" ht="22.5" customHeight="1" thickBot="1" x14ac:dyDescent="0.25">
      <c r="A320" s="22"/>
      <c r="B320" s="22"/>
      <c r="C320" s="32"/>
      <c r="D320" s="32"/>
      <c r="E320" s="32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33"/>
      <c r="S320" s="40"/>
    </row>
    <row r="321" spans="1:20" s="1" customFormat="1" ht="63" customHeight="1" thickBot="1" x14ac:dyDescent="0.25">
      <c r="A321" s="532"/>
      <c r="B321" s="533"/>
      <c r="C321" s="32"/>
      <c r="D321" s="32"/>
      <c r="E321" s="87" t="s">
        <v>279</v>
      </c>
      <c r="F321" s="86" t="e">
        <f>#N/A</f>
        <v>#N/A</v>
      </c>
      <c r="G321" s="86" t="e">
        <f>#N/A</f>
        <v>#N/A</v>
      </c>
      <c r="H321" s="86" t="e">
        <f>#N/A</f>
        <v>#N/A</v>
      </c>
      <c r="I321" s="86" t="e">
        <f>#N/A</f>
        <v>#N/A</v>
      </c>
      <c r="J321" s="86" t="e">
        <f>#N/A</f>
        <v>#N/A</v>
      </c>
      <c r="K321" s="86" t="e">
        <f>#N/A</f>
        <v>#N/A</v>
      </c>
      <c r="L321" s="86" t="e">
        <f>#N/A</f>
        <v>#N/A</v>
      </c>
      <c r="M321" s="86" t="e">
        <f>#N/A</f>
        <v>#N/A</v>
      </c>
      <c r="N321" s="86" t="e">
        <f>#N/A</f>
        <v>#N/A</v>
      </c>
      <c r="O321" s="86" t="e">
        <f>#N/A</f>
        <v>#N/A</v>
      </c>
      <c r="P321" s="86" t="e">
        <f>#N/A</f>
        <v>#N/A</v>
      </c>
      <c r="Q321" s="86" t="e">
        <f>#N/A</f>
        <v>#N/A</v>
      </c>
      <c r="R321" s="20" t="e">
        <f>AVERAGE(F321:Q321)</f>
        <v>#N/A</v>
      </c>
      <c r="S321" s="92"/>
      <c r="T321" s="393"/>
    </row>
    <row r="322" spans="1:20" s="23" customFormat="1" ht="22.5" customHeight="1" x14ac:dyDescent="0.2">
      <c r="A322" s="22"/>
      <c r="B322" s="22"/>
      <c r="C322" s="32"/>
      <c r="D322" s="32"/>
      <c r="E322" s="32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20" s="23" customFormat="1" ht="22.5" customHeight="1" thickBot="1" x14ac:dyDescent="0.25">
      <c r="A323" s="22"/>
      <c r="B323" s="22"/>
      <c r="C323" s="32"/>
      <c r="D323" s="32"/>
      <c r="E323" s="32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33"/>
      <c r="S323" s="40"/>
    </row>
    <row r="324" spans="1:20" s="1" customFormat="1" ht="22.5" customHeight="1" x14ac:dyDescent="0.2">
      <c r="A324" s="557" t="s">
        <v>57</v>
      </c>
      <c r="B324" s="560" t="s">
        <v>61</v>
      </c>
      <c r="C324" s="544" t="s">
        <v>270</v>
      </c>
      <c r="D324" s="545"/>
      <c r="E324" s="546"/>
      <c r="F324" s="83">
        <v>5</v>
      </c>
      <c r="G324" s="34">
        <v>5</v>
      </c>
      <c r="H324" s="34">
        <v>5</v>
      </c>
      <c r="I324" s="34">
        <v>5</v>
      </c>
      <c r="J324" s="34">
        <v>5</v>
      </c>
      <c r="K324" s="34">
        <v>5</v>
      </c>
      <c r="L324" s="34">
        <v>5</v>
      </c>
      <c r="M324" s="34">
        <v>5</v>
      </c>
      <c r="N324" s="34">
        <v>5</v>
      </c>
      <c r="O324" s="34">
        <v>5</v>
      </c>
      <c r="P324" s="34">
        <v>5</v>
      </c>
      <c r="Q324" s="34">
        <v>5</v>
      </c>
      <c r="R324" s="50">
        <f>AVERAGE(F324:Q324)</f>
        <v>5</v>
      </c>
      <c r="S324" s="92"/>
    </row>
    <row r="325" spans="1:20" s="1" customFormat="1" ht="22.5" customHeight="1" thickBot="1" x14ac:dyDescent="0.25">
      <c r="A325" s="558"/>
      <c r="B325" s="561"/>
      <c r="C325" s="201"/>
      <c r="D325" s="194"/>
      <c r="E325" s="178"/>
      <c r="F325" s="58">
        <v>0</v>
      </c>
      <c r="G325" s="58">
        <v>0</v>
      </c>
      <c r="H325" s="58">
        <v>0</v>
      </c>
      <c r="I325" s="58">
        <v>0</v>
      </c>
      <c r="J325" s="58">
        <v>0</v>
      </c>
      <c r="K325" s="58">
        <v>0</v>
      </c>
      <c r="L325" s="58">
        <v>0</v>
      </c>
      <c r="M325" s="58">
        <v>0</v>
      </c>
      <c r="N325" s="58">
        <v>0</v>
      </c>
      <c r="O325" s="58">
        <v>0</v>
      </c>
      <c r="P325" s="58">
        <v>0</v>
      </c>
      <c r="Q325" s="58">
        <v>0</v>
      </c>
      <c r="R325" s="46"/>
      <c r="S325" s="92"/>
    </row>
    <row r="326" spans="1:20" s="1" customFormat="1" ht="22.5" customHeight="1" thickBot="1" x14ac:dyDescent="0.25">
      <c r="A326" s="558"/>
      <c r="B326" s="562"/>
      <c r="C326" s="547" t="s">
        <v>7</v>
      </c>
      <c r="D326" s="548"/>
      <c r="E326" s="549"/>
      <c r="F326" s="82" t="e">
        <f>#N/A</f>
        <v>#N/A</v>
      </c>
      <c r="G326" s="26" t="e">
        <f>#N/A</f>
        <v>#N/A</v>
      </c>
      <c r="H326" s="26" t="e">
        <f>#N/A</f>
        <v>#N/A</v>
      </c>
      <c r="I326" s="26" t="e">
        <f>#N/A</f>
        <v>#N/A</v>
      </c>
      <c r="J326" s="26" t="e">
        <f>#N/A</f>
        <v>#N/A</v>
      </c>
      <c r="K326" s="26" t="e">
        <f>#N/A</f>
        <v>#N/A</v>
      </c>
      <c r="L326" s="26" t="e">
        <f>#N/A</f>
        <v>#N/A</v>
      </c>
      <c r="M326" s="26" t="e">
        <f>#N/A</f>
        <v>#N/A</v>
      </c>
      <c r="N326" s="26" t="e">
        <f>#N/A</f>
        <v>#N/A</v>
      </c>
      <c r="O326" s="26" t="e">
        <f>#N/A</f>
        <v>#N/A</v>
      </c>
      <c r="P326" s="26" t="e">
        <f>#N/A</f>
        <v>#N/A</v>
      </c>
      <c r="Q326" s="26" t="e">
        <f>#N/A</f>
        <v>#N/A</v>
      </c>
      <c r="R326" s="28" t="e">
        <f>AVERAGE(F326:Q326)</f>
        <v>#N/A</v>
      </c>
      <c r="S326" s="40"/>
    </row>
    <row r="327" spans="1:20" s="1" customFormat="1" ht="22.5" customHeight="1" thickBot="1" x14ac:dyDescent="0.25">
      <c r="A327" s="558"/>
      <c r="B327" s="186"/>
      <c r="C327" s="32"/>
      <c r="D327" s="32"/>
      <c r="E327" s="203"/>
      <c r="F327" s="82"/>
      <c r="G327" s="202"/>
      <c r="H327" s="202"/>
      <c r="I327" s="202"/>
      <c r="J327" s="202"/>
      <c r="K327" s="202"/>
      <c r="L327" s="202"/>
      <c r="M327" s="202"/>
      <c r="N327" s="202"/>
      <c r="O327" s="202"/>
      <c r="P327" s="202"/>
      <c r="Q327" s="202"/>
      <c r="R327" s="204"/>
      <c r="S327" s="40"/>
      <c r="T327" s="23"/>
    </row>
    <row r="328" spans="1:20" s="1" customFormat="1" ht="22.5" customHeight="1" x14ac:dyDescent="0.2">
      <c r="A328" s="558"/>
      <c r="B328" s="560" t="s">
        <v>103</v>
      </c>
      <c r="C328" s="544" t="s">
        <v>270</v>
      </c>
      <c r="D328" s="545"/>
      <c r="E328" s="546"/>
      <c r="F328" s="83">
        <v>3.9</v>
      </c>
      <c r="G328" s="34">
        <v>3.9</v>
      </c>
      <c r="H328" s="34">
        <v>3.9</v>
      </c>
      <c r="I328" s="34">
        <v>3.9</v>
      </c>
      <c r="J328" s="34">
        <v>3.9</v>
      </c>
      <c r="K328" s="34">
        <v>3.9</v>
      </c>
      <c r="L328" s="34">
        <v>3.9</v>
      </c>
      <c r="M328" s="34">
        <v>3.9</v>
      </c>
      <c r="N328" s="34">
        <v>3.9</v>
      </c>
      <c r="O328" s="34">
        <v>3.9</v>
      </c>
      <c r="P328" s="34">
        <v>3.9</v>
      </c>
      <c r="Q328" s="34">
        <v>3.9</v>
      </c>
      <c r="R328" s="50">
        <f>AVERAGE(F328:Q328)</f>
        <v>3.899999999999999</v>
      </c>
      <c r="S328" s="92"/>
      <c r="T328" s="23"/>
    </row>
    <row r="329" spans="1:20" s="1" customFormat="1" ht="22.5" customHeight="1" thickBot="1" x14ac:dyDescent="0.25">
      <c r="A329" s="558"/>
      <c r="B329" s="563"/>
      <c r="C329" s="201"/>
      <c r="D329" s="194"/>
      <c r="E329" s="178"/>
      <c r="F329" s="94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46"/>
      <c r="S329" s="92"/>
      <c r="T329" s="23"/>
    </row>
    <row r="330" spans="1:20" s="1" customFormat="1" ht="22.5" customHeight="1" thickBot="1" x14ac:dyDescent="0.25">
      <c r="A330" s="559"/>
      <c r="B330" s="562"/>
      <c r="C330" s="547" t="s">
        <v>7</v>
      </c>
      <c r="D330" s="548"/>
      <c r="E330" s="549"/>
      <c r="F330" s="82" t="e">
        <f>#N/A</f>
        <v>#N/A</v>
      </c>
      <c r="G330" s="26" t="e">
        <f>#N/A</f>
        <v>#N/A</v>
      </c>
      <c r="H330" s="26" t="e">
        <f>#N/A</f>
        <v>#N/A</v>
      </c>
      <c r="I330" s="26" t="e">
        <f>#N/A</f>
        <v>#N/A</v>
      </c>
      <c r="J330" s="26" t="e">
        <f>#N/A</f>
        <v>#N/A</v>
      </c>
      <c r="K330" s="26" t="e">
        <f>#N/A</f>
        <v>#N/A</v>
      </c>
      <c r="L330" s="26" t="e">
        <f>#N/A</f>
        <v>#N/A</v>
      </c>
      <c r="M330" s="26" t="e">
        <f>#N/A</f>
        <v>#N/A</v>
      </c>
      <c r="N330" s="26" t="e">
        <f>#N/A</f>
        <v>#N/A</v>
      </c>
      <c r="O330" s="26" t="e">
        <f>#N/A</f>
        <v>#N/A</v>
      </c>
      <c r="P330" s="26" t="e">
        <f>#N/A</f>
        <v>#N/A</v>
      </c>
      <c r="Q330" s="26" t="e">
        <f>#N/A</f>
        <v>#N/A</v>
      </c>
      <c r="R330" s="28" t="e">
        <f>AVERAGE(F330:Q330)</f>
        <v>#N/A</v>
      </c>
      <c r="S330" s="40"/>
      <c r="T330" s="23"/>
    </row>
    <row r="331" spans="1:20" s="1" customFormat="1" ht="22.5" customHeight="1" thickBot="1" x14ac:dyDescent="0.25">
      <c r="A331" s="193"/>
      <c r="B331" s="22"/>
      <c r="C331" s="200"/>
      <c r="D331" s="200"/>
      <c r="E331" s="200"/>
      <c r="F331" s="82"/>
      <c r="G331" s="202"/>
      <c r="H331" s="202"/>
      <c r="I331" s="202"/>
      <c r="J331" s="202"/>
      <c r="K331" s="202"/>
      <c r="L331" s="202"/>
      <c r="M331" s="202"/>
      <c r="N331" s="202"/>
      <c r="O331" s="202"/>
      <c r="P331" s="202"/>
      <c r="Q331" s="202"/>
      <c r="R331" s="204"/>
      <c r="S331" s="40"/>
      <c r="T331" s="23"/>
    </row>
    <row r="332" spans="1:20" s="1" customFormat="1" ht="63" customHeight="1" thickBot="1" x14ac:dyDescent="0.25">
      <c r="A332" s="193"/>
      <c r="E332" s="87" t="s">
        <v>279</v>
      </c>
      <c r="F332" s="88" t="e">
        <f>#N/A</f>
        <v>#N/A</v>
      </c>
      <c r="G332" s="88" t="e">
        <f>#N/A</f>
        <v>#N/A</v>
      </c>
      <c r="H332" s="88" t="e">
        <f>#N/A</f>
        <v>#N/A</v>
      </c>
      <c r="I332" s="88" t="e">
        <f>#N/A</f>
        <v>#N/A</v>
      </c>
      <c r="J332" s="88" t="e">
        <f>#N/A</f>
        <v>#N/A</v>
      </c>
      <c r="K332" s="88" t="e">
        <f>#N/A</f>
        <v>#N/A</v>
      </c>
      <c r="L332" s="88" t="e">
        <f>#N/A</f>
        <v>#N/A</v>
      </c>
      <c r="M332" s="88" t="e">
        <f>#N/A</f>
        <v>#N/A</v>
      </c>
      <c r="N332" s="88" t="e">
        <f>#N/A</f>
        <v>#N/A</v>
      </c>
      <c r="O332" s="88" t="e">
        <f>#N/A</f>
        <v>#N/A</v>
      </c>
      <c r="P332" s="88" t="e">
        <f>#N/A</f>
        <v>#N/A</v>
      </c>
      <c r="Q332" s="88" t="e">
        <f>#N/A</f>
        <v>#N/A</v>
      </c>
      <c r="R332" s="20" t="e">
        <f>AVERAGE(F332:Q332)</f>
        <v>#N/A</v>
      </c>
      <c r="S332" s="92"/>
      <c r="T332" s="23"/>
    </row>
    <row r="333" spans="1:20" ht="20.100000000000001" customHeight="1" x14ac:dyDescent="0.2"/>
    <row r="334" spans="1:20" ht="20.100000000000001" customHeight="1" thickBot="1" x14ac:dyDescent="0.25"/>
    <row r="335" spans="1:20" s="1" customFormat="1" ht="22.5" customHeight="1" x14ac:dyDescent="0.2">
      <c r="A335" s="553" t="s">
        <v>28</v>
      </c>
      <c r="B335" s="541" t="s">
        <v>1</v>
      </c>
      <c r="C335" s="544" t="s">
        <v>270</v>
      </c>
      <c r="D335" s="545"/>
      <c r="E335" s="546"/>
      <c r="F335" s="83">
        <v>10</v>
      </c>
      <c r="G335" s="34">
        <v>10</v>
      </c>
      <c r="H335" s="34">
        <v>10</v>
      </c>
      <c r="I335" s="34">
        <v>10</v>
      </c>
      <c r="J335" s="34">
        <v>10</v>
      </c>
      <c r="K335" s="34">
        <v>10</v>
      </c>
      <c r="L335" s="34">
        <v>10</v>
      </c>
      <c r="M335" s="34">
        <v>10</v>
      </c>
      <c r="N335" s="34">
        <v>10</v>
      </c>
      <c r="O335" s="34">
        <v>10</v>
      </c>
      <c r="P335" s="34">
        <v>10</v>
      </c>
      <c r="Q335" s="34">
        <v>10</v>
      </c>
      <c r="R335" s="50">
        <f>AVERAGE(F335:Q335)</f>
        <v>10</v>
      </c>
      <c r="S335" s="92"/>
    </row>
    <row r="336" spans="1:20" s="1" customFormat="1" ht="22.5" customHeight="1" thickBot="1" x14ac:dyDescent="0.25">
      <c r="A336" s="554"/>
      <c r="B336" s="542"/>
      <c r="C336" s="198"/>
      <c r="D336" s="196"/>
      <c r="E336" s="182"/>
      <c r="F336" s="79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49"/>
      <c r="S336" s="92"/>
    </row>
    <row r="337" spans="1:19" s="1" customFormat="1" ht="22.5" customHeight="1" thickBot="1" x14ac:dyDescent="0.25">
      <c r="A337" s="554"/>
      <c r="B337" s="543"/>
      <c r="C337" s="547" t="s">
        <v>7</v>
      </c>
      <c r="D337" s="548"/>
      <c r="E337" s="549"/>
      <c r="F337" s="82" t="e">
        <f>#N/A</f>
        <v>#N/A</v>
      </c>
      <c r="G337" s="26" t="e">
        <f>#N/A</f>
        <v>#N/A</v>
      </c>
      <c r="H337" s="26" t="e">
        <f>#N/A</f>
        <v>#N/A</v>
      </c>
      <c r="I337" s="26" t="e">
        <f>#N/A</f>
        <v>#N/A</v>
      </c>
      <c r="J337" s="26" t="e">
        <f>#N/A</f>
        <v>#N/A</v>
      </c>
      <c r="K337" s="26" t="e">
        <f>#N/A</f>
        <v>#N/A</v>
      </c>
      <c r="L337" s="26" t="e">
        <f>#N/A</f>
        <v>#N/A</v>
      </c>
      <c r="M337" s="26" t="e">
        <f>#N/A</f>
        <v>#N/A</v>
      </c>
      <c r="N337" s="26" t="e">
        <f>#N/A</f>
        <v>#N/A</v>
      </c>
      <c r="O337" s="26" t="e">
        <f>#N/A</f>
        <v>#N/A</v>
      </c>
      <c r="P337" s="26" t="e">
        <f>#N/A</f>
        <v>#N/A</v>
      </c>
      <c r="Q337" s="27" t="e">
        <f>#N/A</f>
        <v>#N/A</v>
      </c>
      <c r="R337" s="28" t="e">
        <f>AVERAGE(F337:Q337)</f>
        <v>#N/A</v>
      </c>
      <c r="S337" s="40"/>
    </row>
    <row r="338" spans="1:19" s="1" customFormat="1" ht="22.5" customHeight="1" thickBot="1" x14ac:dyDescent="0.25">
      <c r="A338" s="554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19" s="1" customFormat="1" ht="22.5" customHeight="1" x14ac:dyDescent="0.2">
      <c r="A339" s="554"/>
      <c r="B339" s="550" t="s">
        <v>2</v>
      </c>
      <c r="C339" s="544" t="s">
        <v>270</v>
      </c>
      <c r="D339" s="545"/>
      <c r="E339" s="546"/>
      <c r="F339" s="83">
        <v>0.1</v>
      </c>
      <c r="G339" s="34">
        <v>0.1</v>
      </c>
      <c r="H339" s="34">
        <v>0.1</v>
      </c>
      <c r="I339" s="34">
        <v>0.1</v>
      </c>
      <c r="J339" s="34">
        <v>0.1</v>
      </c>
      <c r="K339" s="34">
        <v>0.1</v>
      </c>
      <c r="L339" s="34">
        <v>0.1</v>
      </c>
      <c r="M339" s="34">
        <v>0.1</v>
      </c>
      <c r="N339" s="34">
        <v>0.1</v>
      </c>
      <c r="O339" s="34">
        <v>0.1</v>
      </c>
      <c r="P339" s="34">
        <v>0.1</v>
      </c>
      <c r="Q339" s="34">
        <v>0.1</v>
      </c>
      <c r="R339" s="48">
        <f>AVERAGE(F339:Q339)</f>
        <v>9.9999999999999992E-2</v>
      </c>
      <c r="S339" s="92"/>
    </row>
    <row r="340" spans="1:19" s="1" customFormat="1" ht="22.5" customHeight="1" thickBot="1" x14ac:dyDescent="0.25">
      <c r="A340" s="554"/>
      <c r="B340" s="542"/>
      <c r="C340" s="198"/>
      <c r="D340" s="196"/>
      <c r="E340" s="182"/>
      <c r="F340" s="79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49"/>
      <c r="S340" s="92"/>
    </row>
    <row r="341" spans="1:19" s="1" customFormat="1" ht="22.5" customHeight="1" thickBot="1" x14ac:dyDescent="0.25">
      <c r="A341" s="555"/>
      <c r="B341" s="543"/>
      <c r="C341" s="547" t="s">
        <v>7</v>
      </c>
      <c r="D341" s="548"/>
      <c r="E341" s="549"/>
      <c r="F341" s="82" t="e">
        <f>#N/A</f>
        <v>#N/A</v>
      </c>
      <c r="G341" s="26" t="e">
        <f>#N/A</f>
        <v>#N/A</v>
      </c>
      <c r="H341" s="26" t="e">
        <f>#N/A</f>
        <v>#N/A</v>
      </c>
      <c r="I341" s="26" t="e">
        <f>#N/A</f>
        <v>#N/A</v>
      </c>
      <c r="J341" s="26" t="e">
        <f>#N/A</f>
        <v>#N/A</v>
      </c>
      <c r="K341" s="26" t="e">
        <f>#N/A</f>
        <v>#N/A</v>
      </c>
      <c r="L341" s="26" t="e">
        <f>#N/A</f>
        <v>#N/A</v>
      </c>
      <c r="M341" s="26" t="e">
        <f>#N/A</f>
        <v>#N/A</v>
      </c>
      <c r="N341" s="26" t="e">
        <f>#N/A</f>
        <v>#N/A</v>
      </c>
      <c r="O341" s="26" t="e">
        <f>#N/A</f>
        <v>#N/A</v>
      </c>
      <c r="P341" s="26" t="e">
        <f>#N/A</f>
        <v>#N/A</v>
      </c>
      <c r="Q341" s="27" t="e">
        <f>#N/A</f>
        <v>#N/A</v>
      </c>
      <c r="R341" s="28" t="e">
        <f>AVERAGE(F341:Q341)</f>
        <v>#N/A</v>
      </c>
      <c r="S341" s="40"/>
    </row>
    <row r="342" spans="1:19" s="23" customFormat="1" ht="22.5" customHeight="1" thickBot="1" x14ac:dyDescent="0.25">
      <c r="A342" s="22"/>
      <c r="B342" s="22"/>
      <c r="C342" s="32"/>
      <c r="D342" s="32"/>
      <c r="E342" s="32"/>
      <c r="F342" s="15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33"/>
      <c r="S342" s="40"/>
    </row>
    <row r="343" spans="1:19" s="1" customFormat="1" ht="60" customHeight="1" thickBot="1" x14ac:dyDescent="0.25">
      <c r="A343" s="532"/>
      <c r="B343" s="533"/>
      <c r="C343" s="32"/>
      <c r="D343" s="32"/>
      <c r="E343" s="87" t="s">
        <v>279</v>
      </c>
      <c r="F343" s="88" t="e">
        <f>F337+F341</f>
        <v>#N/A</v>
      </c>
      <c r="G343" s="88" t="e">
        <f>#N/A</f>
        <v>#N/A</v>
      </c>
      <c r="H343" s="88" t="e">
        <f>#N/A</f>
        <v>#N/A</v>
      </c>
      <c r="I343" s="88" t="e">
        <f>#N/A</f>
        <v>#N/A</v>
      </c>
      <c r="J343" s="88" t="e">
        <f>#N/A</f>
        <v>#N/A</v>
      </c>
      <c r="K343" s="88" t="e">
        <f>#N/A</f>
        <v>#N/A</v>
      </c>
      <c r="L343" s="88" t="e">
        <f>#N/A</f>
        <v>#N/A</v>
      </c>
      <c r="M343" s="88" t="e">
        <f>#N/A</f>
        <v>#N/A</v>
      </c>
      <c r="N343" s="88" t="e">
        <f>#N/A</f>
        <v>#N/A</v>
      </c>
      <c r="O343" s="88" t="e">
        <f>#N/A</f>
        <v>#N/A</v>
      </c>
      <c r="P343" s="88" t="e">
        <f>#N/A</f>
        <v>#N/A</v>
      </c>
      <c r="Q343" s="88" t="e">
        <f>#N/A</f>
        <v>#N/A</v>
      </c>
      <c r="R343" s="20" t="e">
        <f>AVERAGE(F343:Q343)</f>
        <v>#N/A</v>
      </c>
      <c r="S343" s="92"/>
    </row>
    <row r="346" spans="1:19" ht="13.5" thickBot="1" x14ac:dyDescent="0.25"/>
    <row r="347" spans="1:19" s="1" customFormat="1" ht="22.5" customHeight="1" x14ac:dyDescent="0.2">
      <c r="A347" s="553" t="s">
        <v>36</v>
      </c>
      <c r="B347" s="550" t="s">
        <v>37</v>
      </c>
      <c r="C347" s="544" t="s">
        <v>270</v>
      </c>
      <c r="D347" s="545"/>
      <c r="E347" s="546"/>
      <c r="F347" s="83">
        <v>37.89</v>
      </c>
      <c r="G347" s="34">
        <v>37.89</v>
      </c>
      <c r="H347" s="34">
        <v>37.89</v>
      </c>
      <c r="I347" s="34">
        <v>37.89</v>
      </c>
      <c r="J347" s="34">
        <v>37.89</v>
      </c>
      <c r="K347" s="34">
        <v>37.89</v>
      </c>
      <c r="L347" s="34">
        <v>37.89</v>
      </c>
      <c r="M347" s="34">
        <v>37.89</v>
      </c>
      <c r="N347" s="34">
        <v>37.89</v>
      </c>
      <c r="O347" s="34">
        <v>37.89</v>
      </c>
      <c r="P347" s="34">
        <v>37.89</v>
      </c>
      <c r="Q347" s="34">
        <v>37.89</v>
      </c>
      <c r="R347" s="50">
        <f>AVERAGE(F347:Q347)</f>
        <v>37.889999999999993</v>
      </c>
      <c r="S347" s="92"/>
    </row>
    <row r="348" spans="1:19" s="1" customFormat="1" ht="29.25" customHeight="1" x14ac:dyDescent="0.2">
      <c r="A348" s="554"/>
      <c r="B348" s="542"/>
      <c r="C348" s="188"/>
      <c r="D348" s="189"/>
      <c r="E348" s="190" t="s">
        <v>332</v>
      </c>
      <c r="F348" s="162">
        <v>0</v>
      </c>
      <c r="G348" s="160">
        <v>0</v>
      </c>
      <c r="H348" s="160">
        <v>0</v>
      </c>
      <c r="I348" s="35">
        <v>0.2</v>
      </c>
      <c r="J348" s="35">
        <v>0.2</v>
      </c>
      <c r="K348" s="35">
        <v>0.2</v>
      </c>
      <c r="L348" s="35">
        <v>0.2</v>
      </c>
      <c r="M348" s="35">
        <v>0.2</v>
      </c>
      <c r="N348" s="35">
        <v>0.2</v>
      </c>
      <c r="O348" s="35">
        <v>0.2</v>
      </c>
      <c r="P348" s="35">
        <v>0.2</v>
      </c>
      <c r="Q348" s="35">
        <v>0.2</v>
      </c>
      <c r="R348" s="46">
        <f>AVERAGE(F348:Q348)</f>
        <v>0.15</v>
      </c>
      <c r="S348" s="92"/>
    </row>
    <row r="349" spans="1:19" s="1" customFormat="1" ht="22.5" customHeight="1" thickBot="1" x14ac:dyDescent="0.25">
      <c r="A349" s="554"/>
      <c r="B349" s="542"/>
      <c r="C349" s="201"/>
      <c r="D349" s="194"/>
      <c r="E349" s="178"/>
      <c r="F349" s="401">
        <v>0</v>
      </c>
      <c r="G349" s="396">
        <v>0</v>
      </c>
      <c r="H349" s="396">
        <v>0</v>
      </c>
      <c r="I349" s="396">
        <v>0</v>
      </c>
      <c r="J349" s="396">
        <v>0</v>
      </c>
      <c r="K349" s="396">
        <v>0</v>
      </c>
      <c r="L349" s="396">
        <v>0</v>
      </c>
      <c r="M349" s="396">
        <v>0</v>
      </c>
      <c r="N349" s="396">
        <v>0</v>
      </c>
      <c r="O349" s="396">
        <v>0</v>
      </c>
      <c r="P349" s="396">
        <v>0</v>
      </c>
      <c r="Q349" s="396">
        <v>0</v>
      </c>
      <c r="R349" s="49">
        <f>AVERAGE(F349:Q349)</f>
        <v>0</v>
      </c>
      <c r="S349" s="92"/>
    </row>
    <row r="350" spans="1:19" s="1" customFormat="1" ht="22.5" customHeight="1" thickBot="1" x14ac:dyDescent="0.25">
      <c r="A350" s="554"/>
      <c r="B350" s="543"/>
      <c r="C350" s="547" t="s">
        <v>7</v>
      </c>
      <c r="D350" s="548"/>
      <c r="E350" s="549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6" t="e">
        <f>#N/A</f>
        <v>#N/A</v>
      </c>
      <c r="R350" s="28" t="e">
        <f>#N/A</f>
        <v>#N/A</v>
      </c>
      <c r="S350" s="40"/>
    </row>
    <row r="351" spans="1:19" s="1" customFormat="1" ht="22.5" customHeight="1" thickBot="1" x14ac:dyDescent="0.25">
      <c r="A351" s="554"/>
      <c r="B351" s="22"/>
      <c r="C351" s="289"/>
      <c r="D351" s="289"/>
      <c r="E351" s="289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40"/>
      <c r="S351" s="40"/>
    </row>
    <row r="352" spans="1:19" s="1" customFormat="1" ht="22.5" customHeight="1" x14ac:dyDescent="0.2">
      <c r="A352" s="554"/>
      <c r="B352" s="550" t="s">
        <v>189</v>
      </c>
      <c r="C352" s="544" t="s">
        <v>270</v>
      </c>
      <c r="D352" s="545"/>
      <c r="E352" s="546"/>
      <c r="F352" s="83">
        <v>0</v>
      </c>
      <c r="G352" s="34">
        <v>0</v>
      </c>
      <c r="H352" s="34">
        <v>0</v>
      </c>
      <c r="I352" s="34">
        <v>0</v>
      </c>
      <c r="J352" s="34">
        <v>0</v>
      </c>
      <c r="K352" s="34">
        <v>0</v>
      </c>
      <c r="L352" s="34">
        <v>0</v>
      </c>
      <c r="M352" s="34">
        <v>0</v>
      </c>
      <c r="N352" s="34">
        <v>0</v>
      </c>
      <c r="O352" s="34">
        <v>0</v>
      </c>
      <c r="P352" s="34">
        <v>0</v>
      </c>
      <c r="Q352" s="34">
        <v>0</v>
      </c>
      <c r="R352" s="48">
        <f>AVERAGE(F352:Q352)</f>
        <v>0</v>
      </c>
      <c r="S352" s="92"/>
    </row>
    <row r="353" spans="1:19" s="1" customFormat="1" ht="22.5" customHeight="1" thickBot="1" x14ac:dyDescent="0.25">
      <c r="A353" s="554"/>
      <c r="B353" s="542"/>
      <c r="C353" s="188"/>
      <c r="D353" s="189"/>
      <c r="E353" s="190" t="s">
        <v>204</v>
      </c>
      <c r="F353" s="95">
        <v>1.01</v>
      </c>
      <c r="G353" s="54">
        <v>1.01</v>
      </c>
      <c r="H353" s="54">
        <v>1.01</v>
      </c>
      <c r="I353" s="54">
        <v>1.01</v>
      </c>
      <c r="J353" s="54">
        <v>1.01</v>
      </c>
      <c r="K353" s="54">
        <v>1.01</v>
      </c>
      <c r="L353" s="54">
        <v>1.01</v>
      </c>
      <c r="M353" s="54">
        <v>1.01</v>
      </c>
      <c r="N353" s="54">
        <v>1.01</v>
      </c>
      <c r="O353" s="54">
        <v>1.01</v>
      </c>
      <c r="P353" s="54">
        <v>1.01</v>
      </c>
      <c r="Q353" s="54">
        <v>1.01</v>
      </c>
      <c r="R353" s="46">
        <f>AVERAGE(F353:Q353)</f>
        <v>1.01</v>
      </c>
      <c r="S353" s="92"/>
    </row>
    <row r="354" spans="1:19" s="1" customFormat="1" ht="22.5" customHeight="1" thickBot="1" x14ac:dyDescent="0.25">
      <c r="A354" s="554"/>
      <c r="B354" s="543"/>
      <c r="C354" s="547" t="s">
        <v>7</v>
      </c>
      <c r="D354" s="548"/>
      <c r="E354" s="549"/>
      <c r="F354" s="82" t="e">
        <f>#N/A</f>
        <v>#N/A</v>
      </c>
      <c r="G354" s="82" t="e">
        <f>#N/A</f>
        <v>#N/A</v>
      </c>
      <c r="H354" s="82" t="e">
        <f>#N/A</f>
        <v>#N/A</v>
      </c>
      <c r="I354" s="82" t="e">
        <f>#N/A</f>
        <v>#N/A</v>
      </c>
      <c r="J354" s="82" t="e">
        <f>#N/A</f>
        <v>#N/A</v>
      </c>
      <c r="K354" s="82" t="e">
        <f>#N/A</f>
        <v>#N/A</v>
      </c>
      <c r="L354" s="82" t="e">
        <f>#N/A</f>
        <v>#N/A</v>
      </c>
      <c r="M354" s="82" t="e">
        <f>#N/A</f>
        <v>#N/A</v>
      </c>
      <c r="N354" s="82" t="e">
        <f>#N/A</f>
        <v>#N/A</v>
      </c>
      <c r="O354" s="82" t="e">
        <f>#N/A</f>
        <v>#N/A</v>
      </c>
      <c r="P354" s="82" t="e">
        <f>#N/A</f>
        <v>#N/A</v>
      </c>
      <c r="Q354" s="82" t="e">
        <f>#N/A</f>
        <v>#N/A</v>
      </c>
      <c r="R354" s="12" t="e">
        <f>AVERAGE(F354:Q354)</f>
        <v>#N/A</v>
      </c>
      <c r="S354" s="40"/>
    </row>
    <row r="355" spans="1:19" s="1" customFormat="1" ht="22.5" customHeight="1" thickBot="1" x14ac:dyDescent="0.25">
      <c r="A355" s="554"/>
      <c r="B355" s="22"/>
      <c r="C355" s="32"/>
      <c r="D355" s="32"/>
      <c r="E355" s="32"/>
      <c r="F355" s="15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33"/>
      <c r="S355" s="40"/>
    </row>
    <row r="356" spans="1:19" s="1" customFormat="1" ht="22.5" customHeight="1" x14ac:dyDescent="0.2">
      <c r="A356" s="554"/>
      <c r="B356" s="541" t="s">
        <v>38</v>
      </c>
      <c r="C356" s="544" t="s">
        <v>270</v>
      </c>
      <c r="D356" s="545"/>
      <c r="E356" s="546"/>
      <c r="F356" s="83">
        <v>7.83</v>
      </c>
      <c r="G356" s="34">
        <v>7.83</v>
      </c>
      <c r="H356" s="34">
        <v>7.83</v>
      </c>
      <c r="I356" s="34">
        <v>7.83</v>
      </c>
      <c r="J356" s="34">
        <v>7.83</v>
      </c>
      <c r="K356" s="34">
        <v>7.83</v>
      </c>
      <c r="L356" s="34">
        <v>7.83</v>
      </c>
      <c r="M356" s="34">
        <v>7.83</v>
      </c>
      <c r="N356" s="34">
        <v>7.83</v>
      </c>
      <c r="O356" s="34">
        <v>7.83</v>
      </c>
      <c r="P356" s="34">
        <v>7.83</v>
      </c>
      <c r="Q356" s="34">
        <v>7.83</v>
      </c>
      <c r="R356" s="50">
        <f>AVERAGE(F356:Q356)</f>
        <v>7.8299999999999992</v>
      </c>
      <c r="S356" s="92"/>
    </row>
    <row r="357" spans="1:19" s="1" customFormat="1" ht="22.5" customHeight="1" x14ac:dyDescent="0.2">
      <c r="A357" s="554"/>
      <c r="B357" s="556"/>
      <c r="C357" s="188"/>
      <c r="D357" s="189"/>
      <c r="E357" s="190" t="s">
        <v>238</v>
      </c>
      <c r="F357" s="162">
        <v>0</v>
      </c>
      <c r="G357" s="160">
        <v>0</v>
      </c>
      <c r="H357" s="160">
        <v>0</v>
      </c>
      <c r="I357" s="160">
        <v>0</v>
      </c>
      <c r="J357" s="160">
        <v>0</v>
      </c>
      <c r="K357" s="160">
        <v>0</v>
      </c>
      <c r="L357" s="160">
        <v>0</v>
      </c>
      <c r="M357" s="160">
        <v>0</v>
      </c>
      <c r="N357" s="160">
        <v>0</v>
      </c>
      <c r="O357" s="160">
        <v>0</v>
      </c>
      <c r="P357" s="160">
        <v>0</v>
      </c>
      <c r="Q357" s="160">
        <v>0</v>
      </c>
      <c r="R357" s="46">
        <f>AVERAGE(F357:Q357)</f>
        <v>0</v>
      </c>
      <c r="S357" s="92"/>
    </row>
    <row r="358" spans="1:19" s="1" customFormat="1" ht="22.5" customHeight="1" thickBot="1" x14ac:dyDescent="0.25">
      <c r="A358" s="554"/>
      <c r="B358" s="542"/>
      <c r="C358" s="201"/>
      <c r="D358" s="194"/>
      <c r="E358" s="178"/>
      <c r="F358" s="79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49"/>
      <c r="S358" s="92"/>
    </row>
    <row r="359" spans="1:19" s="1" customFormat="1" ht="22.5" customHeight="1" thickBot="1" x14ac:dyDescent="0.25">
      <c r="A359" s="554"/>
      <c r="B359" s="543"/>
      <c r="C359" s="547" t="s">
        <v>7</v>
      </c>
      <c r="D359" s="548"/>
      <c r="E359" s="549"/>
      <c r="F359" s="82" t="e">
        <f>#N/A</f>
        <v>#N/A</v>
      </c>
      <c r="G359" s="26" t="e">
        <f>#N/A</f>
        <v>#N/A</v>
      </c>
      <c r="H359" s="26" t="e">
        <f>#N/A</f>
        <v>#N/A</v>
      </c>
      <c r="I359" s="26" t="e">
        <f>#N/A</f>
        <v>#N/A</v>
      </c>
      <c r="J359" s="26" t="e">
        <f>#N/A</f>
        <v>#N/A</v>
      </c>
      <c r="K359" s="26" t="e">
        <f>#N/A</f>
        <v>#N/A</v>
      </c>
      <c r="L359" s="26" t="e">
        <f>#N/A</f>
        <v>#N/A</v>
      </c>
      <c r="M359" s="26" t="e">
        <f>#N/A</f>
        <v>#N/A</v>
      </c>
      <c r="N359" s="26" t="e">
        <f>#N/A</f>
        <v>#N/A</v>
      </c>
      <c r="O359" s="26" t="e">
        <f>#N/A</f>
        <v>#N/A</v>
      </c>
      <c r="P359" s="26" t="e">
        <f>#N/A</f>
        <v>#N/A</v>
      </c>
      <c r="Q359" s="27" t="e">
        <f>#N/A</f>
        <v>#N/A</v>
      </c>
      <c r="R359" s="28" t="e">
        <f>#N/A</f>
        <v>#N/A</v>
      </c>
      <c r="S359" s="40"/>
    </row>
    <row r="360" spans="1:19" s="1" customFormat="1" ht="22.5" customHeight="1" thickBot="1" x14ac:dyDescent="0.25">
      <c r="A360" s="554"/>
      <c r="B360" s="22"/>
      <c r="C360" s="32"/>
      <c r="D360" s="32"/>
      <c r="E360" s="32"/>
      <c r="F360" s="15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33"/>
      <c r="S360" s="40"/>
    </row>
    <row r="361" spans="1:19" s="1" customFormat="1" ht="22.5" customHeight="1" x14ac:dyDescent="0.2">
      <c r="A361" s="554"/>
      <c r="B361" s="550" t="s">
        <v>39</v>
      </c>
      <c r="C361" s="544" t="s">
        <v>270</v>
      </c>
      <c r="D361" s="545"/>
      <c r="E361" s="546"/>
      <c r="F361" s="83">
        <v>5.3</v>
      </c>
      <c r="G361" s="34">
        <v>5.3</v>
      </c>
      <c r="H361" s="34">
        <v>5.3</v>
      </c>
      <c r="I361" s="34">
        <v>5.3</v>
      </c>
      <c r="J361" s="34">
        <v>5.3</v>
      </c>
      <c r="K361" s="34">
        <v>5.3</v>
      </c>
      <c r="L361" s="34">
        <v>5.3</v>
      </c>
      <c r="M361" s="34">
        <v>5.3</v>
      </c>
      <c r="N361" s="34">
        <v>5.3</v>
      </c>
      <c r="O361" s="34">
        <v>5.3</v>
      </c>
      <c r="P361" s="34">
        <v>5.3</v>
      </c>
      <c r="Q361" s="34">
        <v>5.3</v>
      </c>
      <c r="R361" s="50">
        <f>AVERAGE(F361:Q361)</f>
        <v>5.2999999999999989</v>
      </c>
      <c r="S361" s="92"/>
    </row>
    <row r="362" spans="1:19" s="1" customFormat="1" ht="22.5" customHeight="1" x14ac:dyDescent="0.2">
      <c r="A362" s="554"/>
      <c r="B362" s="542"/>
      <c r="C362" s="188" t="s">
        <v>190</v>
      </c>
      <c r="D362" s="189" t="s">
        <v>137</v>
      </c>
      <c r="E362" s="190" t="s">
        <v>238</v>
      </c>
      <c r="F362" s="426">
        <v>0</v>
      </c>
      <c r="G362" s="215">
        <v>0</v>
      </c>
      <c r="H362" s="215">
        <v>0</v>
      </c>
      <c r="I362" s="215">
        <v>0</v>
      </c>
      <c r="J362" s="215">
        <v>0</v>
      </c>
      <c r="K362" s="215">
        <v>0</v>
      </c>
      <c r="L362" s="215">
        <v>0</v>
      </c>
      <c r="M362" s="215">
        <v>0</v>
      </c>
      <c r="N362" s="215">
        <v>0</v>
      </c>
      <c r="O362" s="215">
        <v>0</v>
      </c>
      <c r="P362" s="215">
        <v>0</v>
      </c>
      <c r="Q362" s="215">
        <v>0</v>
      </c>
      <c r="R362" s="46">
        <f>AVERAGE(F362:Q362)</f>
        <v>0</v>
      </c>
      <c r="S362" s="92"/>
    </row>
    <row r="363" spans="1:19" s="1" customFormat="1" ht="22.5" customHeight="1" thickBot="1" x14ac:dyDescent="0.25">
      <c r="A363" s="554"/>
      <c r="B363" s="542"/>
      <c r="C363" s="201"/>
      <c r="D363" s="194"/>
      <c r="E363" s="178"/>
      <c r="F363" s="79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49"/>
      <c r="S363" s="92"/>
    </row>
    <row r="364" spans="1:19" s="1" customFormat="1" ht="22.5" customHeight="1" thickBot="1" x14ac:dyDescent="0.25">
      <c r="A364" s="554"/>
      <c r="B364" s="543"/>
      <c r="C364" s="547" t="s">
        <v>7</v>
      </c>
      <c r="D364" s="548"/>
      <c r="E364" s="549"/>
      <c r="F364" s="82" t="e">
        <f>#N/A</f>
        <v>#N/A</v>
      </c>
      <c r="G364" s="26" t="e">
        <f>#N/A</f>
        <v>#N/A</v>
      </c>
      <c r="H364" s="26" t="e">
        <f>#N/A</f>
        <v>#N/A</v>
      </c>
      <c r="I364" s="26" t="e">
        <f>#N/A</f>
        <v>#N/A</v>
      </c>
      <c r="J364" s="26" t="e">
        <f>#N/A</f>
        <v>#N/A</v>
      </c>
      <c r="K364" s="26" t="e">
        <f>#N/A</f>
        <v>#N/A</v>
      </c>
      <c r="L364" s="26" t="e">
        <f>#N/A</f>
        <v>#N/A</v>
      </c>
      <c r="M364" s="26" t="e">
        <f>#N/A</f>
        <v>#N/A</v>
      </c>
      <c r="N364" s="26" t="e">
        <f>#N/A</f>
        <v>#N/A</v>
      </c>
      <c r="O364" s="26" t="e">
        <f>#N/A</f>
        <v>#N/A</v>
      </c>
      <c r="P364" s="26" t="e">
        <f>#N/A</f>
        <v>#N/A</v>
      </c>
      <c r="Q364" s="27" t="e">
        <f>#N/A</f>
        <v>#N/A</v>
      </c>
      <c r="R364" s="28" t="e">
        <f>AVERAGE(F364:Q364)</f>
        <v>#N/A</v>
      </c>
      <c r="S364" s="40"/>
    </row>
    <row r="365" spans="1:19" s="1" customFormat="1" ht="22.5" customHeight="1" thickBot="1" x14ac:dyDescent="0.25">
      <c r="A365" s="554"/>
      <c r="B365" s="22"/>
      <c r="C365" s="32"/>
      <c r="D365" s="32"/>
      <c r="E365" s="32"/>
      <c r="F365" s="15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33"/>
      <c r="S365" s="40"/>
    </row>
    <row r="366" spans="1:19" s="1" customFormat="1" ht="22.5" customHeight="1" thickBot="1" x14ac:dyDescent="0.25">
      <c r="A366" s="554"/>
      <c r="B366" s="550" t="s">
        <v>40</v>
      </c>
      <c r="C366" s="544" t="s">
        <v>270</v>
      </c>
      <c r="D366" s="545"/>
      <c r="E366" s="546"/>
      <c r="F366" s="83">
        <v>10</v>
      </c>
      <c r="G366" s="34">
        <v>10</v>
      </c>
      <c r="H366" s="34">
        <v>10</v>
      </c>
      <c r="I366" s="34">
        <v>10</v>
      </c>
      <c r="J366" s="34">
        <v>10</v>
      </c>
      <c r="K366" s="34">
        <v>10</v>
      </c>
      <c r="L366" s="34">
        <v>10</v>
      </c>
      <c r="M366" s="34">
        <v>10</v>
      </c>
      <c r="N366" s="34">
        <v>10</v>
      </c>
      <c r="O366" s="34">
        <v>10</v>
      </c>
      <c r="P366" s="34">
        <v>10</v>
      </c>
      <c r="Q366" s="34">
        <v>10</v>
      </c>
      <c r="R366" s="48">
        <f>AVERAGE(F366:Q366)</f>
        <v>10</v>
      </c>
      <c r="S366" s="92"/>
    </row>
    <row r="367" spans="1:19" s="1" customFormat="1" ht="22.5" customHeight="1" thickBot="1" x14ac:dyDescent="0.25">
      <c r="A367" s="554"/>
      <c r="B367" s="543"/>
      <c r="C367" s="547" t="s">
        <v>7</v>
      </c>
      <c r="D367" s="548"/>
      <c r="E367" s="549"/>
      <c r="F367" s="82" t="e">
        <f>#N/A</f>
        <v>#N/A</v>
      </c>
      <c r="G367" s="26" t="e">
        <f>#N/A</f>
        <v>#N/A</v>
      </c>
      <c r="H367" s="26" t="e">
        <f>#N/A</f>
        <v>#N/A</v>
      </c>
      <c r="I367" s="26" t="e">
        <f>#N/A</f>
        <v>#N/A</v>
      </c>
      <c r="J367" s="26" t="e">
        <f>#N/A</f>
        <v>#N/A</v>
      </c>
      <c r="K367" s="26" t="e">
        <f>#N/A</f>
        <v>#N/A</v>
      </c>
      <c r="L367" s="26" t="e">
        <f>#N/A</f>
        <v>#N/A</v>
      </c>
      <c r="M367" s="26" t="e">
        <f>#N/A</f>
        <v>#N/A</v>
      </c>
      <c r="N367" s="26" t="e">
        <f>#N/A</f>
        <v>#N/A</v>
      </c>
      <c r="O367" s="26" t="e">
        <f>#N/A</f>
        <v>#N/A</v>
      </c>
      <c r="P367" s="26" t="e">
        <f>#N/A</f>
        <v>#N/A</v>
      </c>
      <c r="Q367" s="27" t="e">
        <f>#N/A</f>
        <v>#N/A</v>
      </c>
      <c r="R367" s="12" t="e">
        <f>AVERAGE(F367:Q367)</f>
        <v>#N/A</v>
      </c>
      <c r="S367" s="40"/>
    </row>
    <row r="368" spans="1:19" s="1" customFormat="1" ht="22.5" customHeight="1" thickBot="1" x14ac:dyDescent="0.25">
      <c r="A368" s="554"/>
      <c r="B368" s="22"/>
      <c r="C368" s="32"/>
      <c r="D368" s="32"/>
      <c r="E368" s="32"/>
      <c r="F368" s="15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33"/>
      <c r="S368" s="40"/>
    </row>
    <row r="369" spans="1:20" s="1" customFormat="1" ht="22.5" customHeight="1" thickBot="1" x14ac:dyDescent="0.25">
      <c r="A369" s="554"/>
      <c r="B369" s="541" t="s">
        <v>113</v>
      </c>
      <c r="C369" s="544" t="s">
        <v>270</v>
      </c>
      <c r="D369" s="545"/>
      <c r="E369" s="546"/>
      <c r="F369" s="112">
        <v>0</v>
      </c>
      <c r="G369" s="112">
        <v>0</v>
      </c>
      <c r="H369" s="112">
        <v>0</v>
      </c>
      <c r="I369" s="112">
        <v>0</v>
      </c>
      <c r="J369" s="112">
        <v>0</v>
      </c>
      <c r="K369" s="112">
        <v>0</v>
      </c>
      <c r="L369" s="112">
        <v>0</v>
      </c>
      <c r="M369" s="112">
        <v>0</v>
      </c>
      <c r="N369" s="112">
        <v>0</v>
      </c>
      <c r="O369" s="112">
        <v>0</v>
      </c>
      <c r="P369" s="112">
        <v>0</v>
      </c>
      <c r="Q369" s="112">
        <v>0</v>
      </c>
      <c r="R369" s="48">
        <f>AVERAGE(F369:Q369)</f>
        <v>0</v>
      </c>
      <c r="S369" s="551"/>
      <c r="T369" s="552"/>
    </row>
    <row r="370" spans="1:20" s="1" customFormat="1" ht="30.75" customHeight="1" thickBot="1" x14ac:dyDescent="0.25">
      <c r="A370" s="554"/>
      <c r="B370" s="543"/>
      <c r="C370" s="547" t="s">
        <v>7</v>
      </c>
      <c r="D370" s="548"/>
      <c r="E370" s="549"/>
      <c r="F370" s="82" t="e">
        <f>#N/A</f>
        <v>#N/A</v>
      </c>
      <c r="G370" s="26" t="e">
        <f>#N/A</f>
        <v>#N/A</v>
      </c>
      <c r="H370" s="26" t="e">
        <f>#N/A</f>
        <v>#N/A</v>
      </c>
      <c r="I370" s="26">
        <f>SUM(I369:I369)</f>
        <v>0</v>
      </c>
      <c r="J370" s="26" t="e">
        <f>#N/A</f>
        <v>#N/A</v>
      </c>
      <c r="K370" s="26" t="e">
        <f>#N/A</f>
        <v>#N/A</v>
      </c>
      <c r="L370" s="26" t="e">
        <f>#N/A</f>
        <v>#N/A</v>
      </c>
      <c r="M370" s="26" t="e">
        <f>#N/A</f>
        <v>#N/A</v>
      </c>
      <c r="N370" s="26" t="e">
        <f>#N/A</f>
        <v>#N/A</v>
      </c>
      <c r="O370" s="26" t="e">
        <f>#N/A</f>
        <v>#N/A</v>
      </c>
      <c r="P370" s="26" t="e">
        <f>#N/A</f>
        <v>#N/A</v>
      </c>
      <c r="Q370" s="27" t="e">
        <f>#N/A</f>
        <v>#N/A</v>
      </c>
      <c r="R370" s="12" t="e">
        <f>AVERAGE(F370:Q370)</f>
        <v>#N/A</v>
      </c>
      <c r="S370" s="40"/>
    </row>
    <row r="371" spans="1:20" s="1" customFormat="1" ht="22.5" customHeight="1" thickBot="1" x14ac:dyDescent="0.25">
      <c r="A371" s="554"/>
      <c r="B371" s="22"/>
      <c r="C371" s="32"/>
      <c r="D371" s="32"/>
      <c r="E371" s="32"/>
      <c r="F371" s="15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33"/>
      <c r="S371" s="40"/>
    </row>
    <row r="372" spans="1:20" s="1" customFormat="1" ht="22.5" customHeight="1" x14ac:dyDescent="0.2">
      <c r="A372" s="554"/>
      <c r="B372" s="550" t="s">
        <v>42</v>
      </c>
      <c r="C372" s="544" t="s">
        <v>270</v>
      </c>
      <c r="D372" s="545"/>
      <c r="E372" s="546"/>
      <c r="F372" s="83">
        <v>32</v>
      </c>
      <c r="G372" s="34">
        <v>32</v>
      </c>
      <c r="H372" s="34">
        <v>32</v>
      </c>
      <c r="I372" s="34">
        <v>32</v>
      </c>
      <c r="J372" s="34">
        <v>32.5</v>
      </c>
      <c r="K372" s="34">
        <v>32.5</v>
      </c>
      <c r="L372" s="34">
        <v>23</v>
      </c>
      <c r="M372" s="34">
        <v>20</v>
      </c>
      <c r="N372" s="34">
        <v>28.5</v>
      </c>
      <c r="O372" s="34">
        <v>28.5</v>
      </c>
      <c r="P372" s="34">
        <v>28</v>
      </c>
      <c r="Q372" s="34">
        <v>28</v>
      </c>
      <c r="R372" s="48">
        <f>AVERAGE(F372:Q372)</f>
        <v>29.083333333333332</v>
      </c>
      <c r="S372" s="92"/>
    </row>
    <row r="373" spans="1:20" s="1" customFormat="1" ht="22.5" customHeight="1" thickBot="1" x14ac:dyDescent="0.25">
      <c r="A373" s="554"/>
      <c r="B373" s="542"/>
      <c r="C373" s="201"/>
      <c r="D373" s="194"/>
      <c r="E373" s="178"/>
      <c r="F373" s="79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49"/>
      <c r="S373" s="92"/>
    </row>
    <row r="374" spans="1:20" s="1" customFormat="1" ht="22.5" customHeight="1" thickBot="1" x14ac:dyDescent="0.25">
      <c r="A374" s="554"/>
      <c r="B374" s="543"/>
      <c r="C374" s="547" t="s">
        <v>7</v>
      </c>
      <c r="D374" s="548"/>
      <c r="E374" s="549"/>
      <c r="F374" s="82" t="e">
        <f>#N/A</f>
        <v>#N/A</v>
      </c>
      <c r="G374" s="26" t="e">
        <f>#N/A</f>
        <v>#N/A</v>
      </c>
      <c r="H374" s="26" t="e">
        <f>#N/A</f>
        <v>#N/A</v>
      </c>
      <c r="I374" s="26" t="e">
        <f>#N/A</f>
        <v>#N/A</v>
      </c>
      <c r="J374" s="26" t="e">
        <f>#N/A</f>
        <v>#N/A</v>
      </c>
      <c r="K374" s="26" t="e">
        <f>#N/A</f>
        <v>#N/A</v>
      </c>
      <c r="L374" s="26" t="e">
        <f>#N/A</f>
        <v>#N/A</v>
      </c>
      <c r="M374" s="26" t="e">
        <f>#N/A</f>
        <v>#N/A</v>
      </c>
      <c r="N374" s="26" t="e">
        <f>#N/A</f>
        <v>#N/A</v>
      </c>
      <c r="O374" s="26" t="e">
        <f>#N/A</f>
        <v>#N/A</v>
      </c>
      <c r="P374" s="26" t="e">
        <f>#N/A</f>
        <v>#N/A</v>
      </c>
      <c r="Q374" s="27" t="e">
        <f>#N/A</f>
        <v>#N/A</v>
      </c>
      <c r="R374" s="28" t="e">
        <f>AVERAGE(F374:Q374)</f>
        <v>#N/A</v>
      </c>
      <c r="S374" s="40"/>
    </row>
    <row r="375" spans="1:20" s="1" customFormat="1" ht="22.5" customHeight="1" thickBot="1" x14ac:dyDescent="0.25">
      <c r="A375" s="554"/>
      <c r="B375" s="22"/>
      <c r="C375" s="200"/>
      <c r="D375" s="200"/>
      <c r="E375" s="200"/>
      <c r="F375" s="15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33"/>
      <c r="S375" s="40"/>
    </row>
    <row r="376" spans="1:20" s="1" customFormat="1" ht="22.5" customHeight="1" x14ac:dyDescent="0.2">
      <c r="A376" s="554"/>
      <c r="B376" s="541" t="s">
        <v>174</v>
      </c>
      <c r="C376" s="544" t="s">
        <v>270</v>
      </c>
      <c r="D376" s="545"/>
      <c r="E376" s="546"/>
      <c r="F376" s="83">
        <v>2.5</v>
      </c>
      <c r="G376" s="34">
        <v>2.5</v>
      </c>
      <c r="H376" s="34">
        <v>2.5</v>
      </c>
      <c r="I376" s="34">
        <v>2.5</v>
      </c>
      <c r="J376" s="34">
        <v>2.5</v>
      </c>
      <c r="K376" s="34">
        <v>2.5</v>
      </c>
      <c r="L376" s="34">
        <v>2.5</v>
      </c>
      <c r="M376" s="34">
        <v>2.5</v>
      </c>
      <c r="N376" s="34">
        <v>2.5</v>
      </c>
      <c r="O376" s="34">
        <v>2.5</v>
      </c>
      <c r="P376" s="34">
        <v>2.5</v>
      </c>
      <c r="Q376" s="34">
        <v>2.5</v>
      </c>
      <c r="R376" s="50">
        <f>AVERAGE(F376:Q376)</f>
        <v>2.5</v>
      </c>
      <c r="S376" s="40"/>
    </row>
    <row r="377" spans="1:20" s="1" customFormat="1" ht="22.5" customHeight="1" thickBot="1" x14ac:dyDescent="0.25">
      <c r="A377" s="554"/>
      <c r="B377" s="542"/>
      <c r="C377" s="207"/>
      <c r="D377" s="206"/>
      <c r="E377" s="184"/>
      <c r="F377" s="79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49"/>
      <c r="S377" s="40"/>
    </row>
    <row r="378" spans="1:20" s="1" customFormat="1" ht="22.5" customHeight="1" thickBot="1" x14ac:dyDescent="0.25">
      <c r="A378" s="554"/>
      <c r="B378" s="543"/>
      <c r="C378" s="547" t="s">
        <v>7</v>
      </c>
      <c r="D378" s="548"/>
      <c r="E378" s="549"/>
      <c r="F378" s="82" t="e">
        <f>#N/A</f>
        <v>#N/A</v>
      </c>
      <c r="G378" s="26" t="e">
        <f>#N/A</f>
        <v>#N/A</v>
      </c>
      <c r="H378" s="26" t="e">
        <f>#N/A</f>
        <v>#N/A</v>
      </c>
      <c r="I378" s="26" t="e">
        <f>#N/A</f>
        <v>#N/A</v>
      </c>
      <c r="J378" s="26" t="e">
        <f>#N/A</f>
        <v>#N/A</v>
      </c>
      <c r="K378" s="26" t="e">
        <f>#N/A</f>
        <v>#N/A</v>
      </c>
      <c r="L378" s="26" t="e">
        <f>#N/A</f>
        <v>#N/A</v>
      </c>
      <c r="M378" s="26" t="e">
        <f>#N/A</f>
        <v>#N/A</v>
      </c>
      <c r="N378" s="26" t="e">
        <f>#N/A</f>
        <v>#N/A</v>
      </c>
      <c r="O378" s="26" t="e">
        <f>#N/A</f>
        <v>#N/A</v>
      </c>
      <c r="P378" s="26" t="e">
        <f>#N/A</f>
        <v>#N/A</v>
      </c>
      <c r="Q378" s="27" t="e">
        <f>#N/A</f>
        <v>#N/A</v>
      </c>
      <c r="R378" s="28" t="e">
        <f>AVERAGE(F378:Q378)</f>
        <v>#N/A</v>
      </c>
      <c r="S378" s="40"/>
    </row>
    <row r="379" spans="1:20" s="23" customFormat="1" ht="22.5" customHeight="1" thickBot="1" x14ac:dyDescent="0.25">
      <c r="A379" s="554"/>
      <c r="B379" s="22"/>
      <c r="C379" s="32"/>
      <c r="D379" s="32"/>
      <c r="E379" s="32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33"/>
      <c r="S379" s="40"/>
    </row>
    <row r="380" spans="1:20" s="23" customFormat="1" ht="22.5" customHeight="1" x14ac:dyDescent="0.2">
      <c r="A380" s="554"/>
      <c r="B380" s="550" t="s">
        <v>41</v>
      </c>
      <c r="C380" s="544" t="s">
        <v>270</v>
      </c>
      <c r="D380" s="545"/>
      <c r="E380" s="546"/>
      <c r="F380" s="83">
        <v>17</v>
      </c>
      <c r="G380" s="34">
        <v>17</v>
      </c>
      <c r="H380" s="34">
        <v>17</v>
      </c>
      <c r="I380" s="34">
        <v>17</v>
      </c>
      <c r="J380" s="34">
        <v>17</v>
      </c>
      <c r="K380" s="34">
        <v>17</v>
      </c>
      <c r="L380" s="34">
        <v>17</v>
      </c>
      <c r="M380" s="34">
        <v>17</v>
      </c>
      <c r="N380" s="34">
        <v>17</v>
      </c>
      <c r="O380" s="34">
        <v>17</v>
      </c>
      <c r="P380" s="34">
        <v>17</v>
      </c>
      <c r="Q380" s="34">
        <v>17</v>
      </c>
      <c r="R380" s="48">
        <f>AVERAGE(F380:Q380)</f>
        <v>17</v>
      </c>
      <c r="S380" s="92"/>
    </row>
    <row r="381" spans="1:20" s="23" customFormat="1" ht="22.5" customHeight="1" thickBot="1" x14ac:dyDescent="0.25">
      <c r="A381" s="554"/>
      <c r="B381" s="542"/>
      <c r="C381" s="201"/>
      <c r="D381" s="194"/>
      <c r="E381" s="178"/>
      <c r="F381" s="79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49"/>
      <c r="S381" s="92"/>
    </row>
    <row r="382" spans="1:20" s="23" customFormat="1" ht="22.5" customHeight="1" thickBot="1" x14ac:dyDescent="0.25">
      <c r="A382" s="555"/>
      <c r="B382" s="543"/>
      <c r="C382" s="547" t="s">
        <v>7</v>
      </c>
      <c r="D382" s="548"/>
      <c r="E382" s="549"/>
      <c r="F382" s="82" t="e">
        <f>#N/A</f>
        <v>#N/A</v>
      </c>
      <c r="G382" s="26" t="e">
        <f>#N/A</f>
        <v>#N/A</v>
      </c>
      <c r="H382" s="26" t="e">
        <f>#N/A</f>
        <v>#N/A</v>
      </c>
      <c r="I382" s="26" t="e">
        <f>#N/A</f>
        <v>#N/A</v>
      </c>
      <c r="J382" s="26" t="e">
        <f>#N/A</f>
        <v>#N/A</v>
      </c>
      <c r="K382" s="26" t="e">
        <f>#N/A</f>
        <v>#N/A</v>
      </c>
      <c r="L382" s="26" t="e">
        <f>#N/A</f>
        <v>#N/A</v>
      </c>
      <c r="M382" s="26" t="e">
        <f>#N/A</f>
        <v>#N/A</v>
      </c>
      <c r="N382" s="26" t="e">
        <f>#N/A</f>
        <v>#N/A</v>
      </c>
      <c r="O382" s="26" t="e">
        <f>#N/A</f>
        <v>#N/A</v>
      </c>
      <c r="P382" s="26" t="e">
        <f>#N/A</f>
        <v>#N/A</v>
      </c>
      <c r="Q382" s="27" t="e">
        <f>#N/A</f>
        <v>#N/A</v>
      </c>
      <c r="R382" s="28" t="e">
        <f>AVERAGE(F382:Q382)</f>
        <v>#N/A</v>
      </c>
      <c r="S382" s="40"/>
    </row>
    <row r="383" spans="1:20" s="23" customFormat="1" ht="22.5" customHeight="1" thickBot="1" x14ac:dyDescent="0.25">
      <c r="A383" s="22"/>
      <c r="B383" s="22"/>
      <c r="C383" s="32"/>
      <c r="D383" s="32"/>
      <c r="E383" s="32"/>
      <c r="F383" s="15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33"/>
      <c r="S383" s="40"/>
    </row>
    <row r="384" spans="1:20" s="1" customFormat="1" ht="51" customHeight="1" thickBot="1" x14ac:dyDescent="0.25">
      <c r="A384" s="532"/>
      <c r="B384" s="533"/>
      <c r="C384" s="32"/>
      <c r="D384" s="32"/>
      <c r="E384" s="154" t="s">
        <v>279</v>
      </c>
      <c r="F384" s="411" t="e">
        <f>F350+F359+F364+F367+F382+F374+F370+F378+F354</f>
        <v>#N/A</v>
      </c>
      <c r="G384" s="88" t="e">
        <f>#N/A</f>
        <v>#N/A</v>
      </c>
      <c r="H384" s="88" t="e">
        <f>#N/A</f>
        <v>#N/A</v>
      </c>
      <c r="I384" s="88" t="e">
        <f>#N/A</f>
        <v>#N/A</v>
      </c>
      <c r="J384" s="88" t="e">
        <f>#N/A</f>
        <v>#N/A</v>
      </c>
      <c r="K384" s="88" t="e">
        <f>#N/A</f>
        <v>#N/A</v>
      </c>
      <c r="L384" s="88" t="e">
        <f>#N/A</f>
        <v>#N/A</v>
      </c>
      <c r="M384" s="88" t="e">
        <f>#N/A</f>
        <v>#N/A</v>
      </c>
      <c r="N384" s="88" t="e">
        <f>#N/A</f>
        <v>#N/A</v>
      </c>
      <c r="O384" s="88" t="e">
        <f>#N/A</f>
        <v>#N/A</v>
      </c>
      <c r="P384" s="88" t="e">
        <f>#N/A</f>
        <v>#N/A</v>
      </c>
      <c r="Q384" s="88" t="e">
        <f>#N/A</f>
        <v>#N/A</v>
      </c>
      <c r="R384" s="20" t="e">
        <f>AVERAGE(F384:Q384)</f>
        <v>#N/A</v>
      </c>
      <c r="S384" s="92"/>
      <c r="T384" s="393"/>
    </row>
    <row r="388" spans="1:20" ht="13.5" thickBot="1" x14ac:dyDescent="0.25"/>
    <row r="389" spans="1:20" ht="59.25" customHeight="1" thickBot="1" x14ac:dyDescent="0.25">
      <c r="A389" s="534" t="s">
        <v>283</v>
      </c>
      <c r="B389" s="535"/>
      <c r="C389" s="32"/>
      <c r="D389" s="32"/>
      <c r="E389" s="154" t="s">
        <v>285</v>
      </c>
      <c r="F389" s="113" t="e">
        <f>F41+F70+F75+F97+F129+F159+F171+F254+F321+F332+F343+F384</f>
        <v>#N/A</v>
      </c>
      <c r="G389" s="113" t="e">
        <f>#N/A</f>
        <v>#N/A</v>
      </c>
      <c r="H389" s="113" t="e">
        <f>#N/A</f>
        <v>#N/A</v>
      </c>
      <c r="I389" s="113" t="e">
        <f>#N/A</f>
        <v>#N/A</v>
      </c>
      <c r="J389" s="113" t="e">
        <f>#N/A</f>
        <v>#N/A</v>
      </c>
      <c r="K389" s="113" t="e">
        <f>#N/A</f>
        <v>#N/A</v>
      </c>
      <c r="L389" s="113" t="e">
        <f>#N/A</f>
        <v>#N/A</v>
      </c>
      <c r="M389" s="113" t="e">
        <f>#N/A</f>
        <v>#N/A</v>
      </c>
      <c r="N389" s="113" t="e">
        <f>#N/A</f>
        <v>#N/A</v>
      </c>
      <c r="O389" s="113" t="e">
        <f>#N/A</f>
        <v>#N/A</v>
      </c>
      <c r="P389" s="113" t="e">
        <f>#N/A</f>
        <v>#N/A</v>
      </c>
      <c r="Q389" s="113" t="e">
        <f>#N/A</f>
        <v>#N/A</v>
      </c>
      <c r="R389" s="20" t="e">
        <f>AVERAGE(F389:Q389)</f>
        <v>#N/A</v>
      </c>
      <c r="S389" s="92"/>
      <c r="T389" s="169"/>
    </row>
    <row r="391" spans="1:20" ht="13.5" thickBot="1" x14ac:dyDescent="0.25"/>
    <row r="392" spans="1:20" ht="33.75" customHeight="1" thickBot="1" x14ac:dyDescent="0.3">
      <c r="A392" s="536"/>
      <c r="B392" s="536"/>
      <c r="E392" s="154" t="s">
        <v>284</v>
      </c>
      <c r="F392" s="17">
        <v>855.7199999999998</v>
      </c>
      <c r="G392" s="17">
        <v>860.80999999999983</v>
      </c>
      <c r="H392" s="17">
        <v>857.85999999999979</v>
      </c>
      <c r="I392" s="17">
        <v>856.55999999999983</v>
      </c>
      <c r="J392" s="17">
        <v>847.4799999999999</v>
      </c>
      <c r="K392" s="17">
        <v>847.57999999999993</v>
      </c>
      <c r="L392" s="17">
        <v>859.51</v>
      </c>
      <c r="M392" s="17">
        <v>858.06</v>
      </c>
      <c r="N392" s="17">
        <v>859.59999999999991</v>
      </c>
      <c r="O392" s="17">
        <v>851.54</v>
      </c>
      <c r="P392" s="17">
        <v>893.02999999999986</v>
      </c>
      <c r="Q392" s="17">
        <v>892.16</v>
      </c>
      <c r="R392" s="17">
        <v>861.65916666666681</v>
      </c>
    </row>
    <row r="394" spans="1:20" ht="13.5" thickBot="1" x14ac:dyDescent="0.25"/>
    <row r="395" spans="1:20" ht="36" customHeight="1" thickBot="1" x14ac:dyDescent="0.35">
      <c r="A395" s="537" t="s">
        <v>282</v>
      </c>
      <c r="B395" s="538"/>
      <c r="C395" s="424">
        <f>F12+F19+F24+F29+F33+F37+F45+F50+F55+F60+F66+F73+F79+F84+F91+F101+F116+F124+F132+F137+F147+F151+F155+F162+F163+F167+F175+F181+F186+F190+F194+F198+F204+F208+F212+F216+F220+F224+F228+F232+F236+F240+F244+F249+F258+F267+F272+F278+F288+F293+F298+F302+F306+F314+F318+F324+F328+F335+F339+F347+F352+F356+F361+F376+F141+F106+F259</f>
        <v>822.31999999999994</v>
      </c>
      <c r="E395" s="154" t="s">
        <v>276</v>
      </c>
      <c r="F395" s="100" t="e">
        <f>F389-F392</f>
        <v>#N/A</v>
      </c>
      <c r="G395" s="100" t="e">
        <f>#N/A</f>
        <v>#N/A</v>
      </c>
      <c r="H395" s="100" t="e">
        <f>#N/A</f>
        <v>#N/A</v>
      </c>
      <c r="I395" s="100" t="e">
        <f>#N/A</f>
        <v>#N/A</v>
      </c>
      <c r="J395" s="100" t="e">
        <f>#N/A</f>
        <v>#N/A</v>
      </c>
      <c r="K395" s="100" t="e">
        <f>#N/A</f>
        <v>#N/A</v>
      </c>
      <c r="L395" s="100" t="e">
        <f>#N/A</f>
        <v>#N/A</v>
      </c>
      <c r="M395" s="100" t="e">
        <f>#N/A</f>
        <v>#N/A</v>
      </c>
      <c r="N395" s="100" t="e">
        <f>#N/A</f>
        <v>#N/A</v>
      </c>
      <c r="O395" s="100" t="e">
        <f>#N/A</f>
        <v>#N/A</v>
      </c>
      <c r="P395" s="100" t="e">
        <f>#N/A</f>
        <v>#N/A</v>
      </c>
      <c r="Q395" s="406" t="e">
        <f>#N/A</f>
        <v>#N/A</v>
      </c>
      <c r="R395" s="405" t="e">
        <f>#N/A</f>
        <v>#N/A</v>
      </c>
      <c r="T395" s="167"/>
    </row>
    <row r="397" spans="1:20" s="89" customFormat="1" x14ac:dyDescent="0.2">
      <c r="A397" s="6"/>
      <c r="B397" s="6"/>
      <c r="C397" s="19"/>
      <c r="D397" s="19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T397"/>
    </row>
    <row r="398" spans="1:20" ht="13.5" thickBot="1" x14ac:dyDescent="0.25"/>
    <row r="399" spans="1:20" ht="36.75" thickBot="1" x14ac:dyDescent="0.3">
      <c r="E399" s="409" t="s">
        <v>273</v>
      </c>
      <c r="F399" s="407">
        <f>F12+F19+F24+F29+F33+F37+F45+F46+F50+F55+F60+F66+F73+F79+F84+F85+F91+F92+F101+F106+F116+F124+F125+F132+F133+F137+F141+F147+F151+F155+F162+F163+F167+F175+F181+F182+F186+F190+F194+F195+F198+F204+F208+F212+F216+F220+F224+F228+F232+F236+F240+F244+F249+F258+F267+F268+F272+F273+F278+F288+F293+F294+F298+F302+F306+F314+F318+F324+F328+F335+F339+F347+F352+F356+F357+F361+F362+F366+F372+F376+F380+F102+F112+F307+F245+F25+F143+F259+F308+F279+F199+F200+F348+F117+F119+F118+F13+F274+F250+F80+F61+F56+F51+F176+F142</f>
        <v>870.16999999999985</v>
      </c>
      <c r="G399" s="407" t="e">
        <f>#N/A</f>
        <v>#N/A</v>
      </c>
      <c r="H399" s="407" t="e">
        <f>#N/A</f>
        <v>#N/A</v>
      </c>
      <c r="I399" s="407" t="e">
        <f>#N/A</f>
        <v>#N/A</v>
      </c>
      <c r="J399" s="407" t="e">
        <f>#N/A</f>
        <v>#N/A</v>
      </c>
      <c r="K399" s="407" t="e">
        <f>#N/A</f>
        <v>#N/A</v>
      </c>
      <c r="L399" s="407" t="e">
        <f>#N/A</f>
        <v>#N/A</v>
      </c>
      <c r="M399" s="407" t="e">
        <f>#N/A</f>
        <v>#N/A</v>
      </c>
      <c r="N399" s="407" t="e">
        <f>#N/A</f>
        <v>#N/A</v>
      </c>
      <c r="O399" s="407" t="e">
        <f>#N/A</f>
        <v>#N/A</v>
      </c>
      <c r="P399" s="407" t="e">
        <f>#N/A</f>
        <v>#N/A</v>
      </c>
      <c r="Q399" s="407" t="e">
        <f>#N/A</f>
        <v>#N/A</v>
      </c>
      <c r="R399" s="290" t="e">
        <f>AVERAGE(F399:Q399)</f>
        <v>#N/A</v>
      </c>
      <c r="S399" s="539" t="e">
        <f>R389+R546</f>
        <v>#N/A</v>
      </c>
      <c r="T399" s="540"/>
    </row>
    <row r="400" spans="1:20" ht="45.75" customHeight="1" thickBot="1" x14ac:dyDescent="0.35">
      <c r="E400" s="410" t="s">
        <v>274</v>
      </c>
      <c r="F400" s="408">
        <f>F14+F16+F21+F26+F30+F34+F38+F47+F52+F57+F62+F63+F67+F74+F81+F87+F88+F93+F103+F109+F120+F121+F126+F134+F138+F144+F148+F152+F156+F164+F168+F178+F183+F187+F191+F201+F205+F209+F213+F217+F221+F225+F229+F233+F237+F241+F246+F251+F260+F261+F264+F269+F275+F280+F281+F282+F285+F290+F295+F299+F303+F310+F311+F315+F325+F329+F336+F340+F349+F353+F358+F363+F369+F373+F377+F381+F262+F263+F289+F107+F108+F309+F20+F177+F86+F283+F113+F284+F15</f>
        <v>21.51</v>
      </c>
      <c r="G400" s="408" t="e">
        <f>#N/A</f>
        <v>#N/A</v>
      </c>
      <c r="H400" s="408" t="e">
        <f>#N/A</f>
        <v>#N/A</v>
      </c>
      <c r="I400" s="408" t="e">
        <f>#N/A</f>
        <v>#N/A</v>
      </c>
      <c r="J400" s="408" t="e">
        <f>#N/A</f>
        <v>#N/A</v>
      </c>
      <c r="K400" s="408" t="e">
        <f>#N/A</f>
        <v>#N/A</v>
      </c>
      <c r="L400" s="408" t="e">
        <f>#N/A</f>
        <v>#N/A</v>
      </c>
      <c r="M400" s="408" t="e">
        <f>#N/A</f>
        <v>#N/A</v>
      </c>
      <c r="N400" s="408" t="e">
        <f>#N/A</f>
        <v>#N/A</v>
      </c>
      <c r="O400" s="408" t="e">
        <f>#N/A</f>
        <v>#N/A</v>
      </c>
      <c r="P400" s="408" t="e">
        <f>#N/A</f>
        <v>#N/A</v>
      </c>
      <c r="Q400" s="408" t="e">
        <f>#N/A</f>
        <v>#N/A</v>
      </c>
      <c r="R400" s="405" t="e">
        <f>AVERAGE(F400:Q400)</f>
        <v>#N/A</v>
      </c>
      <c r="S400" s="397" t="e">
        <f>R399+R400</f>
        <v>#N/A</v>
      </c>
      <c r="T400" s="398" t="e">
        <f>IF(S400=R389,"OK",FALSE)</f>
        <v>#N/A</v>
      </c>
    </row>
    <row r="408" spans="1:19" ht="18" x14ac:dyDescent="0.25">
      <c r="A408" s="43"/>
      <c r="B408" s="43"/>
      <c r="C408" s="43"/>
      <c r="D408" s="43"/>
      <c r="E408" s="8" t="s">
        <v>48</v>
      </c>
      <c r="S408"/>
    </row>
    <row r="409" spans="1:19" ht="18" x14ac:dyDescent="0.25">
      <c r="A409" s="52"/>
      <c r="B409" s="52"/>
      <c r="C409" s="52"/>
      <c r="D409" s="52"/>
      <c r="E409" s="8" t="s">
        <v>49</v>
      </c>
      <c r="H409" s="10"/>
      <c r="S409"/>
    </row>
    <row r="410" spans="1:19" ht="18" x14ac:dyDescent="0.25">
      <c r="A410" s="42"/>
      <c r="B410" s="42"/>
      <c r="C410" s="42"/>
      <c r="D410" s="42"/>
      <c r="E410" s="8"/>
      <c r="H410" s="10"/>
      <c r="S410"/>
    </row>
    <row r="411" spans="1:19" ht="18" x14ac:dyDescent="0.25">
      <c r="A411" s="42"/>
      <c r="B411" s="42"/>
      <c r="C411" s="42"/>
      <c r="D411" s="42"/>
      <c r="E411" s="63" t="s">
        <v>74</v>
      </c>
      <c r="H411" s="10"/>
      <c r="S411"/>
    </row>
    <row r="412" spans="1:19" ht="18" x14ac:dyDescent="0.25">
      <c r="A412" s="42"/>
      <c r="B412" s="42"/>
      <c r="C412" s="42"/>
      <c r="D412" s="42"/>
      <c r="E412" s="8" t="s">
        <v>277</v>
      </c>
      <c r="H412" s="10"/>
      <c r="S412"/>
    </row>
    <row r="413" spans="1:19" ht="18" x14ac:dyDescent="0.25">
      <c r="A413" s="42"/>
      <c r="B413" s="42"/>
      <c r="C413" s="42"/>
      <c r="D413" s="42"/>
      <c r="E413" s="8"/>
      <c r="S413"/>
    </row>
    <row r="414" spans="1:19" ht="18" x14ac:dyDescent="0.25">
      <c r="A414" s="42"/>
      <c r="B414" s="42"/>
      <c r="C414" s="42"/>
      <c r="D414" s="42"/>
      <c r="E414" s="7"/>
      <c r="J414" s="9"/>
      <c r="Q414" s="64" t="s">
        <v>6</v>
      </c>
      <c r="R414" s="65">
        <v>43004</v>
      </c>
      <c r="S414"/>
    </row>
    <row r="415" spans="1:19" x14ac:dyDescent="0.2">
      <c r="C415" s="6"/>
      <c r="D415" s="6"/>
      <c r="S415"/>
    </row>
    <row r="416" spans="1:19" ht="13.5" thickBot="1" x14ac:dyDescent="0.25">
      <c r="C416" s="6"/>
      <c r="D416" s="6"/>
      <c r="H416" s="9"/>
      <c r="R416" s="11"/>
      <c r="S416"/>
    </row>
    <row r="417" spans="1:20" ht="21" thickBot="1" x14ac:dyDescent="0.25">
      <c r="A417" s="3"/>
      <c r="B417" s="3"/>
      <c r="C417" s="3"/>
      <c r="D417" s="3"/>
      <c r="E417" s="3"/>
      <c r="F417" s="594" t="s">
        <v>269</v>
      </c>
      <c r="G417" s="595"/>
      <c r="H417" s="595"/>
      <c r="I417" s="595"/>
      <c r="J417" s="595"/>
      <c r="K417" s="595"/>
      <c r="L417" s="595"/>
      <c r="M417" s="595"/>
      <c r="N417" s="595"/>
      <c r="O417" s="595"/>
      <c r="P417" s="595"/>
      <c r="Q417" s="596"/>
      <c r="R417" s="4"/>
      <c r="S417" s="4"/>
      <c r="T417" s="4"/>
    </row>
    <row r="418" spans="1:20" ht="81.75" thickBot="1" x14ac:dyDescent="0.25">
      <c r="A418" s="3"/>
      <c r="B418" s="232" t="s">
        <v>66</v>
      </c>
      <c r="C418" s="233" t="s">
        <v>120</v>
      </c>
      <c r="D418" s="233" t="s">
        <v>121</v>
      </c>
      <c r="E418" s="234" t="s">
        <v>122</v>
      </c>
      <c r="F418" s="235" t="s">
        <v>27</v>
      </c>
      <c r="G418" s="236" t="s">
        <v>16</v>
      </c>
      <c r="H418" s="236" t="s">
        <v>17</v>
      </c>
      <c r="I418" s="236" t="s">
        <v>18</v>
      </c>
      <c r="J418" s="236" t="s">
        <v>19</v>
      </c>
      <c r="K418" s="236" t="s">
        <v>20</v>
      </c>
      <c r="L418" s="236" t="s">
        <v>21</v>
      </c>
      <c r="M418" s="236" t="s">
        <v>22</v>
      </c>
      <c r="N418" s="236" t="s">
        <v>23</v>
      </c>
      <c r="O418" s="236" t="s">
        <v>24</v>
      </c>
      <c r="P418" s="236" t="s">
        <v>25</v>
      </c>
      <c r="Q418" s="319" t="s">
        <v>26</v>
      </c>
      <c r="R418" s="332" t="s">
        <v>5</v>
      </c>
      <c r="S418" s="332" t="s">
        <v>50</v>
      </c>
      <c r="T418" s="2"/>
    </row>
    <row r="419" spans="1:20" ht="20.25" x14ac:dyDescent="0.2">
      <c r="A419" s="597" t="s">
        <v>30</v>
      </c>
      <c r="B419" s="645" t="s">
        <v>270</v>
      </c>
      <c r="C419" s="646"/>
      <c r="D419" s="646"/>
      <c r="E419" s="647"/>
      <c r="F419" s="216">
        <v>115</v>
      </c>
      <c r="G419" s="217">
        <v>115</v>
      </c>
      <c r="H419" s="217">
        <v>115</v>
      </c>
      <c r="I419" s="217">
        <v>115</v>
      </c>
      <c r="J419" s="217">
        <v>115</v>
      </c>
      <c r="K419" s="217">
        <v>115</v>
      </c>
      <c r="L419" s="217">
        <v>115</v>
      </c>
      <c r="M419" s="217">
        <v>115</v>
      </c>
      <c r="N419" s="217">
        <v>115</v>
      </c>
      <c r="O419" s="217">
        <v>115</v>
      </c>
      <c r="P419" s="217">
        <v>115</v>
      </c>
      <c r="Q419" s="217">
        <v>115</v>
      </c>
      <c r="R419" s="245" t="e">
        <f>#N/A</f>
        <v>#N/A</v>
      </c>
      <c r="S419" s="106"/>
      <c r="T419" s="1"/>
    </row>
    <row r="420" spans="1:20" ht="60.75" x14ac:dyDescent="0.2">
      <c r="A420" s="598"/>
      <c r="B420" s="295"/>
      <c r="C420" s="362" t="s">
        <v>71</v>
      </c>
      <c r="D420" s="362"/>
      <c r="E420" s="296" t="s">
        <v>224</v>
      </c>
      <c r="F420" s="490">
        <v>0</v>
      </c>
      <c r="G420" s="491">
        <v>0</v>
      </c>
      <c r="H420" s="491">
        <v>0</v>
      </c>
      <c r="I420" s="491">
        <v>0</v>
      </c>
      <c r="J420" s="491">
        <v>0</v>
      </c>
      <c r="K420" s="491">
        <v>0</v>
      </c>
      <c r="L420" s="491">
        <v>0</v>
      </c>
      <c r="M420" s="491">
        <v>0</v>
      </c>
      <c r="N420" s="491">
        <v>0</v>
      </c>
      <c r="O420" s="491">
        <v>0</v>
      </c>
      <c r="P420" s="491">
        <v>0</v>
      </c>
      <c r="Q420" s="491">
        <v>0</v>
      </c>
      <c r="R420" s="222" t="e">
        <f>#N/A</f>
        <v>#N/A</v>
      </c>
      <c r="S420" s="105"/>
      <c r="T420" s="1"/>
    </row>
    <row r="421" spans="1:20" ht="60.75" x14ac:dyDescent="0.2">
      <c r="A421" s="598"/>
      <c r="B421" s="295"/>
      <c r="C421" s="362" t="s">
        <v>71</v>
      </c>
      <c r="D421" s="362"/>
      <c r="E421" s="296" t="s">
        <v>224</v>
      </c>
      <c r="F421" s="490">
        <v>0</v>
      </c>
      <c r="G421" s="491">
        <v>0</v>
      </c>
      <c r="H421" s="491">
        <v>0</v>
      </c>
      <c r="I421" s="491">
        <v>0</v>
      </c>
      <c r="J421" s="491">
        <v>0</v>
      </c>
      <c r="K421" s="491">
        <v>0</v>
      </c>
      <c r="L421" s="491">
        <v>0</v>
      </c>
      <c r="M421" s="491">
        <v>0</v>
      </c>
      <c r="N421" s="491">
        <v>0</v>
      </c>
      <c r="O421" s="491">
        <v>0</v>
      </c>
      <c r="P421" s="491">
        <v>0</v>
      </c>
      <c r="Q421" s="491">
        <v>0</v>
      </c>
      <c r="R421" s="222" t="e">
        <f>#N/A</f>
        <v>#N/A</v>
      </c>
      <c r="S421" s="105"/>
      <c r="T421" s="1"/>
    </row>
    <row r="422" spans="1:20" ht="60.75" x14ac:dyDescent="0.2">
      <c r="A422" s="598"/>
      <c r="B422" s="218"/>
      <c r="C422" s="414" t="s">
        <v>70</v>
      </c>
      <c r="D422" s="414"/>
      <c r="E422" s="219" t="s">
        <v>224</v>
      </c>
      <c r="F422" s="121">
        <v>0.5</v>
      </c>
      <c r="G422" s="168">
        <v>0.5</v>
      </c>
      <c r="H422" s="168">
        <v>0.5</v>
      </c>
      <c r="I422" s="168">
        <v>0.5</v>
      </c>
      <c r="J422" s="168">
        <v>0.5</v>
      </c>
      <c r="K422" s="168">
        <v>0.5</v>
      </c>
      <c r="L422" s="168">
        <v>0.5</v>
      </c>
      <c r="M422" s="168">
        <v>0.5</v>
      </c>
      <c r="N422" s="168">
        <v>0.5</v>
      </c>
      <c r="O422" s="168">
        <v>0.5</v>
      </c>
      <c r="P422" s="168">
        <v>0.5</v>
      </c>
      <c r="Q422" s="168">
        <v>0.5</v>
      </c>
      <c r="R422" s="222" t="e">
        <f>#N/A</f>
        <v>#N/A</v>
      </c>
      <c r="S422" s="105"/>
      <c r="T422" s="1"/>
    </row>
    <row r="423" spans="1:20" ht="35.25" customHeight="1" x14ac:dyDescent="0.2">
      <c r="A423" s="598"/>
      <c r="B423" s="495"/>
      <c r="C423" s="414"/>
      <c r="D423" s="414"/>
      <c r="E423" s="496" t="s">
        <v>350</v>
      </c>
      <c r="F423" s="381">
        <v>0</v>
      </c>
      <c r="G423" s="492">
        <v>0</v>
      </c>
      <c r="H423" s="492">
        <v>0</v>
      </c>
      <c r="I423" s="492">
        <v>0</v>
      </c>
      <c r="J423" s="492">
        <v>0</v>
      </c>
      <c r="K423" s="492">
        <v>0</v>
      </c>
      <c r="L423" s="492">
        <v>0</v>
      </c>
      <c r="M423" s="120">
        <v>-1</v>
      </c>
      <c r="N423" s="120">
        <v>-1</v>
      </c>
      <c r="O423" s="120">
        <v>-1</v>
      </c>
      <c r="P423" s="120">
        <v>-1</v>
      </c>
      <c r="Q423" s="120">
        <v>-1</v>
      </c>
      <c r="R423" s="222" t="e">
        <f>#N/A</f>
        <v>#N/A</v>
      </c>
      <c r="S423" s="105"/>
      <c r="T423" s="1"/>
    </row>
    <row r="424" spans="1:20" ht="33.75" customHeight="1" x14ac:dyDescent="0.2">
      <c r="A424" s="598"/>
      <c r="B424" s="180"/>
      <c r="C424" s="176"/>
      <c r="D424" s="176"/>
      <c r="E424" s="199" t="s">
        <v>349</v>
      </c>
      <c r="F424" s="226">
        <v>0.5</v>
      </c>
      <c r="G424" s="226">
        <v>0.5</v>
      </c>
      <c r="H424" s="226">
        <v>0.5</v>
      </c>
      <c r="I424" s="226">
        <v>0.5</v>
      </c>
      <c r="J424" s="226">
        <v>0.5</v>
      </c>
      <c r="K424" s="226">
        <v>0.5</v>
      </c>
      <c r="L424" s="228">
        <v>0</v>
      </c>
      <c r="M424" s="228">
        <v>0</v>
      </c>
      <c r="N424" s="228">
        <v>0</v>
      </c>
      <c r="O424" s="228">
        <v>0</v>
      </c>
      <c r="P424" s="228">
        <v>0</v>
      </c>
      <c r="Q424" s="321">
        <v>0</v>
      </c>
      <c r="R424" s="222" t="e">
        <f>#N/A</f>
        <v>#N/A</v>
      </c>
      <c r="S424" s="105"/>
      <c r="T424" s="1"/>
    </row>
    <row r="425" spans="1:20" ht="33.75" customHeight="1" x14ac:dyDescent="0.2">
      <c r="A425" s="598"/>
      <c r="B425" s="180"/>
      <c r="C425" s="317"/>
      <c r="D425" s="403"/>
      <c r="E425" s="199" t="s">
        <v>356</v>
      </c>
      <c r="F425" s="225">
        <v>0.1</v>
      </c>
      <c r="G425" s="226">
        <v>0.1</v>
      </c>
      <c r="H425" s="226">
        <v>0.1</v>
      </c>
      <c r="I425" s="226">
        <v>0.1</v>
      </c>
      <c r="J425" s="226">
        <v>0.1</v>
      </c>
      <c r="K425" s="226">
        <v>0.1</v>
      </c>
      <c r="L425" s="226">
        <v>0.1</v>
      </c>
      <c r="M425" s="226">
        <v>0.1</v>
      </c>
      <c r="N425" s="226">
        <v>0.1</v>
      </c>
      <c r="O425" s="226">
        <v>0.1</v>
      </c>
      <c r="P425" s="226">
        <v>0.1</v>
      </c>
      <c r="Q425" s="226">
        <v>0.1</v>
      </c>
      <c r="R425" s="222" t="e">
        <f>#N/A</f>
        <v>#N/A</v>
      </c>
      <c r="S425" s="315"/>
      <c r="T425" s="1"/>
    </row>
    <row r="426" spans="1:20" ht="20.25" x14ac:dyDescent="0.2">
      <c r="A426" s="598"/>
      <c r="B426" s="180"/>
      <c r="C426" s="317"/>
      <c r="D426" s="403"/>
      <c r="E426" s="199" t="s">
        <v>310</v>
      </c>
      <c r="F426" s="225">
        <v>0.2</v>
      </c>
      <c r="G426" s="226">
        <v>0.2</v>
      </c>
      <c r="H426" s="226">
        <v>0.2</v>
      </c>
      <c r="I426" s="226">
        <v>0.2</v>
      </c>
      <c r="J426" s="226">
        <v>0.2</v>
      </c>
      <c r="K426" s="226">
        <v>0.2</v>
      </c>
      <c r="L426" s="226">
        <v>0.2</v>
      </c>
      <c r="M426" s="226">
        <v>0.2</v>
      </c>
      <c r="N426" s="226">
        <v>0.2</v>
      </c>
      <c r="O426" s="226">
        <v>0.2</v>
      </c>
      <c r="P426" s="226">
        <v>0.2</v>
      </c>
      <c r="Q426" s="226">
        <v>0.2</v>
      </c>
      <c r="R426" s="222" t="e">
        <f>#N/A</f>
        <v>#N/A</v>
      </c>
      <c r="S426" s="315"/>
      <c r="T426" s="1"/>
    </row>
    <row r="427" spans="1:20" ht="21" thickBot="1" x14ac:dyDescent="0.25">
      <c r="A427" s="598"/>
      <c r="B427" s="255">
        <v>3100</v>
      </c>
      <c r="C427" s="648" t="s">
        <v>118</v>
      </c>
      <c r="D427" s="649"/>
      <c r="E427" s="361" t="s">
        <v>119</v>
      </c>
      <c r="F427" s="360">
        <v>0.5</v>
      </c>
      <c r="G427" s="358">
        <v>0.5</v>
      </c>
      <c r="H427" s="358">
        <v>0.5</v>
      </c>
      <c r="I427" s="358">
        <v>0.5</v>
      </c>
      <c r="J427" s="358">
        <v>0.5</v>
      </c>
      <c r="K427" s="358">
        <v>0.5</v>
      </c>
      <c r="L427" s="358">
        <v>0.5</v>
      </c>
      <c r="M427" s="358">
        <v>0.5</v>
      </c>
      <c r="N427" s="358">
        <v>0.5</v>
      </c>
      <c r="O427" s="358">
        <v>0.5</v>
      </c>
      <c r="P427" s="358">
        <v>0.5</v>
      </c>
      <c r="Q427" s="359">
        <v>0.5</v>
      </c>
      <c r="R427" s="222" t="e">
        <f>#N/A</f>
        <v>#N/A</v>
      </c>
      <c r="S427" s="109"/>
      <c r="T427" s="1"/>
    </row>
    <row r="428" spans="1:20" ht="18.75" thickBot="1" x14ac:dyDescent="0.25">
      <c r="A428" s="618"/>
      <c r="B428" s="650" t="s">
        <v>7</v>
      </c>
      <c r="C428" s="651"/>
      <c r="D428" s="651"/>
      <c r="E428" s="652"/>
      <c r="F428" s="82" t="e">
        <f>#N/A</f>
        <v>#N/A</v>
      </c>
      <c r="G428" s="82" t="e">
        <f>#N/A</f>
        <v>#N/A</v>
      </c>
      <c r="H428" s="82" t="e">
        <f>#N/A</f>
        <v>#N/A</v>
      </c>
      <c r="I428" s="82" t="e">
        <f>#N/A</f>
        <v>#N/A</v>
      </c>
      <c r="J428" s="82" t="e">
        <f>#N/A</f>
        <v>#N/A</v>
      </c>
      <c r="K428" s="82" t="e">
        <f>#N/A</f>
        <v>#N/A</v>
      </c>
      <c r="L428" s="82" t="e">
        <f>#N/A</f>
        <v>#N/A</v>
      </c>
      <c r="M428" s="82" t="e">
        <f>#N/A</f>
        <v>#N/A</v>
      </c>
      <c r="N428" s="82" t="e">
        <f>#N/A</f>
        <v>#N/A</v>
      </c>
      <c r="O428" s="82" t="e">
        <f>#N/A</f>
        <v>#N/A</v>
      </c>
      <c r="P428" s="82" t="e">
        <f>#N/A</f>
        <v>#N/A</v>
      </c>
      <c r="Q428" s="82" t="e">
        <f>#N/A</f>
        <v>#N/A</v>
      </c>
      <c r="R428" s="28" t="e">
        <f>AVERAGE(F428:Q428)</f>
        <v>#N/A</v>
      </c>
      <c r="S428" s="22"/>
      <c r="T428" s="1"/>
    </row>
    <row r="429" spans="1:20" ht="18.75" thickBot="1" x14ac:dyDescent="0.25">
      <c r="A429" s="22"/>
      <c r="B429" s="289"/>
      <c r="C429" s="289"/>
      <c r="D429" s="289"/>
      <c r="E429" s="289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"/>
      <c r="S429" s="1"/>
      <c r="T429" s="1"/>
    </row>
    <row r="430" spans="1:20" ht="20.25" x14ac:dyDescent="0.2">
      <c r="A430" s="643" t="s">
        <v>179</v>
      </c>
      <c r="B430" s="599" t="s">
        <v>270</v>
      </c>
      <c r="C430" s="600"/>
      <c r="D430" s="600"/>
      <c r="E430" s="607"/>
      <c r="F430" s="216">
        <v>90.3</v>
      </c>
      <c r="G430" s="217">
        <v>90.3</v>
      </c>
      <c r="H430" s="217">
        <v>90.3</v>
      </c>
      <c r="I430" s="217">
        <v>90.3</v>
      </c>
      <c r="J430" s="217">
        <v>90.3</v>
      </c>
      <c r="K430" s="217">
        <v>90.3</v>
      </c>
      <c r="L430" s="217">
        <v>90.3</v>
      </c>
      <c r="M430" s="217">
        <v>90.3</v>
      </c>
      <c r="N430" s="217">
        <v>90.3</v>
      </c>
      <c r="O430" s="217">
        <v>90.3</v>
      </c>
      <c r="P430" s="217">
        <v>90.3</v>
      </c>
      <c r="Q430" s="217">
        <v>90.3</v>
      </c>
      <c r="R430" s="245">
        <f>AVERAGE(F430:Q430)</f>
        <v>90.299999999999969</v>
      </c>
      <c r="S430" s="363"/>
      <c r="T430" s="5"/>
    </row>
    <row r="431" spans="1:20" ht="20.25" x14ac:dyDescent="0.2">
      <c r="A431" s="644"/>
      <c r="B431" s="295">
        <v>3400</v>
      </c>
      <c r="C431" s="362"/>
      <c r="D431" s="362"/>
      <c r="E431" s="296" t="s">
        <v>226</v>
      </c>
      <c r="F431" s="220">
        <v>1</v>
      </c>
      <c r="G431" s="221">
        <v>1</v>
      </c>
      <c r="H431" s="221">
        <v>1</v>
      </c>
      <c r="I431" s="221">
        <v>1</v>
      </c>
      <c r="J431" s="221">
        <v>1</v>
      </c>
      <c r="K431" s="221">
        <v>1</v>
      </c>
      <c r="L431" s="221">
        <v>1</v>
      </c>
      <c r="M431" s="221">
        <v>1</v>
      </c>
      <c r="N431" s="221">
        <v>1</v>
      </c>
      <c r="O431" s="221">
        <v>1</v>
      </c>
      <c r="P431" s="221">
        <v>1</v>
      </c>
      <c r="Q431" s="221">
        <v>1</v>
      </c>
      <c r="R431" s="222">
        <f>AVERAGE(F431:Q431)</f>
        <v>1</v>
      </c>
      <c r="S431" s="364"/>
      <c r="T431" s="5"/>
    </row>
    <row r="432" spans="1:20" ht="20.25" x14ac:dyDescent="0.2">
      <c r="A432" s="644"/>
      <c r="B432" s="218" t="s">
        <v>138</v>
      </c>
      <c r="C432" s="623" t="s">
        <v>108</v>
      </c>
      <c r="D432" s="623"/>
      <c r="E432" s="223" t="s">
        <v>225</v>
      </c>
      <c r="F432" s="138">
        <v>-6</v>
      </c>
      <c r="G432" s="74">
        <v>-5</v>
      </c>
      <c r="H432" s="74">
        <v>-4</v>
      </c>
      <c r="I432" s="74">
        <v>-3</v>
      </c>
      <c r="J432" s="74">
        <v>-3</v>
      </c>
      <c r="K432" s="74">
        <v>-3</v>
      </c>
      <c r="L432" s="74">
        <v>-3</v>
      </c>
      <c r="M432" s="74">
        <v>-3</v>
      </c>
      <c r="N432" s="74">
        <v>-3</v>
      </c>
      <c r="O432" s="74">
        <v>-3</v>
      </c>
      <c r="P432" s="74">
        <v>-3</v>
      </c>
      <c r="Q432" s="74">
        <v>-3</v>
      </c>
      <c r="R432" s="222">
        <f>AVERAGE(F432:Q432)</f>
        <v>-3.5</v>
      </c>
      <c r="S432" s="365"/>
      <c r="T432" s="5"/>
    </row>
    <row r="433" spans="1:20" ht="21" thickBot="1" x14ac:dyDescent="0.25">
      <c r="A433" s="644"/>
      <c r="B433" s="367"/>
      <c r="C433" s="368"/>
      <c r="D433" s="368"/>
      <c r="E433" s="369"/>
      <c r="F433" s="228">
        <v>0</v>
      </c>
      <c r="G433" s="228">
        <v>0</v>
      </c>
      <c r="H433" s="228">
        <v>0</v>
      </c>
      <c r="I433" s="228">
        <v>0</v>
      </c>
      <c r="J433" s="228">
        <v>0</v>
      </c>
      <c r="K433" s="228">
        <v>0</v>
      </c>
      <c r="L433" s="228">
        <v>0</v>
      </c>
      <c r="M433" s="228">
        <v>0</v>
      </c>
      <c r="N433" s="228">
        <v>0</v>
      </c>
      <c r="O433" s="228">
        <v>0</v>
      </c>
      <c r="P433" s="228">
        <v>0</v>
      </c>
      <c r="Q433" s="321">
        <v>0</v>
      </c>
      <c r="R433" s="227">
        <f>AVERAGE(F433:Q433)</f>
        <v>0</v>
      </c>
      <c r="S433" s="366"/>
      <c r="T433" s="5"/>
    </row>
    <row r="434" spans="1:20" ht="21" thickBot="1" x14ac:dyDescent="0.25">
      <c r="A434" s="638"/>
      <c r="B434" s="633" t="s">
        <v>7</v>
      </c>
      <c r="C434" s="634"/>
      <c r="D434" s="634"/>
      <c r="E434" s="635"/>
      <c r="F434" s="230" t="e">
        <f>#N/A</f>
        <v>#N/A</v>
      </c>
      <c r="G434" s="230" t="e">
        <f>#N/A</f>
        <v>#N/A</v>
      </c>
      <c r="H434" s="230" t="e">
        <f>#N/A</f>
        <v>#N/A</v>
      </c>
      <c r="I434" s="230" t="e">
        <f>#N/A</f>
        <v>#N/A</v>
      </c>
      <c r="J434" s="230" t="e">
        <f>#N/A</f>
        <v>#N/A</v>
      </c>
      <c r="K434" s="230" t="e">
        <f>#N/A</f>
        <v>#N/A</v>
      </c>
      <c r="L434" s="230" t="e">
        <f>#N/A</f>
        <v>#N/A</v>
      </c>
      <c r="M434" s="230" t="e">
        <f>#N/A</f>
        <v>#N/A</v>
      </c>
      <c r="N434" s="230" t="e">
        <f>#N/A</f>
        <v>#N/A</v>
      </c>
      <c r="O434" s="230" t="e">
        <f>#N/A</f>
        <v>#N/A</v>
      </c>
      <c r="P434" s="230" t="e">
        <f>#N/A</f>
        <v>#N/A</v>
      </c>
      <c r="Q434" s="230" t="e">
        <f>#N/A</f>
        <v>#N/A</v>
      </c>
      <c r="R434" s="28" t="e">
        <f>AVERAGE(F434:Q434)</f>
        <v>#N/A</v>
      </c>
      <c r="S434" s="231"/>
      <c r="T434" s="5"/>
    </row>
    <row r="435" spans="1:20" ht="18.75" thickBot="1" x14ac:dyDescent="0.25">
      <c r="A435" s="22"/>
      <c r="B435" s="22"/>
      <c r="C435" s="22"/>
      <c r="D435" s="22"/>
      <c r="E435" s="32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3"/>
      <c r="S435" s="23"/>
      <c r="T435" s="23"/>
    </row>
    <row r="436" spans="1:20" ht="20.25" x14ac:dyDescent="0.2">
      <c r="A436" s="636" t="s">
        <v>31</v>
      </c>
      <c r="B436" s="599" t="s">
        <v>270</v>
      </c>
      <c r="C436" s="600"/>
      <c r="D436" s="600"/>
      <c r="E436" s="607"/>
      <c r="F436" s="216">
        <v>240.63</v>
      </c>
      <c r="G436" s="217">
        <v>240.63</v>
      </c>
      <c r="H436" s="217">
        <v>240.63</v>
      </c>
      <c r="I436" s="217">
        <v>240.63</v>
      </c>
      <c r="J436" s="217">
        <v>240.63</v>
      </c>
      <c r="K436" s="217">
        <v>240.63</v>
      </c>
      <c r="L436" s="217">
        <v>240.63</v>
      </c>
      <c r="M436" s="217">
        <v>240.63</v>
      </c>
      <c r="N436" s="217">
        <v>240.63</v>
      </c>
      <c r="O436" s="217">
        <v>240.63</v>
      </c>
      <c r="P436" s="217">
        <v>240.63</v>
      </c>
      <c r="Q436" s="217">
        <v>240.63</v>
      </c>
      <c r="R436" s="245" t="e">
        <f>#N/A</f>
        <v>#N/A</v>
      </c>
      <c r="S436" s="457"/>
      <c r="T436" s="5"/>
    </row>
    <row r="437" spans="1:20" ht="30" x14ac:dyDescent="0.2">
      <c r="A437" s="637"/>
      <c r="B437" s="440"/>
      <c r="C437" s="500"/>
      <c r="D437" s="500"/>
      <c r="E437" s="454" t="s">
        <v>293</v>
      </c>
      <c r="F437" s="438"/>
      <c r="G437" s="264"/>
      <c r="H437" s="264"/>
      <c r="I437" s="264"/>
      <c r="J437" s="264"/>
      <c r="K437" s="264"/>
      <c r="L437" s="264"/>
      <c r="M437" s="264"/>
      <c r="N437" s="264"/>
      <c r="O437" s="264"/>
      <c r="P437" s="264"/>
      <c r="Q437" s="264"/>
      <c r="R437" s="222"/>
      <c r="S437" s="364"/>
      <c r="T437" s="5"/>
    </row>
    <row r="438" spans="1:20" ht="30" x14ac:dyDescent="0.2">
      <c r="A438" s="637"/>
      <c r="B438" s="440"/>
      <c r="C438" s="500"/>
      <c r="D438" s="500"/>
      <c r="E438" s="454" t="s">
        <v>294</v>
      </c>
      <c r="F438" s="438"/>
      <c r="G438" s="264"/>
      <c r="H438" s="264"/>
      <c r="I438" s="264"/>
      <c r="J438" s="264"/>
      <c r="K438" s="264"/>
      <c r="L438" s="264"/>
      <c r="M438" s="264"/>
      <c r="N438" s="264"/>
      <c r="O438" s="264"/>
      <c r="P438" s="264"/>
      <c r="Q438" s="264"/>
      <c r="R438" s="222"/>
      <c r="S438" s="364"/>
      <c r="T438" s="5"/>
    </row>
    <row r="439" spans="1:20" ht="40.5" x14ac:dyDescent="0.2">
      <c r="A439" s="637"/>
      <c r="B439" s="357">
        <v>5143</v>
      </c>
      <c r="C439" s="224" t="s">
        <v>268</v>
      </c>
      <c r="D439" s="224" t="s">
        <v>211</v>
      </c>
      <c r="E439" s="223" t="s">
        <v>305</v>
      </c>
      <c r="F439" s="229">
        <v>0.5</v>
      </c>
      <c r="G439" s="226">
        <v>0.5</v>
      </c>
      <c r="H439" s="226">
        <v>0.5</v>
      </c>
      <c r="I439" s="228">
        <v>0</v>
      </c>
      <c r="J439" s="228">
        <v>0</v>
      </c>
      <c r="K439" s="228">
        <v>0</v>
      </c>
      <c r="L439" s="228">
        <v>0</v>
      </c>
      <c r="M439" s="228">
        <v>0</v>
      </c>
      <c r="N439" s="228">
        <v>0</v>
      </c>
      <c r="O439" s="228">
        <v>0</v>
      </c>
      <c r="P439" s="228">
        <v>0</v>
      </c>
      <c r="Q439" s="228">
        <v>0</v>
      </c>
      <c r="R439" s="222" t="e">
        <f>#N/A</f>
        <v>#N/A</v>
      </c>
      <c r="S439" s="370"/>
      <c r="T439" s="5"/>
    </row>
    <row r="440" spans="1:20" ht="20.25" x14ac:dyDescent="0.2">
      <c r="A440" s="637"/>
      <c r="B440" s="357">
        <v>5615</v>
      </c>
      <c r="C440" s="224" t="s">
        <v>205</v>
      </c>
      <c r="D440" s="224" t="s">
        <v>187</v>
      </c>
      <c r="E440" s="223" t="s">
        <v>206</v>
      </c>
      <c r="F440" s="229">
        <v>1</v>
      </c>
      <c r="G440" s="226">
        <v>1</v>
      </c>
      <c r="H440" s="226">
        <v>1</v>
      </c>
      <c r="I440" s="226">
        <v>1</v>
      </c>
      <c r="J440" s="226">
        <v>1</v>
      </c>
      <c r="K440" s="226">
        <v>1</v>
      </c>
      <c r="L440" s="226">
        <v>1</v>
      </c>
      <c r="M440" s="226">
        <v>1</v>
      </c>
      <c r="N440" s="226">
        <v>1</v>
      </c>
      <c r="O440" s="226">
        <v>1</v>
      </c>
      <c r="P440" s="226">
        <v>1</v>
      </c>
      <c r="Q440" s="322">
        <v>1</v>
      </c>
      <c r="R440" s="222" t="e">
        <f>#N/A</f>
        <v>#N/A</v>
      </c>
      <c r="S440" s="370"/>
      <c r="T440" s="5"/>
    </row>
    <row r="441" spans="1:20" ht="21" thickBot="1" x14ac:dyDescent="0.25">
      <c r="A441" s="637"/>
      <c r="B441" s="455"/>
      <c r="C441" s="456"/>
      <c r="D441" s="456"/>
      <c r="E441" s="369"/>
      <c r="F441" s="453">
        <v>0</v>
      </c>
      <c r="G441" s="228">
        <v>0</v>
      </c>
      <c r="H441" s="228">
        <v>0</v>
      </c>
      <c r="I441" s="228">
        <v>0</v>
      </c>
      <c r="J441" s="228">
        <v>0</v>
      </c>
      <c r="K441" s="228">
        <v>0</v>
      </c>
      <c r="L441" s="228">
        <v>0</v>
      </c>
      <c r="M441" s="228">
        <v>0</v>
      </c>
      <c r="N441" s="228">
        <v>0</v>
      </c>
      <c r="O441" s="228">
        <v>0</v>
      </c>
      <c r="P441" s="228">
        <v>0</v>
      </c>
      <c r="Q441" s="321">
        <v>0</v>
      </c>
      <c r="R441" s="458" t="e">
        <f>#N/A</f>
        <v>#N/A</v>
      </c>
      <c r="S441" s="366"/>
      <c r="T441" s="5"/>
    </row>
    <row r="442" spans="1:20" ht="21" thickBot="1" x14ac:dyDescent="0.25">
      <c r="A442" s="638"/>
      <c r="B442" s="626" t="s">
        <v>7</v>
      </c>
      <c r="C442" s="627"/>
      <c r="D442" s="627"/>
      <c r="E442" s="628"/>
      <c r="F442" s="230" t="e">
        <f>#N/A</f>
        <v>#N/A</v>
      </c>
      <c r="G442" s="230" t="e">
        <f>#N/A</f>
        <v>#N/A</v>
      </c>
      <c r="H442" s="230" t="e">
        <f>#N/A</f>
        <v>#N/A</v>
      </c>
      <c r="I442" s="230" t="e">
        <f>#N/A</f>
        <v>#N/A</v>
      </c>
      <c r="J442" s="230" t="e">
        <f>#N/A</f>
        <v>#N/A</v>
      </c>
      <c r="K442" s="230" t="e">
        <f>#N/A</f>
        <v>#N/A</v>
      </c>
      <c r="L442" s="230" t="e">
        <f>#N/A</f>
        <v>#N/A</v>
      </c>
      <c r="M442" s="230" t="e">
        <f>#N/A</f>
        <v>#N/A</v>
      </c>
      <c r="N442" s="230" t="e">
        <f>#N/A</f>
        <v>#N/A</v>
      </c>
      <c r="O442" s="230" t="e">
        <f>#N/A</f>
        <v>#N/A</v>
      </c>
      <c r="P442" s="230" t="e">
        <f>#N/A</f>
        <v>#N/A</v>
      </c>
      <c r="Q442" s="230" t="e">
        <f>#N/A</f>
        <v>#N/A</v>
      </c>
      <c r="R442" s="28" t="e">
        <f>AVERAGE(F442:Q442)</f>
        <v>#N/A</v>
      </c>
      <c r="S442" s="231"/>
      <c r="T442" s="5"/>
    </row>
    <row r="443" spans="1:20" ht="18.75" thickBot="1" x14ac:dyDescent="0.25">
      <c r="A443" s="36"/>
      <c r="B443" s="36"/>
      <c r="C443" s="36"/>
      <c r="D443" s="36"/>
      <c r="E443" s="37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33"/>
      <c r="R443" s="5"/>
      <c r="S443" s="5"/>
      <c r="T443" s="5"/>
    </row>
    <row r="444" spans="1:20" ht="20.25" x14ac:dyDescent="0.2">
      <c r="A444" s="636" t="s">
        <v>32</v>
      </c>
      <c r="B444" s="599" t="s">
        <v>270</v>
      </c>
      <c r="C444" s="600"/>
      <c r="D444" s="600"/>
      <c r="E444" s="607"/>
      <c r="F444" s="216">
        <f>411.41-6.3</f>
        <v>405.11</v>
      </c>
      <c r="G444" s="217">
        <f>411.41-6.3</f>
        <v>405.11</v>
      </c>
      <c r="H444" s="217" t="e">
        <f>#N/A</f>
        <v>#N/A</v>
      </c>
      <c r="I444" s="217" t="e">
        <f>#N/A</f>
        <v>#N/A</v>
      </c>
      <c r="J444" s="217" t="e">
        <f>#N/A</f>
        <v>#N/A</v>
      </c>
      <c r="K444" s="217" t="e">
        <f>#N/A</f>
        <v>#N/A</v>
      </c>
      <c r="L444" s="217" t="e">
        <f>#N/A</f>
        <v>#N/A</v>
      </c>
      <c r="M444" s="217" t="e">
        <f>#N/A</f>
        <v>#N/A</v>
      </c>
      <c r="N444" s="217" t="e">
        <f>#N/A</f>
        <v>#N/A</v>
      </c>
      <c r="O444" s="217" t="e">
        <f>#N/A</f>
        <v>#N/A</v>
      </c>
      <c r="P444" s="217" t="e">
        <f>#N/A</f>
        <v>#N/A</v>
      </c>
      <c r="Q444" s="217" t="e">
        <f>#N/A</f>
        <v>#N/A</v>
      </c>
      <c r="R444" s="245" t="e">
        <f>#N/A</f>
        <v>#N/A</v>
      </c>
      <c r="S444" s="325"/>
      <c r="T444" s="1"/>
    </row>
    <row r="445" spans="1:20" ht="20.25" x14ac:dyDescent="0.2">
      <c r="A445" s="637"/>
      <c r="B445" s="246"/>
      <c r="C445" s="623"/>
      <c r="D445" s="623"/>
      <c r="E445" s="266" t="s">
        <v>229</v>
      </c>
      <c r="F445" s="425">
        <v>0</v>
      </c>
      <c r="G445" s="265">
        <v>0</v>
      </c>
      <c r="H445" s="425">
        <v>0</v>
      </c>
      <c r="I445" s="264">
        <v>-4.5</v>
      </c>
      <c r="J445" s="264">
        <v>-4.5</v>
      </c>
      <c r="K445" s="264">
        <v>-4.5</v>
      </c>
      <c r="L445" s="264">
        <v>-4.5</v>
      </c>
      <c r="M445" s="264">
        <v>-4.5</v>
      </c>
      <c r="N445" s="264">
        <v>-4.5</v>
      </c>
      <c r="O445" s="264">
        <v>-4.5</v>
      </c>
      <c r="P445" s="264">
        <v>-4.5</v>
      </c>
      <c r="Q445" s="264">
        <v>-4.5</v>
      </c>
      <c r="R445" s="222" t="e">
        <f>#N/A</f>
        <v>#N/A</v>
      </c>
      <c r="S445" s="327"/>
      <c r="T445" s="1"/>
    </row>
    <row r="446" spans="1:20" ht="40.5" x14ac:dyDescent="0.2">
      <c r="A446" s="637"/>
      <c r="B446" s="297"/>
      <c r="C446" s="640" t="s">
        <v>29</v>
      </c>
      <c r="D446" s="640"/>
      <c r="E446" s="298" t="s">
        <v>209</v>
      </c>
      <c r="F446" s="438">
        <v>0.5</v>
      </c>
      <c r="G446" s="264">
        <v>0.5</v>
      </c>
      <c r="H446" s="264">
        <v>0.5</v>
      </c>
      <c r="I446" s="264">
        <v>0.5</v>
      </c>
      <c r="J446" s="264">
        <v>0.5</v>
      </c>
      <c r="K446" s="264">
        <v>0.5</v>
      </c>
      <c r="L446" s="264">
        <v>0.5</v>
      </c>
      <c r="M446" s="264">
        <v>0.5</v>
      </c>
      <c r="N446" s="264">
        <v>0.5</v>
      </c>
      <c r="O446" s="264">
        <v>0.5</v>
      </c>
      <c r="P446" s="264">
        <v>0.5</v>
      </c>
      <c r="Q446" s="264">
        <v>0.5</v>
      </c>
      <c r="R446" s="222" t="e">
        <f>#N/A</f>
        <v>#N/A</v>
      </c>
      <c r="S446" s="327"/>
      <c r="T446" s="1"/>
    </row>
    <row r="447" spans="1:20" ht="20.25" x14ac:dyDescent="0.2">
      <c r="A447" s="637"/>
      <c r="B447" s="297"/>
      <c r="C447" s="499"/>
      <c r="D447" s="499"/>
      <c r="E447" s="298" t="s">
        <v>297</v>
      </c>
      <c r="F447" s="425">
        <v>0</v>
      </c>
      <c r="G447" s="265">
        <v>0</v>
      </c>
      <c r="H447" s="265">
        <v>0</v>
      </c>
      <c r="I447" s="265">
        <v>0</v>
      </c>
      <c r="J447" s="265">
        <v>0</v>
      </c>
      <c r="K447" s="265">
        <v>0</v>
      </c>
      <c r="L447" s="265">
        <v>0</v>
      </c>
      <c r="M447" s="265">
        <v>0</v>
      </c>
      <c r="N447" s="265">
        <v>0</v>
      </c>
      <c r="O447" s="265">
        <v>0</v>
      </c>
      <c r="P447" s="265">
        <v>0</v>
      </c>
      <c r="Q447" s="265">
        <v>0</v>
      </c>
      <c r="R447" s="222" t="e">
        <f>#N/A</f>
        <v>#N/A</v>
      </c>
      <c r="S447" s="327"/>
      <c r="T447" s="1"/>
    </row>
    <row r="448" spans="1:20" ht="40.5" x14ac:dyDescent="0.2">
      <c r="A448" s="637"/>
      <c r="B448" s="297"/>
      <c r="C448" s="499"/>
      <c r="D448" s="499"/>
      <c r="E448" s="298" t="s">
        <v>298</v>
      </c>
      <c r="F448" s="425">
        <v>0</v>
      </c>
      <c r="G448" s="265">
        <v>0</v>
      </c>
      <c r="H448" s="265">
        <v>0</v>
      </c>
      <c r="I448" s="265">
        <v>0</v>
      </c>
      <c r="J448" s="265">
        <v>0</v>
      </c>
      <c r="K448" s="265">
        <v>0</v>
      </c>
      <c r="L448" s="265">
        <v>0</v>
      </c>
      <c r="M448" s="265">
        <v>0</v>
      </c>
      <c r="N448" s="265">
        <v>0</v>
      </c>
      <c r="O448" s="265">
        <v>0</v>
      </c>
      <c r="P448" s="265">
        <v>0</v>
      </c>
      <c r="Q448" s="265">
        <v>0</v>
      </c>
      <c r="R448" s="222" t="e">
        <f>#N/A</f>
        <v>#N/A</v>
      </c>
      <c r="S448" s="327"/>
      <c r="T448" s="1"/>
    </row>
    <row r="449" spans="1:20" ht="20.25" x14ac:dyDescent="0.2">
      <c r="A449" s="637"/>
      <c r="B449" s="440"/>
      <c r="C449" s="639" t="s">
        <v>29</v>
      </c>
      <c r="D449" s="639"/>
      <c r="E449" s="448" t="s">
        <v>208</v>
      </c>
      <c r="F449" s="438">
        <v>0.4</v>
      </c>
      <c r="G449" s="264">
        <v>0.4</v>
      </c>
      <c r="H449" s="264">
        <v>0.4</v>
      </c>
      <c r="I449" s="264">
        <v>0.4</v>
      </c>
      <c r="J449" s="264">
        <v>0.4</v>
      </c>
      <c r="K449" s="264">
        <v>0.4</v>
      </c>
      <c r="L449" s="264">
        <v>0.4</v>
      </c>
      <c r="M449" s="264">
        <v>0.4</v>
      </c>
      <c r="N449" s="264">
        <v>0.4</v>
      </c>
      <c r="O449" s="264">
        <v>0.4</v>
      </c>
      <c r="P449" s="264">
        <v>0.4</v>
      </c>
      <c r="Q449" s="264">
        <v>0.4</v>
      </c>
      <c r="R449" s="222" t="e">
        <f>#N/A</f>
        <v>#N/A</v>
      </c>
      <c r="S449" s="327"/>
      <c r="T449" s="1"/>
    </row>
    <row r="450" spans="1:20" ht="60.75" x14ac:dyDescent="0.2">
      <c r="A450" s="637"/>
      <c r="B450" s="297">
        <v>4421</v>
      </c>
      <c r="C450" s="640" t="s">
        <v>71</v>
      </c>
      <c r="D450" s="640"/>
      <c r="E450" s="298" t="s">
        <v>170</v>
      </c>
      <c r="F450" s="425">
        <v>0</v>
      </c>
      <c r="G450" s="265">
        <v>0</v>
      </c>
      <c r="H450" s="265">
        <v>0</v>
      </c>
      <c r="I450" s="265">
        <v>0</v>
      </c>
      <c r="J450" s="265">
        <v>0</v>
      </c>
      <c r="K450" s="265">
        <v>0</v>
      </c>
      <c r="L450" s="265">
        <v>0</v>
      </c>
      <c r="M450" s="265">
        <v>0</v>
      </c>
      <c r="N450" s="265">
        <v>0</v>
      </c>
      <c r="O450" s="265">
        <v>0</v>
      </c>
      <c r="P450" s="265">
        <v>0</v>
      </c>
      <c r="Q450" s="265">
        <v>0</v>
      </c>
      <c r="R450" s="222" t="e">
        <f>#N/A</f>
        <v>#N/A</v>
      </c>
      <c r="S450" s="328" t="s">
        <v>328</v>
      </c>
      <c r="T450" s="1"/>
    </row>
    <row r="451" spans="1:20" ht="20.25" x14ac:dyDescent="0.2">
      <c r="A451" s="637"/>
      <c r="B451" s="297"/>
      <c r="C451" s="499"/>
      <c r="D451" s="499"/>
      <c r="E451" s="298" t="s">
        <v>239</v>
      </c>
      <c r="F451" s="425">
        <v>0</v>
      </c>
      <c r="G451" s="265">
        <v>0</v>
      </c>
      <c r="H451" s="265">
        <v>0</v>
      </c>
      <c r="I451" s="265">
        <v>0</v>
      </c>
      <c r="J451" s="265">
        <v>0</v>
      </c>
      <c r="K451" s="265">
        <v>0</v>
      </c>
      <c r="L451" s="265">
        <v>0</v>
      </c>
      <c r="M451" s="265">
        <v>0</v>
      </c>
      <c r="N451" s="265">
        <v>0</v>
      </c>
      <c r="O451" s="265">
        <v>0</v>
      </c>
      <c r="P451" s="265">
        <v>0</v>
      </c>
      <c r="Q451" s="265">
        <v>0</v>
      </c>
      <c r="R451" s="222" t="e">
        <f>#N/A</f>
        <v>#N/A</v>
      </c>
      <c r="S451" s="328"/>
      <c r="T451" s="1"/>
    </row>
    <row r="452" spans="1:20" ht="40.5" x14ac:dyDescent="0.2">
      <c r="A452" s="637"/>
      <c r="B452" s="246"/>
      <c r="C452" s="244"/>
      <c r="D452" s="244"/>
      <c r="E452" s="266" t="s">
        <v>307</v>
      </c>
      <c r="F452" s="438">
        <v>0.6</v>
      </c>
      <c r="G452" s="264">
        <v>0.6</v>
      </c>
      <c r="H452" s="264">
        <v>0.6</v>
      </c>
      <c r="I452" s="264">
        <v>0.6</v>
      </c>
      <c r="J452" s="264">
        <v>0.6</v>
      </c>
      <c r="K452" s="264">
        <v>0.6</v>
      </c>
      <c r="L452" s="264">
        <v>0.6</v>
      </c>
      <c r="M452" s="264">
        <v>0.6</v>
      </c>
      <c r="N452" s="264">
        <v>0.6</v>
      </c>
      <c r="O452" s="264">
        <v>0.6</v>
      </c>
      <c r="P452" s="264">
        <v>0.6</v>
      </c>
      <c r="Q452" s="264">
        <v>0.6</v>
      </c>
      <c r="R452" s="222" t="e">
        <f>#N/A</f>
        <v>#N/A</v>
      </c>
      <c r="S452" s="328"/>
      <c r="T452" s="1"/>
    </row>
    <row r="453" spans="1:20" ht="40.5" x14ac:dyDescent="0.2">
      <c r="A453" s="637"/>
      <c r="B453" s="246"/>
      <c r="C453" s="244"/>
      <c r="D453" s="244"/>
      <c r="E453" s="266" t="s">
        <v>308</v>
      </c>
      <c r="F453" s="438">
        <v>0.5</v>
      </c>
      <c r="G453" s="264">
        <v>0.5</v>
      </c>
      <c r="H453" s="264">
        <v>0.5</v>
      </c>
      <c r="I453" s="264">
        <v>0.5</v>
      </c>
      <c r="J453" s="264">
        <v>0.5</v>
      </c>
      <c r="K453" s="264">
        <v>0.5</v>
      </c>
      <c r="L453" s="264">
        <v>0.5</v>
      </c>
      <c r="M453" s="264">
        <v>0.5</v>
      </c>
      <c r="N453" s="264">
        <v>0.5</v>
      </c>
      <c r="O453" s="264">
        <v>0.5</v>
      </c>
      <c r="P453" s="264">
        <v>0.5</v>
      </c>
      <c r="Q453" s="264">
        <v>0.5</v>
      </c>
      <c r="R453" s="222" t="e">
        <f>#N/A</f>
        <v>#N/A</v>
      </c>
      <c r="S453" s="328"/>
      <c r="T453" s="1"/>
    </row>
    <row r="454" spans="1:20" ht="81" x14ac:dyDescent="0.2">
      <c r="A454" s="637"/>
      <c r="B454" s="246">
        <v>4101</v>
      </c>
      <c r="C454" s="244" t="s">
        <v>351</v>
      </c>
      <c r="D454" s="244" t="s">
        <v>352</v>
      </c>
      <c r="E454" s="219" t="s">
        <v>304</v>
      </c>
      <c r="F454" s="438">
        <v>0.6</v>
      </c>
      <c r="G454" s="264">
        <v>0.6</v>
      </c>
      <c r="H454" s="264">
        <v>0.6</v>
      </c>
      <c r="I454" s="264">
        <v>0.6</v>
      </c>
      <c r="J454" s="264">
        <v>0.6</v>
      </c>
      <c r="K454" s="264">
        <v>0.6</v>
      </c>
      <c r="L454" s="264">
        <v>0.6</v>
      </c>
      <c r="M454" s="264">
        <v>0.6</v>
      </c>
      <c r="N454" s="264">
        <v>0.6</v>
      </c>
      <c r="O454" s="264">
        <v>0.6</v>
      </c>
      <c r="P454" s="264">
        <v>0.6</v>
      </c>
      <c r="Q454" s="264">
        <v>0.6</v>
      </c>
      <c r="R454" s="287">
        <f>AVERAGE(F454:Q454)</f>
        <v>0.59999999999999987</v>
      </c>
      <c r="S454" s="328"/>
      <c r="T454" s="1"/>
    </row>
    <row r="455" spans="1:20" ht="20.25" x14ac:dyDescent="0.2">
      <c r="A455" s="637"/>
      <c r="B455" s="494"/>
      <c r="C455" s="654" t="s">
        <v>29</v>
      </c>
      <c r="D455" s="654"/>
      <c r="E455" s="223" t="s">
        <v>355</v>
      </c>
      <c r="F455" s="225">
        <v>1</v>
      </c>
      <c r="G455" s="226">
        <v>1</v>
      </c>
      <c r="H455" s="226">
        <v>1</v>
      </c>
      <c r="I455" s="226">
        <v>1</v>
      </c>
      <c r="J455" s="226">
        <v>1</v>
      </c>
      <c r="K455" s="226">
        <v>1</v>
      </c>
      <c r="L455" s="226">
        <v>1</v>
      </c>
      <c r="M455" s="226">
        <v>1</v>
      </c>
      <c r="N455" s="226">
        <v>1</v>
      </c>
      <c r="O455" s="226">
        <v>1</v>
      </c>
      <c r="P455" s="226">
        <v>1</v>
      </c>
      <c r="Q455" s="226">
        <v>1</v>
      </c>
      <c r="R455" s="227">
        <f>AVERAGE(F455:Q455)</f>
        <v>1</v>
      </c>
      <c r="S455" s="328"/>
      <c r="T455" s="1"/>
    </row>
    <row r="456" spans="1:20" ht="20.25" x14ac:dyDescent="0.2">
      <c r="A456" s="637"/>
      <c r="B456" s="246">
        <v>5809</v>
      </c>
      <c r="C456" s="641" t="s">
        <v>228</v>
      </c>
      <c r="D456" s="642"/>
      <c r="E456" s="223" t="s">
        <v>154</v>
      </c>
      <c r="F456" s="225">
        <v>1.3</v>
      </c>
      <c r="G456" s="226">
        <v>1.3</v>
      </c>
      <c r="H456" s="226">
        <v>1.3</v>
      </c>
      <c r="I456" s="226">
        <v>1.3</v>
      </c>
      <c r="J456" s="226">
        <v>1.3</v>
      </c>
      <c r="K456" s="226">
        <v>1.3</v>
      </c>
      <c r="L456" s="226">
        <v>1.3</v>
      </c>
      <c r="M456" s="226">
        <v>1.3</v>
      </c>
      <c r="N456" s="226">
        <v>1.3</v>
      </c>
      <c r="O456" s="226">
        <v>1.3</v>
      </c>
      <c r="P456" s="226">
        <v>1.3</v>
      </c>
      <c r="Q456" s="371">
        <v>1.3</v>
      </c>
      <c r="R456" s="227" t="e">
        <f>#N/A</f>
        <v>#N/A</v>
      </c>
      <c r="S456" s="328"/>
      <c r="T456" s="1"/>
    </row>
    <row r="457" spans="1:20" ht="20.25" x14ac:dyDescent="0.2">
      <c r="A457" s="637"/>
      <c r="B457" s="246">
        <v>5809</v>
      </c>
      <c r="C457" s="244" t="s">
        <v>210</v>
      </c>
      <c r="D457" s="244" t="s">
        <v>211</v>
      </c>
      <c r="E457" s="223" t="s">
        <v>125</v>
      </c>
      <c r="F457" s="225">
        <v>1</v>
      </c>
      <c r="G457" s="226">
        <v>1</v>
      </c>
      <c r="H457" s="226">
        <v>1</v>
      </c>
      <c r="I457" s="226">
        <v>1</v>
      </c>
      <c r="J457" s="226">
        <v>1</v>
      </c>
      <c r="K457" s="226">
        <v>1</v>
      </c>
      <c r="L457" s="226">
        <v>1</v>
      </c>
      <c r="M457" s="226">
        <v>1</v>
      </c>
      <c r="N457" s="226">
        <v>1</v>
      </c>
      <c r="O457" s="226">
        <v>1</v>
      </c>
      <c r="P457" s="226">
        <v>1</v>
      </c>
      <c r="Q457" s="372">
        <v>1</v>
      </c>
      <c r="R457" s="227" t="e">
        <f>#N/A</f>
        <v>#N/A</v>
      </c>
      <c r="S457" s="328"/>
      <c r="T457" s="1"/>
    </row>
    <row r="458" spans="1:20" ht="20.25" x14ac:dyDescent="0.2">
      <c r="A458" s="637"/>
      <c r="B458" s="246">
        <v>5823</v>
      </c>
      <c r="C458" s="244" t="s">
        <v>212</v>
      </c>
      <c r="D458" s="244" t="s">
        <v>178</v>
      </c>
      <c r="E458" s="223" t="s">
        <v>125</v>
      </c>
      <c r="F458" s="225">
        <v>0.3</v>
      </c>
      <c r="G458" s="226">
        <v>0.3</v>
      </c>
      <c r="H458" s="226">
        <v>0.3</v>
      </c>
      <c r="I458" s="226">
        <v>0.3</v>
      </c>
      <c r="J458" s="226">
        <v>0.3</v>
      </c>
      <c r="K458" s="226">
        <v>0.3</v>
      </c>
      <c r="L458" s="226">
        <v>0.3</v>
      </c>
      <c r="M458" s="226">
        <v>0.3</v>
      </c>
      <c r="N458" s="226">
        <v>0.3</v>
      </c>
      <c r="O458" s="226">
        <v>0.3</v>
      </c>
      <c r="P458" s="226">
        <v>0.3</v>
      </c>
      <c r="Q458" s="372">
        <v>0.3</v>
      </c>
      <c r="R458" s="227" t="e">
        <f>#N/A</f>
        <v>#N/A</v>
      </c>
      <c r="S458" s="328"/>
      <c r="T458" s="1"/>
    </row>
    <row r="459" spans="1:20" ht="20.25" x14ac:dyDescent="0.2">
      <c r="A459" s="637"/>
      <c r="B459" s="246" t="s">
        <v>142</v>
      </c>
      <c r="C459" s="623" t="s">
        <v>140</v>
      </c>
      <c r="D459" s="623"/>
      <c r="E459" s="266" t="s">
        <v>73</v>
      </c>
      <c r="F459" s="225">
        <v>13.5</v>
      </c>
      <c r="G459" s="226">
        <v>13.5</v>
      </c>
      <c r="H459" s="226">
        <v>13.5</v>
      </c>
      <c r="I459" s="226">
        <v>13.5</v>
      </c>
      <c r="J459" s="247">
        <v>0</v>
      </c>
      <c r="K459" s="247">
        <v>0</v>
      </c>
      <c r="L459" s="247">
        <v>0</v>
      </c>
      <c r="M459" s="247">
        <v>0</v>
      </c>
      <c r="N459" s="247">
        <v>0</v>
      </c>
      <c r="O459" s="247">
        <v>0</v>
      </c>
      <c r="P459" s="226">
        <v>6.75</v>
      </c>
      <c r="Q459" s="372">
        <v>13.5</v>
      </c>
      <c r="R459" s="227" t="e">
        <f>#N/A</f>
        <v>#N/A</v>
      </c>
      <c r="S459" s="328"/>
      <c r="T459" s="1"/>
    </row>
    <row r="460" spans="1:20" ht="20.25" x14ac:dyDescent="0.2">
      <c r="A460" s="637"/>
      <c r="B460" s="622" t="s">
        <v>139</v>
      </c>
      <c r="C460" s="623"/>
      <c r="D460" s="623"/>
      <c r="E460" s="266"/>
      <c r="F460" s="439">
        <v>0</v>
      </c>
      <c r="G460" s="247">
        <v>0</v>
      </c>
      <c r="H460" s="247">
        <v>0</v>
      </c>
      <c r="I460" s="247">
        <v>0</v>
      </c>
      <c r="J460" s="247">
        <v>0</v>
      </c>
      <c r="K460" s="247">
        <v>0</v>
      </c>
      <c r="L460" s="226">
        <v>3</v>
      </c>
      <c r="M460" s="226">
        <v>3</v>
      </c>
      <c r="N460" s="226">
        <v>3</v>
      </c>
      <c r="O460" s="247">
        <v>0</v>
      </c>
      <c r="P460" s="247">
        <v>0</v>
      </c>
      <c r="Q460" s="373">
        <v>0</v>
      </c>
      <c r="R460" s="227" t="e">
        <f>#N/A</f>
        <v>#N/A</v>
      </c>
      <c r="S460" s="328"/>
      <c r="T460" s="1"/>
    </row>
    <row r="461" spans="1:20" ht="20.25" x14ac:dyDescent="0.2">
      <c r="A461" s="637"/>
      <c r="B461" s="486"/>
      <c r="C461" s="487"/>
      <c r="D461" s="487"/>
      <c r="E461" s="488"/>
      <c r="F461" s="449"/>
      <c r="G461" s="247"/>
      <c r="H461" s="247"/>
      <c r="I461" s="247"/>
      <c r="J461" s="247"/>
      <c r="K461" s="247"/>
      <c r="L461" s="226"/>
      <c r="M461" s="226"/>
      <c r="N461" s="226"/>
      <c r="O461" s="247"/>
      <c r="P461" s="247"/>
      <c r="Q461" s="373"/>
      <c r="R461" s="227"/>
      <c r="S461" s="326"/>
      <c r="T461" s="1"/>
    </row>
    <row r="462" spans="1:20" ht="61.5" customHeight="1" thickBot="1" x14ac:dyDescent="0.25">
      <c r="A462" s="637"/>
      <c r="B462" s="486"/>
      <c r="C462" s="487"/>
      <c r="D462" s="487"/>
      <c r="E462" s="488" t="s">
        <v>299</v>
      </c>
      <c r="F462" s="360">
        <v>0.75</v>
      </c>
      <c r="G462" s="358">
        <v>0.75</v>
      </c>
      <c r="H462" s="358">
        <v>0.75</v>
      </c>
      <c r="I462" s="358">
        <v>0.75</v>
      </c>
      <c r="J462" s="358">
        <v>0.75</v>
      </c>
      <c r="K462" s="358">
        <v>0.75</v>
      </c>
      <c r="L462" s="358">
        <v>0.75</v>
      </c>
      <c r="M462" s="358">
        <v>0.75</v>
      </c>
      <c r="N462" s="358">
        <v>0.75</v>
      </c>
      <c r="O462" s="358">
        <v>0.75</v>
      </c>
      <c r="P462" s="358">
        <v>0.75</v>
      </c>
      <c r="Q462" s="374">
        <v>0.75</v>
      </c>
      <c r="R462" s="222">
        <f>AVERAGE(F462:Q462)</f>
        <v>0.75</v>
      </c>
      <c r="S462" s="329"/>
      <c r="T462" s="1"/>
    </row>
    <row r="463" spans="1:20" ht="21" thickBot="1" x14ac:dyDescent="0.25">
      <c r="A463" s="638"/>
      <c r="B463" s="626" t="s">
        <v>7</v>
      </c>
      <c r="C463" s="627"/>
      <c r="D463" s="627"/>
      <c r="E463" s="628"/>
      <c r="F463" s="230" t="e">
        <f>#N/A</f>
        <v>#N/A</v>
      </c>
      <c r="G463" s="230" t="e">
        <f>#N/A</f>
        <v>#N/A</v>
      </c>
      <c r="H463" s="230" t="e">
        <f>#N/A</f>
        <v>#N/A</v>
      </c>
      <c r="I463" s="230" t="e">
        <f>#N/A</f>
        <v>#N/A</v>
      </c>
      <c r="J463" s="230" t="e">
        <f>#N/A</f>
        <v>#N/A</v>
      </c>
      <c r="K463" s="230" t="e">
        <f>#N/A</f>
        <v>#N/A</v>
      </c>
      <c r="L463" s="230" t="e">
        <f>#N/A</f>
        <v>#N/A</v>
      </c>
      <c r="M463" s="230" t="e">
        <f>#N/A</f>
        <v>#N/A</v>
      </c>
      <c r="N463" s="230" t="e">
        <f>#N/A</f>
        <v>#N/A</v>
      </c>
      <c r="O463" s="230" t="e">
        <f>#N/A</f>
        <v>#N/A</v>
      </c>
      <c r="P463" s="230" t="e">
        <f>#N/A</f>
        <v>#N/A</v>
      </c>
      <c r="Q463" s="230" t="e">
        <f>#N/A</f>
        <v>#N/A</v>
      </c>
      <c r="R463" s="28" t="e">
        <f>AVERAGE(F463:Q463)</f>
        <v>#N/A</v>
      </c>
      <c r="S463" s="231"/>
      <c r="T463" s="1"/>
    </row>
    <row r="464" spans="1:20" ht="18.75" thickBot="1" x14ac:dyDescent="0.25">
      <c r="A464" s="22"/>
      <c r="B464" s="22"/>
      <c r="C464" s="22"/>
      <c r="D464" s="22"/>
      <c r="E464" s="39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1"/>
      <c r="S464" s="1"/>
      <c r="T464" s="1"/>
    </row>
    <row r="465" spans="1:20" ht="20.25" x14ac:dyDescent="0.2">
      <c r="A465" s="597" t="s">
        <v>33</v>
      </c>
      <c r="B465" s="599" t="s">
        <v>270</v>
      </c>
      <c r="C465" s="600"/>
      <c r="D465" s="600"/>
      <c r="E465" s="600"/>
      <c r="F465" s="116">
        <v>83.45</v>
      </c>
      <c r="G465" s="117">
        <v>83.45</v>
      </c>
      <c r="H465" s="117">
        <v>83.45</v>
      </c>
      <c r="I465" s="117">
        <v>83.45</v>
      </c>
      <c r="J465" s="117">
        <v>83.45</v>
      </c>
      <c r="K465" s="117">
        <v>83.45</v>
      </c>
      <c r="L465" s="117">
        <v>83.45</v>
      </c>
      <c r="M465" s="117">
        <v>83.45</v>
      </c>
      <c r="N465" s="117">
        <v>83.45</v>
      </c>
      <c r="O465" s="117">
        <v>83.45</v>
      </c>
      <c r="P465" s="117">
        <v>83.45</v>
      </c>
      <c r="Q465" s="137">
        <v>83.45</v>
      </c>
      <c r="R465" s="379" t="e">
        <f>#N/A</f>
        <v>#N/A</v>
      </c>
      <c r="S465" s="106"/>
      <c r="T465" s="1"/>
    </row>
    <row r="466" spans="1:20" ht="20.25" x14ac:dyDescent="0.2">
      <c r="A466" s="598"/>
      <c r="B466" s="468"/>
      <c r="C466" s="469"/>
      <c r="D466" s="469"/>
      <c r="E466" s="497" t="s">
        <v>239</v>
      </c>
      <c r="F466" s="152">
        <v>0</v>
      </c>
      <c r="G466" s="286">
        <v>0</v>
      </c>
      <c r="H466" s="286">
        <v>0</v>
      </c>
      <c r="I466" s="286">
        <v>0</v>
      </c>
      <c r="J466" s="286">
        <v>0</v>
      </c>
      <c r="K466" s="286">
        <v>0</v>
      </c>
      <c r="L466" s="286">
        <v>0</v>
      </c>
      <c r="M466" s="286">
        <v>0</v>
      </c>
      <c r="N466" s="286">
        <v>0</v>
      </c>
      <c r="O466" s="286">
        <v>0</v>
      </c>
      <c r="P466" s="286">
        <v>0</v>
      </c>
      <c r="Q466" s="356">
        <v>0</v>
      </c>
      <c r="R466" s="222" t="e">
        <f>#N/A</f>
        <v>#N/A</v>
      </c>
      <c r="S466" s="315"/>
      <c r="T466" s="1"/>
    </row>
    <row r="467" spans="1:20" ht="18" x14ac:dyDescent="0.2">
      <c r="A467" s="598"/>
      <c r="B467" s="629" t="s">
        <v>59</v>
      </c>
      <c r="C467" s="630"/>
      <c r="D467" s="630"/>
      <c r="E467" s="466" t="s">
        <v>180</v>
      </c>
      <c r="F467" s="126">
        <v>0.4</v>
      </c>
      <c r="G467" s="124">
        <v>0.4</v>
      </c>
      <c r="H467" s="124">
        <v>0.4</v>
      </c>
      <c r="I467" s="124">
        <v>0.4</v>
      </c>
      <c r="J467" s="124">
        <v>0.4</v>
      </c>
      <c r="K467" s="124">
        <v>0.4</v>
      </c>
      <c r="L467" s="124">
        <v>0.4</v>
      </c>
      <c r="M467" s="124">
        <v>0.4</v>
      </c>
      <c r="N467" s="124">
        <v>0.4</v>
      </c>
      <c r="O467" s="124">
        <v>0.4</v>
      </c>
      <c r="P467" s="124">
        <v>0.4</v>
      </c>
      <c r="Q467" s="145">
        <v>0.4</v>
      </c>
      <c r="R467" s="46">
        <f>AVERAGE(F467:Q467)</f>
        <v>0.39999999999999997</v>
      </c>
      <c r="S467" s="159"/>
      <c r="T467" s="1"/>
    </row>
    <row r="468" spans="1:20" ht="18.75" thickBot="1" x14ac:dyDescent="0.25">
      <c r="A468" s="598"/>
      <c r="B468" s="631" t="s">
        <v>59</v>
      </c>
      <c r="C468" s="632"/>
      <c r="D468" s="632"/>
      <c r="E468" s="467" t="s">
        <v>65</v>
      </c>
      <c r="F468" s="262">
        <v>2</v>
      </c>
      <c r="G468" s="151">
        <v>1.5</v>
      </c>
      <c r="H468" s="151">
        <v>1.6</v>
      </c>
      <c r="I468" s="151">
        <v>1.6</v>
      </c>
      <c r="J468" s="151">
        <v>1.6</v>
      </c>
      <c r="K468" s="151">
        <v>2.4500000000000002</v>
      </c>
      <c r="L468" s="151">
        <v>2.5</v>
      </c>
      <c r="M468" s="151">
        <v>2.5</v>
      </c>
      <c r="N468" s="151">
        <v>1.7</v>
      </c>
      <c r="O468" s="151">
        <v>1.7</v>
      </c>
      <c r="P468" s="151">
        <v>1.7</v>
      </c>
      <c r="Q468" s="263">
        <v>2</v>
      </c>
      <c r="R468" s="60">
        <f>AVERAGE(F468:Q468)</f>
        <v>1.9041666666666666</v>
      </c>
      <c r="S468" s="330"/>
      <c r="T468" s="1"/>
    </row>
    <row r="469" spans="1:20" ht="18.75" thickBot="1" x14ac:dyDescent="0.25">
      <c r="A469" s="618"/>
      <c r="B469" s="608" t="s">
        <v>7</v>
      </c>
      <c r="C469" s="609"/>
      <c r="D469" s="609"/>
      <c r="E469" s="610"/>
      <c r="F469" s="82" t="e">
        <f>#N/A</f>
        <v>#N/A</v>
      </c>
      <c r="G469" s="82" t="e">
        <f>#N/A</f>
        <v>#N/A</v>
      </c>
      <c r="H469" s="82" t="e">
        <f>#N/A</f>
        <v>#N/A</v>
      </c>
      <c r="I469" s="82" t="e">
        <f>#N/A</f>
        <v>#N/A</v>
      </c>
      <c r="J469" s="82" t="e">
        <f>#N/A</f>
        <v>#N/A</v>
      </c>
      <c r="K469" s="82" t="e">
        <f>#N/A</f>
        <v>#N/A</v>
      </c>
      <c r="L469" s="82" t="e">
        <f>#N/A</f>
        <v>#N/A</v>
      </c>
      <c r="M469" s="82" t="e">
        <f>#N/A</f>
        <v>#N/A</v>
      </c>
      <c r="N469" s="82" t="e">
        <f>#N/A</f>
        <v>#N/A</v>
      </c>
      <c r="O469" s="82" t="e">
        <f>#N/A</f>
        <v>#N/A</v>
      </c>
      <c r="P469" s="82" t="e">
        <f>#N/A</f>
        <v>#N/A</v>
      </c>
      <c r="Q469" s="82" t="e">
        <f>#N/A</f>
        <v>#N/A</v>
      </c>
      <c r="R469" s="28" t="e">
        <f>AVERAGE(F469:Q469)</f>
        <v>#N/A</v>
      </c>
      <c r="S469" s="22"/>
      <c r="T469" s="1"/>
    </row>
    <row r="470" spans="1:20" ht="18.75" thickBot="1" x14ac:dyDescent="0.25">
      <c r="A470" s="22"/>
      <c r="B470" s="22"/>
      <c r="C470" s="22"/>
      <c r="D470" s="22"/>
      <c r="E470" s="39"/>
      <c r="F470" s="15"/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"/>
      <c r="S470" s="1"/>
      <c r="T470" s="1"/>
    </row>
    <row r="471" spans="1:20" ht="20.25" x14ac:dyDescent="0.2">
      <c r="A471" s="597" t="s">
        <v>34</v>
      </c>
      <c r="B471" s="599" t="s">
        <v>270</v>
      </c>
      <c r="C471" s="600"/>
      <c r="D471" s="600"/>
      <c r="E471" s="607"/>
      <c r="F471" s="116">
        <v>71.73</v>
      </c>
      <c r="G471" s="119">
        <v>71.73</v>
      </c>
      <c r="H471" s="119">
        <v>71.73</v>
      </c>
      <c r="I471" s="119">
        <v>71.73</v>
      </c>
      <c r="J471" s="119">
        <v>71.73</v>
      </c>
      <c r="K471" s="119">
        <v>71.73</v>
      </c>
      <c r="L471" s="119">
        <v>71.73</v>
      </c>
      <c r="M471" s="119">
        <v>71.73</v>
      </c>
      <c r="N471" s="119">
        <v>71.73</v>
      </c>
      <c r="O471" s="119">
        <v>71.73</v>
      </c>
      <c r="P471" s="119">
        <v>71.73</v>
      </c>
      <c r="Q471" s="119">
        <v>71.73</v>
      </c>
      <c r="R471" s="50" t="e">
        <f>#N/A</f>
        <v>#N/A</v>
      </c>
      <c r="S471" s="106"/>
      <c r="T471" s="1"/>
    </row>
    <row r="472" spans="1:20" ht="30" x14ac:dyDescent="0.2">
      <c r="A472" s="598"/>
      <c r="B472" s="288"/>
      <c r="C472" s="288"/>
      <c r="D472" s="288"/>
      <c r="E472" s="178" t="s">
        <v>353</v>
      </c>
      <c r="F472" s="381">
        <v>0</v>
      </c>
      <c r="G472" s="265">
        <v>0</v>
      </c>
      <c r="H472" s="265">
        <v>0</v>
      </c>
      <c r="I472" s="265">
        <v>0</v>
      </c>
      <c r="J472" s="265">
        <v>0</v>
      </c>
      <c r="K472" s="265">
        <v>0</v>
      </c>
      <c r="L472" s="265">
        <v>0</v>
      </c>
      <c r="M472" s="265">
        <v>0</v>
      </c>
      <c r="N472" s="265">
        <v>0</v>
      </c>
      <c r="O472" s="265">
        <v>0</v>
      </c>
      <c r="P472" s="265">
        <v>0</v>
      </c>
      <c r="Q472" s="485">
        <v>-0.8</v>
      </c>
      <c r="R472" s="46" t="e">
        <f>#N/A</f>
        <v>#N/A</v>
      </c>
      <c r="S472" s="105"/>
      <c r="T472" s="1"/>
    </row>
    <row r="473" spans="1:20" ht="35.25" customHeight="1" x14ac:dyDescent="0.2">
      <c r="A473" s="598"/>
      <c r="B473" s="489"/>
      <c r="C473" s="288"/>
      <c r="D473" s="288"/>
      <c r="E473" s="178" t="s">
        <v>237</v>
      </c>
      <c r="F473" s="114">
        <v>-0.4</v>
      </c>
      <c r="G473" s="264">
        <v>-0.4</v>
      </c>
      <c r="H473" s="264">
        <v>-0.4</v>
      </c>
      <c r="I473" s="264">
        <v>-0.4</v>
      </c>
      <c r="J473" s="264">
        <v>-0.4</v>
      </c>
      <c r="K473" s="264">
        <v>-0.4</v>
      </c>
      <c r="L473" s="264">
        <v>-0.4</v>
      </c>
      <c r="M473" s="264">
        <v>-0.4</v>
      </c>
      <c r="N473" s="264">
        <v>-0.4</v>
      </c>
      <c r="O473" s="264">
        <v>-0.4</v>
      </c>
      <c r="P473" s="264">
        <v>-0.4</v>
      </c>
      <c r="Q473" s="264">
        <v>-0.4</v>
      </c>
      <c r="R473" s="46" t="e">
        <f>#N/A</f>
        <v>#N/A</v>
      </c>
      <c r="S473" s="105"/>
      <c r="T473" s="1"/>
    </row>
    <row r="474" spans="1:20" ht="20.25" x14ac:dyDescent="0.2">
      <c r="A474" s="598"/>
      <c r="B474" s="376">
        <v>3600</v>
      </c>
      <c r="C474" s="377"/>
      <c r="D474" s="377"/>
      <c r="E474" s="378" t="s">
        <v>213</v>
      </c>
      <c r="F474" s="381">
        <v>0</v>
      </c>
      <c r="G474" s="265">
        <v>0</v>
      </c>
      <c r="H474" s="265">
        <v>0</v>
      </c>
      <c r="I474" s="265">
        <v>0</v>
      </c>
      <c r="J474" s="265">
        <v>0</v>
      </c>
      <c r="K474" s="265">
        <v>0</v>
      </c>
      <c r="L474" s="265">
        <v>0</v>
      </c>
      <c r="M474" s="265">
        <v>0</v>
      </c>
      <c r="N474" s="265">
        <v>0</v>
      </c>
      <c r="O474" s="265">
        <v>0</v>
      </c>
      <c r="P474" s="265">
        <v>0</v>
      </c>
      <c r="Q474" s="265">
        <v>0</v>
      </c>
      <c r="R474" s="72" t="e">
        <f>#N/A</f>
        <v>#N/A</v>
      </c>
      <c r="S474" s="105"/>
      <c r="T474" s="1"/>
    </row>
    <row r="475" spans="1:20" ht="33" customHeight="1" x14ac:dyDescent="0.2">
      <c r="A475" s="598"/>
      <c r="B475" s="267"/>
      <c r="C475" s="309"/>
      <c r="D475" s="309"/>
      <c r="E475" s="268" t="s">
        <v>302</v>
      </c>
      <c r="F475" s="144">
        <v>0.5</v>
      </c>
      <c r="G475" s="124">
        <v>0.5</v>
      </c>
      <c r="H475" s="124">
        <v>0.5</v>
      </c>
      <c r="I475" s="124">
        <v>0.5</v>
      </c>
      <c r="J475" s="124">
        <v>0.5</v>
      </c>
      <c r="K475" s="124">
        <v>0.5</v>
      </c>
      <c r="L475" s="124">
        <v>0.5</v>
      </c>
      <c r="M475" s="124">
        <v>0.5</v>
      </c>
      <c r="N475" s="124">
        <v>0.5</v>
      </c>
      <c r="O475" s="124">
        <v>0.5</v>
      </c>
      <c r="P475" s="124">
        <v>0.5</v>
      </c>
      <c r="Q475" s="124">
        <v>0.5</v>
      </c>
      <c r="R475" s="72" t="e">
        <f>#N/A</f>
        <v>#N/A</v>
      </c>
      <c r="S475" s="105"/>
      <c r="T475" s="1"/>
    </row>
    <row r="476" spans="1:20" ht="18" x14ac:dyDescent="0.2">
      <c r="A476" s="598"/>
      <c r="B476" s="267"/>
      <c r="C476" s="309"/>
      <c r="D476" s="309"/>
      <c r="E476" s="268" t="s">
        <v>311</v>
      </c>
      <c r="F476" s="144">
        <v>0.05</v>
      </c>
      <c r="G476" s="124">
        <v>0.05</v>
      </c>
      <c r="H476" s="124">
        <v>0.05</v>
      </c>
      <c r="I476" s="124">
        <v>0.05</v>
      </c>
      <c r="J476" s="124">
        <v>0.05</v>
      </c>
      <c r="K476" s="124">
        <v>0.05</v>
      </c>
      <c r="L476" s="124">
        <v>0.05</v>
      </c>
      <c r="M476" s="124">
        <v>0.05</v>
      </c>
      <c r="N476" s="124">
        <v>0.05</v>
      </c>
      <c r="O476" s="124">
        <v>0.05</v>
      </c>
      <c r="P476" s="124">
        <v>0.05</v>
      </c>
      <c r="Q476" s="124">
        <v>0.05</v>
      </c>
      <c r="R476" s="72" t="e">
        <f>#N/A</f>
        <v>#N/A</v>
      </c>
      <c r="S476" s="105"/>
      <c r="T476" s="1"/>
    </row>
    <row r="477" spans="1:20" ht="18" x14ac:dyDescent="0.2">
      <c r="A477" s="598"/>
      <c r="B477" s="175">
        <v>3600</v>
      </c>
      <c r="C477" s="174" t="s">
        <v>123</v>
      </c>
      <c r="D477" s="174" t="s">
        <v>124</v>
      </c>
      <c r="E477" s="178" t="s">
        <v>125</v>
      </c>
      <c r="F477" s="144">
        <v>0.3</v>
      </c>
      <c r="G477" s="124">
        <v>0.3</v>
      </c>
      <c r="H477" s="124">
        <v>0.3</v>
      </c>
      <c r="I477" s="124">
        <v>0.3</v>
      </c>
      <c r="J477" s="124">
        <v>0.3</v>
      </c>
      <c r="K477" s="124">
        <v>0.3</v>
      </c>
      <c r="L477" s="124">
        <v>0.3</v>
      </c>
      <c r="M477" s="124">
        <v>0.3</v>
      </c>
      <c r="N477" s="124">
        <v>0.3</v>
      </c>
      <c r="O477" s="124">
        <v>0.3</v>
      </c>
      <c r="P477" s="124">
        <v>0.3</v>
      </c>
      <c r="Q477" s="323">
        <v>0.3</v>
      </c>
      <c r="R477" s="46" t="e">
        <f>#N/A</f>
        <v>#N/A</v>
      </c>
      <c r="S477" s="107"/>
      <c r="T477" s="1"/>
    </row>
    <row r="478" spans="1:20" ht="18" x14ac:dyDescent="0.2">
      <c r="A478" s="598"/>
      <c r="B478" s="175">
        <v>3610</v>
      </c>
      <c r="C478" s="174" t="s">
        <v>126</v>
      </c>
      <c r="D478" s="174" t="s">
        <v>127</v>
      </c>
      <c r="E478" s="178" t="s">
        <v>125</v>
      </c>
      <c r="F478" s="146">
        <v>0.6</v>
      </c>
      <c r="G478" s="125">
        <v>0.6</v>
      </c>
      <c r="H478" s="125">
        <v>0.6</v>
      </c>
      <c r="I478" s="125">
        <v>0.6</v>
      </c>
      <c r="J478" s="125">
        <v>0.6</v>
      </c>
      <c r="K478" s="125">
        <v>0.6</v>
      </c>
      <c r="L478" s="125">
        <v>0.6</v>
      </c>
      <c r="M478" s="125">
        <v>0.6</v>
      </c>
      <c r="N478" s="125">
        <v>0.6</v>
      </c>
      <c r="O478" s="125">
        <v>0.6</v>
      </c>
      <c r="P478" s="125">
        <v>0.6</v>
      </c>
      <c r="Q478" s="324">
        <v>0.6</v>
      </c>
      <c r="R478" s="46" t="e">
        <f>#N/A</f>
        <v>#N/A</v>
      </c>
      <c r="S478" s="108"/>
      <c r="T478" s="1"/>
    </row>
    <row r="479" spans="1:20" ht="27.75" customHeight="1" x14ac:dyDescent="0.2">
      <c r="A479" s="598"/>
      <c r="B479" s="180"/>
      <c r="C479" s="181"/>
      <c r="D479" s="181"/>
      <c r="E479" s="178"/>
      <c r="F479" s="144"/>
      <c r="G479" s="124"/>
      <c r="H479" s="124"/>
      <c r="I479" s="124"/>
      <c r="J479" s="124"/>
      <c r="K479" s="124"/>
      <c r="L479" s="124"/>
      <c r="M479" s="124"/>
      <c r="N479" s="124"/>
      <c r="O479" s="124"/>
      <c r="P479" s="124"/>
      <c r="Q479" s="124"/>
      <c r="R479" s="46"/>
      <c r="S479" s="108"/>
      <c r="T479" s="1"/>
    </row>
    <row r="480" spans="1:20" ht="48" thickBot="1" x14ac:dyDescent="0.25">
      <c r="A480" s="598"/>
      <c r="B480" s="255">
        <v>3630</v>
      </c>
      <c r="C480" s="256" t="s">
        <v>128</v>
      </c>
      <c r="D480" s="256" t="s">
        <v>129</v>
      </c>
      <c r="E480" s="257" t="s">
        <v>47</v>
      </c>
      <c r="F480" s="141">
        <v>0.5</v>
      </c>
      <c r="G480" s="123">
        <v>0.5</v>
      </c>
      <c r="H480" s="123">
        <v>0.5</v>
      </c>
      <c r="I480" s="123">
        <v>0.5</v>
      </c>
      <c r="J480" s="123">
        <v>0.5</v>
      </c>
      <c r="K480" s="123">
        <v>0.5</v>
      </c>
      <c r="L480" s="123">
        <v>0.5</v>
      </c>
      <c r="M480" s="123">
        <v>0.5</v>
      </c>
      <c r="N480" s="123">
        <v>0.5</v>
      </c>
      <c r="O480" s="123">
        <v>0.5</v>
      </c>
      <c r="P480" s="123">
        <v>0.5</v>
      </c>
      <c r="Q480" s="123">
        <v>0.5</v>
      </c>
      <c r="R480" s="49" t="e">
        <f>#N/A</f>
        <v>#N/A</v>
      </c>
      <c r="S480" s="331" t="s">
        <v>301</v>
      </c>
      <c r="T480" s="1"/>
    </row>
    <row r="481" spans="1:20" ht="18.75" thickBot="1" x14ac:dyDescent="0.25">
      <c r="A481" s="618"/>
      <c r="B481" s="604" t="s">
        <v>7</v>
      </c>
      <c r="C481" s="605"/>
      <c r="D481" s="605"/>
      <c r="E481" s="619"/>
      <c r="F481" s="82" t="e">
        <f>#N/A</f>
        <v>#N/A</v>
      </c>
      <c r="G481" s="82" t="e">
        <f>#N/A</f>
        <v>#N/A</v>
      </c>
      <c r="H481" s="82" t="e">
        <f>#N/A</f>
        <v>#N/A</v>
      </c>
      <c r="I481" s="82" t="e">
        <f>#N/A</f>
        <v>#N/A</v>
      </c>
      <c r="J481" s="82" t="e">
        <f>#N/A</f>
        <v>#N/A</v>
      </c>
      <c r="K481" s="82" t="e">
        <f>#N/A</f>
        <v>#N/A</v>
      </c>
      <c r="L481" s="82" t="e">
        <f>#N/A</f>
        <v>#N/A</v>
      </c>
      <c r="M481" s="82" t="e">
        <f>#N/A</f>
        <v>#N/A</v>
      </c>
      <c r="N481" s="82" t="e">
        <f>#N/A</f>
        <v>#N/A</v>
      </c>
      <c r="O481" s="82" t="e">
        <f>#N/A</f>
        <v>#N/A</v>
      </c>
      <c r="P481" s="82" t="e">
        <f>#N/A</f>
        <v>#N/A</v>
      </c>
      <c r="Q481" s="82" t="e">
        <f>#N/A</f>
        <v>#N/A</v>
      </c>
      <c r="R481" s="28" t="e">
        <f>AVERAGE(F481:Q481)</f>
        <v>#N/A</v>
      </c>
      <c r="S481" s="22"/>
      <c r="T481" s="1"/>
    </row>
    <row r="482" spans="1:20" ht="18.75" thickBot="1" x14ac:dyDescent="0.25">
      <c r="A482" s="22"/>
      <c r="B482" s="22"/>
      <c r="C482" s="22"/>
      <c r="D482" s="22"/>
      <c r="E482" s="44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45"/>
      <c r="S482" s="45"/>
      <c r="T482" s="45"/>
    </row>
    <row r="483" spans="1:20" ht="20.25" x14ac:dyDescent="0.2">
      <c r="A483" s="597" t="s">
        <v>43</v>
      </c>
      <c r="B483" s="599" t="s">
        <v>270</v>
      </c>
      <c r="C483" s="600"/>
      <c r="D483" s="600"/>
      <c r="E483" s="607"/>
      <c r="F483" s="116">
        <v>85.52</v>
      </c>
      <c r="G483" s="117">
        <v>85.52</v>
      </c>
      <c r="H483" s="117">
        <v>85.52</v>
      </c>
      <c r="I483" s="117">
        <v>85.52</v>
      </c>
      <c r="J483" s="117">
        <v>85.52</v>
      </c>
      <c r="K483" s="117">
        <v>85.52</v>
      </c>
      <c r="L483" s="117">
        <v>85.52</v>
      </c>
      <c r="M483" s="117">
        <v>85.52</v>
      </c>
      <c r="N483" s="117">
        <v>85.52</v>
      </c>
      <c r="O483" s="117">
        <v>85.52</v>
      </c>
      <c r="P483" s="117">
        <v>85.52</v>
      </c>
      <c r="Q483" s="117">
        <v>85.52</v>
      </c>
      <c r="R483" s="50" t="e">
        <f>#N/A</f>
        <v>#N/A</v>
      </c>
      <c r="S483" s="106"/>
      <c r="T483" s="1"/>
    </row>
    <row r="484" spans="1:20" ht="30" x14ac:dyDescent="0.2">
      <c r="A484" s="598"/>
      <c r="B484" s="288"/>
      <c r="C484" s="288"/>
      <c r="D484" s="288"/>
      <c r="E484" s="183" t="s">
        <v>345</v>
      </c>
      <c r="F484" s="375">
        <v>0.2</v>
      </c>
      <c r="G484" s="168">
        <v>0.2</v>
      </c>
      <c r="H484" s="168">
        <v>0.2</v>
      </c>
      <c r="I484" s="168">
        <v>0.2</v>
      </c>
      <c r="J484" s="168">
        <v>0.2</v>
      </c>
      <c r="K484" s="168">
        <v>0.2</v>
      </c>
      <c r="L484" s="168">
        <v>0.2</v>
      </c>
      <c r="M484" s="168">
        <v>0.2</v>
      </c>
      <c r="N484" s="168">
        <v>0.2</v>
      </c>
      <c r="O484" s="168">
        <v>0.2</v>
      </c>
      <c r="P484" s="168">
        <v>0.2</v>
      </c>
      <c r="Q484" s="168">
        <v>0.2</v>
      </c>
      <c r="R484" s="46" t="e">
        <f>#N/A</f>
        <v>#N/A</v>
      </c>
      <c r="S484" s="315"/>
      <c r="T484" s="1"/>
    </row>
    <row r="485" spans="1:20" ht="18" x14ac:dyDescent="0.2">
      <c r="A485" s="598"/>
      <c r="B485" s="292"/>
      <c r="C485" s="293" t="s">
        <v>186</v>
      </c>
      <c r="D485" s="498"/>
      <c r="E485" s="294" t="s">
        <v>214</v>
      </c>
      <c r="F485" s="383">
        <v>0</v>
      </c>
      <c r="G485" s="258">
        <v>0</v>
      </c>
      <c r="H485" s="258">
        <v>0</v>
      </c>
      <c r="I485" s="258">
        <v>0</v>
      </c>
      <c r="J485" s="258">
        <v>0</v>
      </c>
      <c r="K485" s="258">
        <v>0</v>
      </c>
      <c r="L485" s="258">
        <v>0</v>
      </c>
      <c r="M485" s="258">
        <v>0</v>
      </c>
      <c r="N485" s="258">
        <v>0</v>
      </c>
      <c r="O485" s="258">
        <v>0</v>
      </c>
      <c r="P485" s="258">
        <v>0</v>
      </c>
      <c r="Q485" s="258">
        <v>0</v>
      </c>
      <c r="R485" s="46" t="e">
        <f>#N/A</f>
        <v>#N/A</v>
      </c>
      <c r="S485" s="159"/>
      <c r="T485" s="1"/>
    </row>
    <row r="486" spans="1:20" ht="18" x14ac:dyDescent="0.2">
      <c r="A486" s="598"/>
      <c r="B486" s="292"/>
      <c r="C486" s="620"/>
      <c r="D486" s="621"/>
      <c r="E486" s="294" t="s">
        <v>215</v>
      </c>
      <c r="F486" s="383">
        <v>0</v>
      </c>
      <c r="G486" s="258">
        <v>0</v>
      </c>
      <c r="H486" s="258">
        <v>0</v>
      </c>
      <c r="I486" s="258">
        <v>0</v>
      </c>
      <c r="J486" s="258">
        <v>0</v>
      </c>
      <c r="K486" s="258">
        <v>0</v>
      </c>
      <c r="L486" s="258">
        <v>0</v>
      </c>
      <c r="M486" s="258">
        <v>0</v>
      </c>
      <c r="N486" s="258">
        <v>0</v>
      </c>
      <c r="O486" s="258">
        <v>0</v>
      </c>
      <c r="P486" s="258">
        <v>0</v>
      </c>
      <c r="Q486" s="258">
        <v>0</v>
      </c>
      <c r="R486" s="72" t="e">
        <f>#N/A</f>
        <v>#N/A</v>
      </c>
      <c r="S486" s="159"/>
      <c r="T486" s="1"/>
    </row>
    <row r="487" spans="1:20" ht="54" x14ac:dyDescent="0.2">
      <c r="A487" s="598"/>
      <c r="B487" s="292"/>
      <c r="C487" s="293"/>
      <c r="D487" s="293" t="s">
        <v>64</v>
      </c>
      <c r="E487" s="382" t="s">
        <v>216</v>
      </c>
      <c r="F487" s="383">
        <v>0</v>
      </c>
      <c r="G487" s="258">
        <v>0</v>
      </c>
      <c r="H487" s="258">
        <v>0</v>
      </c>
      <c r="I487" s="258">
        <v>0</v>
      </c>
      <c r="J487" s="258">
        <v>0</v>
      </c>
      <c r="K487" s="168">
        <v>1.29</v>
      </c>
      <c r="L487" s="168">
        <v>1.29</v>
      </c>
      <c r="M487" s="168">
        <v>1.29</v>
      </c>
      <c r="N487" s="168">
        <v>1.29</v>
      </c>
      <c r="O487" s="168">
        <v>1.29</v>
      </c>
      <c r="P487" s="168">
        <v>1.29</v>
      </c>
      <c r="Q487" s="168">
        <v>1.29</v>
      </c>
      <c r="R487" s="72" t="e">
        <f>#N/A</f>
        <v>#N/A</v>
      </c>
      <c r="S487" s="159" t="s">
        <v>328</v>
      </c>
      <c r="T487" s="1"/>
    </row>
    <row r="488" spans="1:20" ht="18" x14ac:dyDescent="0.2">
      <c r="A488" s="598"/>
      <c r="B488" s="292"/>
      <c r="C488" s="293"/>
      <c r="D488" s="293" t="s">
        <v>63</v>
      </c>
      <c r="E488" s="382" t="s">
        <v>216</v>
      </c>
      <c r="F488" s="383">
        <v>0</v>
      </c>
      <c r="G488" s="258">
        <v>0</v>
      </c>
      <c r="H488" s="258">
        <v>0</v>
      </c>
      <c r="I488" s="258">
        <v>0</v>
      </c>
      <c r="J488" s="258">
        <v>0</v>
      </c>
      <c r="K488" s="258">
        <v>0</v>
      </c>
      <c r="L488" s="258">
        <v>0</v>
      </c>
      <c r="M488" s="258">
        <v>0</v>
      </c>
      <c r="N488" s="258">
        <v>0</v>
      </c>
      <c r="O488" s="258">
        <v>0</v>
      </c>
      <c r="P488" s="258">
        <v>0</v>
      </c>
      <c r="Q488" s="258">
        <v>0</v>
      </c>
      <c r="R488" s="72" t="e">
        <f>#N/A</f>
        <v>#N/A</v>
      </c>
      <c r="S488" s="159"/>
      <c r="T488" s="1"/>
    </row>
    <row r="489" spans="1:20" ht="18" x14ac:dyDescent="0.2">
      <c r="A489" s="598"/>
      <c r="B489" s="292"/>
      <c r="C489" s="293"/>
      <c r="D489" s="293" t="s">
        <v>71</v>
      </c>
      <c r="E489" s="382" t="s">
        <v>216</v>
      </c>
      <c r="F489" s="383">
        <v>0</v>
      </c>
      <c r="G489" s="258">
        <v>0</v>
      </c>
      <c r="H489" s="258">
        <v>0</v>
      </c>
      <c r="I489" s="258">
        <v>0</v>
      </c>
      <c r="J489" s="258">
        <v>0</v>
      </c>
      <c r="K489" s="258">
        <v>0</v>
      </c>
      <c r="L489" s="258">
        <v>0</v>
      </c>
      <c r="M489" s="258">
        <v>0</v>
      </c>
      <c r="N489" s="258">
        <v>0</v>
      </c>
      <c r="O489" s="258">
        <v>0</v>
      </c>
      <c r="P489" s="258">
        <v>0</v>
      </c>
      <c r="Q489" s="258">
        <v>0</v>
      </c>
      <c r="R489" s="72" t="e">
        <f>#N/A</f>
        <v>#N/A</v>
      </c>
      <c r="S489" s="159"/>
      <c r="T489" s="1"/>
    </row>
    <row r="490" spans="1:20" ht="18" x14ac:dyDescent="0.2">
      <c r="A490" s="598"/>
      <c r="B490" s="267"/>
      <c r="C490" s="309"/>
      <c r="D490" s="309"/>
      <c r="E490" s="268" t="s">
        <v>311</v>
      </c>
      <c r="F490" s="144">
        <v>0.15</v>
      </c>
      <c r="G490" s="124">
        <v>0.15</v>
      </c>
      <c r="H490" s="124">
        <v>0.15</v>
      </c>
      <c r="I490" s="124">
        <v>0.15</v>
      </c>
      <c r="J490" s="124">
        <v>0.15</v>
      </c>
      <c r="K490" s="124">
        <v>0.15</v>
      </c>
      <c r="L490" s="124">
        <v>0.15</v>
      </c>
      <c r="M490" s="124">
        <v>0.15</v>
      </c>
      <c r="N490" s="124">
        <v>0.15</v>
      </c>
      <c r="O490" s="124">
        <v>0.15</v>
      </c>
      <c r="P490" s="124">
        <v>0.15</v>
      </c>
      <c r="Q490" s="323">
        <v>0.15</v>
      </c>
      <c r="R490" s="72" t="e">
        <f>#N/A</f>
        <v>#N/A</v>
      </c>
      <c r="S490" s="159"/>
      <c r="T490" s="1"/>
    </row>
    <row r="491" spans="1:20" ht="35.25" customHeight="1" thickBot="1" x14ac:dyDescent="0.25">
      <c r="A491" s="598"/>
      <c r="B491" s="180">
        <v>3301</v>
      </c>
      <c r="C491" s="181" t="s">
        <v>358</v>
      </c>
      <c r="D491" s="181" t="s">
        <v>249</v>
      </c>
      <c r="E491" s="183" t="s">
        <v>125</v>
      </c>
      <c r="F491" s="262">
        <v>0.9</v>
      </c>
      <c r="G491" s="151">
        <v>0.9</v>
      </c>
      <c r="H491" s="151">
        <v>0.9</v>
      </c>
      <c r="I491" s="151">
        <v>0.9</v>
      </c>
      <c r="J491" s="151">
        <v>0.9</v>
      </c>
      <c r="K491" s="151">
        <v>0.9</v>
      </c>
      <c r="L491" s="151">
        <v>0.9</v>
      </c>
      <c r="M491" s="151">
        <v>0.9</v>
      </c>
      <c r="N491" s="151">
        <v>0.9</v>
      </c>
      <c r="O491" s="151">
        <v>0.9</v>
      </c>
      <c r="P491" s="151">
        <v>0.9</v>
      </c>
      <c r="Q491" s="151">
        <v>0.9</v>
      </c>
      <c r="R491" s="72" t="e">
        <f>#N/A</f>
        <v>#N/A</v>
      </c>
      <c r="S491" s="109"/>
      <c r="T491" s="1"/>
    </row>
    <row r="492" spans="1:20" ht="18.75" thickBot="1" x14ac:dyDescent="0.25">
      <c r="A492" s="618"/>
      <c r="B492" s="608" t="s">
        <v>7</v>
      </c>
      <c r="C492" s="609"/>
      <c r="D492" s="609"/>
      <c r="E492" s="610"/>
      <c r="F492" s="82" t="e">
        <f>#N/A</f>
        <v>#N/A</v>
      </c>
      <c r="G492" s="82" t="e">
        <f>#N/A</f>
        <v>#N/A</v>
      </c>
      <c r="H492" s="82" t="e">
        <f>#N/A</f>
        <v>#N/A</v>
      </c>
      <c r="I492" s="82" t="e">
        <f>#N/A</f>
        <v>#N/A</v>
      </c>
      <c r="J492" s="82" t="e">
        <f>#N/A</f>
        <v>#N/A</v>
      </c>
      <c r="K492" s="82" t="e">
        <f>#N/A</f>
        <v>#N/A</v>
      </c>
      <c r="L492" s="82" t="e">
        <f>#N/A</f>
        <v>#N/A</v>
      </c>
      <c r="M492" s="82" t="e">
        <f>#N/A</f>
        <v>#N/A</v>
      </c>
      <c r="N492" s="82" t="e">
        <f>#N/A</f>
        <v>#N/A</v>
      </c>
      <c r="O492" s="82" t="e">
        <f>#N/A</f>
        <v>#N/A</v>
      </c>
      <c r="P492" s="82" t="e">
        <f>#N/A</f>
        <v>#N/A</v>
      </c>
      <c r="Q492" s="82" t="e">
        <f>#N/A</f>
        <v>#N/A</v>
      </c>
      <c r="R492" s="28" t="e">
        <f>AVERAGE(F492:Q492)</f>
        <v>#N/A</v>
      </c>
      <c r="S492" s="22"/>
      <c r="T492" s="1"/>
    </row>
    <row r="493" spans="1:20" ht="18.75" thickBot="1" x14ac:dyDescent="0.25">
      <c r="A493" s="22"/>
      <c r="B493" s="22"/>
      <c r="C493" s="22"/>
      <c r="D493" s="22"/>
      <c r="E493" s="39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22"/>
      <c r="T493" s="1"/>
    </row>
    <row r="494" spans="1:20" ht="20.25" x14ac:dyDescent="0.2">
      <c r="A494" s="597" t="s">
        <v>35</v>
      </c>
      <c r="B494" s="599" t="s">
        <v>270</v>
      </c>
      <c r="C494" s="600"/>
      <c r="D494" s="600"/>
      <c r="E494" s="600"/>
      <c r="F494" s="116">
        <v>166.86</v>
      </c>
      <c r="G494" s="117">
        <v>166.86</v>
      </c>
      <c r="H494" s="117">
        <v>166.86</v>
      </c>
      <c r="I494" s="117">
        <v>166.86</v>
      </c>
      <c r="J494" s="117">
        <v>166.86</v>
      </c>
      <c r="K494" s="117">
        <v>166.86</v>
      </c>
      <c r="L494" s="117">
        <v>166.86</v>
      </c>
      <c r="M494" s="117">
        <v>166.86</v>
      </c>
      <c r="N494" s="117">
        <v>166.86</v>
      </c>
      <c r="O494" s="117">
        <v>166.86</v>
      </c>
      <c r="P494" s="117">
        <v>166.86</v>
      </c>
      <c r="Q494" s="117">
        <v>166.86</v>
      </c>
      <c r="R494" s="50" t="e">
        <f>#N/A</f>
        <v>#N/A</v>
      </c>
      <c r="S494" s="76"/>
      <c r="T494" s="1"/>
    </row>
    <row r="495" spans="1:20" ht="30" x14ac:dyDescent="0.2">
      <c r="A495" s="598"/>
      <c r="B495" s="299"/>
      <c r="C495" s="293"/>
      <c r="D495" s="293"/>
      <c r="E495" s="354" t="s">
        <v>286</v>
      </c>
      <c r="F495" s="152">
        <v>0</v>
      </c>
      <c r="G495" s="286">
        <v>0</v>
      </c>
      <c r="H495" s="286">
        <v>0</v>
      </c>
      <c r="I495" s="286">
        <v>0</v>
      </c>
      <c r="J495" s="286">
        <v>0</v>
      </c>
      <c r="K495" s="286">
        <v>0</v>
      </c>
      <c r="L495" s="286">
        <v>0</v>
      </c>
      <c r="M495" s="286">
        <v>0</v>
      </c>
      <c r="N495" s="286">
        <v>0</v>
      </c>
      <c r="O495" s="286">
        <v>0</v>
      </c>
      <c r="P495" s="286">
        <v>0</v>
      </c>
      <c r="Q495" s="286">
        <v>0</v>
      </c>
      <c r="R495" s="46" t="e">
        <f>#N/A</f>
        <v>#N/A</v>
      </c>
      <c r="S495" s="57"/>
      <c r="T495" s="1"/>
    </row>
    <row r="496" spans="1:20" ht="18" x14ac:dyDescent="0.2">
      <c r="A496" s="598"/>
      <c r="B496" s="299"/>
      <c r="C496" s="293"/>
      <c r="D496" s="293"/>
      <c r="E496" s="354" t="s">
        <v>267</v>
      </c>
      <c r="F496" s="152">
        <v>0</v>
      </c>
      <c r="G496" s="286">
        <v>0</v>
      </c>
      <c r="H496" s="286">
        <v>0</v>
      </c>
      <c r="I496" s="286">
        <v>0</v>
      </c>
      <c r="J496" s="286">
        <v>0</v>
      </c>
      <c r="K496" s="286">
        <v>0</v>
      </c>
      <c r="L496" s="286">
        <v>0</v>
      </c>
      <c r="M496" s="286">
        <v>0</v>
      </c>
      <c r="N496" s="286">
        <v>0</v>
      </c>
      <c r="O496" s="286">
        <v>0</v>
      </c>
      <c r="P496" s="286">
        <v>0</v>
      </c>
      <c r="Q496" s="356">
        <v>0</v>
      </c>
      <c r="R496" s="46" t="e">
        <f>#N/A</f>
        <v>#N/A</v>
      </c>
      <c r="S496" s="57"/>
      <c r="T496" s="1"/>
    </row>
    <row r="497" spans="1:20" ht="18" x14ac:dyDescent="0.2">
      <c r="A497" s="598"/>
      <c r="B497" s="384"/>
      <c r="C497" s="293"/>
      <c r="D497" s="293"/>
      <c r="E497" s="437" t="s">
        <v>289</v>
      </c>
      <c r="F497" s="152">
        <v>0</v>
      </c>
      <c r="G497" s="286">
        <v>0</v>
      </c>
      <c r="H497" s="286">
        <v>0</v>
      </c>
      <c r="I497" s="168">
        <v>1</v>
      </c>
      <c r="J497" s="168">
        <v>1</v>
      </c>
      <c r="K497" s="168">
        <v>1</v>
      </c>
      <c r="L497" s="168">
        <v>1</v>
      </c>
      <c r="M497" s="168">
        <v>1</v>
      </c>
      <c r="N497" s="168">
        <v>1</v>
      </c>
      <c r="O497" s="168">
        <v>1</v>
      </c>
      <c r="P497" s="168">
        <v>1</v>
      </c>
      <c r="Q497" s="276">
        <v>1</v>
      </c>
      <c r="R497" s="46" t="e">
        <f>#N/A</f>
        <v>#N/A</v>
      </c>
      <c r="S497" s="57"/>
      <c r="T497" s="1"/>
    </row>
    <row r="498" spans="1:20" ht="30" x14ac:dyDescent="0.2">
      <c r="A498" s="598"/>
      <c r="B498" s="384"/>
      <c r="C498" s="293"/>
      <c r="D498" s="293"/>
      <c r="E498" s="437" t="s">
        <v>293</v>
      </c>
      <c r="F498" s="152">
        <v>0</v>
      </c>
      <c r="G498" s="286">
        <v>0</v>
      </c>
      <c r="H498" s="286">
        <v>0</v>
      </c>
      <c r="I498" s="286">
        <v>0</v>
      </c>
      <c r="J498" s="286">
        <v>0</v>
      </c>
      <c r="K498" s="286">
        <v>0</v>
      </c>
      <c r="L498" s="286">
        <v>0</v>
      </c>
      <c r="M498" s="286">
        <v>0</v>
      </c>
      <c r="N498" s="286">
        <v>0</v>
      </c>
      <c r="O498" s="286">
        <v>0</v>
      </c>
      <c r="P498" s="286">
        <v>0</v>
      </c>
      <c r="Q498" s="356">
        <v>0</v>
      </c>
      <c r="R498" s="46" t="e">
        <f>#N/A</f>
        <v>#N/A</v>
      </c>
      <c r="S498" s="57"/>
      <c r="T498" s="1"/>
    </row>
    <row r="499" spans="1:20" ht="30" x14ac:dyDescent="0.2">
      <c r="A499" s="598"/>
      <c r="B499" s="384"/>
      <c r="C499" s="293"/>
      <c r="D499" s="293"/>
      <c r="E499" s="437" t="s">
        <v>294</v>
      </c>
      <c r="F499" s="152">
        <v>0</v>
      </c>
      <c r="G499" s="286">
        <v>0</v>
      </c>
      <c r="H499" s="286">
        <v>0</v>
      </c>
      <c r="I499" s="286">
        <v>0</v>
      </c>
      <c r="J499" s="286">
        <v>0</v>
      </c>
      <c r="K499" s="286">
        <v>0</v>
      </c>
      <c r="L499" s="286">
        <v>0</v>
      </c>
      <c r="M499" s="286">
        <v>0</v>
      </c>
      <c r="N499" s="286">
        <v>0</v>
      </c>
      <c r="O499" s="286">
        <v>0</v>
      </c>
      <c r="P499" s="286">
        <v>0</v>
      </c>
      <c r="Q499" s="356">
        <v>0</v>
      </c>
      <c r="R499" s="46" t="e">
        <f>#N/A</f>
        <v>#N/A</v>
      </c>
      <c r="S499" s="57"/>
      <c r="T499" s="1"/>
    </row>
    <row r="500" spans="1:20" ht="18" x14ac:dyDescent="0.2">
      <c r="A500" s="598"/>
      <c r="B500" s="261">
        <v>4506</v>
      </c>
      <c r="C500" s="174" t="s">
        <v>64</v>
      </c>
      <c r="D500" s="174"/>
      <c r="E500" s="404" t="s">
        <v>292</v>
      </c>
      <c r="F500" s="144">
        <v>1</v>
      </c>
      <c r="G500" s="124">
        <v>1</v>
      </c>
      <c r="H500" s="124">
        <v>1</v>
      </c>
      <c r="I500" s="124">
        <v>1</v>
      </c>
      <c r="J500" s="124">
        <v>1</v>
      </c>
      <c r="K500" s="124">
        <v>1</v>
      </c>
      <c r="L500" s="124">
        <v>1</v>
      </c>
      <c r="M500" s="124">
        <v>1</v>
      </c>
      <c r="N500" s="124">
        <v>1</v>
      </c>
      <c r="O500" s="135">
        <v>0</v>
      </c>
      <c r="P500" s="135">
        <v>0</v>
      </c>
      <c r="Q500" s="140">
        <v>0</v>
      </c>
      <c r="R500" s="46">
        <f>AVERAGE(F500:Q500)</f>
        <v>0.75</v>
      </c>
      <c r="S500" s="57"/>
      <c r="T500" s="1"/>
    </row>
    <row r="501" spans="1:20" ht="18" x14ac:dyDescent="0.2">
      <c r="A501" s="598"/>
      <c r="B501" s="175">
        <v>2280</v>
      </c>
      <c r="C501" s="174" t="s">
        <v>287</v>
      </c>
      <c r="D501" s="174" t="s">
        <v>288</v>
      </c>
      <c r="E501" s="433" t="s">
        <v>291</v>
      </c>
      <c r="F501" s="126">
        <v>0.5</v>
      </c>
      <c r="G501" s="124">
        <v>0.5</v>
      </c>
      <c r="H501" s="124">
        <v>0.5</v>
      </c>
      <c r="I501" s="124">
        <v>0.5</v>
      </c>
      <c r="J501" s="124">
        <v>0.5</v>
      </c>
      <c r="K501" s="135">
        <v>0</v>
      </c>
      <c r="L501" s="135">
        <v>0</v>
      </c>
      <c r="M501" s="135">
        <v>0</v>
      </c>
      <c r="N501" s="135">
        <v>0</v>
      </c>
      <c r="O501" s="135">
        <v>0</v>
      </c>
      <c r="P501" s="135">
        <v>0</v>
      </c>
      <c r="Q501" s="140">
        <v>0</v>
      </c>
      <c r="R501" s="46">
        <f>AVERAGE(F501:Q501)</f>
        <v>0.20833333333333334</v>
      </c>
      <c r="S501" s="57"/>
      <c r="T501" s="1"/>
    </row>
    <row r="502" spans="1:20" ht="29.25" customHeight="1" x14ac:dyDescent="0.2">
      <c r="A502" s="598"/>
      <c r="B502" s="175">
        <v>1810</v>
      </c>
      <c r="C502" s="174"/>
      <c r="D502" s="174"/>
      <c r="E502" s="433" t="s">
        <v>364</v>
      </c>
      <c r="F502" s="126">
        <v>1</v>
      </c>
      <c r="G502" s="124">
        <v>1</v>
      </c>
      <c r="H502" s="124">
        <v>1</v>
      </c>
      <c r="I502" s="124">
        <v>1</v>
      </c>
      <c r="J502" s="124">
        <v>1</v>
      </c>
      <c r="K502" s="124">
        <v>1</v>
      </c>
      <c r="L502" s="135">
        <v>0</v>
      </c>
      <c r="M502" s="135">
        <v>0</v>
      </c>
      <c r="N502" s="135">
        <v>0</v>
      </c>
      <c r="O502" s="135">
        <v>0</v>
      </c>
      <c r="P502" s="135">
        <v>0</v>
      </c>
      <c r="Q502" s="135">
        <v>0</v>
      </c>
      <c r="R502" s="46">
        <f>AVERAGE(F502:Q502)</f>
        <v>0.5</v>
      </c>
      <c r="S502" s="57"/>
      <c r="T502" s="1"/>
    </row>
    <row r="503" spans="1:20" ht="36.75" customHeight="1" x14ac:dyDescent="0.2">
      <c r="A503" s="598"/>
      <c r="B503" s="175"/>
      <c r="C503" s="174"/>
      <c r="D503" s="174"/>
      <c r="E503" s="433" t="s">
        <v>341</v>
      </c>
      <c r="F503" s="126">
        <v>0.5</v>
      </c>
      <c r="G503" s="124">
        <v>0.5</v>
      </c>
      <c r="H503" s="135">
        <v>0</v>
      </c>
      <c r="I503" s="135">
        <v>0</v>
      </c>
      <c r="J503" s="135">
        <v>0</v>
      </c>
      <c r="K503" s="135">
        <v>0</v>
      </c>
      <c r="L503" s="135">
        <v>0</v>
      </c>
      <c r="M503" s="135">
        <v>0</v>
      </c>
      <c r="N503" s="135">
        <v>0</v>
      </c>
      <c r="O503" s="135">
        <v>0</v>
      </c>
      <c r="P503" s="135">
        <v>0</v>
      </c>
      <c r="Q503" s="135">
        <v>0</v>
      </c>
      <c r="R503" s="46">
        <f>AVERAGE(F503:Q503)</f>
        <v>8.3333333333333329E-2</v>
      </c>
      <c r="S503" s="57"/>
      <c r="T503" s="1"/>
    </row>
    <row r="504" spans="1:20" ht="45" x14ac:dyDescent="0.2">
      <c r="A504" s="598"/>
      <c r="B504" s="175">
        <v>2910</v>
      </c>
      <c r="C504" s="174" t="s">
        <v>133</v>
      </c>
      <c r="D504" s="174" t="s">
        <v>134</v>
      </c>
      <c r="E504" s="353" t="s">
        <v>135</v>
      </c>
      <c r="F504" s="126">
        <v>1</v>
      </c>
      <c r="G504" s="124">
        <v>1</v>
      </c>
      <c r="H504" s="124">
        <v>1</v>
      </c>
      <c r="I504" s="124">
        <v>1</v>
      </c>
      <c r="J504" s="124">
        <v>1</v>
      </c>
      <c r="K504" s="124">
        <v>1</v>
      </c>
      <c r="L504" s="124">
        <v>1</v>
      </c>
      <c r="M504" s="124">
        <v>1</v>
      </c>
      <c r="N504" s="124">
        <v>1</v>
      </c>
      <c r="O504" s="124">
        <v>1</v>
      </c>
      <c r="P504" s="124">
        <v>1</v>
      </c>
      <c r="Q504" s="145">
        <v>1</v>
      </c>
      <c r="R504" s="46" t="e">
        <f>#N/A</f>
        <v>#N/A</v>
      </c>
      <c r="S504" s="57"/>
      <c r="T504" s="1"/>
    </row>
    <row r="505" spans="1:20" ht="27.75" customHeight="1" x14ac:dyDescent="0.2">
      <c r="A505" s="598"/>
      <c r="B505" s="175">
        <v>2910</v>
      </c>
      <c r="C505" s="601" t="s">
        <v>132</v>
      </c>
      <c r="D505" s="601"/>
      <c r="E505" s="353" t="s">
        <v>306</v>
      </c>
      <c r="F505" s="126">
        <v>1.4</v>
      </c>
      <c r="G505" s="124">
        <v>1.4</v>
      </c>
      <c r="H505" s="124">
        <v>1.4</v>
      </c>
      <c r="I505" s="124">
        <v>1.4</v>
      </c>
      <c r="J505" s="124">
        <v>1.4</v>
      </c>
      <c r="K505" s="124">
        <v>1.4</v>
      </c>
      <c r="L505" s="124">
        <v>1.4</v>
      </c>
      <c r="M505" s="124">
        <v>1.4</v>
      </c>
      <c r="N505" s="124">
        <v>1.4</v>
      </c>
      <c r="O505" s="124">
        <v>1.4</v>
      </c>
      <c r="P505" s="124">
        <v>1.4</v>
      </c>
      <c r="Q505" s="145">
        <v>1.4</v>
      </c>
      <c r="R505" s="46" t="e">
        <f>#N/A</f>
        <v>#N/A</v>
      </c>
      <c r="S505" s="57"/>
      <c r="T505" s="1"/>
    </row>
    <row r="506" spans="1:20" ht="18" x14ac:dyDescent="0.2">
      <c r="A506" s="598"/>
      <c r="B506" s="175"/>
      <c r="C506" s="174"/>
      <c r="D506" s="174"/>
      <c r="E506" s="353" t="s">
        <v>253</v>
      </c>
      <c r="F506" s="126">
        <v>0.8</v>
      </c>
      <c r="G506" s="124">
        <v>0.8</v>
      </c>
      <c r="H506" s="124">
        <v>0.8</v>
      </c>
      <c r="I506" s="124">
        <v>0.8</v>
      </c>
      <c r="J506" s="124">
        <v>0.8</v>
      </c>
      <c r="K506" s="124">
        <v>0.8</v>
      </c>
      <c r="L506" s="124">
        <v>0.8</v>
      </c>
      <c r="M506" s="124">
        <v>0.8</v>
      </c>
      <c r="N506" s="124">
        <v>0.8</v>
      </c>
      <c r="O506" s="124">
        <v>0.8</v>
      </c>
      <c r="P506" s="124">
        <v>0.8</v>
      </c>
      <c r="Q506" s="145">
        <v>0.8</v>
      </c>
      <c r="R506" s="46" t="e">
        <f>#N/A</f>
        <v>#N/A</v>
      </c>
      <c r="S506" s="57"/>
      <c r="T506" s="1"/>
    </row>
    <row r="507" spans="1:20" ht="18.75" thickBot="1" x14ac:dyDescent="0.25">
      <c r="A507" s="598"/>
      <c r="B507" s="602" t="s">
        <v>136</v>
      </c>
      <c r="C507" s="603"/>
      <c r="D507" s="603"/>
      <c r="E507" s="603"/>
      <c r="F507" s="122">
        <v>1.45</v>
      </c>
      <c r="G507" s="123">
        <v>1.45</v>
      </c>
      <c r="H507" s="123">
        <v>1.45</v>
      </c>
      <c r="I507" s="123">
        <v>1.45</v>
      </c>
      <c r="J507" s="123">
        <v>1.45</v>
      </c>
      <c r="K507" s="123">
        <v>1.45</v>
      </c>
      <c r="L507" s="123">
        <v>1.45</v>
      </c>
      <c r="M507" s="123">
        <v>1.45</v>
      </c>
      <c r="N507" s="123">
        <v>1.45</v>
      </c>
      <c r="O507" s="123">
        <v>1.45</v>
      </c>
      <c r="P507" s="123">
        <v>1.45</v>
      </c>
      <c r="Q507" s="143">
        <v>1.45</v>
      </c>
      <c r="R507" s="46">
        <f>AVERAGE(F507:Q507)</f>
        <v>1.4499999999999995</v>
      </c>
      <c r="S507" s="56"/>
      <c r="T507" s="1"/>
    </row>
    <row r="508" spans="1:20" ht="18.75" thickBot="1" x14ac:dyDescent="0.25">
      <c r="A508" s="173"/>
      <c r="B508" s="604" t="s">
        <v>7</v>
      </c>
      <c r="C508" s="605"/>
      <c r="D508" s="605"/>
      <c r="E508" s="606"/>
      <c r="F508" s="99" t="e">
        <f>#N/A</f>
        <v>#N/A</v>
      </c>
      <c r="G508" s="99" t="e">
        <f>#N/A</f>
        <v>#N/A</v>
      </c>
      <c r="H508" s="99" t="e">
        <f>#N/A</f>
        <v>#N/A</v>
      </c>
      <c r="I508" s="99" t="e">
        <f>#N/A</f>
        <v>#N/A</v>
      </c>
      <c r="J508" s="99" t="e">
        <f>#N/A</f>
        <v>#N/A</v>
      </c>
      <c r="K508" s="99" t="e">
        <f>#N/A</f>
        <v>#N/A</v>
      </c>
      <c r="L508" s="99" t="e">
        <f>#N/A</f>
        <v>#N/A</v>
      </c>
      <c r="M508" s="99" t="e">
        <f>#N/A</f>
        <v>#N/A</v>
      </c>
      <c r="N508" s="99" t="e">
        <f>#N/A</f>
        <v>#N/A</v>
      </c>
      <c r="O508" s="99" t="e">
        <f>#N/A</f>
        <v>#N/A</v>
      </c>
      <c r="P508" s="99" t="e">
        <f>#N/A</f>
        <v>#N/A</v>
      </c>
      <c r="Q508" s="99" t="e">
        <f>#N/A</f>
        <v>#N/A</v>
      </c>
      <c r="R508" s="28" t="e">
        <f>AVERAGE(F508:Q508)</f>
        <v>#N/A</v>
      </c>
      <c r="S508" s="22"/>
      <c r="T508" s="1"/>
    </row>
    <row r="509" spans="1:20" ht="18.75" thickBot="1" x14ac:dyDescent="0.25">
      <c r="A509" s="22"/>
      <c r="B509" s="22"/>
      <c r="C509" s="22"/>
      <c r="D509" s="22"/>
      <c r="E509" s="39"/>
      <c r="F509" s="15"/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40"/>
      <c r="S509" s="22"/>
      <c r="T509" s="1"/>
    </row>
    <row r="510" spans="1:20" ht="20.25" x14ac:dyDescent="0.2">
      <c r="A510" s="590" t="s">
        <v>188</v>
      </c>
      <c r="B510" s="599" t="s">
        <v>270</v>
      </c>
      <c r="C510" s="600"/>
      <c r="D510" s="600"/>
      <c r="E510" s="607"/>
      <c r="F510" s="116">
        <f>504.87+0.7</f>
        <v>505.57</v>
      </c>
      <c r="G510" s="117" t="e">
        <f>#N/A</f>
        <v>#N/A</v>
      </c>
      <c r="H510" s="117" t="e">
        <f>#N/A</f>
        <v>#N/A</v>
      </c>
      <c r="I510" s="117" t="e">
        <f>#N/A</f>
        <v>#N/A</v>
      </c>
      <c r="J510" s="117" t="e">
        <f>#N/A</f>
        <v>#N/A</v>
      </c>
      <c r="K510" s="117" t="e">
        <f>#N/A</f>
        <v>#N/A</v>
      </c>
      <c r="L510" s="117" t="e">
        <f>#N/A</f>
        <v>#N/A</v>
      </c>
      <c r="M510" s="117" t="e">
        <f>#N/A</f>
        <v>#N/A</v>
      </c>
      <c r="N510" s="117" t="e">
        <f>#N/A</f>
        <v>#N/A</v>
      </c>
      <c r="O510" s="117" t="e">
        <f>#N/A</f>
        <v>#N/A</v>
      </c>
      <c r="P510" s="117" t="e">
        <f>#N/A</f>
        <v>#N/A</v>
      </c>
      <c r="Q510" s="117" t="e">
        <f>#N/A</f>
        <v>#N/A</v>
      </c>
      <c r="R510" s="50" t="e">
        <f>#N/A</f>
        <v>#N/A</v>
      </c>
      <c r="S510" s="106"/>
      <c r="T510" s="1"/>
    </row>
    <row r="511" spans="1:20" ht="30" x14ac:dyDescent="0.2">
      <c r="A511" s="591"/>
      <c r="B511" s="261"/>
      <c r="C511" s="174"/>
      <c r="D511" s="174"/>
      <c r="E511" s="269" t="s">
        <v>343</v>
      </c>
      <c r="F511" s="355">
        <v>0</v>
      </c>
      <c r="G511" s="168">
        <v>-0.3</v>
      </c>
      <c r="H511" s="168">
        <v>-0.3</v>
      </c>
      <c r="I511" s="168">
        <v>-0.3</v>
      </c>
      <c r="J511" s="168">
        <v>-0.3</v>
      </c>
      <c r="K511" s="168">
        <v>-0.3</v>
      </c>
      <c r="L511" s="168">
        <v>-0.3</v>
      </c>
      <c r="M511" s="168">
        <v>-0.3</v>
      </c>
      <c r="N511" s="168">
        <v>-0.3</v>
      </c>
      <c r="O511" s="168">
        <v>-0.3</v>
      </c>
      <c r="P511" s="168">
        <v>-0.3</v>
      </c>
      <c r="Q511" s="168">
        <v>-0.3</v>
      </c>
      <c r="R511" s="46" t="e">
        <f>#N/A</f>
        <v>#N/A</v>
      </c>
      <c r="S511" s="105"/>
      <c r="T511" s="1"/>
    </row>
    <row r="512" spans="1:20" ht="18" x14ac:dyDescent="0.2">
      <c r="A512" s="591"/>
      <c r="B512" s="384" t="s">
        <v>218</v>
      </c>
      <c r="C512" s="293" t="s">
        <v>71</v>
      </c>
      <c r="D512" s="293"/>
      <c r="E512" s="294" t="s">
        <v>217</v>
      </c>
      <c r="F512" s="152">
        <v>0</v>
      </c>
      <c r="G512" s="286">
        <v>0</v>
      </c>
      <c r="H512" s="286">
        <v>0</v>
      </c>
      <c r="I512" s="168">
        <v>1.3</v>
      </c>
      <c r="J512" s="168">
        <v>1.3</v>
      </c>
      <c r="K512" s="168">
        <v>1.3</v>
      </c>
      <c r="L512" s="168">
        <v>1.3</v>
      </c>
      <c r="M512" s="168">
        <v>1.3</v>
      </c>
      <c r="N512" s="168">
        <v>1.3</v>
      </c>
      <c r="O512" s="168">
        <v>1.3</v>
      </c>
      <c r="P512" s="168">
        <v>1.3</v>
      </c>
      <c r="Q512" s="168">
        <v>1.3</v>
      </c>
      <c r="R512" s="46" t="e">
        <f>#N/A</f>
        <v>#N/A</v>
      </c>
      <c r="S512" s="105"/>
      <c r="T512" s="1"/>
    </row>
    <row r="513" spans="1:20" ht="38.25" customHeight="1" x14ac:dyDescent="0.2">
      <c r="A513" s="591"/>
      <c r="B513" s="261"/>
      <c r="C513" s="174"/>
      <c r="D513" s="174"/>
      <c r="E513" s="404" t="s">
        <v>354</v>
      </c>
      <c r="F513" s="121">
        <f>1.73+0.86</f>
        <v>2.59</v>
      </c>
      <c r="G513" s="168">
        <f>1.73+0.86</f>
        <v>2.59</v>
      </c>
      <c r="H513" s="168" t="e">
        <f>#N/A</f>
        <v>#N/A</v>
      </c>
      <c r="I513" s="168" t="e">
        <f>#N/A</f>
        <v>#N/A</v>
      </c>
      <c r="J513" s="168" t="e">
        <f>#N/A</f>
        <v>#N/A</v>
      </c>
      <c r="K513" s="168" t="e">
        <f>#N/A</f>
        <v>#N/A</v>
      </c>
      <c r="L513" s="168" t="e">
        <f>#N/A</f>
        <v>#N/A</v>
      </c>
      <c r="M513" s="168" t="e">
        <f>#N/A</f>
        <v>#N/A</v>
      </c>
      <c r="N513" s="168" t="e">
        <f>#N/A</f>
        <v>#N/A</v>
      </c>
      <c r="O513" s="168" t="e">
        <f>#N/A</f>
        <v>#N/A</v>
      </c>
      <c r="P513" s="168" t="e">
        <f>#N/A</f>
        <v>#N/A</v>
      </c>
      <c r="Q513" s="168" t="e">
        <f>#N/A</f>
        <v>#N/A</v>
      </c>
      <c r="R513" s="46" t="e">
        <f>#N/A</f>
        <v>#N/A</v>
      </c>
      <c r="S513" s="105"/>
      <c r="T513" s="1"/>
    </row>
    <row r="514" spans="1:20" ht="38.25" customHeight="1" x14ac:dyDescent="0.2">
      <c r="A514" s="591"/>
      <c r="B514" s="261"/>
      <c r="C514" s="174"/>
      <c r="D514" s="174"/>
      <c r="E514" s="404" t="s">
        <v>362</v>
      </c>
      <c r="F514" s="121">
        <v>0.4</v>
      </c>
      <c r="G514" s="168">
        <v>0.4</v>
      </c>
      <c r="H514" s="168">
        <v>0.4</v>
      </c>
      <c r="I514" s="168">
        <v>0.4</v>
      </c>
      <c r="J514" s="168">
        <v>0.4</v>
      </c>
      <c r="K514" s="168">
        <v>0.4</v>
      </c>
      <c r="L514" s="168">
        <v>0.4</v>
      </c>
      <c r="M514" s="168">
        <v>0.4</v>
      </c>
      <c r="N514" s="168">
        <v>0.4</v>
      </c>
      <c r="O514" s="168">
        <v>0.4</v>
      </c>
      <c r="P514" s="168">
        <v>0.4</v>
      </c>
      <c r="Q514" s="168">
        <v>0.4</v>
      </c>
      <c r="R514" s="46" t="e">
        <f>#N/A</f>
        <v>#N/A</v>
      </c>
      <c r="S514" s="105"/>
      <c r="T514" s="1"/>
    </row>
    <row r="515" spans="1:20" ht="38.25" customHeight="1" x14ac:dyDescent="0.2">
      <c r="A515" s="591"/>
      <c r="B515" s="261"/>
      <c r="C515" s="174"/>
      <c r="D515" s="174"/>
      <c r="E515" s="404" t="s">
        <v>363</v>
      </c>
      <c r="F515" s="121">
        <v>0.8</v>
      </c>
      <c r="G515" s="168">
        <v>0.8</v>
      </c>
      <c r="H515" s="168">
        <v>0.8</v>
      </c>
      <c r="I515" s="168">
        <v>0.8</v>
      </c>
      <c r="J515" s="168">
        <v>0.8</v>
      </c>
      <c r="K515" s="168">
        <v>0.8</v>
      </c>
      <c r="L515" s="168">
        <v>0.8</v>
      </c>
      <c r="M515" s="168">
        <v>0.8</v>
      </c>
      <c r="N515" s="168">
        <v>0.8</v>
      </c>
      <c r="O515" s="168">
        <v>0.8</v>
      </c>
      <c r="P515" s="168">
        <v>0.8</v>
      </c>
      <c r="Q515" s="168">
        <v>0.8</v>
      </c>
      <c r="R515" s="46" t="e">
        <f>#N/A</f>
        <v>#N/A</v>
      </c>
      <c r="S515" s="105"/>
      <c r="T515" s="1"/>
    </row>
    <row r="516" spans="1:20" ht="30" x14ac:dyDescent="0.2">
      <c r="A516" s="591"/>
      <c r="B516" s="384"/>
      <c r="C516" s="293"/>
      <c r="D516" s="293"/>
      <c r="E516" s="437" t="s">
        <v>293</v>
      </c>
      <c r="F516" s="152">
        <v>0</v>
      </c>
      <c r="G516" s="286">
        <v>0</v>
      </c>
      <c r="H516" s="286">
        <v>0</v>
      </c>
      <c r="I516" s="286">
        <v>0</v>
      </c>
      <c r="J516" s="286">
        <v>0</v>
      </c>
      <c r="K516" s="286">
        <v>0</v>
      </c>
      <c r="L516" s="286">
        <v>0</v>
      </c>
      <c r="M516" s="286">
        <v>0</v>
      </c>
      <c r="N516" s="286">
        <v>0</v>
      </c>
      <c r="O516" s="286">
        <v>0</v>
      </c>
      <c r="P516" s="286">
        <v>0</v>
      </c>
      <c r="Q516" s="356">
        <v>0</v>
      </c>
      <c r="R516" s="46" t="e">
        <f>#N/A</f>
        <v>#N/A</v>
      </c>
      <c r="S516" s="105"/>
      <c r="T516" s="1"/>
    </row>
    <row r="517" spans="1:20" ht="30" x14ac:dyDescent="0.2">
      <c r="A517" s="591"/>
      <c r="B517" s="384"/>
      <c r="C517" s="293"/>
      <c r="D517" s="293"/>
      <c r="E517" s="437" t="s">
        <v>294</v>
      </c>
      <c r="F517" s="152">
        <v>0</v>
      </c>
      <c r="G517" s="286">
        <v>0</v>
      </c>
      <c r="H517" s="286">
        <v>0</v>
      </c>
      <c r="I517" s="286">
        <v>0</v>
      </c>
      <c r="J517" s="286">
        <v>0</v>
      </c>
      <c r="K517" s="286">
        <v>0</v>
      </c>
      <c r="L517" s="286">
        <v>0</v>
      </c>
      <c r="M517" s="286">
        <v>0</v>
      </c>
      <c r="N517" s="286">
        <v>0</v>
      </c>
      <c r="O517" s="286">
        <v>0</v>
      </c>
      <c r="P517" s="286">
        <v>0</v>
      </c>
      <c r="Q517" s="356">
        <v>0</v>
      </c>
      <c r="R517" s="46" t="e">
        <f>#N/A</f>
        <v>#N/A</v>
      </c>
      <c r="S517" s="105"/>
      <c r="T517" s="1"/>
    </row>
    <row r="518" spans="1:20" ht="18" x14ac:dyDescent="0.2">
      <c r="A518" s="591"/>
      <c r="B518" s="384"/>
      <c r="C518" s="293"/>
      <c r="D518" s="293"/>
      <c r="E518" s="437" t="s">
        <v>239</v>
      </c>
      <c r="F518" s="128"/>
      <c r="G518" s="285"/>
      <c r="H518" s="285"/>
      <c r="I518" s="285"/>
      <c r="J518" s="285"/>
      <c r="K518" s="285"/>
      <c r="L518" s="285"/>
      <c r="M518" s="285"/>
      <c r="N518" s="285"/>
      <c r="O518" s="285"/>
      <c r="P518" s="285"/>
      <c r="Q518" s="445"/>
      <c r="R518" s="46"/>
      <c r="S518" s="105"/>
      <c r="T518" s="1"/>
    </row>
    <row r="519" spans="1:20" ht="18" x14ac:dyDescent="0.2">
      <c r="A519" s="591"/>
      <c r="B519" s="175">
        <v>4129</v>
      </c>
      <c r="C519" s="174" t="s">
        <v>149</v>
      </c>
      <c r="D519" s="174" t="s">
        <v>150</v>
      </c>
      <c r="E519" s="179" t="s">
        <v>151</v>
      </c>
      <c r="F519" s="118">
        <v>1</v>
      </c>
      <c r="G519" s="115">
        <v>1</v>
      </c>
      <c r="H519" s="115">
        <v>1</v>
      </c>
      <c r="I519" s="115">
        <v>1</v>
      </c>
      <c r="J519" s="115">
        <v>1</v>
      </c>
      <c r="K519" s="115">
        <v>1</v>
      </c>
      <c r="L519" s="115">
        <v>1</v>
      </c>
      <c r="M519" s="115">
        <v>1</v>
      </c>
      <c r="N519" s="115">
        <v>1</v>
      </c>
      <c r="O519" s="115">
        <v>1</v>
      </c>
      <c r="P519" s="115">
        <v>1</v>
      </c>
      <c r="Q519" s="115">
        <v>1</v>
      </c>
      <c r="R519" s="46" t="e">
        <f>#N/A</f>
        <v>#N/A</v>
      </c>
      <c r="S519" s="105"/>
      <c r="T519" s="1"/>
    </row>
    <row r="520" spans="1:20" ht="18" x14ac:dyDescent="0.2">
      <c r="A520" s="591"/>
      <c r="B520" s="278" t="s">
        <v>45</v>
      </c>
      <c r="C520" s="277"/>
      <c r="D520" s="277"/>
      <c r="E520" s="178" t="s">
        <v>152</v>
      </c>
      <c r="F520" s="118">
        <v>0.1</v>
      </c>
      <c r="G520" s="115">
        <v>0.1</v>
      </c>
      <c r="H520" s="115">
        <v>0.1</v>
      </c>
      <c r="I520" s="115">
        <v>0.1</v>
      </c>
      <c r="J520" s="124">
        <v>0.1</v>
      </c>
      <c r="K520" s="124">
        <v>0.1</v>
      </c>
      <c r="L520" s="124">
        <v>0.1</v>
      </c>
      <c r="M520" s="124">
        <v>0.1</v>
      </c>
      <c r="N520" s="124">
        <v>0.1</v>
      </c>
      <c r="O520" s="124">
        <v>0.1</v>
      </c>
      <c r="P520" s="124">
        <v>0.1</v>
      </c>
      <c r="Q520" s="145">
        <v>0.1</v>
      </c>
      <c r="R520" s="46" t="e">
        <f>#N/A</f>
        <v>#N/A</v>
      </c>
      <c r="S520" s="105"/>
      <c r="T520" s="1"/>
    </row>
    <row r="521" spans="1:20" ht="36" x14ac:dyDescent="0.2">
      <c r="A521" s="591"/>
      <c r="B521" s="175">
        <v>4103</v>
      </c>
      <c r="C521" s="174" t="s">
        <v>143</v>
      </c>
      <c r="D521" s="174" t="s">
        <v>144</v>
      </c>
      <c r="E521" s="179" t="s">
        <v>145</v>
      </c>
      <c r="F521" s="144">
        <v>1</v>
      </c>
      <c r="G521" s="124">
        <v>1</v>
      </c>
      <c r="H521" s="124">
        <v>1</v>
      </c>
      <c r="I521" s="124">
        <v>1</v>
      </c>
      <c r="J521" s="124">
        <v>1</v>
      </c>
      <c r="K521" s="124">
        <v>1</v>
      </c>
      <c r="L521" s="124">
        <v>1</v>
      </c>
      <c r="M521" s="124">
        <v>1</v>
      </c>
      <c r="N521" s="124">
        <v>1</v>
      </c>
      <c r="O521" s="124">
        <v>1</v>
      </c>
      <c r="P521" s="124">
        <v>1</v>
      </c>
      <c r="Q521" s="145">
        <v>1</v>
      </c>
      <c r="R521" s="46" t="e">
        <f>#N/A</f>
        <v>#N/A</v>
      </c>
      <c r="S521" s="136"/>
      <c r="T521" s="1"/>
    </row>
    <row r="522" spans="1:20" ht="18" x14ac:dyDescent="0.2">
      <c r="A522" s="591"/>
      <c r="B522" s="175">
        <v>4100</v>
      </c>
      <c r="C522" s="174" t="s">
        <v>365</v>
      </c>
      <c r="D522" s="174" t="s">
        <v>366</v>
      </c>
      <c r="E522" s="179" t="s">
        <v>114</v>
      </c>
      <c r="F522" s="144">
        <v>0.8</v>
      </c>
      <c r="G522" s="124">
        <v>0.8</v>
      </c>
      <c r="H522" s="124">
        <v>0.8</v>
      </c>
      <c r="I522" s="124">
        <v>0.8</v>
      </c>
      <c r="J522" s="124">
        <v>0.8</v>
      </c>
      <c r="K522" s="124">
        <v>0.8</v>
      </c>
      <c r="L522" s="135">
        <v>0</v>
      </c>
      <c r="M522" s="135">
        <v>0</v>
      </c>
      <c r="N522" s="135">
        <v>0</v>
      </c>
      <c r="O522" s="135">
        <v>0</v>
      </c>
      <c r="P522" s="135">
        <v>0</v>
      </c>
      <c r="Q522" s="135">
        <v>0</v>
      </c>
      <c r="R522" s="46" t="e">
        <f>#N/A</f>
        <v>#N/A</v>
      </c>
      <c r="S522" s="136"/>
      <c r="T522" s="1"/>
    </row>
    <row r="523" spans="1:20" ht="18" x14ac:dyDescent="0.2">
      <c r="A523" s="591"/>
      <c r="B523" s="175">
        <v>4100</v>
      </c>
      <c r="C523" s="174" t="s">
        <v>247</v>
      </c>
      <c r="D523" s="174" t="s">
        <v>172</v>
      </c>
      <c r="E523" s="179" t="s">
        <v>248</v>
      </c>
      <c r="F523" s="144">
        <v>1</v>
      </c>
      <c r="G523" s="124">
        <v>1</v>
      </c>
      <c r="H523" s="124">
        <v>1</v>
      </c>
      <c r="I523" s="124">
        <v>1</v>
      </c>
      <c r="J523" s="124">
        <v>1</v>
      </c>
      <c r="K523" s="124">
        <v>1</v>
      </c>
      <c r="L523" s="124">
        <v>1</v>
      </c>
      <c r="M523" s="124">
        <v>1</v>
      </c>
      <c r="N523" s="124">
        <v>1</v>
      </c>
      <c r="O523" s="124">
        <v>1</v>
      </c>
      <c r="P523" s="124">
        <v>1</v>
      </c>
      <c r="Q523" s="124">
        <v>1</v>
      </c>
      <c r="R523" s="46" t="e">
        <f>#N/A</f>
        <v>#N/A</v>
      </c>
      <c r="S523" s="136"/>
      <c r="T523" s="1"/>
    </row>
    <row r="524" spans="1:20" ht="18" x14ac:dyDescent="0.2">
      <c r="A524" s="591"/>
      <c r="B524" s="175"/>
      <c r="C524" s="174" t="s">
        <v>230</v>
      </c>
      <c r="D524" s="174" t="s">
        <v>227</v>
      </c>
      <c r="E524" s="178" t="s">
        <v>231</v>
      </c>
      <c r="F524" s="124">
        <v>0.5</v>
      </c>
      <c r="G524" s="115">
        <v>0.5</v>
      </c>
      <c r="H524" s="115">
        <v>0.5</v>
      </c>
      <c r="I524" s="115">
        <v>0.5</v>
      </c>
      <c r="J524" s="115">
        <v>0.5</v>
      </c>
      <c r="K524" s="115">
        <v>0.5</v>
      </c>
      <c r="L524" s="115">
        <v>0.5</v>
      </c>
      <c r="M524" s="115">
        <v>0.5</v>
      </c>
      <c r="N524" s="115">
        <v>0.5</v>
      </c>
      <c r="O524" s="115">
        <v>0.5</v>
      </c>
      <c r="P524" s="115">
        <v>0.5</v>
      </c>
      <c r="Q524" s="115">
        <v>0.5</v>
      </c>
      <c r="R524" s="46" t="e">
        <f>#N/A</f>
        <v>#N/A</v>
      </c>
      <c r="S524" s="159"/>
      <c r="T524" s="1"/>
    </row>
    <row r="525" spans="1:20" ht="18.75" thickBot="1" x14ac:dyDescent="0.25">
      <c r="A525" s="591"/>
      <c r="B525" s="279" t="s">
        <v>148</v>
      </c>
      <c r="C525" s="280" t="s">
        <v>146</v>
      </c>
      <c r="D525" s="280" t="s">
        <v>147</v>
      </c>
      <c r="E525" s="281" t="s">
        <v>125</v>
      </c>
      <c r="F525" s="141">
        <v>1</v>
      </c>
      <c r="G525" s="123">
        <v>1</v>
      </c>
      <c r="H525" s="123">
        <v>1</v>
      </c>
      <c r="I525" s="123">
        <v>1</v>
      </c>
      <c r="J525" s="123">
        <v>1</v>
      </c>
      <c r="K525" s="123">
        <v>1</v>
      </c>
      <c r="L525" s="123">
        <v>1</v>
      </c>
      <c r="M525" s="123">
        <v>1</v>
      </c>
      <c r="N525" s="123">
        <v>1</v>
      </c>
      <c r="O525" s="123">
        <v>1</v>
      </c>
      <c r="P525" s="123">
        <v>1</v>
      </c>
      <c r="Q525" s="143">
        <v>1</v>
      </c>
      <c r="R525" s="49" t="e">
        <f>#N/A</f>
        <v>#N/A</v>
      </c>
      <c r="S525" s="109"/>
      <c r="T525" s="1"/>
    </row>
    <row r="526" spans="1:20" ht="18.75" thickBot="1" x14ac:dyDescent="0.25">
      <c r="A526" s="592"/>
      <c r="B526" s="608" t="s">
        <v>7</v>
      </c>
      <c r="C526" s="609"/>
      <c r="D526" s="609"/>
      <c r="E526" s="610"/>
      <c r="F526" s="127" t="e">
        <f>#N/A</f>
        <v>#N/A</v>
      </c>
      <c r="G526" s="127" t="e">
        <f>#N/A</f>
        <v>#N/A</v>
      </c>
      <c r="H526" s="127" t="e">
        <f>#N/A</f>
        <v>#N/A</v>
      </c>
      <c r="I526" s="127" t="e">
        <f>#N/A</f>
        <v>#N/A</v>
      </c>
      <c r="J526" s="127" t="e">
        <f>#N/A</f>
        <v>#N/A</v>
      </c>
      <c r="K526" s="127" t="e">
        <f>#N/A</f>
        <v>#N/A</v>
      </c>
      <c r="L526" s="127" t="e">
        <f>#N/A</f>
        <v>#N/A</v>
      </c>
      <c r="M526" s="127" t="e">
        <f>#N/A</f>
        <v>#N/A</v>
      </c>
      <c r="N526" s="127" t="e">
        <f>#N/A</f>
        <v>#N/A</v>
      </c>
      <c r="O526" s="127" t="e">
        <f>#N/A</f>
        <v>#N/A</v>
      </c>
      <c r="P526" s="127" t="e">
        <f>#N/A</f>
        <v>#N/A</v>
      </c>
      <c r="Q526" s="127" t="e">
        <f>#N/A</f>
        <v>#N/A</v>
      </c>
      <c r="R526" s="28" t="e">
        <f>AVERAGE(F526:Q526)</f>
        <v>#N/A</v>
      </c>
      <c r="S526" s="22"/>
      <c r="T526" s="1"/>
    </row>
    <row r="527" spans="1:20" ht="18.75" thickBot="1" x14ac:dyDescent="0.25">
      <c r="A527" s="22"/>
      <c r="B527" s="22"/>
      <c r="C527" s="22"/>
      <c r="D527" s="22"/>
      <c r="E527" s="39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40"/>
      <c r="S527" s="22"/>
      <c r="T527" s="1"/>
    </row>
    <row r="528" spans="1:20" ht="20.25" x14ac:dyDescent="0.2">
      <c r="A528" s="553" t="s">
        <v>173</v>
      </c>
      <c r="B528" s="599" t="s">
        <v>270</v>
      </c>
      <c r="C528" s="600"/>
      <c r="D528" s="600"/>
      <c r="E528" s="607"/>
      <c r="F528" s="119">
        <v>529.69000000000005</v>
      </c>
      <c r="G528" s="117">
        <v>529.69000000000005</v>
      </c>
      <c r="H528" s="117">
        <v>529.69000000000005</v>
      </c>
      <c r="I528" s="117">
        <v>529.69000000000005</v>
      </c>
      <c r="J528" s="117">
        <v>529.69000000000005</v>
      </c>
      <c r="K528" s="117">
        <v>529.69000000000005</v>
      </c>
      <c r="L528" s="117">
        <v>529.69000000000005</v>
      </c>
      <c r="M528" s="117">
        <v>529.69000000000005</v>
      </c>
      <c r="N528" s="117">
        <v>529.69000000000005</v>
      </c>
      <c r="O528" s="117">
        <v>529.69000000000005</v>
      </c>
      <c r="P528" s="117">
        <v>529.69000000000005</v>
      </c>
      <c r="Q528" s="117">
        <v>529.69000000000005</v>
      </c>
      <c r="R528" s="50" t="e">
        <f>#N/A</f>
        <v>#N/A</v>
      </c>
      <c r="S528" s="55"/>
    </row>
    <row r="529" spans="1:20" ht="18" x14ac:dyDescent="0.2">
      <c r="A529" s="554"/>
      <c r="B529" s="308"/>
      <c r="C529" s="307"/>
      <c r="D529" s="307"/>
      <c r="E529" s="268" t="s">
        <v>278</v>
      </c>
      <c r="F529" s="375">
        <v>-1</v>
      </c>
      <c r="G529" s="168">
        <v>-1</v>
      </c>
      <c r="H529" s="168">
        <v>-1</v>
      </c>
      <c r="I529" s="168">
        <v>-1</v>
      </c>
      <c r="J529" s="168">
        <v>-1</v>
      </c>
      <c r="K529" s="168">
        <v>-1</v>
      </c>
      <c r="L529" s="168">
        <v>-1</v>
      </c>
      <c r="M529" s="168">
        <v>-1</v>
      </c>
      <c r="N529" s="168">
        <v>-1</v>
      </c>
      <c r="O529" s="168">
        <v>-1</v>
      </c>
      <c r="P529" s="168">
        <v>-1</v>
      </c>
      <c r="Q529" s="168">
        <v>-1</v>
      </c>
      <c r="R529" s="46" t="e">
        <f>#N/A</f>
        <v>#N/A</v>
      </c>
      <c r="S529" s="61"/>
    </row>
    <row r="530" spans="1:20" ht="30" x14ac:dyDescent="0.2">
      <c r="A530" s="554"/>
      <c r="B530" s="387">
        <v>4128</v>
      </c>
      <c r="C530" s="388" t="s">
        <v>64</v>
      </c>
      <c r="D530" s="388"/>
      <c r="E530" s="378" t="s">
        <v>220</v>
      </c>
      <c r="F530" s="187">
        <v>0</v>
      </c>
      <c r="G530" s="286">
        <v>0</v>
      </c>
      <c r="H530" s="286">
        <v>0</v>
      </c>
      <c r="I530" s="286">
        <v>0</v>
      </c>
      <c r="J530" s="286">
        <v>0</v>
      </c>
      <c r="K530" s="286">
        <v>0</v>
      </c>
      <c r="L530" s="286">
        <v>0</v>
      </c>
      <c r="M530" s="286">
        <v>0</v>
      </c>
      <c r="N530" s="286">
        <v>0</v>
      </c>
      <c r="O530" s="286">
        <v>0</v>
      </c>
      <c r="P530" s="286">
        <v>0</v>
      </c>
      <c r="Q530" s="356">
        <v>0</v>
      </c>
      <c r="R530" s="46" t="e">
        <f>#N/A</f>
        <v>#N/A</v>
      </c>
      <c r="S530" s="61"/>
    </row>
    <row r="531" spans="1:20" ht="30" x14ac:dyDescent="0.2">
      <c r="A531" s="554"/>
      <c r="B531" s="387">
        <v>4128</v>
      </c>
      <c r="C531" s="388" t="s">
        <v>63</v>
      </c>
      <c r="D531" s="388"/>
      <c r="E531" s="378" t="s">
        <v>220</v>
      </c>
      <c r="F531" s="187">
        <v>0</v>
      </c>
      <c r="G531" s="286">
        <v>0</v>
      </c>
      <c r="H531" s="286">
        <v>0</v>
      </c>
      <c r="I531" s="286">
        <v>0</v>
      </c>
      <c r="J531" s="286">
        <v>0</v>
      </c>
      <c r="K531" s="286">
        <v>0</v>
      </c>
      <c r="L531" s="286">
        <v>0</v>
      </c>
      <c r="M531" s="286">
        <v>0</v>
      </c>
      <c r="N531" s="286">
        <v>0</v>
      </c>
      <c r="O531" s="286">
        <v>0</v>
      </c>
      <c r="P531" s="286">
        <v>0</v>
      </c>
      <c r="Q531" s="356">
        <v>0</v>
      </c>
      <c r="R531" s="46" t="e">
        <f>#N/A</f>
        <v>#N/A</v>
      </c>
      <c r="S531" s="61"/>
    </row>
    <row r="532" spans="1:20" ht="18" x14ac:dyDescent="0.2">
      <c r="A532" s="554"/>
      <c r="B532" s="387"/>
      <c r="C532" s="388"/>
      <c r="D532" s="388"/>
      <c r="E532" s="378" t="s">
        <v>239</v>
      </c>
      <c r="F532" s="187">
        <v>0</v>
      </c>
      <c r="G532" s="286">
        <v>0</v>
      </c>
      <c r="H532" s="286">
        <v>0</v>
      </c>
      <c r="I532" s="286">
        <v>0</v>
      </c>
      <c r="J532" s="286">
        <v>0</v>
      </c>
      <c r="K532" s="286">
        <v>0</v>
      </c>
      <c r="L532" s="286">
        <v>0</v>
      </c>
      <c r="M532" s="286">
        <v>0</v>
      </c>
      <c r="N532" s="286">
        <v>0</v>
      </c>
      <c r="O532" s="286">
        <v>0</v>
      </c>
      <c r="P532" s="286">
        <v>0</v>
      </c>
      <c r="Q532" s="356">
        <v>0</v>
      </c>
      <c r="R532" s="46" t="e">
        <f>#N/A</f>
        <v>#N/A</v>
      </c>
      <c r="S532" s="61"/>
    </row>
    <row r="533" spans="1:20" ht="18" x14ac:dyDescent="0.2">
      <c r="A533" s="554"/>
      <c r="B533" s="387">
        <v>3500</v>
      </c>
      <c r="C533" s="388" t="s">
        <v>109</v>
      </c>
      <c r="D533" s="388"/>
      <c r="E533" s="378" t="s">
        <v>221</v>
      </c>
      <c r="F533" s="380">
        <v>0.1</v>
      </c>
      <c r="G533" s="168">
        <v>0.1</v>
      </c>
      <c r="H533" s="168">
        <v>0.1</v>
      </c>
      <c r="I533" s="168">
        <v>0.1</v>
      </c>
      <c r="J533" s="168">
        <v>0.1</v>
      </c>
      <c r="K533" s="168">
        <v>0.1</v>
      </c>
      <c r="L533" s="168">
        <v>0.1</v>
      </c>
      <c r="M533" s="168">
        <v>0.1</v>
      </c>
      <c r="N533" s="168">
        <v>0.1</v>
      </c>
      <c r="O533" s="168">
        <v>0.1</v>
      </c>
      <c r="P533" s="168">
        <v>0.1</v>
      </c>
      <c r="Q533" s="168">
        <v>0.1</v>
      </c>
      <c r="R533" s="46" t="e">
        <f>#N/A</f>
        <v>#N/A</v>
      </c>
      <c r="S533" s="61"/>
    </row>
    <row r="534" spans="1:20" ht="18" x14ac:dyDescent="0.2">
      <c r="A534" s="554"/>
      <c r="B534" s="384">
        <v>3500</v>
      </c>
      <c r="C534" s="293"/>
      <c r="D534" s="293" t="s">
        <v>109</v>
      </c>
      <c r="E534" s="465" t="s">
        <v>242</v>
      </c>
      <c r="F534" s="187">
        <v>0</v>
      </c>
      <c r="G534" s="258">
        <v>0</v>
      </c>
      <c r="H534" s="258">
        <v>0</v>
      </c>
      <c r="I534" s="258">
        <v>0</v>
      </c>
      <c r="J534" s="258">
        <v>0</v>
      </c>
      <c r="K534" s="258">
        <v>0</v>
      </c>
      <c r="L534" s="258">
        <v>0</v>
      </c>
      <c r="M534" s="258">
        <v>0</v>
      </c>
      <c r="N534" s="258">
        <v>0</v>
      </c>
      <c r="O534" s="258">
        <v>0</v>
      </c>
      <c r="P534" s="258">
        <v>0</v>
      </c>
      <c r="Q534" s="258">
        <v>0</v>
      </c>
      <c r="R534" s="46" t="e">
        <f>#N/A</f>
        <v>#N/A</v>
      </c>
      <c r="S534" s="61"/>
      <c r="T534" s="155"/>
    </row>
    <row r="535" spans="1:20" ht="18" x14ac:dyDescent="0.2">
      <c r="A535" s="554"/>
      <c r="B535" s="384">
        <v>3500</v>
      </c>
      <c r="C535" s="293"/>
      <c r="D535" s="293" t="s">
        <v>109</v>
      </c>
      <c r="E535" s="465" t="s">
        <v>216</v>
      </c>
      <c r="F535" s="187">
        <v>0</v>
      </c>
      <c r="G535" s="258">
        <v>0</v>
      </c>
      <c r="H535" s="258">
        <v>0</v>
      </c>
      <c r="I535" s="258">
        <v>0</v>
      </c>
      <c r="J535" s="258">
        <v>0</v>
      </c>
      <c r="K535" s="258">
        <v>0</v>
      </c>
      <c r="L535" s="258">
        <v>0</v>
      </c>
      <c r="M535" s="258">
        <v>0</v>
      </c>
      <c r="N535" s="258">
        <v>0</v>
      </c>
      <c r="O535" s="258">
        <v>0</v>
      </c>
      <c r="P535" s="258">
        <v>0</v>
      </c>
      <c r="Q535" s="258">
        <v>0</v>
      </c>
      <c r="R535" s="46" t="e">
        <f>#N/A</f>
        <v>#N/A</v>
      </c>
      <c r="S535" s="61"/>
      <c r="T535" s="155"/>
    </row>
    <row r="536" spans="1:20" ht="26.25" customHeight="1" x14ac:dyDescent="0.2">
      <c r="A536" s="554"/>
      <c r="B536" s="384"/>
      <c r="C536" s="293"/>
      <c r="D536" s="293"/>
      <c r="E536" s="465"/>
      <c r="F536" s="381"/>
      <c r="G536" s="492"/>
      <c r="H536" s="492"/>
      <c r="I536" s="492"/>
      <c r="J536" s="492"/>
      <c r="K536" s="492"/>
      <c r="L536" s="492"/>
      <c r="M536" s="492"/>
      <c r="N536" s="492"/>
      <c r="O536" s="492"/>
      <c r="P536" s="492"/>
      <c r="Q536" s="501"/>
      <c r="R536" s="46"/>
      <c r="S536" s="61"/>
      <c r="T536" s="155"/>
    </row>
    <row r="537" spans="1:20" ht="29.25" customHeight="1" x14ac:dyDescent="0.2">
      <c r="A537" s="554"/>
      <c r="B537" s="611" t="s">
        <v>153</v>
      </c>
      <c r="C537" s="612"/>
      <c r="D537" s="613"/>
      <c r="E537" s="352" t="s">
        <v>60</v>
      </c>
      <c r="F537" s="73">
        <v>0</v>
      </c>
      <c r="G537" s="74">
        <v>0</v>
      </c>
      <c r="H537" s="74">
        <v>0</v>
      </c>
      <c r="I537" s="74">
        <v>0</v>
      </c>
      <c r="J537" s="74">
        <v>0</v>
      </c>
      <c r="K537" s="74">
        <v>-2</v>
      </c>
      <c r="L537" s="74">
        <v>-2</v>
      </c>
      <c r="M537" s="74">
        <v>-2</v>
      </c>
      <c r="N537" s="74">
        <v>-3</v>
      </c>
      <c r="O537" s="74">
        <v>0</v>
      </c>
      <c r="P537" s="74">
        <v>0</v>
      </c>
      <c r="Q537" s="139">
        <v>0</v>
      </c>
      <c r="R537" s="75" t="e">
        <f>#N/A</f>
        <v>#N/A</v>
      </c>
      <c r="S537" s="61" t="s">
        <v>337</v>
      </c>
    </row>
    <row r="538" spans="1:20" ht="29.25" customHeight="1" x14ac:dyDescent="0.2">
      <c r="A538" s="554"/>
      <c r="B538" s="308">
        <v>4212</v>
      </c>
      <c r="C538" s="307" t="s">
        <v>367</v>
      </c>
      <c r="D538" s="307" t="s">
        <v>368</v>
      </c>
      <c r="E538" s="268" t="s">
        <v>357</v>
      </c>
      <c r="F538" s="464">
        <v>0.3</v>
      </c>
      <c r="G538" s="115">
        <v>0.3</v>
      </c>
      <c r="H538" s="134">
        <v>0</v>
      </c>
      <c r="I538" s="134">
        <v>0</v>
      </c>
      <c r="J538" s="134">
        <v>0</v>
      </c>
      <c r="K538" s="134">
        <v>0</v>
      </c>
      <c r="L538" s="134">
        <v>0</v>
      </c>
      <c r="M538" s="134">
        <v>0</v>
      </c>
      <c r="N538" s="134">
        <v>0</v>
      </c>
      <c r="O538" s="134">
        <v>0</v>
      </c>
      <c r="P538" s="134">
        <v>0</v>
      </c>
      <c r="Q538" s="134">
        <v>0</v>
      </c>
      <c r="R538" s="72" t="e">
        <f>#N/A</f>
        <v>#N/A</v>
      </c>
      <c r="S538" s="61"/>
    </row>
    <row r="539" spans="1:20" ht="18" x14ac:dyDescent="0.2">
      <c r="A539" s="554"/>
      <c r="B539" s="308">
        <v>4212</v>
      </c>
      <c r="C539" s="307"/>
      <c r="D539" s="307"/>
      <c r="E539" s="268" t="s">
        <v>309</v>
      </c>
      <c r="F539" s="464">
        <v>0.7</v>
      </c>
      <c r="G539" s="115">
        <v>0.7</v>
      </c>
      <c r="H539" s="134">
        <v>0</v>
      </c>
      <c r="I539" s="134">
        <v>0</v>
      </c>
      <c r="J539" s="134">
        <v>0</v>
      </c>
      <c r="K539" s="134">
        <v>0</v>
      </c>
      <c r="L539" s="134">
        <v>0</v>
      </c>
      <c r="M539" s="134">
        <v>0</v>
      </c>
      <c r="N539" s="134">
        <v>0</v>
      </c>
      <c r="O539" s="134">
        <v>0</v>
      </c>
      <c r="P539" s="134">
        <v>0</v>
      </c>
      <c r="Q539" s="134">
        <v>0</v>
      </c>
      <c r="R539" s="46" t="e">
        <f>#N/A</f>
        <v>#N/A</v>
      </c>
      <c r="S539" s="61"/>
    </row>
    <row r="540" spans="1:20" ht="18" x14ac:dyDescent="0.2">
      <c r="A540" s="554"/>
      <c r="B540" s="308">
        <v>4212</v>
      </c>
      <c r="C540" s="307"/>
      <c r="D540" s="307"/>
      <c r="E540" s="268" t="s">
        <v>290</v>
      </c>
      <c r="F540" s="464">
        <f>13.84+5.02</f>
        <v>18.86</v>
      </c>
      <c r="G540" s="115">
        <f>13.84+5.02</f>
        <v>18.86</v>
      </c>
      <c r="H540" s="134">
        <v>0</v>
      </c>
      <c r="I540" s="134">
        <v>0</v>
      </c>
      <c r="J540" s="134">
        <v>0</v>
      </c>
      <c r="K540" s="134">
        <v>0</v>
      </c>
      <c r="L540" s="134">
        <v>0</v>
      </c>
      <c r="M540" s="134">
        <v>0</v>
      </c>
      <c r="N540" s="134">
        <v>0</v>
      </c>
      <c r="O540" s="134">
        <v>0</v>
      </c>
      <c r="P540" s="134">
        <v>0</v>
      </c>
      <c r="Q540" s="134">
        <v>0</v>
      </c>
      <c r="R540" s="46">
        <f>AVERAGE(F540:Q540)</f>
        <v>3.1433333333333331</v>
      </c>
      <c r="S540" s="61"/>
    </row>
    <row r="541" spans="1:20" ht="18" x14ac:dyDescent="0.2">
      <c r="A541" s="554"/>
      <c r="B541" s="261">
        <v>6418</v>
      </c>
      <c r="C541" s="174" t="s">
        <v>62</v>
      </c>
      <c r="D541" s="174"/>
      <c r="E541" s="269" t="s">
        <v>233</v>
      </c>
      <c r="F541" s="464">
        <v>1.72</v>
      </c>
      <c r="G541" s="115">
        <v>1.72</v>
      </c>
      <c r="H541" s="115">
        <v>1.72</v>
      </c>
      <c r="I541" s="115">
        <v>1.72</v>
      </c>
      <c r="J541" s="115">
        <v>1.72</v>
      </c>
      <c r="K541" s="115">
        <v>1.72</v>
      </c>
      <c r="L541" s="115">
        <v>1.72</v>
      </c>
      <c r="M541" s="115">
        <v>1.72</v>
      </c>
      <c r="N541" s="115">
        <v>1.72</v>
      </c>
      <c r="O541" s="115">
        <v>1.72</v>
      </c>
      <c r="P541" s="115">
        <v>1.72</v>
      </c>
      <c r="Q541" s="115">
        <v>1.72</v>
      </c>
      <c r="R541" s="46" t="e">
        <f>#N/A</f>
        <v>#N/A</v>
      </c>
      <c r="S541" s="61"/>
    </row>
    <row r="542" spans="1:20" ht="18.75" thickBot="1" x14ac:dyDescent="0.25">
      <c r="A542" s="554"/>
      <c r="B542" s="261">
        <v>6418</v>
      </c>
      <c r="C542" s="174" t="s">
        <v>64</v>
      </c>
      <c r="D542" s="316"/>
      <c r="E542" s="269" t="s">
        <v>233</v>
      </c>
      <c r="F542" s="464">
        <v>1.72</v>
      </c>
      <c r="G542" s="115">
        <v>1.72</v>
      </c>
      <c r="H542" s="115">
        <v>1.72</v>
      </c>
      <c r="I542" s="115">
        <v>1.72</v>
      </c>
      <c r="J542" s="115">
        <v>1.72</v>
      </c>
      <c r="K542" s="115">
        <v>1.72</v>
      </c>
      <c r="L542" s="115">
        <v>1.72</v>
      </c>
      <c r="M542" s="115">
        <v>1.72</v>
      </c>
      <c r="N542" s="115">
        <v>1.72</v>
      </c>
      <c r="O542" s="115">
        <v>1.72</v>
      </c>
      <c r="P542" s="115">
        <v>1.72</v>
      </c>
      <c r="Q542" s="115">
        <v>1.72</v>
      </c>
      <c r="R542" s="46">
        <f>AVERAGE(F542:Q542)</f>
        <v>1.72</v>
      </c>
      <c r="S542" s="61"/>
    </row>
    <row r="543" spans="1:20" ht="18.75" thickBot="1" x14ac:dyDescent="0.25">
      <c r="A543" s="555"/>
      <c r="B543" s="614" t="s">
        <v>7</v>
      </c>
      <c r="C543" s="615"/>
      <c r="D543" s="615"/>
      <c r="E543" s="616"/>
      <c r="F543" s="127" t="e">
        <f>#N/A</f>
        <v>#N/A</v>
      </c>
      <c r="G543" s="127" t="e">
        <f>#N/A</f>
        <v>#N/A</v>
      </c>
      <c r="H543" s="127" t="e">
        <f>#N/A</f>
        <v>#N/A</v>
      </c>
      <c r="I543" s="127" t="e">
        <f>#N/A</f>
        <v>#N/A</v>
      </c>
      <c r="J543" s="127" t="e">
        <f>#N/A</f>
        <v>#N/A</v>
      </c>
      <c r="K543" s="127" t="e">
        <f>#N/A</f>
        <v>#N/A</v>
      </c>
      <c r="L543" s="127" t="e">
        <f>#N/A</f>
        <v>#N/A</v>
      </c>
      <c r="M543" s="127" t="e">
        <f>#N/A</f>
        <v>#N/A</v>
      </c>
      <c r="N543" s="127" t="e">
        <f>#N/A</f>
        <v>#N/A</v>
      </c>
      <c r="O543" s="127" t="e">
        <f>#N/A</f>
        <v>#N/A</v>
      </c>
      <c r="P543" s="127" t="e">
        <f>#N/A</f>
        <v>#N/A</v>
      </c>
      <c r="Q543" s="127" t="e">
        <f>#N/A</f>
        <v>#N/A</v>
      </c>
      <c r="R543" s="28" t="e">
        <f>#N/A</f>
        <v>#N/A</v>
      </c>
      <c r="S543" s="22"/>
    </row>
    <row r="544" spans="1:20" x14ac:dyDescent="0.2">
      <c r="C544" s="6"/>
      <c r="D544" s="6"/>
      <c r="S544"/>
    </row>
    <row r="545" spans="1:20" ht="13.5" thickBot="1" x14ac:dyDescent="0.25">
      <c r="C545" s="6"/>
      <c r="D545" s="6"/>
      <c r="S545"/>
    </row>
    <row r="546" spans="1:20" ht="21" thickBot="1" x14ac:dyDescent="0.25">
      <c r="A546" s="617"/>
      <c r="B546" s="67"/>
      <c r="C546" s="67"/>
      <c r="D546" s="67"/>
      <c r="E546" s="62" t="s">
        <v>275</v>
      </c>
      <c r="F546" s="417" t="e">
        <f>#N/A</f>
        <v>#N/A</v>
      </c>
      <c r="G546" s="417" t="e">
        <f>#N/A</f>
        <v>#N/A</v>
      </c>
      <c r="H546" s="417" t="e">
        <f>#N/A</f>
        <v>#N/A</v>
      </c>
      <c r="I546" s="417" t="e">
        <f>#N/A</f>
        <v>#N/A</v>
      </c>
      <c r="J546" s="417" t="e">
        <f>#N/A</f>
        <v>#N/A</v>
      </c>
      <c r="K546" s="417" t="e">
        <f>#N/A</f>
        <v>#N/A</v>
      </c>
      <c r="L546" s="417" t="e">
        <f>#N/A</f>
        <v>#N/A</v>
      </c>
      <c r="M546" s="417" t="e">
        <f>#N/A</f>
        <v>#N/A</v>
      </c>
      <c r="N546" s="417" t="e">
        <f>#N/A</f>
        <v>#N/A</v>
      </c>
      <c r="O546" s="417" t="e">
        <f>#N/A</f>
        <v>#N/A</v>
      </c>
      <c r="P546" s="417" t="e">
        <f>#N/A</f>
        <v>#N/A</v>
      </c>
      <c r="Q546" s="93" t="e">
        <f>#N/A</f>
        <v>#N/A</v>
      </c>
      <c r="R546" s="68" t="e">
        <f>AVERAGE(F546:Q546)</f>
        <v>#N/A</v>
      </c>
      <c r="S546" s="169"/>
    </row>
    <row r="547" spans="1:20" ht="21" thickBot="1" x14ac:dyDescent="0.25">
      <c r="A547" s="617"/>
      <c r="B547" s="67"/>
      <c r="C547" s="67"/>
      <c r="D547" s="67"/>
      <c r="E547" s="185" t="s">
        <v>219</v>
      </c>
      <c r="F547" s="421">
        <v>2397.3400000000006</v>
      </c>
      <c r="G547" s="422">
        <v>2396.5000000000005</v>
      </c>
      <c r="H547" s="422">
        <v>2391.94</v>
      </c>
      <c r="I547" s="422">
        <v>2391.41</v>
      </c>
      <c r="J547" s="422">
        <v>2363.65</v>
      </c>
      <c r="K547" s="422">
        <v>2362.7199999999998</v>
      </c>
      <c r="L547" s="422">
        <v>2361.2000000000003</v>
      </c>
      <c r="M547" s="422">
        <v>2361.0700000000002</v>
      </c>
      <c r="N547" s="422">
        <v>2362.96</v>
      </c>
      <c r="O547" s="422">
        <v>2359.67</v>
      </c>
      <c r="P547" s="422">
        <v>2325.1200000000003</v>
      </c>
      <c r="Q547" s="423">
        <v>2329.4700000000003</v>
      </c>
      <c r="R547" s="132">
        <f>AVERAGE(F547:Q547)</f>
        <v>2366.9208333333331</v>
      </c>
      <c r="S547" s="169"/>
    </row>
    <row r="548" spans="1:20" ht="21" thickBot="1" x14ac:dyDescent="0.25">
      <c r="A548" s="67"/>
      <c r="B548" s="67"/>
      <c r="C548" s="67"/>
      <c r="D548" s="67"/>
      <c r="E548" s="70" t="s">
        <v>276</v>
      </c>
      <c r="F548" s="419" t="e">
        <f>F546-F547</f>
        <v>#N/A</v>
      </c>
      <c r="G548" s="420" t="e">
        <f>#N/A</f>
        <v>#N/A</v>
      </c>
      <c r="H548" s="420" t="e">
        <f>#N/A</f>
        <v>#N/A</v>
      </c>
      <c r="I548" s="420" t="e">
        <f>#N/A</f>
        <v>#N/A</v>
      </c>
      <c r="J548" s="420" t="e">
        <f>#N/A</f>
        <v>#N/A</v>
      </c>
      <c r="K548" s="420" t="e">
        <f>#N/A</f>
        <v>#N/A</v>
      </c>
      <c r="L548" s="420" t="e">
        <f>#N/A</f>
        <v>#N/A</v>
      </c>
      <c r="M548" s="420" t="e">
        <f>#N/A</f>
        <v>#N/A</v>
      </c>
      <c r="N548" s="420" t="e">
        <f>#N/A</f>
        <v>#N/A</v>
      </c>
      <c r="O548" s="420" t="e">
        <f>#N/A</f>
        <v>#N/A</v>
      </c>
      <c r="P548" s="420" t="e">
        <f>#N/A</f>
        <v>#N/A</v>
      </c>
      <c r="Q548" s="418" t="e">
        <f>#N/A</f>
        <v>#N/A</v>
      </c>
      <c r="R548" s="131" t="e">
        <f>AVERAGE(F548:Q548)</f>
        <v>#N/A</v>
      </c>
      <c r="S548"/>
    </row>
    <row r="549" spans="1:20" x14ac:dyDescent="0.2">
      <c r="C549" s="6"/>
      <c r="D549" s="6"/>
      <c r="S549"/>
    </row>
    <row r="550" spans="1:20" x14ac:dyDescent="0.2">
      <c r="C550" s="6"/>
      <c r="D550" s="6"/>
      <c r="S550"/>
    </row>
    <row r="551" spans="1:20" ht="13.5" thickBot="1" x14ac:dyDescent="0.25">
      <c r="C551" s="6"/>
      <c r="D551" s="6"/>
      <c r="S551"/>
    </row>
    <row r="552" spans="1:20" ht="18.75" thickBot="1" x14ac:dyDescent="0.25">
      <c r="A552" s="537" t="s">
        <v>271</v>
      </c>
      <c r="B552" s="538"/>
      <c r="C552" s="93">
        <f>F419+F430+F436+F444+F465+F471+F483+F494+F510+F528</f>
        <v>2293.8599999999997</v>
      </c>
      <c r="D552" s="6"/>
      <c r="E552" s="416" t="s">
        <v>241</v>
      </c>
      <c r="F552" s="417" t="e">
        <f>F546+F389</f>
        <v>#N/A</v>
      </c>
      <c r="G552" s="417" t="e">
        <f>#N/A</f>
        <v>#N/A</v>
      </c>
      <c r="H552" s="417" t="e">
        <f>#N/A</f>
        <v>#N/A</v>
      </c>
      <c r="I552" s="417" t="e">
        <f>#N/A</f>
        <v>#N/A</v>
      </c>
      <c r="J552" s="417" t="e">
        <f>#N/A</f>
        <v>#N/A</v>
      </c>
      <c r="K552" s="417" t="e">
        <f>#N/A</f>
        <v>#N/A</v>
      </c>
      <c r="L552" s="417" t="e">
        <f>#N/A</f>
        <v>#N/A</v>
      </c>
      <c r="M552" s="417" t="e">
        <f>#N/A</f>
        <v>#N/A</v>
      </c>
      <c r="N552" s="417" t="e">
        <f>#N/A</f>
        <v>#N/A</v>
      </c>
      <c r="O552" s="417" t="e">
        <f>#N/A</f>
        <v>#N/A</v>
      </c>
      <c r="P552" s="417" t="e">
        <f>#N/A</f>
        <v>#N/A</v>
      </c>
      <c r="Q552" s="417" t="e">
        <f>#N/A</f>
        <v>#N/A</v>
      </c>
      <c r="R552" s="20" t="e">
        <f>AVERAGE(F552:Q552)</f>
        <v>#N/A</v>
      </c>
      <c r="S552"/>
    </row>
    <row r="553" spans="1:20" ht="13.5" thickBot="1" x14ac:dyDescent="0.25">
      <c r="C553" s="6"/>
      <c r="D553" s="6"/>
      <c r="S553"/>
    </row>
    <row r="554" spans="1:20" ht="38.25" customHeight="1" thickBot="1" x14ac:dyDescent="0.25">
      <c r="A554" s="537" t="s">
        <v>313</v>
      </c>
      <c r="B554" s="538"/>
      <c r="C554" s="93">
        <f>C552+C395</f>
        <v>3116.1799999999994</v>
      </c>
      <c r="D554" s="6"/>
      <c r="S554"/>
    </row>
    <row r="555" spans="1:20" ht="72.75" thickBot="1" x14ac:dyDescent="0.25">
      <c r="C555" s="6"/>
      <c r="D555" s="6"/>
      <c r="E555" s="416" t="s">
        <v>243</v>
      </c>
      <c r="F555" s="417">
        <f>F558-F537-F432-'Construction cible TPER DIR 18'!F745-'Construction cible TPER DIR 18'!F753-'Construction cible TPER DIR 18'!F739+'Construction cible TPER DIR 18'!F772</f>
        <v>2300.65</v>
      </c>
      <c r="G555" s="417" t="e">
        <f>G558-G537-G432-'Construction cible TPER DIR 18'!G745-'Construction cible TPER DIR 18'!G753-'Construction cible TPER DIR 18'!G739+'Construction cible TPER DIR 18'!G772</f>
        <v>#N/A</v>
      </c>
      <c r="H555" s="417" t="e">
        <f>H558-H537-H432-'Construction cible TPER DIR 18'!H745-'Construction cible TPER DIR 18'!H753-'Construction cible TPER DIR 18'!H739+'Construction cible TPER DIR 18'!H772</f>
        <v>#N/A</v>
      </c>
      <c r="I555" s="417" t="e">
        <f>I558-I537-I432-'Construction cible TPER DIR 18'!I745-'Construction cible TPER DIR 18'!I753-'Construction cible TPER DIR 18'!I739+'Construction cible TPER DIR 18'!I772</f>
        <v>#N/A</v>
      </c>
      <c r="J555" s="417" t="e">
        <f>J558-J537-J432-'Construction cible TPER DIR 18'!J745-'Construction cible TPER DIR 18'!J753-'Construction cible TPER DIR 18'!J739+'Construction cible TPER DIR 18'!J772</f>
        <v>#N/A</v>
      </c>
      <c r="K555" s="417" t="e">
        <f>K558-K537-K432-'Construction cible TPER DIR 18'!K745-'Construction cible TPER DIR 18'!K753-'Construction cible TPER DIR 18'!K739+'Construction cible TPER DIR 18'!K772</f>
        <v>#N/A</v>
      </c>
      <c r="L555" s="417" t="e">
        <f>L558-L537-L432-'Construction cible TPER DIR 18'!L745-'Construction cible TPER DIR 18'!L753-'Construction cible TPER DIR 18'!L739+'Construction cible TPER DIR 18'!L772</f>
        <v>#N/A</v>
      </c>
      <c r="M555" s="417" t="e">
        <f>M558-M537-M432-'Construction cible TPER DIR 18'!M745-'Construction cible TPER DIR 18'!M753-'Construction cible TPER DIR 18'!M739+'Construction cible TPER DIR 18'!M772</f>
        <v>#N/A</v>
      </c>
      <c r="N555" s="417" t="e">
        <f>N558-N537-N432-'Construction cible TPER DIR 18'!N745-'Construction cible TPER DIR 18'!N753-'Construction cible TPER DIR 18'!N739+'Construction cible TPER DIR 18'!N772</f>
        <v>#N/A</v>
      </c>
      <c r="O555" s="417" t="e">
        <f>O558-O537-O432-'Construction cible TPER DIR 18'!O745-'Construction cible TPER DIR 18'!O753-'Construction cible TPER DIR 18'!O739+'Construction cible TPER DIR 18'!O772</f>
        <v>#N/A</v>
      </c>
      <c r="P555" s="417" t="e">
        <f>P558-P537-P432-'Construction cible TPER DIR 18'!P745-'Construction cible TPER DIR 18'!P753-'Construction cible TPER DIR 18'!P739+'Construction cible TPER DIR 18'!P772</f>
        <v>#N/A</v>
      </c>
      <c r="Q555" s="417" t="e">
        <f>Q558-Q537-Q432-'Construction cible TPER DIR 18'!Q745-'Construction cible TPER DIR 18'!Q753-'Construction cible TPER DIR 18'!Q739+'Construction cible TPER DIR 18'!Q772</f>
        <v>#N/A</v>
      </c>
      <c r="R555" s="20" t="e">
        <f>AVERAGE(F555:Q555)</f>
        <v>#N/A</v>
      </c>
      <c r="S555"/>
    </row>
    <row r="556" spans="1:20" x14ac:dyDescent="0.2">
      <c r="C556" s="6"/>
      <c r="D556" s="6"/>
      <c r="S556"/>
    </row>
    <row r="557" spans="1:20" ht="13.5" thickBot="1" x14ac:dyDescent="0.25">
      <c r="C557" s="6"/>
      <c r="D557" s="6"/>
      <c r="S557"/>
    </row>
    <row r="558" spans="1:20" ht="36.75" thickBot="1" x14ac:dyDescent="0.25">
      <c r="C558" s="6"/>
      <c r="D558" s="6"/>
      <c r="E558" s="133" t="s">
        <v>273</v>
      </c>
      <c r="F558" s="69">
        <f>F419+F420+F421+F422+F430+F431+F432+F436+F444+F449+F450+F465+F471+F474+F483+F485+F486+F487+F488+F489+F494+F495+F496+F497+F510+F511+F512+F528+F529+F530+F531+F533+F534+F535+F537+F446+F445+F447+F448+F451+F454+F516+F517+F498+F499+F466+F437+F438+F452+F453+F532+F518+F472+F513+F484+F473+F423+F514+F515</f>
        <v>2294.65</v>
      </c>
      <c r="G558" s="69" t="e">
        <f>#N/A</f>
        <v>#N/A</v>
      </c>
      <c r="H558" s="69" t="e">
        <f>#N/A</f>
        <v>#N/A</v>
      </c>
      <c r="I558" s="69" t="e">
        <f>#N/A</f>
        <v>#N/A</v>
      </c>
      <c r="J558" s="69" t="e">
        <f>#N/A</f>
        <v>#N/A</v>
      </c>
      <c r="K558" s="69" t="e">
        <f>#N/A</f>
        <v>#N/A</v>
      </c>
      <c r="L558" s="69" t="e">
        <f>#N/A</f>
        <v>#N/A</v>
      </c>
      <c r="M558" s="69" t="e">
        <f>#N/A</f>
        <v>#N/A</v>
      </c>
      <c r="N558" s="69" t="e">
        <f>#N/A</f>
        <v>#N/A</v>
      </c>
      <c r="O558" s="69" t="e">
        <f>#N/A</f>
        <v>#N/A</v>
      </c>
      <c r="P558" s="69" t="e">
        <f>#N/A</f>
        <v>#N/A</v>
      </c>
      <c r="Q558" s="69" t="e">
        <f>#N/A</f>
        <v>#N/A</v>
      </c>
      <c r="R558" s="290" t="e">
        <f>AVERAGE(F558:Q558)</f>
        <v>#N/A</v>
      </c>
      <c r="S558" s="169"/>
    </row>
    <row r="559" spans="1:20" ht="21" thickBot="1" x14ac:dyDescent="0.35">
      <c r="C559" s="6"/>
      <c r="D559" s="6"/>
      <c r="E559" s="129" t="s">
        <v>274</v>
      </c>
      <c r="F559" s="130">
        <f>F424+F427+F433+F439+F440+F441+F455+F456+F457+F458+F459+F460+F462+F467+F468+F477+F478+F480+F491+F500+F504+F505+F506+F507+F519+F520+F521+F523+F524+F525+F540+F541+F542+F501+F475+F461+F539+F490+F476+F426+F503+F425+F538+F479+F502+F522</f>
        <v>62.399999999999991</v>
      </c>
      <c r="G559" s="130" t="e">
        <f>#N/A</f>
        <v>#N/A</v>
      </c>
      <c r="H559" s="130" t="e">
        <f>#N/A</f>
        <v>#N/A</v>
      </c>
      <c r="I559" s="130" t="e">
        <f>#N/A</f>
        <v>#N/A</v>
      </c>
      <c r="J559" s="130" t="e">
        <f>#N/A</f>
        <v>#N/A</v>
      </c>
      <c r="K559" s="130" t="e">
        <f>#N/A</f>
        <v>#N/A</v>
      </c>
      <c r="L559" s="130" t="e">
        <f>#N/A</f>
        <v>#N/A</v>
      </c>
      <c r="M559" s="130" t="e">
        <f>#N/A</f>
        <v>#N/A</v>
      </c>
      <c r="N559" s="130" t="e">
        <f>#N/A</f>
        <v>#N/A</v>
      </c>
      <c r="O559" s="130" t="e">
        <f>#N/A</f>
        <v>#N/A</v>
      </c>
      <c r="P559" s="130" t="e">
        <f>#N/A</f>
        <v>#N/A</v>
      </c>
      <c r="Q559" s="130" t="e">
        <f>#N/A</f>
        <v>#N/A</v>
      </c>
      <c r="R559" s="291" t="e">
        <f>AVERAGE(F559:Q559)</f>
        <v>#N/A</v>
      </c>
      <c r="S559" s="397" t="e">
        <f>R558+R559</f>
        <v>#N/A</v>
      </c>
      <c r="T559" s="398" t="e">
        <f>IF(S559=R546,"OK",FALSE)</f>
        <v>#N/A</v>
      </c>
    </row>
    <row r="560" spans="1:20" ht="21" customHeight="1" thickBot="1" x14ac:dyDescent="0.25"/>
    <row r="561" spans="2:20" ht="36.75" thickBot="1" x14ac:dyDescent="0.25">
      <c r="E561" s="133" t="s">
        <v>273</v>
      </c>
      <c r="F561" s="69" t="e">
        <f>#N/A</f>
        <v>#N/A</v>
      </c>
      <c r="G561" s="69" t="e">
        <f>#N/A</f>
        <v>#N/A</v>
      </c>
      <c r="H561" s="69" t="e">
        <f>#N/A</f>
        <v>#N/A</v>
      </c>
      <c r="I561" s="69" t="e">
        <f>#N/A</f>
        <v>#N/A</v>
      </c>
      <c r="J561" s="69" t="e">
        <f>#N/A</f>
        <v>#N/A</v>
      </c>
      <c r="K561" s="69" t="e">
        <f>#N/A</f>
        <v>#N/A</v>
      </c>
      <c r="L561" s="69" t="e">
        <f>#N/A</f>
        <v>#N/A</v>
      </c>
      <c r="M561" s="69" t="e">
        <f>#N/A</f>
        <v>#N/A</v>
      </c>
      <c r="N561" s="69" t="e">
        <f>#N/A</f>
        <v>#N/A</v>
      </c>
      <c r="O561" s="69" t="e">
        <f>#N/A</f>
        <v>#N/A</v>
      </c>
      <c r="P561" s="69" t="e">
        <f>#N/A</f>
        <v>#N/A</v>
      </c>
      <c r="Q561" s="69" t="e">
        <f>#N/A</f>
        <v>#N/A</v>
      </c>
      <c r="R561" s="290" t="e">
        <f>AVERAGE(F561:Q561)</f>
        <v>#N/A</v>
      </c>
    </row>
    <row r="562" spans="2:20" ht="30.75" customHeight="1" thickBot="1" x14ac:dyDescent="0.25">
      <c r="E562" s="129" t="s">
        <v>274</v>
      </c>
      <c r="F562" s="394" t="e">
        <f>#N/A</f>
        <v>#N/A</v>
      </c>
      <c r="G562" s="394" t="e">
        <f>#N/A</f>
        <v>#N/A</v>
      </c>
      <c r="H562" s="394" t="e">
        <f>#N/A</f>
        <v>#N/A</v>
      </c>
      <c r="I562" s="394" t="e">
        <f>#N/A</f>
        <v>#N/A</v>
      </c>
      <c r="J562" s="394" t="e">
        <f>#N/A</f>
        <v>#N/A</v>
      </c>
      <c r="K562" s="394" t="e">
        <f>#N/A</f>
        <v>#N/A</v>
      </c>
      <c r="L562" s="394" t="e">
        <f>#N/A</f>
        <v>#N/A</v>
      </c>
      <c r="M562" s="394" t="e">
        <f>#N/A</f>
        <v>#N/A</v>
      </c>
      <c r="N562" s="394" t="e">
        <f>#N/A</f>
        <v>#N/A</v>
      </c>
      <c r="O562" s="394" t="e">
        <f>#N/A</f>
        <v>#N/A</v>
      </c>
      <c r="P562" s="394" t="e">
        <f>#N/A</f>
        <v>#N/A</v>
      </c>
      <c r="Q562" s="394" t="e">
        <f>#N/A</f>
        <v>#N/A</v>
      </c>
      <c r="R562" s="476" t="e">
        <f>AVERAGE(F562:Q562)</f>
        <v>#N/A</v>
      </c>
      <c r="S562" s="20" t="e">
        <f>R561+R562</f>
        <v>#N/A</v>
      </c>
    </row>
    <row r="565" spans="2:20" ht="13.5" thickBot="1" x14ac:dyDescent="0.25"/>
    <row r="566" spans="2:20" ht="70.5" customHeight="1" thickBot="1" x14ac:dyDescent="0.4">
      <c r="B566" s="478" t="s">
        <v>237</v>
      </c>
      <c r="C566" s="478" t="s">
        <v>324</v>
      </c>
      <c r="D566" s="478" t="s">
        <v>323</v>
      </c>
      <c r="E566" s="478" t="s">
        <v>322</v>
      </c>
      <c r="F566" s="479" t="s">
        <v>114</v>
      </c>
      <c r="G566" s="479" t="s">
        <v>314</v>
      </c>
      <c r="H566" s="479" t="s">
        <v>69</v>
      </c>
      <c r="I566" s="478" t="s">
        <v>60</v>
      </c>
      <c r="J566" s="478" t="s">
        <v>315</v>
      </c>
      <c r="K566" s="478" t="s">
        <v>316</v>
      </c>
      <c r="L566" s="479" t="s">
        <v>58</v>
      </c>
      <c r="M566" s="479" t="s">
        <v>317</v>
      </c>
      <c r="N566" s="478" t="s">
        <v>318</v>
      </c>
      <c r="O566" s="479" t="s">
        <v>319</v>
      </c>
      <c r="P566" s="479" t="s">
        <v>59</v>
      </c>
      <c r="Q566" s="479" t="s">
        <v>320</v>
      </c>
      <c r="R566" s="479" t="s">
        <v>321</v>
      </c>
      <c r="S566" s="480" t="e">
        <f>C554+C567+D567+E567+I567+J567+K567+N567+B567</f>
        <v>#N/A</v>
      </c>
      <c r="T566" s="398" t="e">
        <f>IF(S566=R561,"OK",FALSE)</f>
        <v>#N/A</v>
      </c>
    </row>
    <row r="567" spans="2:20" ht="38.25" customHeight="1" thickBot="1" x14ac:dyDescent="0.35">
      <c r="B567" s="475" t="e">
        <f>R46+R51+R56+R61+R80+R176+R245+R250+R274+R473</f>
        <v>#N/A</v>
      </c>
      <c r="C567" s="475" t="e">
        <f>R25+R529+R307+R308+R279+R445+R472+R273+R200+R199+R119+R513+R511+R484+R452+R453+R454+R423+R348+R118+R117+R13+R422+R142+R514+R515</f>
        <v>#N/A</v>
      </c>
      <c r="D567" s="475" t="e">
        <f>R420+R421+R431+R446+R450+R487+R488+R489+R495+R512+R533+R534+R535+R530+R531+R485+R486+R474+R449</f>
        <v>#N/A</v>
      </c>
      <c r="E567" s="475" t="e">
        <f>R497</f>
        <v>#N/A</v>
      </c>
      <c r="F567" s="474" t="e">
        <f>R14+R134+R177+R262+R280+R289+R455+R462+R475+R480+R500+R501+R520+R523+R541+R542+R524+R424+R502+R522</f>
        <v>#N/A</v>
      </c>
      <c r="G567" s="474" t="e">
        <f>R16+R178+R456+R457+R458+R477+R478+R491+R504+R519+R521+R525+R15+R425+R479</f>
        <v>#N/A</v>
      </c>
      <c r="H567" s="474" t="e">
        <f>R20+R74+R86+R87+R88+R507</f>
        <v>#N/A</v>
      </c>
      <c r="I567" s="475" t="e">
        <f>R537+R432</f>
        <v>#N/A</v>
      </c>
      <c r="J567" s="475">
        <f>R380</f>
        <v>17</v>
      </c>
      <c r="K567" s="475">
        <f>R372</f>
        <v>29.083333333333332</v>
      </c>
      <c r="L567" s="474" t="e">
        <f>R440+R439+R353</f>
        <v>#N/A</v>
      </c>
      <c r="M567" s="474" t="e">
        <f>R260</f>
        <v>#N/A</v>
      </c>
      <c r="N567" s="475">
        <f>R366</f>
        <v>10</v>
      </c>
      <c r="O567" s="474" t="e">
        <f>R427+R282+R261</f>
        <v>#N/A</v>
      </c>
      <c r="P567" s="474" t="e">
        <f>R21+R263+R264+R285+R290+R310+R311+R426+R467+R468+R476+R490+R505+R506+R460+R284</f>
        <v>#N/A</v>
      </c>
      <c r="Q567" s="474" t="e">
        <f>R540+R539+R283+R503+R538</f>
        <v>#N/A</v>
      </c>
      <c r="R567" s="474" t="e">
        <f>R459</f>
        <v>#N/A</v>
      </c>
      <c r="S567" s="481" t="e">
        <f>F567+G567+H567+L567+M567+O567+P567+Q567+R567</f>
        <v>#N/A</v>
      </c>
      <c r="T567" s="398" t="e">
        <f>IF(S567=R562,"OK",FALSE)</f>
        <v>#N/A</v>
      </c>
    </row>
    <row r="568" spans="2:20" ht="45" customHeight="1" thickBot="1" x14ac:dyDescent="0.35">
      <c r="S568" s="482" t="e">
        <f>SUM(S566:S567)</f>
        <v>#N/A</v>
      </c>
    </row>
    <row r="569" spans="2:20" ht="36" customHeight="1" thickBot="1" x14ac:dyDescent="0.35">
      <c r="Q569" s="483" t="s">
        <v>325</v>
      </c>
      <c r="R569" s="483"/>
      <c r="S569" s="482">
        <v>5.64</v>
      </c>
    </row>
    <row r="570" spans="2:20" ht="29.25" customHeight="1" thickBot="1" x14ac:dyDescent="0.35">
      <c r="F570" s="477"/>
      <c r="G570" s="477"/>
      <c r="H570" s="477"/>
      <c r="I570" s="477"/>
      <c r="Q570" s="483" t="s">
        <v>326</v>
      </c>
      <c r="R570" s="483"/>
      <c r="S570" s="482">
        <v>8.08</v>
      </c>
    </row>
    <row r="571" spans="2:20" ht="34.5" customHeight="1" thickBot="1" x14ac:dyDescent="0.35">
      <c r="Q571" s="484" t="s">
        <v>239</v>
      </c>
      <c r="R571" s="483"/>
      <c r="S571" s="482">
        <v>-9.61</v>
      </c>
    </row>
    <row r="572" spans="2:20" ht="34.5" customHeight="1" thickBot="1" x14ac:dyDescent="0.35">
      <c r="Q572" s="484" t="s">
        <v>327</v>
      </c>
      <c r="R572" s="483"/>
      <c r="S572" s="482" t="e">
        <f>S568+S569+S570+S571</f>
        <v>#N/A</v>
      </c>
    </row>
    <row r="573" spans="2:20" ht="30.75" customHeight="1" x14ac:dyDescent="0.2"/>
  </sheetData>
  <sheetProtection selectLockedCells="1" selectUnlockedCells="1"/>
  <mergeCells count="287">
    <mergeCell ref="A494:A507"/>
    <mergeCell ref="B494:E494"/>
    <mergeCell ref="C505:D505"/>
    <mergeCell ref="B507:E507"/>
    <mergeCell ref="B508:E508"/>
    <mergeCell ref="A510:A526"/>
    <mergeCell ref="B510:E510"/>
    <mergeCell ref="B526:E526"/>
    <mergeCell ref="A554:B554"/>
    <mergeCell ref="A528:A543"/>
    <mergeCell ref="B528:E528"/>
    <mergeCell ref="B537:D537"/>
    <mergeCell ref="B543:E543"/>
    <mergeCell ref="A546:A547"/>
    <mergeCell ref="A552:B552"/>
    <mergeCell ref="A465:A469"/>
    <mergeCell ref="B465:E465"/>
    <mergeCell ref="B467:D467"/>
    <mergeCell ref="B468:D468"/>
    <mergeCell ref="B469:E469"/>
    <mergeCell ref="A471:A481"/>
    <mergeCell ref="B471:E471"/>
    <mergeCell ref="B481:E481"/>
    <mergeCell ref="A483:A492"/>
    <mergeCell ref="B483:E483"/>
    <mergeCell ref="C486:D486"/>
    <mergeCell ref="B492:E492"/>
    <mergeCell ref="A444:A463"/>
    <mergeCell ref="B444:E444"/>
    <mergeCell ref="C445:D445"/>
    <mergeCell ref="C446:D446"/>
    <mergeCell ref="C449:D449"/>
    <mergeCell ref="C450:D450"/>
    <mergeCell ref="C455:D455"/>
    <mergeCell ref="C456:D456"/>
    <mergeCell ref="C459:D459"/>
    <mergeCell ref="B460:D460"/>
    <mergeCell ref="B463:E463"/>
    <mergeCell ref="A419:A428"/>
    <mergeCell ref="B419:E419"/>
    <mergeCell ref="C427:D427"/>
    <mergeCell ref="B428:E428"/>
    <mergeCell ref="A430:A434"/>
    <mergeCell ref="B430:E430"/>
    <mergeCell ref="C432:D432"/>
    <mergeCell ref="B434:E434"/>
    <mergeCell ref="A436:A442"/>
    <mergeCell ref="B436:E436"/>
    <mergeCell ref="B442:E442"/>
    <mergeCell ref="B380:B382"/>
    <mergeCell ref="C380:E380"/>
    <mergeCell ref="C382:E382"/>
    <mergeCell ref="A384:B384"/>
    <mergeCell ref="A389:B389"/>
    <mergeCell ref="A392:B392"/>
    <mergeCell ref="A395:B395"/>
    <mergeCell ref="S399:T399"/>
    <mergeCell ref="F417:Q417"/>
    <mergeCell ref="B369:B370"/>
    <mergeCell ref="C369:E369"/>
    <mergeCell ref="S369:T369"/>
    <mergeCell ref="C370:E370"/>
    <mergeCell ref="B372:B374"/>
    <mergeCell ref="C372:E372"/>
    <mergeCell ref="C374:E374"/>
    <mergeCell ref="B376:B378"/>
    <mergeCell ref="C376:E376"/>
    <mergeCell ref="C378:E378"/>
    <mergeCell ref="A335:A341"/>
    <mergeCell ref="B335:B337"/>
    <mergeCell ref="C335:E335"/>
    <mergeCell ref="C337:E337"/>
    <mergeCell ref="B339:B341"/>
    <mergeCell ref="C339:E339"/>
    <mergeCell ref="C341:E341"/>
    <mergeCell ref="A343:B343"/>
    <mergeCell ref="A347:A382"/>
    <mergeCell ref="B347:B350"/>
    <mergeCell ref="C347:E347"/>
    <mergeCell ref="C350:E350"/>
    <mergeCell ref="B352:B354"/>
    <mergeCell ref="C352:E352"/>
    <mergeCell ref="C354:E354"/>
    <mergeCell ref="B356:B359"/>
    <mergeCell ref="C356:E356"/>
    <mergeCell ref="C359:E359"/>
    <mergeCell ref="B361:B364"/>
    <mergeCell ref="C361:E361"/>
    <mergeCell ref="C364:E364"/>
    <mergeCell ref="B366:B367"/>
    <mergeCell ref="C366:E366"/>
    <mergeCell ref="C367:E367"/>
    <mergeCell ref="B318:B319"/>
    <mergeCell ref="C318:E318"/>
    <mergeCell ref="C319:E319"/>
    <mergeCell ref="A321:B321"/>
    <mergeCell ref="A324:A330"/>
    <mergeCell ref="B324:B326"/>
    <mergeCell ref="C324:E324"/>
    <mergeCell ref="C326:E326"/>
    <mergeCell ref="B328:B330"/>
    <mergeCell ref="C328:E328"/>
    <mergeCell ref="C330:E330"/>
    <mergeCell ref="C298:E298"/>
    <mergeCell ref="C300:E300"/>
    <mergeCell ref="B302:B304"/>
    <mergeCell ref="C302:E302"/>
    <mergeCell ref="C304:E304"/>
    <mergeCell ref="B306:B312"/>
    <mergeCell ref="C306:E306"/>
    <mergeCell ref="C312:E312"/>
    <mergeCell ref="B314:B316"/>
    <mergeCell ref="C314:E314"/>
    <mergeCell ref="C316:E316"/>
    <mergeCell ref="B249:B252"/>
    <mergeCell ref="C249:E249"/>
    <mergeCell ref="C252:E252"/>
    <mergeCell ref="A254:B254"/>
    <mergeCell ref="A258:A319"/>
    <mergeCell ref="B258:B265"/>
    <mergeCell ref="C258:E258"/>
    <mergeCell ref="C265:E265"/>
    <mergeCell ref="B267:B270"/>
    <mergeCell ref="C267:E267"/>
    <mergeCell ref="C270:E270"/>
    <mergeCell ref="B272:B276"/>
    <mergeCell ref="C272:E272"/>
    <mergeCell ref="C276:E276"/>
    <mergeCell ref="B278:B286"/>
    <mergeCell ref="C278:E278"/>
    <mergeCell ref="C286:E286"/>
    <mergeCell ref="B288:B291"/>
    <mergeCell ref="C288:E288"/>
    <mergeCell ref="C291:E291"/>
    <mergeCell ref="B293:B296"/>
    <mergeCell ref="C293:E293"/>
    <mergeCell ref="C296:E296"/>
    <mergeCell ref="B298:B300"/>
    <mergeCell ref="B236:B238"/>
    <mergeCell ref="C236:E236"/>
    <mergeCell ref="C238:E238"/>
    <mergeCell ref="B240:B242"/>
    <mergeCell ref="C240:E240"/>
    <mergeCell ref="C242:E242"/>
    <mergeCell ref="B244:B247"/>
    <mergeCell ref="C244:E244"/>
    <mergeCell ref="C247:E247"/>
    <mergeCell ref="B224:B226"/>
    <mergeCell ref="C224:E224"/>
    <mergeCell ref="C226:E226"/>
    <mergeCell ref="B228:B230"/>
    <mergeCell ref="C228:E228"/>
    <mergeCell ref="C230:E230"/>
    <mergeCell ref="B232:B234"/>
    <mergeCell ref="C232:E232"/>
    <mergeCell ref="C234:E234"/>
    <mergeCell ref="B212:B214"/>
    <mergeCell ref="C212:E212"/>
    <mergeCell ref="C214:E214"/>
    <mergeCell ref="B216:B218"/>
    <mergeCell ref="C216:E216"/>
    <mergeCell ref="C218:E218"/>
    <mergeCell ref="B220:B222"/>
    <mergeCell ref="C220:E220"/>
    <mergeCell ref="C222:E222"/>
    <mergeCell ref="B198:B202"/>
    <mergeCell ref="C198:E198"/>
    <mergeCell ref="C202:E202"/>
    <mergeCell ref="B204:B206"/>
    <mergeCell ref="C204:E204"/>
    <mergeCell ref="C206:E206"/>
    <mergeCell ref="B208:B210"/>
    <mergeCell ref="C208:E208"/>
    <mergeCell ref="C210:E210"/>
    <mergeCell ref="A162:A169"/>
    <mergeCell ref="B162:B165"/>
    <mergeCell ref="C162:E162"/>
    <mergeCell ref="C165:E165"/>
    <mergeCell ref="B167:B169"/>
    <mergeCell ref="C167:E167"/>
    <mergeCell ref="C169:E169"/>
    <mergeCell ref="A171:B171"/>
    <mergeCell ref="A175:A252"/>
    <mergeCell ref="B175:B179"/>
    <mergeCell ref="C175:E175"/>
    <mergeCell ref="C179:E179"/>
    <mergeCell ref="B181:B184"/>
    <mergeCell ref="C181:E181"/>
    <mergeCell ref="C184:E184"/>
    <mergeCell ref="B186:B188"/>
    <mergeCell ref="C186:E186"/>
    <mergeCell ref="C188:E188"/>
    <mergeCell ref="B190:B192"/>
    <mergeCell ref="C190:E190"/>
    <mergeCell ref="C192:E192"/>
    <mergeCell ref="B194:B196"/>
    <mergeCell ref="C194:E194"/>
    <mergeCell ref="C196:E196"/>
    <mergeCell ref="A132:A157"/>
    <mergeCell ref="B132:B135"/>
    <mergeCell ref="C132:E132"/>
    <mergeCell ref="C135:E135"/>
    <mergeCell ref="B137:B139"/>
    <mergeCell ref="C137:E137"/>
    <mergeCell ref="C139:E139"/>
    <mergeCell ref="B141:B145"/>
    <mergeCell ref="C141:E141"/>
    <mergeCell ref="C145:E145"/>
    <mergeCell ref="B147:B149"/>
    <mergeCell ref="C147:E147"/>
    <mergeCell ref="C149:E149"/>
    <mergeCell ref="B151:B153"/>
    <mergeCell ref="C151:E151"/>
    <mergeCell ref="C153:E153"/>
    <mergeCell ref="B155:B157"/>
    <mergeCell ref="C155:E155"/>
    <mergeCell ref="C157:E157"/>
    <mergeCell ref="T106:W106"/>
    <mergeCell ref="C110:E110"/>
    <mergeCell ref="B112:B114"/>
    <mergeCell ref="C112:E112"/>
    <mergeCell ref="C114:E114"/>
    <mergeCell ref="B116:B122"/>
    <mergeCell ref="C116:E116"/>
    <mergeCell ref="C122:E122"/>
    <mergeCell ref="A129:B129"/>
    <mergeCell ref="A97:B97"/>
    <mergeCell ref="A101:A127"/>
    <mergeCell ref="B101:B104"/>
    <mergeCell ref="C101:E101"/>
    <mergeCell ref="C104:E104"/>
    <mergeCell ref="B106:B110"/>
    <mergeCell ref="C106:E106"/>
    <mergeCell ref="B124:B127"/>
    <mergeCell ref="C124:E124"/>
    <mergeCell ref="C127:E127"/>
    <mergeCell ref="A70:B70"/>
    <mergeCell ref="A73:A75"/>
    <mergeCell ref="B73:B75"/>
    <mergeCell ref="C73:E73"/>
    <mergeCell ref="C75:E75"/>
    <mergeCell ref="A79:A94"/>
    <mergeCell ref="B79:B82"/>
    <mergeCell ref="C79:E79"/>
    <mergeCell ref="C82:E82"/>
    <mergeCell ref="B84:B89"/>
    <mergeCell ref="C84:E84"/>
    <mergeCell ref="C89:E89"/>
    <mergeCell ref="B91:B94"/>
    <mergeCell ref="C91:E91"/>
    <mergeCell ref="C94:E94"/>
    <mergeCell ref="A45:A68"/>
    <mergeCell ref="B45:B48"/>
    <mergeCell ref="C45:E45"/>
    <mergeCell ref="C48:E48"/>
    <mergeCell ref="B50:B53"/>
    <mergeCell ref="C50:E50"/>
    <mergeCell ref="C53:E53"/>
    <mergeCell ref="B55:B58"/>
    <mergeCell ref="C55:E55"/>
    <mergeCell ref="C58:E58"/>
    <mergeCell ref="B60:B64"/>
    <mergeCell ref="C60:E60"/>
    <mergeCell ref="C64:E64"/>
    <mergeCell ref="B66:B68"/>
    <mergeCell ref="C66:E66"/>
    <mergeCell ref="C68:E68"/>
    <mergeCell ref="F10:Q10"/>
    <mergeCell ref="A12:A39"/>
    <mergeCell ref="B12:B17"/>
    <mergeCell ref="C12:E12"/>
    <mergeCell ref="C17:E17"/>
    <mergeCell ref="B19:B22"/>
    <mergeCell ref="C19:E19"/>
    <mergeCell ref="C22:E22"/>
    <mergeCell ref="B24:B27"/>
    <mergeCell ref="C24:E24"/>
    <mergeCell ref="C27:E27"/>
    <mergeCell ref="B29:B31"/>
    <mergeCell ref="C29:E29"/>
    <mergeCell ref="C31:E31"/>
    <mergeCell ref="B33:B35"/>
    <mergeCell ref="C33:E33"/>
    <mergeCell ref="C35:E35"/>
    <mergeCell ref="B37:B39"/>
    <mergeCell ref="C37:E37"/>
    <mergeCell ref="C39:E39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10" manualBreakCount="10">
    <brk id="70" max="19" man="1"/>
    <brk id="129" max="19" man="1"/>
    <brk id="171" max="19" man="1"/>
    <brk id="243" max="19" man="1"/>
    <brk id="305" max="19" man="1"/>
    <brk id="345" max="19" man="1"/>
    <brk id="405" max="19" man="1"/>
    <brk id="443" max="19" man="1"/>
    <brk id="470" max="19" man="1"/>
    <brk id="527" max="19" man="1"/>
  </rowBreaks>
  <legacy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W572"/>
  <sheetViews>
    <sheetView showGridLines="0" view="pageBreakPreview" topLeftCell="A486" zoomScale="55" zoomScaleNormal="50" zoomScaleSheetLayoutView="55" workbookViewId="0">
      <selection activeCell="J570" sqref="J570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6.5703125" style="19" customWidth="1"/>
    <col min="5" max="5" width="33.710937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6.5703125" customWidth="1"/>
    <col min="14" max="14" width="22.42578125" bestFit="1" customWidth="1"/>
    <col min="15" max="15" width="22.42578125" customWidth="1"/>
    <col min="16" max="16" width="20.7109375" bestFit="1" customWidth="1"/>
    <col min="17" max="17" width="20.140625" bestFit="1" customWidth="1"/>
    <col min="18" max="18" width="31.42578125" customWidth="1"/>
    <col min="19" max="19" width="16" style="89" customWidth="1"/>
    <col min="20" max="20" width="14.5703125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43076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  <c r="S10" s="91"/>
    </row>
    <row r="11" spans="1:19" s="2" customFormat="1" ht="74.25" customHeight="1" thickBot="1" x14ac:dyDescent="0.25">
      <c r="A11" s="3"/>
      <c r="B11" s="3"/>
      <c r="C11" s="248" t="s">
        <v>120</v>
      </c>
      <c r="D11" s="249" t="s">
        <v>121</v>
      </c>
      <c r="E11" s="250" t="s">
        <v>122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53" t="s">
        <v>166</v>
      </c>
      <c r="B12" s="541" t="s">
        <v>54</v>
      </c>
      <c r="C12" s="544" t="s">
        <v>270</v>
      </c>
      <c r="D12" s="545"/>
      <c r="E12" s="546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 t="e">
        <f>#N/A</f>
        <v>#N/A</v>
      </c>
      <c r="S12" s="92"/>
    </row>
    <row r="13" spans="1:19" s="1" customFormat="1" ht="22.5" customHeight="1" x14ac:dyDescent="0.2">
      <c r="A13" s="554"/>
      <c r="B13" s="556"/>
      <c r="C13" s="188"/>
      <c r="D13" s="189"/>
      <c r="E13" s="190" t="s">
        <v>342</v>
      </c>
      <c r="F13" s="392">
        <v>0</v>
      </c>
      <c r="G13" s="31">
        <v>0.3</v>
      </c>
      <c r="H13" s="31">
        <v>0.3</v>
      </c>
      <c r="I13" s="31">
        <v>0.3</v>
      </c>
      <c r="J13" s="31">
        <v>0.3</v>
      </c>
      <c r="K13" s="31">
        <v>0.3</v>
      </c>
      <c r="L13" s="31">
        <v>0.3</v>
      </c>
      <c r="M13" s="31">
        <v>0.3</v>
      </c>
      <c r="N13" s="31">
        <v>0.3</v>
      </c>
      <c r="O13" s="31">
        <v>0.3</v>
      </c>
      <c r="P13" s="31">
        <v>0.3</v>
      </c>
      <c r="Q13" s="31">
        <v>0.3</v>
      </c>
      <c r="R13" s="46" t="e">
        <f>#N/A</f>
        <v>#N/A</v>
      </c>
      <c r="S13" s="92"/>
    </row>
    <row r="14" spans="1:19" s="1" customFormat="1" ht="22.5" customHeight="1" x14ac:dyDescent="0.2">
      <c r="A14" s="554"/>
      <c r="B14" s="556"/>
      <c r="C14" s="306" t="s">
        <v>182</v>
      </c>
      <c r="D14" s="307" t="s">
        <v>181</v>
      </c>
      <c r="E14" s="333" t="s">
        <v>171</v>
      </c>
      <c r="F14" s="51">
        <v>0.7</v>
      </c>
      <c r="G14" s="51">
        <v>0.7</v>
      </c>
      <c r="H14" s="51">
        <v>0.7</v>
      </c>
      <c r="I14" s="51">
        <v>0.7</v>
      </c>
      <c r="J14" s="51">
        <v>0.7</v>
      </c>
      <c r="K14" s="51">
        <v>0.7</v>
      </c>
      <c r="L14" s="51">
        <v>0.7</v>
      </c>
      <c r="M14" s="51">
        <v>0.7</v>
      </c>
      <c r="N14" s="51">
        <v>0.7</v>
      </c>
      <c r="O14" s="51">
        <v>0.7</v>
      </c>
      <c r="P14" s="51">
        <v>0.7</v>
      </c>
      <c r="Q14" s="51">
        <v>0.7</v>
      </c>
      <c r="R14" s="46" t="e">
        <f>#N/A</f>
        <v>#N/A</v>
      </c>
      <c r="S14" s="92"/>
    </row>
    <row r="15" spans="1:19" s="1" customFormat="1" ht="22.5" customHeight="1" x14ac:dyDescent="0.2">
      <c r="A15" s="554"/>
      <c r="B15" s="556"/>
      <c r="C15" s="313"/>
      <c r="D15" s="314"/>
      <c r="E15" s="310" t="s">
        <v>76</v>
      </c>
      <c r="F15" s="51">
        <v>1</v>
      </c>
      <c r="G15" s="51">
        <v>1</v>
      </c>
      <c r="H15" s="51">
        <v>1</v>
      </c>
      <c r="I15" s="51">
        <v>1</v>
      </c>
      <c r="J15" s="51">
        <v>1</v>
      </c>
      <c r="K15" s="51">
        <v>1</v>
      </c>
      <c r="L15" s="51">
        <v>1</v>
      </c>
      <c r="M15" s="51">
        <v>1</v>
      </c>
      <c r="N15" s="51">
        <v>1</v>
      </c>
      <c r="O15" s="51">
        <v>1</v>
      </c>
      <c r="P15" s="51">
        <v>1</v>
      </c>
      <c r="Q15" s="51">
        <v>1</v>
      </c>
      <c r="R15" s="46" t="e">
        <f>#N/A</f>
        <v>#N/A</v>
      </c>
      <c r="S15" s="92"/>
    </row>
    <row r="16" spans="1:19" s="1" customFormat="1" ht="22.5" customHeight="1" thickBot="1" x14ac:dyDescent="0.25">
      <c r="A16" s="554"/>
      <c r="B16" s="542"/>
      <c r="C16" s="210" t="s">
        <v>156</v>
      </c>
      <c r="D16" s="211" t="s">
        <v>157</v>
      </c>
      <c r="E16" s="199" t="s">
        <v>158</v>
      </c>
      <c r="F16" s="51">
        <v>1</v>
      </c>
      <c r="G16" s="51">
        <v>1</v>
      </c>
      <c r="H16" s="51">
        <v>1</v>
      </c>
      <c r="I16" s="51">
        <v>1</v>
      </c>
      <c r="J16" s="51">
        <v>1</v>
      </c>
      <c r="K16" s="51">
        <v>1</v>
      </c>
      <c r="L16" s="51">
        <v>1</v>
      </c>
      <c r="M16" s="51">
        <v>1</v>
      </c>
      <c r="N16" s="51">
        <v>1</v>
      </c>
      <c r="O16" s="51">
        <v>1</v>
      </c>
      <c r="P16" s="51">
        <v>1</v>
      </c>
      <c r="Q16" s="51">
        <v>1</v>
      </c>
      <c r="R16" s="46" t="e">
        <f>#N/A</f>
        <v>#N/A</v>
      </c>
      <c r="S16" s="92"/>
    </row>
    <row r="17" spans="1:19" s="1" customFormat="1" ht="22.5" customHeight="1" thickBot="1" x14ac:dyDescent="0.25">
      <c r="A17" s="554"/>
      <c r="B17" s="543"/>
      <c r="C17" s="547" t="s">
        <v>7</v>
      </c>
      <c r="D17" s="548"/>
      <c r="E17" s="549"/>
      <c r="F17" s="82" t="e">
        <f>#N/A</f>
        <v>#N/A</v>
      </c>
      <c r="G17" s="66" t="e">
        <f>#N/A</f>
        <v>#N/A</v>
      </c>
      <c r="H17" s="66" t="e">
        <f>#N/A</f>
        <v>#N/A</v>
      </c>
      <c r="I17" s="66" t="e">
        <f>#N/A</f>
        <v>#N/A</v>
      </c>
      <c r="J17" s="66" t="e">
        <f>#N/A</f>
        <v>#N/A</v>
      </c>
      <c r="K17" s="66" t="e">
        <f>#N/A</f>
        <v>#N/A</v>
      </c>
      <c r="L17" s="66" t="e">
        <f>#N/A</f>
        <v>#N/A</v>
      </c>
      <c r="M17" s="66" t="e">
        <f>#N/A</f>
        <v>#N/A</v>
      </c>
      <c r="N17" s="66" t="e">
        <f>#N/A</f>
        <v>#N/A</v>
      </c>
      <c r="O17" s="66" t="e">
        <f>#N/A</f>
        <v>#N/A</v>
      </c>
      <c r="P17" s="66" t="e">
        <f>#N/A</f>
        <v>#N/A</v>
      </c>
      <c r="Q17" s="66" t="e">
        <f>#N/A</f>
        <v>#N/A</v>
      </c>
      <c r="R17" s="28" t="e">
        <f>#N/A</f>
        <v>#N/A</v>
      </c>
      <c r="S17" s="40"/>
    </row>
    <row r="18" spans="1:19" s="1" customFormat="1" ht="22.5" customHeight="1" thickBot="1" x14ac:dyDescent="0.25">
      <c r="A18" s="554"/>
      <c r="B18" s="22"/>
      <c r="C18" s="32"/>
      <c r="D18" s="32"/>
      <c r="E18" s="32"/>
      <c r="F18" s="15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33"/>
      <c r="S18" s="40"/>
    </row>
    <row r="19" spans="1:19" s="1" customFormat="1" ht="22.5" customHeight="1" x14ac:dyDescent="0.2">
      <c r="A19" s="554"/>
      <c r="B19" s="564" t="s">
        <v>55</v>
      </c>
      <c r="C19" s="544" t="s">
        <v>270</v>
      </c>
      <c r="D19" s="545"/>
      <c r="E19" s="546"/>
      <c r="F19" s="83">
        <v>5.5</v>
      </c>
      <c r="G19" s="34">
        <v>5.5</v>
      </c>
      <c r="H19" s="34">
        <v>5.5</v>
      </c>
      <c r="I19" s="34">
        <v>5.5</v>
      </c>
      <c r="J19" s="34">
        <v>5.5</v>
      </c>
      <c r="K19" s="34">
        <v>5.5</v>
      </c>
      <c r="L19" s="34">
        <v>5.5</v>
      </c>
      <c r="M19" s="34">
        <v>5.5</v>
      </c>
      <c r="N19" s="34">
        <v>5.5</v>
      </c>
      <c r="O19" s="34">
        <v>5.5</v>
      </c>
      <c r="P19" s="34">
        <v>5.5</v>
      </c>
      <c r="Q19" s="34">
        <v>5.5</v>
      </c>
      <c r="R19" s="50">
        <f>AVERAGE(F19:Q19)</f>
        <v>5.5</v>
      </c>
      <c r="S19" s="92"/>
    </row>
    <row r="20" spans="1:19" s="1" customFormat="1" ht="22.5" customHeight="1" x14ac:dyDescent="0.2">
      <c r="A20" s="554"/>
      <c r="B20" s="575"/>
      <c r="C20" s="188"/>
      <c r="D20" s="189"/>
      <c r="E20" s="190" t="s">
        <v>265</v>
      </c>
      <c r="F20" s="51">
        <v>0.5</v>
      </c>
      <c r="G20" s="51">
        <v>0.5</v>
      </c>
      <c r="H20" s="51">
        <v>0.5</v>
      </c>
      <c r="I20" s="51">
        <v>0.5</v>
      </c>
      <c r="J20" s="51">
        <v>0.5</v>
      </c>
      <c r="K20" s="51">
        <v>0.5</v>
      </c>
      <c r="L20" s="51">
        <v>0.5</v>
      </c>
      <c r="M20" s="51">
        <v>0.5</v>
      </c>
      <c r="N20" s="51">
        <v>0.5</v>
      </c>
      <c r="O20" s="51">
        <v>0.5</v>
      </c>
      <c r="P20" s="51">
        <v>0.5</v>
      </c>
      <c r="Q20" s="51">
        <v>0.5</v>
      </c>
      <c r="R20" s="46">
        <f>AVERAGE(F20:Q20)</f>
        <v>0.5</v>
      </c>
      <c r="S20" s="92"/>
    </row>
    <row r="21" spans="1:19" s="1" customFormat="1" ht="22.5" customHeight="1" thickBot="1" x14ac:dyDescent="0.25">
      <c r="A21" s="554"/>
      <c r="B21" s="575"/>
      <c r="C21" s="209"/>
      <c r="D21" s="176"/>
      <c r="E21" s="177" t="s">
        <v>232</v>
      </c>
      <c r="F21" s="166">
        <v>0</v>
      </c>
      <c r="G21" s="166">
        <v>0</v>
      </c>
      <c r="H21" s="166">
        <v>0</v>
      </c>
      <c r="I21" s="166">
        <v>0</v>
      </c>
      <c r="J21" s="166">
        <v>0</v>
      </c>
      <c r="K21" s="166">
        <v>0</v>
      </c>
      <c r="L21" s="51">
        <v>1</v>
      </c>
      <c r="M21" s="51">
        <v>1</v>
      </c>
      <c r="N21" s="51">
        <v>1</v>
      </c>
      <c r="O21" s="51">
        <v>1</v>
      </c>
      <c r="P21" s="51">
        <v>1</v>
      </c>
      <c r="Q21" s="51">
        <v>1</v>
      </c>
      <c r="R21" s="49">
        <f>AVERAGE(F21:Q21)</f>
        <v>0.5</v>
      </c>
      <c r="S21" s="92"/>
    </row>
    <row r="22" spans="1:19" s="1" customFormat="1" ht="22.5" customHeight="1" thickBot="1" x14ac:dyDescent="0.25">
      <c r="A22" s="554"/>
      <c r="B22" s="576"/>
      <c r="C22" s="572" t="s">
        <v>7</v>
      </c>
      <c r="D22" s="573"/>
      <c r="E22" s="574"/>
      <c r="F22" s="82" t="e">
        <f>#N/A</f>
        <v>#N/A</v>
      </c>
      <c r="G22" s="66" t="e">
        <f>#N/A</f>
        <v>#N/A</v>
      </c>
      <c r="H22" s="66" t="e">
        <f>#N/A</f>
        <v>#N/A</v>
      </c>
      <c r="I22" s="66" t="e">
        <f>#N/A</f>
        <v>#N/A</v>
      </c>
      <c r="J22" s="66" t="e">
        <f>#N/A</f>
        <v>#N/A</v>
      </c>
      <c r="K22" s="66" t="e">
        <f>#N/A</f>
        <v>#N/A</v>
      </c>
      <c r="L22" s="66" t="e">
        <f>#N/A</f>
        <v>#N/A</v>
      </c>
      <c r="M22" s="66" t="e">
        <f>#N/A</f>
        <v>#N/A</v>
      </c>
      <c r="N22" s="66" t="e">
        <f>#N/A</f>
        <v>#N/A</v>
      </c>
      <c r="O22" s="66" t="e">
        <f>#N/A</f>
        <v>#N/A</v>
      </c>
      <c r="P22" s="66" t="e">
        <f>#N/A</f>
        <v>#N/A</v>
      </c>
      <c r="Q22" s="66" t="e">
        <f>#N/A</f>
        <v>#N/A</v>
      </c>
      <c r="R22" s="28" t="e">
        <f>AVERAGE(F22:Q22)</f>
        <v>#N/A</v>
      </c>
      <c r="S22" s="40"/>
    </row>
    <row r="23" spans="1:19" s="1" customFormat="1" ht="22.5" customHeight="1" thickBot="1" x14ac:dyDescent="0.25">
      <c r="A23" s="554"/>
      <c r="B23" s="22"/>
      <c r="C23" s="32"/>
      <c r="D23" s="32"/>
      <c r="E23" s="32"/>
      <c r="F23" s="15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33"/>
      <c r="S23" s="40"/>
    </row>
    <row r="24" spans="1:19" s="1" customFormat="1" ht="22.5" customHeight="1" x14ac:dyDescent="0.2">
      <c r="A24" s="554"/>
      <c r="B24" s="541" t="s">
        <v>56</v>
      </c>
      <c r="C24" s="544" t="s">
        <v>270</v>
      </c>
      <c r="D24" s="545"/>
      <c r="E24" s="546"/>
      <c r="F24" s="83">
        <v>4.2</v>
      </c>
      <c r="G24" s="34">
        <v>4.2</v>
      </c>
      <c r="H24" s="34">
        <v>4.2</v>
      </c>
      <c r="I24" s="34">
        <v>4.2</v>
      </c>
      <c r="J24" s="34">
        <v>4.2</v>
      </c>
      <c r="K24" s="34">
        <v>4.2</v>
      </c>
      <c r="L24" s="34">
        <v>4.2</v>
      </c>
      <c r="M24" s="34">
        <v>4.2</v>
      </c>
      <c r="N24" s="34">
        <v>4.2</v>
      </c>
      <c r="O24" s="34">
        <v>4.2</v>
      </c>
      <c r="P24" s="34">
        <v>4.2</v>
      </c>
      <c r="Q24" s="34">
        <v>4.2</v>
      </c>
      <c r="R24" s="50">
        <f>AVERAGE(F24:Q24)</f>
        <v>4.2000000000000011</v>
      </c>
      <c r="S24" s="92"/>
    </row>
    <row r="25" spans="1:19" s="1" customFormat="1" ht="22.5" customHeight="1" x14ac:dyDescent="0.2">
      <c r="A25" s="554"/>
      <c r="B25" s="556"/>
      <c r="C25" s="251"/>
      <c r="D25" s="252"/>
      <c r="E25" s="253" t="s">
        <v>116</v>
      </c>
      <c r="F25" s="110">
        <v>0.2</v>
      </c>
      <c r="G25" s="35">
        <v>0.2</v>
      </c>
      <c r="H25" s="35">
        <v>0.2</v>
      </c>
      <c r="I25" s="35">
        <v>0.2</v>
      </c>
      <c r="J25" s="35">
        <v>0.2</v>
      </c>
      <c r="K25" s="35">
        <v>0.2</v>
      </c>
      <c r="L25" s="35">
        <v>0.2</v>
      </c>
      <c r="M25" s="35">
        <v>0.2</v>
      </c>
      <c r="N25" s="35">
        <v>0.2</v>
      </c>
      <c r="O25" s="35">
        <v>0.2</v>
      </c>
      <c r="P25" s="35">
        <v>0.2</v>
      </c>
      <c r="Q25" s="35">
        <v>0.2</v>
      </c>
      <c r="R25" s="46">
        <f>AVERAGE(F25:Q25)</f>
        <v>0.19999999999999998</v>
      </c>
      <c r="S25" s="92"/>
    </row>
    <row r="26" spans="1:19" s="1" customFormat="1" ht="22.5" customHeight="1" thickBot="1" x14ac:dyDescent="0.25">
      <c r="A26" s="554"/>
      <c r="B26" s="542"/>
      <c r="C26" s="198"/>
      <c r="D26" s="196"/>
      <c r="E26" s="182"/>
      <c r="F26" s="79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49"/>
      <c r="S26" s="92"/>
    </row>
    <row r="27" spans="1:19" s="1" customFormat="1" ht="22.5" customHeight="1" thickBot="1" x14ac:dyDescent="0.25">
      <c r="A27" s="554"/>
      <c r="B27" s="543"/>
      <c r="C27" s="547" t="s">
        <v>7</v>
      </c>
      <c r="D27" s="548"/>
      <c r="E27" s="549"/>
      <c r="F27" s="82">
        <f>SUM(F24:F26)</f>
        <v>4.4000000000000004</v>
      </c>
      <c r="G27" s="26" t="e">
        <f>#N/A</f>
        <v>#N/A</v>
      </c>
      <c r="H27" s="26" t="e">
        <f>#N/A</f>
        <v>#N/A</v>
      </c>
      <c r="I27" s="26" t="e">
        <f>#N/A</f>
        <v>#N/A</v>
      </c>
      <c r="J27" s="26" t="e">
        <f>#N/A</f>
        <v>#N/A</v>
      </c>
      <c r="K27" s="26" t="e">
        <f>#N/A</f>
        <v>#N/A</v>
      </c>
      <c r="L27" s="26" t="e">
        <f>#N/A</f>
        <v>#N/A</v>
      </c>
      <c r="M27" s="26" t="e">
        <f>#N/A</f>
        <v>#N/A</v>
      </c>
      <c r="N27" s="26" t="e">
        <f>#N/A</f>
        <v>#N/A</v>
      </c>
      <c r="O27" s="26" t="e">
        <f>#N/A</f>
        <v>#N/A</v>
      </c>
      <c r="P27" s="26" t="e">
        <f>#N/A</f>
        <v>#N/A</v>
      </c>
      <c r="Q27" s="27" t="e">
        <f>#N/A</f>
        <v>#N/A</v>
      </c>
      <c r="R27" s="28" t="e">
        <f>AVERAGE(F27:Q27)</f>
        <v>#N/A</v>
      </c>
      <c r="S27" s="40"/>
    </row>
    <row r="28" spans="1:19" s="1" customFormat="1" ht="22.5" customHeight="1" thickBot="1" x14ac:dyDescent="0.25">
      <c r="A28" s="554"/>
      <c r="B28" s="22"/>
      <c r="C28" s="32"/>
      <c r="D28" s="32"/>
      <c r="E28" s="32"/>
      <c r="F28" s="15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33"/>
      <c r="S28" s="40"/>
    </row>
    <row r="29" spans="1:19" s="1" customFormat="1" ht="22.5" customHeight="1" x14ac:dyDescent="0.2">
      <c r="A29" s="554"/>
      <c r="B29" s="541" t="s">
        <v>80</v>
      </c>
      <c r="C29" s="544" t="s">
        <v>270</v>
      </c>
      <c r="D29" s="545"/>
      <c r="E29" s="546"/>
      <c r="F29" s="83">
        <v>0.5</v>
      </c>
      <c r="G29" s="34">
        <v>0.5</v>
      </c>
      <c r="H29" s="34">
        <v>0.5</v>
      </c>
      <c r="I29" s="34">
        <v>0.5</v>
      </c>
      <c r="J29" s="34">
        <v>0.5</v>
      </c>
      <c r="K29" s="34">
        <v>0.5</v>
      </c>
      <c r="L29" s="34">
        <v>0.5</v>
      </c>
      <c r="M29" s="34">
        <v>0.5</v>
      </c>
      <c r="N29" s="34">
        <v>0.5</v>
      </c>
      <c r="O29" s="34">
        <v>0.5</v>
      </c>
      <c r="P29" s="34">
        <v>0.5</v>
      </c>
      <c r="Q29" s="34">
        <v>0.5</v>
      </c>
      <c r="R29" s="50">
        <f>AVERAGE(F29:Q29)</f>
        <v>0.5</v>
      </c>
      <c r="S29" s="92"/>
    </row>
    <row r="30" spans="1:19" s="1" customFormat="1" ht="22.5" customHeight="1" thickBot="1" x14ac:dyDescent="0.25">
      <c r="A30" s="554"/>
      <c r="B30" s="542"/>
      <c r="C30" s="198"/>
      <c r="D30" s="196"/>
      <c r="E30" s="182"/>
      <c r="F30" s="79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49"/>
      <c r="S30" s="92"/>
    </row>
    <row r="31" spans="1:19" s="1" customFormat="1" ht="22.5" customHeight="1" thickBot="1" x14ac:dyDescent="0.25">
      <c r="A31" s="554"/>
      <c r="B31" s="543"/>
      <c r="C31" s="547" t="s">
        <v>7</v>
      </c>
      <c r="D31" s="548"/>
      <c r="E31" s="549"/>
      <c r="F31" s="82">
        <f>SUM(F29:F30)</f>
        <v>0.5</v>
      </c>
      <c r="G31" s="26" t="e">
        <f>#N/A</f>
        <v>#N/A</v>
      </c>
      <c r="H31" s="26" t="e">
        <f>#N/A</f>
        <v>#N/A</v>
      </c>
      <c r="I31" s="26" t="e">
        <f>#N/A</f>
        <v>#N/A</v>
      </c>
      <c r="J31" s="26" t="e">
        <f>#N/A</f>
        <v>#N/A</v>
      </c>
      <c r="K31" s="26" t="e">
        <f>#N/A</f>
        <v>#N/A</v>
      </c>
      <c r="L31" s="26" t="e">
        <f>#N/A</f>
        <v>#N/A</v>
      </c>
      <c r="M31" s="26" t="e">
        <f>#N/A</f>
        <v>#N/A</v>
      </c>
      <c r="N31" s="26" t="e">
        <f>#N/A</f>
        <v>#N/A</v>
      </c>
      <c r="O31" s="26" t="e">
        <f>#N/A</f>
        <v>#N/A</v>
      </c>
      <c r="P31" s="26" t="e">
        <f>#N/A</f>
        <v>#N/A</v>
      </c>
      <c r="Q31" s="27" t="e">
        <f>#N/A</f>
        <v>#N/A</v>
      </c>
      <c r="R31" s="28" t="e">
        <f>AVERAGE(F31:Q31)</f>
        <v>#N/A</v>
      </c>
      <c r="S31" s="40"/>
    </row>
    <row r="32" spans="1:19" s="1" customFormat="1" ht="22.5" customHeight="1" thickBot="1" x14ac:dyDescent="0.25">
      <c r="A32" s="554"/>
      <c r="B32" s="22"/>
      <c r="C32" s="32"/>
      <c r="D32" s="32"/>
      <c r="E32" s="32"/>
      <c r="F32" s="15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33"/>
      <c r="S32" s="40"/>
    </row>
    <row r="33" spans="1:20" s="1" customFormat="1" ht="22.5" customHeight="1" x14ac:dyDescent="0.2">
      <c r="A33" s="554"/>
      <c r="B33" s="541" t="s">
        <v>81</v>
      </c>
      <c r="C33" s="544" t="s">
        <v>270</v>
      </c>
      <c r="D33" s="545"/>
      <c r="E33" s="546"/>
      <c r="F33" s="83">
        <v>1.5</v>
      </c>
      <c r="G33" s="34">
        <v>1.5</v>
      </c>
      <c r="H33" s="34">
        <v>1.5</v>
      </c>
      <c r="I33" s="34">
        <v>1.5</v>
      </c>
      <c r="J33" s="34">
        <v>1.5</v>
      </c>
      <c r="K33" s="34">
        <v>1.5</v>
      </c>
      <c r="L33" s="34">
        <v>1.5</v>
      </c>
      <c r="M33" s="34">
        <v>1.5</v>
      </c>
      <c r="N33" s="34">
        <v>1.5</v>
      </c>
      <c r="O33" s="34">
        <v>1.5</v>
      </c>
      <c r="P33" s="34">
        <v>1.5</v>
      </c>
      <c r="Q33" s="34">
        <v>1.5</v>
      </c>
      <c r="R33" s="50">
        <f>AVERAGE(F33:Q33)</f>
        <v>1.5</v>
      </c>
      <c r="S33" s="92"/>
    </row>
    <row r="34" spans="1:20" s="1" customFormat="1" ht="22.5" customHeight="1" thickBot="1" x14ac:dyDescent="0.25">
      <c r="A34" s="554"/>
      <c r="B34" s="542"/>
      <c r="C34" s="198"/>
      <c r="D34" s="196"/>
      <c r="E34" s="182"/>
      <c r="F34" s="79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49"/>
      <c r="S34" s="92"/>
    </row>
    <row r="35" spans="1:20" s="1" customFormat="1" ht="22.5" customHeight="1" thickBot="1" x14ac:dyDescent="0.25">
      <c r="A35" s="554"/>
      <c r="B35" s="543"/>
      <c r="C35" s="547" t="s">
        <v>7</v>
      </c>
      <c r="D35" s="548"/>
      <c r="E35" s="549"/>
      <c r="F35" s="82">
        <f>SUM(F33:F34)</f>
        <v>1.5</v>
      </c>
      <c r="G35" s="26" t="e">
        <f>#N/A</f>
        <v>#N/A</v>
      </c>
      <c r="H35" s="26" t="e">
        <f>#N/A</f>
        <v>#N/A</v>
      </c>
      <c r="I35" s="26" t="e">
        <f>#N/A</f>
        <v>#N/A</v>
      </c>
      <c r="J35" s="26" t="e">
        <f>#N/A</f>
        <v>#N/A</v>
      </c>
      <c r="K35" s="26" t="e">
        <f>#N/A</f>
        <v>#N/A</v>
      </c>
      <c r="L35" s="26" t="e">
        <f>#N/A</f>
        <v>#N/A</v>
      </c>
      <c r="M35" s="26" t="e">
        <f>#N/A</f>
        <v>#N/A</v>
      </c>
      <c r="N35" s="26" t="e">
        <f>#N/A</f>
        <v>#N/A</v>
      </c>
      <c r="O35" s="26" t="e">
        <f>#N/A</f>
        <v>#N/A</v>
      </c>
      <c r="P35" s="26" t="e">
        <f>#N/A</f>
        <v>#N/A</v>
      </c>
      <c r="Q35" s="27" t="e">
        <f>#N/A</f>
        <v>#N/A</v>
      </c>
      <c r="R35" s="28" t="e">
        <f>AVERAGE(F35:Q35)</f>
        <v>#N/A</v>
      </c>
      <c r="S35" s="40"/>
    </row>
    <row r="36" spans="1:20" s="1" customFormat="1" ht="22.5" customHeight="1" thickBot="1" x14ac:dyDescent="0.25">
      <c r="A36" s="554"/>
      <c r="B36" s="22"/>
      <c r="C36" s="32"/>
      <c r="D36" s="32"/>
      <c r="E36" s="32"/>
      <c r="F36" s="15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33"/>
      <c r="S36" s="40"/>
    </row>
    <row r="37" spans="1:20" s="1" customFormat="1" ht="22.5" customHeight="1" x14ac:dyDescent="0.2">
      <c r="A37" s="554"/>
      <c r="B37" s="541" t="s">
        <v>82</v>
      </c>
      <c r="C37" s="544" t="s">
        <v>270</v>
      </c>
      <c r="D37" s="545"/>
      <c r="E37" s="546"/>
      <c r="F37" s="83">
        <v>4</v>
      </c>
      <c r="G37" s="34">
        <v>4</v>
      </c>
      <c r="H37" s="34">
        <v>4</v>
      </c>
      <c r="I37" s="34">
        <v>4</v>
      </c>
      <c r="J37" s="34">
        <v>4</v>
      </c>
      <c r="K37" s="34">
        <v>4</v>
      </c>
      <c r="L37" s="34">
        <v>4</v>
      </c>
      <c r="M37" s="34">
        <v>4</v>
      </c>
      <c r="N37" s="34">
        <v>4</v>
      </c>
      <c r="O37" s="34">
        <v>4</v>
      </c>
      <c r="P37" s="34">
        <v>4</v>
      </c>
      <c r="Q37" s="34">
        <v>4</v>
      </c>
      <c r="R37" s="50">
        <f>AVERAGE(F37:Q37)</f>
        <v>4</v>
      </c>
      <c r="S37" s="92"/>
    </row>
    <row r="38" spans="1:20" s="1" customFormat="1" ht="22.5" customHeight="1" thickBot="1" x14ac:dyDescent="0.25">
      <c r="A38" s="554"/>
      <c r="B38" s="542"/>
      <c r="C38" s="198"/>
      <c r="D38" s="196"/>
      <c r="E38" s="182"/>
      <c r="F38" s="79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49"/>
      <c r="S38" s="92"/>
    </row>
    <row r="39" spans="1:20" s="1" customFormat="1" ht="22.5" customHeight="1" thickBot="1" x14ac:dyDescent="0.25">
      <c r="A39" s="555"/>
      <c r="B39" s="543"/>
      <c r="C39" s="547" t="s">
        <v>7</v>
      </c>
      <c r="D39" s="548"/>
      <c r="E39" s="549"/>
      <c r="F39" s="82" t="e">
        <f>#N/A</f>
        <v>#N/A</v>
      </c>
      <c r="G39" s="26" t="e">
        <f>#N/A</f>
        <v>#N/A</v>
      </c>
      <c r="H39" s="26" t="e">
        <f>#N/A</f>
        <v>#N/A</v>
      </c>
      <c r="I39" s="26" t="e">
        <f>#N/A</f>
        <v>#N/A</v>
      </c>
      <c r="J39" s="26" t="e">
        <f>#N/A</f>
        <v>#N/A</v>
      </c>
      <c r="K39" s="26" t="e">
        <f>#N/A</f>
        <v>#N/A</v>
      </c>
      <c r="L39" s="26" t="e">
        <f>#N/A</f>
        <v>#N/A</v>
      </c>
      <c r="M39" s="26" t="e">
        <f>#N/A</f>
        <v>#N/A</v>
      </c>
      <c r="N39" s="26" t="e">
        <f>#N/A</f>
        <v>#N/A</v>
      </c>
      <c r="O39" s="26" t="e">
        <f>#N/A</f>
        <v>#N/A</v>
      </c>
      <c r="P39" s="26" t="e">
        <f>#N/A</f>
        <v>#N/A</v>
      </c>
      <c r="Q39" s="27" t="e">
        <f>#N/A</f>
        <v>#N/A</v>
      </c>
      <c r="R39" s="28" t="e">
        <f>AVERAGE(F39:Q39)</f>
        <v>#N/A</v>
      </c>
      <c r="S39" s="40"/>
    </row>
    <row r="40" spans="1:20" s="1" customFormat="1" ht="22.5" customHeight="1" thickBot="1" x14ac:dyDescent="0.25">
      <c r="A40" s="191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51" customHeight="1" thickBot="1" x14ac:dyDescent="0.25">
      <c r="A41" s="192"/>
      <c r="B41" s="22"/>
      <c r="C41" s="32"/>
      <c r="D41" s="32"/>
      <c r="E41" s="87" t="s">
        <v>279</v>
      </c>
      <c r="F41" s="88" t="e">
        <f>#N/A</f>
        <v>#N/A</v>
      </c>
      <c r="G41" s="88" t="e">
        <f>#N/A</f>
        <v>#N/A</v>
      </c>
      <c r="H41" s="88" t="e">
        <f>#N/A</f>
        <v>#N/A</v>
      </c>
      <c r="I41" s="88" t="e">
        <f>#N/A</f>
        <v>#N/A</v>
      </c>
      <c r="J41" s="88" t="e">
        <f>#N/A</f>
        <v>#N/A</v>
      </c>
      <c r="K41" s="88" t="e">
        <f>#N/A</f>
        <v>#N/A</v>
      </c>
      <c r="L41" s="88" t="e">
        <f>#N/A</f>
        <v>#N/A</v>
      </c>
      <c r="M41" s="88" t="e">
        <f>#N/A</f>
        <v>#N/A</v>
      </c>
      <c r="N41" s="88" t="e">
        <f>#N/A</f>
        <v>#N/A</v>
      </c>
      <c r="O41" s="88" t="e">
        <f>#N/A</f>
        <v>#N/A</v>
      </c>
      <c r="P41" s="88" t="e">
        <f>#N/A</f>
        <v>#N/A</v>
      </c>
      <c r="Q41" s="88" t="e">
        <f>#N/A</f>
        <v>#N/A</v>
      </c>
      <c r="R41" s="20" t="e">
        <f>AVERAGE(F41:Q41)</f>
        <v>#N/A</v>
      </c>
      <c r="S41" s="40"/>
      <c r="T41" s="14"/>
    </row>
    <row r="42" spans="1:20" s="1" customFormat="1" ht="22.5" customHeight="1" x14ac:dyDescent="0.2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192"/>
      <c r="B43" s="22"/>
      <c r="C43" s="32"/>
      <c r="D43" s="32"/>
      <c r="E43" s="32"/>
      <c r="F43" s="15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33"/>
      <c r="S43" s="40"/>
    </row>
    <row r="44" spans="1:20" s="1" customFormat="1" ht="22.5" customHeight="1" thickBot="1" x14ac:dyDescent="0.25">
      <c r="A44" s="192"/>
      <c r="B44" s="22"/>
      <c r="C44" s="32"/>
      <c r="D44" s="32"/>
      <c r="E44" s="32"/>
      <c r="F44" s="15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33"/>
      <c r="S44" s="40"/>
    </row>
    <row r="45" spans="1:20" s="1" customFormat="1" ht="22.5" customHeight="1" x14ac:dyDescent="0.2">
      <c r="A45" s="590" t="s">
        <v>159</v>
      </c>
      <c r="B45" s="541" t="s">
        <v>110</v>
      </c>
      <c r="C45" s="544" t="s">
        <v>270</v>
      </c>
      <c r="D45" s="545"/>
      <c r="E45" s="546"/>
      <c r="F45" s="83">
        <v>7</v>
      </c>
      <c r="G45" s="34">
        <v>7</v>
      </c>
      <c r="H45" s="34">
        <v>7</v>
      </c>
      <c r="I45" s="34">
        <v>7</v>
      </c>
      <c r="J45" s="34">
        <v>7</v>
      </c>
      <c r="K45" s="34">
        <v>7</v>
      </c>
      <c r="L45" s="34">
        <v>7</v>
      </c>
      <c r="M45" s="34">
        <v>7</v>
      </c>
      <c r="N45" s="34">
        <v>7</v>
      </c>
      <c r="O45" s="34">
        <v>7</v>
      </c>
      <c r="P45" s="34">
        <v>7</v>
      </c>
      <c r="Q45" s="34">
        <v>7</v>
      </c>
      <c r="R45" s="50">
        <f>AVERAGE(F45:Q45)</f>
        <v>7</v>
      </c>
      <c r="S45" s="40"/>
    </row>
    <row r="46" spans="1:20" s="1" customFormat="1" ht="22.5" customHeight="1" x14ac:dyDescent="0.2">
      <c r="A46" s="591"/>
      <c r="B46" s="556"/>
      <c r="C46" s="313"/>
      <c r="D46" s="314"/>
      <c r="E46" s="310" t="s">
        <v>237</v>
      </c>
      <c r="F46" s="35">
        <v>-0.2</v>
      </c>
      <c r="G46" s="35">
        <v>-0.2</v>
      </c>
      <c r="H46" s="35">
        <v>-0.2</v>
      </c>
      <c r="I46" s="35">
        <v>-0.2</v>
      </c>
      <c r="J46" s="35">
        <v>-0.2</v>
      </c>
      <c r="K46" s="35">
        <v>-0.2</v>
      </c>
      <c r="L46" s="35">
        <v>-0.2</v>
      </c>
      <c r="M46" s="35">
        <v>-0.2</v>
      </c>
      <c r="N46" s="35">
        <v>-0.2</v>
      </c>
      <c r="O46" s="35">
        <v>-0.2</v>
      </c>
      <c r="P46" s="35">
        <v>-0.2</v>
      </c>
      <c r="Q46" s="35">
        <v>-0.2</v>
      </c>
      <c r="R46" s="46">
        <f>AVERAGE(F46:Q46)</f>
        <v>-0.19999999999999998</v>
      </c>
      <c r="S46" s="40"/>
    </row>
    <row r="47" spans="1:20" s="1" customFormat="1" ht="22.5" customHeight="1" thickBot="1" x14ac:dyDescent="0.25">
      <c r="A47" s="591"/>
      <c r="B47" s="556"/>
      <c r="C47" s="198"/>
      <c r="D47" s="196"/>
      <c r="E47" s="182"/>
      <c r="F47" s="59">
        <v>0</v>
      </c>
      <c r="G47" s="59">
        <v>0</v>
      </c>
      <c r="H47" s="59">
        <v>0</v>
      </c>
      <c r="I47" s="59">
        <v>0</v>
      </c>
      <c r="J47" s="59">
        <v>0</v>
      </c>
      <c r="K47" s="59">
        <v>0</v>
      </c>
      <c r="L47" s="59">
        <v>0</v>
      </c>
      <c r="M47" s="59">
        <v>0</v>
      </c>
      <c r="N47" s="59">
        <v>0</v>
      </c>
      <c r="O47" s="59">
        <v>0</v>
      </c>
      <c r="P47" s="59">
        <v>0</v>
      </c>
      <c r="Q47" s="59">
        <v>0</v>
      </c>
      <c r="R47" s="46"/>
      <c r="S47" s="40"/>
    </row>
    <row r="48" spans="1:20" s="1" customFormat="1" ht="22.5" customHeight="1" thickBot="1" x14ac:dyDescent="0.25">
      <c r="A48" s="591"/>
      <c r="B48" s="543"/>
      <c r="C48" s="547" t="s">
        <v>7</v>
      </c>
      <c r="D48" s="548"/>
      <c r="E48" s="549"/>
      <c r="F48" s="99">
        <f>SUM(F45:F47)</f>
        <v>6.8</v>
      </c>
      <c r="G48" s="99" t="e">
        <f>#N/A</f>
        <v>#N/A</v>
      </c>
      <c r="H48" s="99" t="e">
        <f>#N/A</f>
        <v>#N/A</v>
      </c>
      <c r="I48" s="99" t="e">
        <f>#N/A</f>
        <v>#N/A</v>
      </c>
      <c r="J48" s="99" t="e">
        <f>#N/A</f>
        <v>#N/A</v>
      </c>
      <c r="K48" s="99" t="e">
        <f>#N/A</f>
        <v>#N/A</v>
      </c>
      <c r="L48" s="99" t="e">
        <f>#N/A</f>
        <v>#N/A</v>
      </c>
      <c r="M48" s="99" t="e">
        <f>#N/A</f>
        <v>#N/A</v>
      </c>
      <c r="N48" s="99" t="e">
        <f>#N/A</f>
        <v>#N/A</v>
      </c>
      <c r="O48" s="99" t="e">
        <f>#N/A</f>
        <v>#N/A</v>
      </c>
      <c r="P48" s="99" t="e">
        <f>#N/A</f>
        <v>#N/A</v>
      </c>
      <c r="Q48" s="99" t="e">
        <f>#N/A</f>
        <v>#N/A</v>
      </c>
      <c r="R48" s="28" t="e">
        <f>AVERAGE(F48:Q48)</f>
        <v>#N/A</v>
      </c>
      <c r="S48" s="40"/>
    </row>
    <row r="49" spans="1:19" s="1" customFormat="1" ht="22.5" customHeight="1" thickBot="1" x14ac:dyDescent="0.25">
      <c r="A49" s="591"/>
      <c r="B49" s="22"/>
      <c r="C49" s="32"/>
      <c r="D49" s="32"/>
      <c r="E49" s="32"/>
      <c r="F49" s="15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33"/>
      <c r="S49" s="40"/>
    </row>
    <row r="50" spans="1:19" s="1" customFormat="1" ht="22.5" customHeight="1" x14ac:dyDescent="0.2">
      <c r="A50" s="591"/>
      <c r="B50" s="541" t="s">
        <v>111</v>
      </c>
      <c r="C50" s="544" t="s">
        <v>270</v>
      </c>
      <c r="D50" s="545"/>
      <c r="E50" s="546"/>
      <c r="F50" s="83">
        <v>2.7</v>
      </c>
      <c r="G50" s="34">
        <v>2.7</v>
      </c>
      <c r="H50" s="34">
        <v>2.7</v>
      </c>
      <c r="I50" s="34">
        <v>2.7</v>
      </c>
      <c r="J50" s="34">
        <v>2.7</v>
      </c>
      <c r="K50" s="34">
        <v>2.7</v>
      </c>
      <c r="L50" s="34">
        <v>2.7</v>
      </c>
      <c r="M50" s="34">
        <v>2.7</v>
      </c>
      <c r="N50" s="34">
        <v>2.7</v>
      </c>
      <c r="O50" s="34">
        <v>2.7</v>
      </c>
      <c r="P50" s="34">
        <v>2.7</v>
      </c>
      <c r="Q50" s="34">
        <v>2.7</v>
      </c>
      <c r="R50" s="50">
        <f>AVERAGE(F50:Q50)</f>
        <v>2.6999999999999997</v>
      </c>
      <c r="S50" s="92"/>
    </row>
    <row r="51" spans="1:19" s="1" customFormat="1" ht="22.5" customHeight="1" x14ac:dyDescent="0.2">
      <c r="A51" s="591"/>
      <c r="B51" s="556"/>
      <c r="C51" s="251"/>
      <c r="D51" s="252"/>
      <c r="E51" s="253" t="s">
        <v>237</v>
      </c>
      <c r="F51" s="435">
        <v>-0.7</v>
      </c>
      <c r="G51" s="35">
        <v>-0.7</v>
      </c>
      <c r="H51" s="35">
        <v>-0.7</v>
      </c>
      <c r="I51" s="35">
        <v>-0.7</v>
      </c>
      <c r="J51" s="35">
        <v>-0.7</v>
      </c>
      <c r="K51" s="35">
        <v>-0.7</v>
      </c>
      <c r="L51" s="35">
        <v>-0.7</v>
      </c>
      <c r="M51" s="35">
        <v>-0.7</v>
      </c>
      <c r="N51" s="35">
        <v>-0.7</v>
      </c>
      <c r="O51" s="35">
        <v>-0.7</v>
      </c>
      <c r="P51" s="35">
        <v>-0.7</v>
      </c>
      <c r="Q51" s="35">
        <v>-0.7</v>
      </c>
      <c r="R51" s="46">
        <f>AVERAGE(F51:Q51)</f>
        <v>-0.70000000000000007</v>
      </c>
      <c r="S51" s="92"/>
    </row>
    <row r="52" spans="1:19" s="1" customFormat="1" ht="22.5" customHeight="1" thickBot="1" x14ac:dyDescent="0.25">
      <c r="A52" s="591"/>
      <c r="B52" s="556"/>
      <c r="C52" s="198"/>
      <c r="D52" s="196"/>
      <c r="E52" s="182"/>
      <c r="F52" s="59">
        <v>0</v>
      </c>
      <c r="G52" s="59">
        <v>0</v>
      </c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59">
        <v>0</v>
      </c>
      <c r="P52" s="59">
        <v>0</v>
      </c>
      <c r="Q52" s="59">
        <v>0</v>
      </c>
      <c r="R52" s="46"/>
      <c r="S52" s="92"/>
    </row>
    <row r="53" spans="1:19" s="1" customFormat="1" ht="22.5" customHeight="1" thickBot="1" x14ac:dyDescent="0.25">
      <c r="A53" s="591"/>
      <c r="B53" s="543"/>
      <c r="C53" s="547" t="s">
        <v>7</v>
      </c>
      <c r="D53" s="548"/>
      <c r="E53" s="549"/>
      <c r="F53" s="99" t="e">
        <f>#N/A</f>
        <v>#N/A</v>
      </c>
      <c r="G53" s="99" t="e">
        <f>#N/A</f>
        <v>#N/A</v>
      </c>
      <c r="H53" s="99" t="e">
        <f>#N/A</f>
        <v>#N/A</v>
      </c>
      <c r="I53" s="99" t="e">
        <f>#N/A</f>
        <v>#N/A</v>
      </c>
      <c r="J53" s="99" t="e">
        <f>#N/A</f>
        <v>#N/A</v>
      </c>
      <c r="K53" s="99" t="e">
        <f>#N/A</f>
        <v>#N/A</v>
      </c>
      <c r="L53" s="99" t="e">
        <f>#N/A</f>
        <v>#N/A</v>
      </c>
      <c r="M53" s="99" t="e">
        <f>#N/A</f>
        <v>#N/A</v>
      </c>
      <c r="N53" s="99" t="e">
        <f>#N/A</f>
        <v>#N/A</v>
      </c>
      <c r="O53" s="99" t="e">
        <f>#N/A</f>
        <v>#N/A</v>
      </c>
      <c r="P53" s="99" t="e">
        <f>#N/A</f>
        <v>#N/A</v>
      </c>
      <c r="Q53" s="99" t="e">
        <f>#N/A</f>
        <v>#N/A</v>
      </c>
      <c r="R53" s="28" t="e">
        <f>AVERAGE(F53:Q53)</f>
        <v>#N/A</v>
      </c>
      <c r="S53" s="40"/>
    </row>
    <row r="54" spans="1:19" s="1" customFormat="1" ht="22.5" customHeight="1" thickBot="1" x14ac:dyDescent="0.25">
      <c r="A54" s="591"/>
      <c r="B54" s="22"/>
      <c r="C54" s="32"/>
      <c r="D54" s="32"/>
      <c r="E54" s="32"/>
      <c r="F54" s="15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33"/>
      <c r="S54" s="40"/>
    </row>
    <row r="55" spans="1:19" s="1" customFormat="1" ht="22.5" customHeight="1" x14ac:dyDescent="0.2">
      <c r="A55" s="591"/>
      <c r="B55" s="541" t="s">
        <v>112</v>
      </c>
      <c r="C55" s="544" t="s">
        <v>270</v>
      </c>
      <c r="D55" s="545"/>
      <c r="E55" s="546"/>
      <c r="F55" s="83">
        <v>14.8</v>
      </c>
      <c r="G55" s="34">
        <v>14.8</v>
      </c>
      <c r="H55" s="34">
        <v>14.8</v>
      </c>
      <c r="I55" s="34">
        <v>14.8</v>
      </c>
      <c r="J55" s="34">
        <v>14.8</v>
      </c>
      <c r="K55" s="34">
        <v>14.8</v>
      </c>
      <c r="L55" s="34">
        <v>14.8</v>
      </c>
      <c r="M55" s="34">
        <v>14.8</v>
      </c>
      <c r="N55" s="34">
        <v>14.8</v>
      </c>
      <c r="O55" s="34">
        <v>14.8</v>
      </c>
      <c r="P55" s="34">
        <v>14.8</v>
      </c>
      <c r="Q55" s="34">
        <v>14.8</v>
      </c>
      <c r="R55" s="50">
        <f>AVERAGE(F55:Q55)</f>
        <v>14.800000000000002</v>
      </c>
      <c r="S55" s="92"/>
    </row>
    <row r="56" spans="1:19" s="1" customFormat="1" ht="22.5" customHeight="1" x14ac:dyDescent="0.2">
      <c r="A56" s="591"/>
      <c r="B56" s="556"/>
      <c r="C56" s="251"/>
      <c r="D56" s="252"/>
      <c r="E56" s="253" t="s">
        <v>237</v>
      </c>
      <c r="F56" s="435">
        <v>-0.3</v>
      </c>
      <c r="G56" s="35">
        <v>-0.3</v>
      </c>
      <c r="H56" s="35">
        <v>-0.3</v>
      </c>
      <c r="I56" s="35">
        <v>-0.3</v>
      </c>
      <c r="J56" s="35">
        <v>-0.3</v>
      </c>
      <c r="K56" s="35">
        <v>-0.3</v>
      </c>
      <c r="L56" s="35">
        <v>-0.3</v>
      </c>
      <c r="M56" s="35">
        <v>-0.3</v>
      </c>
      <c r="N56" s="35">
        <v>-0.3</v>
      </c>
      <c r="O56" s="35">
        <v>-0.3</v>
      </c>
      <c r="P56" s="35">
        <v>-0.3</v>
      </c>
      <c r="Q56" s="35">
        <v>-0.3</v>
      </c>
      <c r="R56" s="46">
        <f>AVERAGE(F56:Q56)</f>
        <v>-0.29999999999999993</v>
      </c>
      <c r="S56" s="92"/>
    </row>
    <row r="57" spans="1:19" s="1" customFormat="1" ht="22.5" customHeight="1" thickBot="1" x14ac:dyDescent="0.25">
      <c r="A57" s="591"/>
      <c r="B57" s="556"/>
      <c r="C57" s="198"/>
      <c r="D57" s="196"/>
      <c r="E57" s="182"/>
      <c r="F57" s="59">
        <v>0</v>
      </c>
      <c r="G57" s="59">
        <v>0</v>
      </c>
      <c r="H57" s="59">
        <v>0</v>
      </c>
      <c r="I57" s="59">
        <v>0</v>
      </c>
      <c r="J57" s="59">
        <v>0</v>
      </c>
      <c r="K57" s="59">
        <v>0</v>
      </c>
      <c r="L57" s="59">
        <v>0</v>
      </c>
      <c r="M57" s="59">
        <v>0</v>
      </c>
      <c r="N57" s="59">
        <v>0</v>
      </c>
      <c r="O57" s="59">
        <v>0</v>
      </c>
      <c r="P57" s="59">
        <v>0</v>
      </c>
      <c r="Q57" s="59">
        <v>0</v>
      </c>
      <c r="R57" s="46"/>
      <c r="S57" s="92"/>
    </row>
    <row r="58" spans="1:19" s="1" customFormat="1" ht="22.5" customHeight="1" thickBot="1" x14ac:dyDescent="0.25">
      <c r="A58" s="591"/>
      <c r="B58" s="543"/>
      <c r="C58" s="547" t="s">
        <v>7</v>
      </c>
      <c r="D58" s="548"/>
      <c r="E58" s="549"/>
      <c r="F58" s="99" t="e">
        <f>#N/A</f>
        <v>#N/A</v>
      </c>
      <c r="G58" s="99" t="e">
        <f>#N/A</f>
        <v>#N/A</v>
      </c>
      <c r="H58" s="99" t="e">
        <f>#N/A</f>
        <v>#N/A</v>
      </c>
      <c r="I58" s="99" t="e">
        <f>#N/A</f>
        <v>#N/A</v>
      </c>
      <c r="J58" s="99" t="e">
        <f>#N/A</f>
        <v>#N/A</v>
      </c>
      <c r="K58" s="99" t="e">
        <f>#N/A</f>
        <v>#N/A</v>
      </c>
      <c r="L58" s="99" t="e">
        <f>#N/A</f>
        <v>#N/A</v>
      </c>
      <c r="M58" s="99" t="e">
        <f>#N/A</f>
        <v>#N/A</v>
      </c>
      <c r="N58" s="99" t="e">
        <f>#N/A</f>
        <v>#N/A</v>
      </c>
      <c r="O58" s="99" t="e">
        <f>#N/A</f>
        <v>#N/A</v>
      </c>
      <c r="P58" s="99" t="e">
        <f>#N/A</f>
        <v>#N/A</v>
      </c>
      <c r="Q58" s="99" t="e">
        <f>#N/A</f>
        <v>#N/A</v>
      </c>
      <c r="R58" s="28" t="e">
        <f>AVERAGE(F58:Q58)</f>
        <v>#N/A</v>
      </c>
      <c r="S58" s="40"/>
    </row>
    <row r="59" spans="1:19" s="1" customFormat="1" ht="22.5" customHeight="1" thickBot="1" x14ac:dyDescent="0.25">
      <c r="A59" s="591"/>
      <c r="B59" s="22"/>
      <c r="C59" s="32"/>
      <c r="D59" s="32"/>
      <c r="E59" s="32"/>
      <c r="F59" s="15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33"/>
      <c r="S59" s="40"/>
    </row>
    <row r="60" spans="1:19" s="1" customFormat="1" ht="22.5" customHeight="1" x14ac:dyDescent="0.2">
      <c r="A60" s="591"/>
      <c r="B60" s="541" t="s">
        <v>84</v>
      </c>
      <c r="C60" s="544" t="s">
        <v>270</v>
      </c>
      <c r="D60" s="545"/>
      <c r="E60" s="546"/>
      <c r="F60" s="83">
        <v>8.8000000000000007</v>
      </c>
      <c r="G60" s="34">
        <v>8.8000000000000007</v>
      </c>
      <c r="H60" s="34">
        <v>8.8000000000000007</v>
      </c>
      <c r="I60" s="34">
        <v>8.8000000000000007</v>
      </c>
      <c r="J60" s="34">
        <v>8.8000000000000007</v>
      </c>
      <c r="K60" s="34">
        <v>8.8000000000000007</v>
      </c>
      <c r="L60" s="34">
        <v>8.8000000000000007</v>
      </c>
      <c r="M60" s="34">
        <v>8.8000000000000007</v>
      </c>
      <c r="N60" s="34">
        <v>8.8000000000000007</v>
      </c>
      <c r="O60" s="34">
        <v>8.8000000000000007</v>
      </c>
      <c r="P60" s="34">
        <v>8.8000000000000007</v>
      </c>
      <c r="Q60" s="34">
        <v>8.8000000000000007</v>
      </c>
      <c r="R60" s="50">
        <f>AVERAGE(F60:Q60)</f>
        <v>8.7999999999999989</v>
      </c>
      <c r="S60" s="92"/>
    </row>
    <row r="61" spans="1:19" s="1" customFormat="1" ht="22.5" customHeight="1" x14ac:dyDescent="0.2">
      <c r="A61" s="591"/>
      <c r="B61" s="556"/>
      <c r="C61" s="251"/>
      <c r="D61" s="252"/>
      <c r="E61" s="253" t="s">
        <v>237</v>
      </c>
      <c r="F61" s="103">
        <v>-0.2</v>
      </c>
      <c r="G61" s="102">
        <v>-0.2</v>
      </c>
      <c r="H61" s="102">
        <v>-0.2</v>
      </c>
      <c r="I61" s="102">
        <v>-0.2</v>
      </c>
      <c r="J61" s="102">
        <v>-0.2</v>
      </c>
      <c r="K61" s="102">
        <v>-0.2</v>
      </c>
      <c r="L61" s="102">
        <v>-0.2</v>
      </c>
      <c r="M61" s="102">
        <v>-0.2</v>
      </c>
      <c r="N61" s="102">
        <v>-0.2</v>
      </c>
      <c r="O61" s="102">
        <v>-0.2</v>
      </c>
      <c r="P61" s="102">
        <v>-0.2</v>
      </c>
      <c r="Q61" s="102">
        <v>-0.2</v>
      </c>
      <c r="R61" s="46">
        <f>AVERAGE(F61:Q61)</f>
        <v>-0.19999999999999998</v>
      </c>
      <c r="S61" s="92"/>
    </row>
    <row r="62" spans="1:19" s="1" customFormat="1" ht="27.75" customHeight="1" x14ac:dyDescent="0.2">
      <c r="A62" s="591"/>
      <c r="B62" s="556"/>
      <c r="C62" s="209"/>
      <c r="D62" s="176"/>
      <c r="E62" s="177"/>
      <c r="F62" s="412">
        <v>0</v>
      </c>
      <c r="G62" s="412">
        <v>0</v>
      </c>
      <c r="H62" s="412">
        <v>0</v>
      </c>
      <c r="I62" s="412">
        <v>0</v>
      </c>
      <c r="J62" s="412">
        <v>0</v>
      </c>
      <c r="K62" s="412">
        <v>0</v>
      </c>
      <c r="L62" s="412">
        <v>0</v>
      </c>
      <c r="M62" s="412">
        <v>0</v>
      </c>
      <c r="N62" s="412">
        <v>0</v>
      </c>
      <c r="O62" s="412">
        <v>0</v>
      </c>
      <c r="P62" s="412">
        <v>0</v>
      </c>
      <c r="Q62" s="413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91"/>
      <c r="B63" s="542"/>
      <c r="C63" s="198"/>
      <c r="D63" s="196"/>
      <c r="E63" s="182"/>
      <c r="F63" s="97">
        <v>0</v>
      </c>
      <c r="G63" s="161">
        <v>0</v>
      </c>
      <c r="H63" s="161">
        <v>0</v>
      </c>
      <c r="I63" s="161">
        <v>0</v>
      </c>
      <c r="J63" s="161">
        <v>0</v>
      </c>
      <c r="K63" s="161">
        <v>0</v>
      </c>
      <c r="L63" s="161">
        <v>0</v>
      </c>
      <c r="M63" s="161">
        <v>0</v>
      </c>
      <c r="N63" s="161">
        <v>0</v>
      </c>
      <c r="O63" s="161">
        <v>0</v>
      </c>
      <c r="P63" s="161">
        <v>0</v>
      </c>
      <c r="Q63" s="161">
        <v>0</v>
      </c>
      <c r="R63" s="49">
        <f>AVERAGE(F63:Q63)</f>
        <v>0</v>
      </c>
      <c r="S63" s="92"/>
    </row>
    <row r="64" spans="1:19" s="1" customFormat="1" ht="22.5" customHeight="1" thickBot="1" x14ac:dyDescent="0.25">
      <c r="A64" s="591"/>
      <c r="B64" s="543"/>
      <c r="C64" s="547" t="s">
        <v>7</v>
      </c>
      <c r="D64" s="548"/>
      <c r="E64" s="549"/>
      <c r="F64" s="82" t="e">
        <f>#N/A</f>
        <v>#N/A</v>
      </c>
      <c r="G64" s="26" t="e">
        <f>#N/A</f>
        <v>#N/A</v>
      </c>
      <c r="H64" s="26" t="e">
        <f>#N/A</f>
        <v>#N/A</v>
      </c>
      <c r="I64" s="26" t="e">
        <f>#N/A</f>
        <v>#N/A</v>
      </c>
      <c r="J64" s="26" t="e">
        <f>#N/A</f>
        <v>#N/A</v>
      </c>
      <c r="K64" s="26" t="e">
        <f>#N/A</f>
        <v>#N/A</v>
      </c>
      <c r="L64" s="26" t="e">
        <f>#N/A</f>
        <v>#N/A</v>
      </c>
      <c r="M64" s="26" t="e">
        <f>#N/A</f>
        <v>#N/A</v>
      </c>
      <c r="N64" s="26" t="e">
        <f>#N/A</f>
        <v>#N/A</v>
      </c>
      <c r="O64" s="26" t="e">
        <f>#N/A</f>
        <v>#N/A</v>
      </c>
      <c r="P64" s="26" t="e">
        <f>#N/A</f>
        <v>#N/A</v>
      </c>
      <c r="Q64" s="27" t="e">
        <f>#N/A</f>
        <v>#N/A</v>
      </c>
      <c r="R64" s="28" t="e">
        <f>AVERAGE(F64:Q64)</f>
        <v>#N/A</v>
      </c>
      <c r="S64" s="40"/>
    </row>
    <row r="65" spans="1:20" s="1" customFormat="1" ht="22.5" customHeight="1" thickBot="1" x14ac:dyDescent="0.25">
      <c r="A65" s="591"/>
      <c r="B65" s="22"/>
      <c r="C65" s="32"/>
      <c r="D65" s="32"/>
      <c r="E65" s="32"/>
      <c r="F65" s="15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33"/>
      <c r="S65" s="40"/>
    </row>
    <row r="66" spans="1:20" s="1" customFormat="1" ht="22.5" customHeight="1" x14ac:dyDescent="0.2">
      <c r="A66" s="591"/>
      <c r="B66" s="541" t="s">
        <v>85</v>
      </c>
      <c r="C66" s="544" t="s">
        <v>270</v>
      </c>
      <c r="D66" s="545"/>
      <c r="E66" s="546"/>
      <c r="F66" s="83">
        <v>22</v>
      </c>
      <c r="G66" s="34">
        <v>22</v>
      </c>
      <c r="H66" s="34">
        <v>22</v>
      </c>
      <c r="I66" s="34">
        <v>22</v>
      </c>
      <c r="J66" s="34">
        <v>22</v>
      </c>
      <c r="K66" s="34">
        <v>22</v>
      </c>
      <c r="L66" s="34">
        <v>22</v>
      </c>
      <c r="M66" s="34">
        <v>22</v>
      </c>
      <c r="N66" s="34">
        <v>22</v>
      </c>
      <c r="O66" s="34">
        <v>22</v>
      </c>
      <c r="P66" s="34">
        <v>22</v>
      </c>
      <c r="Q66" s="34">
        <v>22</v>
      </c>
      <c r="R66" s="50">
        <f>AVERAGE(F66:Q66)</f>
        <v>22</v>
      </c>
      <c r="S66" s="92"/>
    </row>
    <row r="67" spans="1:20" s="1" customFormat="1" ht="22.5" customHeight="1" thickBot="1" x14ac:dyDescent="0.25">
      <c r="A67" s="591"/>
      <c r="B67" s="556"/>
      <c r="C67" s="198"/>
      <c r="D67" s="196"/>
      <c r="E67" s="182"/>
      <c r="F67" s="208">
        <v>0</v>
      </c>
      <c r="G67" s="171">
        <v>0</v>
      </c>
      <c r="H67" s="171">
        <v>0</v>
      </c>
      <c r="I67" s="171">
        <v>0</v>
      </c>
      <c r="J67" s="171">
        <v>0</v>
      </c>
      <c r="K67" s="171">
        <v>0</v>
      </c>
      <c r="L67" s="171">
        <v>0</v>
      </c>
      <c r="M67" s="171">
        <v>0</v>
      </c>
      <c r="N67" s="171">
        <v>0</v>
      </c>
      <c r="O67" s="171">
        <v>0</v>
      </c>
      <c r="P67" s="171">
        <v>0</v>
      </c>
      <c r="Q67" s="171">
        <v>0</v>
      </c>
      <c r="R67" s="46">
        <f>AVERAGE(F67:Q67)</f>
        <v>0</v>
      </c>
      <c r="S67" s="92"/>
    </row>
    <row r="68" spans="1:20" s="1" customFormat="1" ht="22.5" customHeight="1" thickBot="1" x14ac:dyDescent="0.25">
      <c r="A68" s="592"/>
      <c r="B68" s="543"/>
      <c r="C68" s="547" t="s">
        <v>7</v>
      </c>
      <c r="D68" s="548"/>
      <c r="E68" s="549"/>
      <c r="F68" s="82">
        <f>SUM(F66:F67)</f>
        <v>22</v>
      </c>
      <c r="G68" s="26" t="e">
        <f>#N/A</f>
        <v>#N/A</v>
      </c>
      <c r="H68" s="26" t="e">
        <f>#N/A</f>
        <v>#N/A</v>
      </c>
      <c r="I68" s="26" t="e">
        <f>#N/A</f>
        <v>#N/A</v>
      </c>
      <c r="J68" s="26" t="e">
        <f>#N/A</f>
        <v>#N/A</v>
      </c>
      <c r="K68" s="26" t="e">
        <f>#N/A</f>
        <v>#N/A</v>
      </c>
      <c r="L68" s="26" t="e">
        <f>#N/A</f>
        <v>#N/A</v>
      </c>
      <c r="M68" s="26" t="e">
        <f>#N/A</f>
        <v>#N/A</v>
      </c>
      <c r="N68" s="26" t="e">
        <f>#N/A</f>
        <v>#N/A</v>
      </c>
      <c r="O68" s="26" t="e">
        <f>#N/A</f>
        <v>#N/A</v>
      </c>
      <c r="P68" s="26" t="e">
        <f>#N/A</f>
        <v>#N/A</v>
      </c>
      <c r="Q68" s="27" t="e">
        <f>#N/A</f>
        <v>#N/A</v>
      </c>
      <c r="R68" s="28" t="e">
        <f>AVERAGE(F68:Q68)</f>
        <v>#N/A</v>
      </c>
      <c r="S68" s="40"/>
    </row>
    <row r="69" spans="1:20" s="1" customFormat="1" ht="22.5" customHeight="1" thickBot="1" x14ac:dyDescent="0.25">
      <c r="A69" s="22"/>
      <c r="B69" s="22"/>
      <c r="C69" s="32"/>
      <c r="D69" s="32"/>
      <c r="E69" s="32"/>
      <c r="F69" s="15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33"/>
      <c r="S69" s="40"/>
    </row>
    <row r="70" spans="1:20" s="1" customFormat="1" ht="51" customHeight="1" thickBot="1" x14ac:dyDescent="0.25">
      <c r="A70" s="532"/>
      <c r="B70" s="533"/>
      <c r="C70" s="32"/>
      <c r="D70" s="32"/>
      <c r="E70" s="87" t="s">
        <v>279</v>
      </c>
      <c r="F70" s="88" t="e">
        <f>#N/A</f>
        <v>#N/A</v>
      </c>
      <c r="G70" s="88" t="e">
        <f>#N/A</f>
        <v>#N/A</v>
      </c>
      <c r="H70" s="88" t="e">
        <f>#N/A</f>
        <v>#N/A</v>
      </c>
      <c r="I70" s="88" t="e">
        <f>#N/A</f>
        <v>#N/A</v>
      </c>
      <c r="J70" s="88" t="e">
        <f>#N/A</f>
        <v>#N/A</v>
      </c>
      <c r="K70" s="88" t="e">
        <f>#N/A</f>
        <v>#N/A</v>
      </c>
      <c r="L70" s="88" t="e">
        <f>#N/A</f>
        <v>#N/A</v>
      </c>
      <c r="M70" s="88" t="e">
        <f>#N/A</f>
        <v>#N/A</v>
      </c>
      <c r="N70" s="88" t="e">
        <f>#N/A</f>
        <v>#N/A</v>
      </c>
      <c r="O70" s="88" t="e">
        <f>#N/A</f>
        <v>#N/A</v>
      </c>
      <c r="P70" s="88" t="e">
        <f>#N/A</f>
        <v>#N/A</v>
      </c>
      <c r="Q70" s="88" t="e">
        <f>#N/A</f>
        <v>#N/A</v>
      </c>
      <c r="R70" s="20" t="e">
        <f>AVERAGE(F70:Q70)</f>
        <v>#N/A</v>
      </c>
      <c r="S70" s="92"/>
      <c r="T70" s="14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thickBot="1" x14ac:dyDescent="0.25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x14ac:dyDescent="0.2">
      <c r="A73" s="590" t="s">
        <v>169</v>
      </c>
      <c r="B73" s="593" t="s">
        <v>0</v>
      </c>
      <c r="C73" s="544" t="s">
        <v>270</v>
      </c>
      <c r="D73" s="545"/>
      <c r="E73" s="546"/>
      <c r="F73" s="83">
        <v>9.5500000000000007</v>
      </c>
      <c r="G73" s="34">
        <v>9.5500000000000007</v>
      </c>
      <c r="H73" s="34">
        <v>9.5500000000000007</v>
      </c>
      <c r="I73" s="34">
        <v>9.5500000000000007</v>
      </c>
      <c r="J73" s="34">
        <v>9.5500000000000007</v>
      </c>
      <c r="K73" s="34">
        <v>9.5500000000000007</v>
      </c>
      <c r="L73" s="34">
        <v>9.5500000000000007</v>
      </c>
      <c r="M73" s="34">
        <v>9.5500000000000007</v>
      </c>
      <c r="N73" s="34">
        <v>9.5500000000000007</v>
      </c>
      <c r="O73" s="34">
        <v>9.5500000000000007</v>
      </c>
      <c r="P73" s="34">
        <v>9.5500000000000007</v>
      </c>
      <c r="Q73" s="34">
        <v>9.5500000000000007</v>
      </c>
      <c r="R73" s="50">
        <f>AVERAGE(F73:Q73)</f>
        <v>9.5499999999999989</v>
      </c>
      <c r="S73" s="92"/>
    </row>
    <row r="74" spans="1:20" s="1" customFormat="1" ht="22.5" customHeight="1" thickBot="1" x14ac:dyDescent="0.25">
      <c r="A74" s="591"/>
      <c r="B74" s="561"/>
      <c r="C74" s="210" t="s">
        <v>176</v>
      </c>
      <c r="D74" s="211" t="s">
        <v>183</v>
      </c>
      <c r="E74" s="214" t="s">
        <v>177</v>
      </c>
      <c r="F74" s="53">
        <v>0.5</v>
      </c>
      <c r="G74" s="53">
        <v>0.5</v>
      </c>
      <c r="H74" s="53">
        <v>0.5</v>
      </c>
      <c r="I74" s="53">
        <v>0.5</v>
      </c>
      <c r="J74" s="53">
        <v>0.5</v>
      </c>
      <c r="K74" s="53">
        <v>0.5</v>
      </c>
      <c r="L74" s="53">
        <v>0.5</v>
      </c>
      <c r="M74" s="53">
        <v>0.5</v>
      </c>
      <c r="N74" s="53">
        <v>0.5</v>
      </c>
      <c r="O74" s="53">
        <v>0.5</v>
      </c>
      <c r="P74" s="53">
        <v>0.5</v>
      </c>
      <c r="Q74" s="53">
        <v>0.5</v>
      </c>
      <c r="R74" s="49">
        <f>AVERAGE(F74:Q74)</f>
        <v>0.5</v>
      </c>
      <c r="S74" s="92"/>
    </row>
    <row r="75" spans="1:20" s="1" customFormat="1" ht="22.5" customHeight="1" thickBot="1" x14ac:dyDescent="0.25">
      <c r="A75" s="592"/>
      <c r="B75" s="562"/>
      <c r="C75" s="547" t="s">
        <v>7</v>
      </c>
      <c r="D75" s="548"/>
      <c r="E75" s="549"/>
      <c r="F75" s="82" t="e">
        <f>#N/A</f>
        <v>#N/A</v>
      </c>
      <c r="G75" s="26" t="e">
        <f>#N/A</f>
        <v>#N/A</v>
      </c>
      <c r="H75" s="26" t="e">
        <f>#N/A</f>
        <v>#N/A</v>
      </c>
      <c r="I75" s="26" t="e">
        <f>#N/A</f>
        <v>#N/A</v>
      </c>
      <c r="J75" s="26" t="e">
        <f>#N/A</f>
        <v>#N/A</v>
      </c>
      <c r="K75" s="26" t="e">
        <f>#N/A</f>
        <v>#N/A</v>
      </c>
      <c r="L75" s="26" t="e">
        <f>#N/A</f>
        <v>#N/A</v>
      </c>
      <c r="M75" s="26" t="e">
        <f>#N/A</f>
        <v>#N/A</v>
      </c>
      <c r="N75" s="26" t="e">
        <f>#N/A</f>
        <v>#N/A</v>
      </c>
      <c r="O75" s="26" t="e">
        <f>#N/A</f>
        <v>#N/A</v>
      </c>
      <c r="P75" s="26" t="e">
        <f>#N/A</f>
        <v>#N/A</v>
      </c>
      <c r="Q75" s="27" t="e">
        <f>#N/A</f>
        <v>#N/A</v>
      </c>
      <c r="R75" s="28" t="e">
        <f>AVERAGE(F75:Q75)</f>
        <v>#N/A</v>
      </c>
      <c r="S75" s="40"/>
    </row>
    <row r="76" spans="1:20" s="1" customFormat="1" ht="22.5" customHeight="1" x14ac:dyDescent="0.2">
      <c r="A76" s="22"/>
      <c r="B76" s="22"/>
      <c r="C76" s="32"/>
      <c r="D76" s="32"/>
      <c r="E76" s="32"/>
      <c r="F76" s="15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33"/>
      <c r="S76" s="40"/>
    </row>
    <row r="77" spans="1:20" s="1" customFormat="1" ht="22.5" customHeight="1" x14ac:dyDescent="0.2">
      <c r="A77" s="22"/>
      <c r="B77" s="22"/>
      <c r="C77" s="32"/>
      <c r="D77" s="32"/>
      <c r="E77" s="32"/>
      <c r="F77" s="15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thickBot="1" x14ac:dyDescent="0.25">
      <c r="A78" s="22"/>
      <c r="B78" s="22"/>
      <c r="C78" s="32"/>
      <c r="D78" s="32"/>
      <c r="E78" s="32"/>
      <c r="F78" s="15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33"/>
      <c r="S78" s="40"/>
    </row>
    <row r="79" spans="1:20" s="1" customFormat="1" ht="22.5" customHeight="1" x14ac:dyDescent="0.2">
      <c r="A79" s="553" t="s">
        <v>262</v>
      </c>
      <c r="B79" s="564" t="s">
        <v>52</v>
      </c>
      <c r="C79" s="544" t="s">
        <v>270</v>
      </c>
      <c r="D79" s="545"/>
      <c r="E79" s="546"/>
      <c r="F79" s="83">
        <v>7.9</v>
      </c>
      <c r="G79" s="34">
        <v>7.9</v>
      </c>
      <c r="H79" s="34">
        <v>7.9</v>
      </c>
      <c r="I79" s="34">
        <v>7.9</v>
      </c>
      <c r="J79" s="34">
        <v>7.9</v>
      </c>
      <c r="K79" s="34">
        <v>7.9</v>
      </c>
      <c r="L79" s="34">
        <v>7.9</v>
      </c>
      <c r="M79" s="34">
        <v>7.9</v>
      </c>
      <c r="N79" s="34">
        <v>7.9</v>
      </c>
      <c r="O79" s="34">
        <v>7.9</v>
      </c>
      <c r="P79" s="34">
        <v>7.9</v>
      </c>
      <c r="Q79" s="34">
        <v>7.9</v>
      </c>
      <c r="R79" s="50">
        <f>AVERAGE(F79:Q79)</f>
        <v>7.9000000000000012</v>
      </c>
      <c r="S79" s="92"/>
    </row>
    <row r="80" spans="1:20" s="1" customFormat="1" ht="22.5" customHeight="1" x14ac:dyDescent="0.2">
      <c r="A80" s="554"/>
      <c r="B80" s="575"/>
      <c r="C80" s="251"/>
      <c r="D80" s="252"/>
      <c r="E80" s="253" t="s">
        <v>237</v>
      </c>
      <c r="F80" s="35">
        <v>-0.05</v>
      </c>
      <c r="G80" s="35">
        <v>-0.05</v>
      </c>
      <c r="H80" s="35">
        <v>-0.05</v>
      </c>
      <c r="I80" s="35">
        <v>-0.05</v>
      </c>
      <c r="J80" s="35">
        <v>-0.05</v>
      </c>
      <c r="K80" s="35">
        <v>-0.05</v>
      </c>
      <c r="L80" s="35">
        <v>-0.05</v>
      </c>
      <c r="M80" s="35">
        <v>-0.05</v>
      </c>
      <c r="N80" s="35">
        <v>-0.05</v>
      </c>
      <c r="O80" s="35">
        <v>-0.05</v>
      </c>
      <c r="P80" s="35">
        <v>-0.05</v>
      </c>
      <c r="Q80" s="35">
        <v>-0.05</v>
      </c>
      <c r="R80" s="46">
        <f>AVERAGE(F80:Q80)</f>
        <v>-4.9999999999999996E-2</v>
      </c>
      <c r="S80" s="92"/>
    </row>
    <row r="81" spans="1:19" s="1" customFormat="1" ht="22.5" customHeight="1" thickBot="1" x14ac:dyDescent="0.25">
      <c r="A81" s="554"/>
      <c r="B81" s="565"/>
      <c r="C81" s="337"/>
      <c r="D81" s="338"/>
      <c r="E81" s="257"/>
      <c r="F81" s="101">
        <v>0</v>
      </c>
      <c r="G81" s="58">
        <v>0</v>
      </c>
      <c r="H81" s="58">
        <v>0</v>
      </c>
      <c r="I81" s="58">
        <v>0</v>
      </c>
      <c r="J81" s="58">
        <v>0</v>
      </c>
      <c r="K81" s="58">
        <v>0</v>
      </c>
      <c r="L81" s="58">
        <v>0</v>
      </c>
      <c r="M81" s="58">
        <v>0</v>
      </c>
      <c r="N81" s="58">
        <v>0</v>
      </c>
      <c r="O81" s="58">
        <v>0</v>
      </c>
      <c r="P81" s="58">
        <v>0</v>
      </c>
      <c r="Q81" s="58">
        <v>0</v>
      </c>
      <c r="R81" s="46">
        <f>AVERAGE(F81:Q81)</f>
        <v>0</v>
      </c>
      <c r="S81" s="92"/>
    </row>
    <row r="82" spans="1:19" s="1" customFormat="1" ht="22.5" customHeight="1" thickBot="1" x14ac:dyDescent="0.25">
      <c r="A82" s="554"/>
      <c r="B82" s="543"/>
      <c r="C82" s="583" t="s">
        <v>7</v>
      </c>
      <c r="D82" s="584"/>
      <c r="E82" s="585"/>
      <c r="F82" s="82" t="e">
        <f>#N/A</f>
        <v>#N/A</v>
      </c>
      <c r="G82" s="26" t="e">
        <f>#N/A</f>
        <v>#N/A</v>
      </c>
      <c r="H82" s="26" t="e">
        <f>#N/A</f>
        <v>#N/A</v>
      </c>
      <c r="I82" s="26" t="e">
        <f>#N/A</f>
        <v>#N/A</v>
      </c>
      <c r="J82" s="26" t="e">
        <f>#N/A</f>
        <v>#N/A</v>
      </c>
      <c r="K82" s="26" t="e">
        <f>#N/A</f>
        <v>#N/A</v>
      </c>
      <c r="L82" s="26" t="e">
        <f>#N/A</f>
        <v>#N/A</v>
      </c>
      <c r="M82" s="26" t="e">
        <f>#N/A</f>
        <v>#N/A</v>
      </c>
      <c r="N82" s="26" t="e">
        <f>#N/A</f>
        <v>#N/A</v>
      </c>
      <c r="O82" s="26" t="e">
        <f>#N/A</f>
        <v>#N/A</v>
      </c>
      <c r="P82" s="26" t="e">
        <f>#N/A</f>
        <v>#N/A</v>
      </c>
      <c r="Q82" s="26" t="e">
        <f>#N/A</f>
        <v>#N/A</v>
      </c>
      <c r="R82" s="28" t="e">
        <f>AVERAGE(F82:Q82)</f>
        <v>#N/A</v>
      </c>
      <c r="S82" s="40"/>
    </row>
    <row r="83" spans="1:19" s="23" customFormat="1" ht="22.5" customHeight="1" thickBot="1" x14ac:dyDescent="0.25">
      <c r="A83" s="554"/>
      <c r="B83" s="22"/>
      <c r="C83" s="32"/>
      <c r="D83" s="32"/>
      <c r="E83" s="32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33"/>
      <c r="S83" s="40"/>
    </row>
    <row r="84" spans="1:19" s="1" customFormat="1" ht="22.5" customHeight="1" x14ac:dyDescent="0.2">
      <c r="A84" s="554"/>
      <c r="B84" s="564" t="s">
        <v>53</v>
      </c>
      <c r="C84" s="544" t="s">
        <v>270</v>
      </c>
      <c r="D84" s="545"/>
      <c r="E84" s="546"/>
      <c r="F84" s="83">
        <v>12</v>
      </c>
      <c r="G84" s="34">
        <v>12</v>
      </c>
      <c r="H84" s="34">
        <v>12</v>
      </c>
      <c r="I84" s="34">
        <v>12</v>
      </c>
      <c r="J84" s="34">
        <v>12</v>
      </c>
      <c r="K84" s="34">
        <v>12</v>
      </c>
      <c r="L84" s="34">
        <v>12</v>
      </c>
      <c r="M84" s="34">
        <v>12</v>
      </c>
      <c r="N84" s="34">
        <v>12</v>
      </c>
      <c r="O84" s="34">
        <v>12</v>
      </c>
      <c r="P84" s="34">
        <v>12</v>
      </c>
      <c r="Q84" s="34">
        <v>12</v>
      </c>
      <c r="R84" s="50" t="e">
        <f>#N/A</f>
        <v>#N/A</v>
      </c>
      <c r="S84" s="92"/>
    </row>
    <row r="85" spans="1:19" s="1" customFormat="1" ht="22.5" customHeight="1" x14ac:dyDescent="0.2">
      <c r="A85" s="554"/>
      <c r="B85" s="575"/>
      <c r="C85" s="385"/>
      <c r="D85" s="176"/>
      <c r="E85" s="190"/>
      <c r="F85" s="391">
        <v>0</v>
      </c>
      <c r="G85" s="273">
        <v>0</v>
      </c>
      <c r="H85" s="273">
        <v>0</v>
      </c>
      <c r="I85" s="273">
        <v>0</v>
      </c>
      <c r="J85" s="273">
        <v>0</v>
      </c>
      <c r="K85" s="273">
        <v>0</v>
      </c>
      <c r="L85" s="273">
        <v>0</v>
      </c>
      <c r="M85" s="273">
        <v>0</v>
      </c>
      <c r="N85" s="273">
        <v>0</v>
      </c>
      <c r="O85" s="273">
        <v>0</v>
      </c>
      <c r="P85" s="273">
        <v>0</v>
      </c>
      <c r="Q85" s="273">
        <v>0</v>
      </c>
      <c r="R85" s="46" t="e">
        <f>#N/A</f>
        <v>#N/A</v>
      </c>
      <c r="S85" s="92"/>
    </row>
    <row r="86" spans="1:19" s="1" customFormat="1" ht="30" customHeight="1" x14ac:dyDescent="0.2">
      <c r="A86" s="554"/>
      <c r="B86" s="575"/>
      <c r="C86" s="385"/>
      <c r="D86" s="176"/>
      <c r="E86" s="190" t="s">
        <v>280</v>
      </c>
      <c r="F86" s="96">
        <v>0.4</v>
      </c>
      <c r="G86" s="54">
        <v>0.4</v>
      </c>
      <c r="H86" s="54">
        <v>0.4</v>
      </c>
      <c r="I86" s="54">
        <v>0.4</v>
      </c>
      <c r="J86" s="54">
        <v>0.4</v>
      </c>
      <c r="K86" s="54">
        <v>0.4</v>
      </c>
      <c r="L86" s="54">
        <v>0.4</v>
      </c>
      <c r="M86" s="54">
        <v>0.4</v>
      </c>
      <c r="N86" s="54">
        <v>0.4</v>
      </c>
      <c r="O86" s="54">
        <v>0.4</v>
      </c>
      <c r="P86" s="54">
        <v>0.4</v>
      </c>
      <c r="Q86" s="54">
        <v>0.4</v>
      </c>
      <c r="R86" s="46" t="e">
        <f>#N/A</f>
        <v>#N/A</v>
      </c>
      <c r="S86" s="92"/>
    </row>
    <row r="87" spans="1:19" s="1" customFormat="1" ht="36" customHeight="1" x14ac:dyDescent="0.2">
      <c r="A87" s="554"/>
      <c r="B87" s="575"/>
      <c r="C87" s="402" t="s">
        <v>250</v>
      </c>
      <c r="D87" s="176" t="s">
        <v>251</v>
      </c>
      <c r="E87" s="182" t="s">
        <v>234</v>
      </c>
      <c r="F87" s="96">
        <v>0.45</v>
      </c>
      <c r="G87" s="54">
        <v>0.45</v>
      </c>
      <c r="H87" s="54">
        <v>0.45</v>
      </c>
      <c r="I87" s="54">
        <v>0.45</v>
      </c>
      <c r="J87" s="54">
        <v>0.45</v>
      </c>
      <c r="K87" s="54">
        <v>0.45</v>
      </c>
      <c r="L87" s="54">
        <v>0.45</v>
      </c>
      <c r="M87" s="54">
        <v>0.45</v>
      </c>
      <c r="N87" s="54">
        <v>0.45</v>
      </c>
      <c r="O87" s="54">
        <v>0.45</v>
      </c>
      <c r="P87" s="54">
        <v>0.45</v>
      </c>
      <c r="Q87" s="54">
        <v>0.45</v>
      </c>
      <c r="R87" s="46" t="e">
        <f>#N/A</f>
        <v>#N/A</v>
      </c>
      <c r="S87" s="92"/>
    </row>
    <row r="88" spans="1:19" s="1" customFormat="1" ht="30.75" customHeight="1" thickBot="1" x14ac:dyDescent="0.25">
      <c r="A88" s="554"/>
      <c r="B88" s="565"/>
      <c r="C88" s="427" t="s">
        <v>235</v>
      </c>
      <c r="D88" s="428" t="s">
        <v>236</v>
      </c>
      <c r="E88" s="257" t="s">
        <v>106</v>
      </c>
      <c r="F88" s="98">
        <v>0.2</v>
      </c>
      <c r="G88" s="148">
        <v>0.2</v>
      </c>
      <c r="H88" s="148">
        <v>0.2</v>
      </c>
      <c r="I88" s="148">
        <v>0.2</v>
      </c>
      <c r="J88" s="148">
        <v>0.2</v>
      </c>
      <c r="K88" s="148">
        <v>0.2</v>
      </c>
      <c r="L88" s="148">
        <v>0.2</v>
      </c>
      <c r="M88" s="148">
        <v>0.2</v>
      </c>
      <c r="N88" s="148">
        <v>0.2</v>
      </c>
      <c r="O88" s="148">
        <v>0.2</v>
      </c>
      <c r="P88" s="148">
        <v>0.2</v>
      </c>
      <c r="Q88" s="149">
        <v>0.2</v>
      </c>
      <c r="R88" s="49" t="e">
        <f>#N/A</f>
        <v>#N/A</v>
      </c>
      <c r="S88" s="92"/>
    </row>
    <row r="89" spans="1:19" s="1" customFormat="1" ht="22.5" customHeight="1" thickBot="1" x14ac:dyDescent="0.25">
      <c r="A89" s="554"/>
      <c r="B89" s="576"/>
      <c r="C89" s="547" t="s">
        <v>7</v>
      </c>
      <c r="D89" s="548"/>
      <c r="E89" s="549"/>
      <c r="F89" s="82" t="e">
        <f>#N/A</f>
        <v>#N/A</v>
      </c>
      <c r="G89" s="82" t="e">
        <f>#N/A</f>
        <v>#N/A</v>
      </c>
      <c r="H89" s="82" t="e">
        <f>#N/A</f>
        <v>#N/A</v>
      </c>
      <c r="I89" s="82" t="e">
        <f>#N/A</f>
        <v>#N/A</v>
      </c>
      <c r="J89" s="82" t="e">
        <f>#N/A</f>
        <v>#N/A</v>
      </c>
      <c r="K89" s="82" t="e">
        <f>#N/A</f>
        <v>#N/A</v>
      </c>
      <c r="L89" s="82" t="e">
        <f>#N/A</f>
        <v>#N/A</v>
      </c>
      <c r="M89" s="82" t="e">
        <f>#N/A</f>
        <v>#N/A</v>
      </c>
      <c r="N89" s="82" t="e">
        <f>#N/A</f>
        <v>#N/A</v>
      </c>
      <c r="O89" s="82" t="e">
        <f>#N/A</f>
        <v>#N/A</v>
      </c>
      <c r="P89" s="82" t="e">
        <f>#N/A</f>
        <v>#N/A</v>
      </c>
      <c r="Q89" s="82" t="e">
        <f>#N/A</f>
        <v>#N/A</v>
      </c>
      <c r="R89" s="28" t="e">
        <f>#N/A</f>
        <v>#N/A</v>
      </c>
      <c r="S89" s="40"/>
    </row>
    <row r="90" spans="1:19" s="1" customFormat="1" ht="22.5" customHeight="1" thickBot="1" x14ac:dyDescent="0.25">
      <c r="A90" s="554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19" s="1" customFormat="1" ht="22.5" customHeight="1" x14ac:dyDescent="0.2">
      <c r="A91" s="554"/>
      <c r="B91" s="541" t="s">
        <v>104</v>
      </c>
      <c r="C91" s="544" t="s">
        <v>270</v>
      </c>
      <c r="D91" s="545"/>
      <c r="E91" s="546"/>
      <c r="F91" s="83">
        <v>1</v>
      </c>
      <c r="G91" s="34">
        <v>1</v>
      </c>
      <c r="H91" s="34">
        <v>1</v>
      </c>
      <c r="I91" s="34">
        <v>1</v>
      </c>
      <c r="J91" s="34">
        <v>1</v>
      </c>
      <c r="K91" s="34">
        <v>1</v>
      </c>
      <c r="L91" s="34">
        <v>1</v>
      </c>
      <c r="M91" s="34">
        <v>1</v>
      </c>
      <c r="N91" s="34">
        <v>1</v>
      </c>
      <c r="O91" s="34">
        <v>1</v>
      </c>
      <c r="P91" s="34">
        <v>1</v>
      </c>
      <c r="Q91" s="34">
        <v>1</v>
      </c>
      <c r="R91" s="50">
        <f>AVERAGE(F91:Q91)</f>
        <v>1</v>
      </c>
      <c r="S91" s="40"/>
    </row>
    <row r="92" spans="1:19" s="1" customFormat="1" ht="22.5" customHeight="1" x14ac:dyDescent="0.2">
      <c r="A92" s="554"/>
      <c r="B92" s="556"/>
      <c r="C92" s="188"/>
      <c r="D92" s="189"/>
      <c r="E92" s="190"/>
      <c r="F92" s="391">
        <v>0</v>
      </c>
      <c r="G92" s="273">
        <v>0</v>
      </c>
      <c r="H92" s="273">
        <v>0</v>
      </c>
      <c r="I92" s="273">
        <v>0</v>
      </c>
      <c r="J92" s="273">
        <v>0</v>
      </c>
      <c r="K92" s="273">
        <v>0</v>
      </c>
      <c r="L92" s="273">
        <v>0</v>
      </c>
      <c r="M92" s="273">
        <v>0</v>
      </c>
      <c r="N92" s="273">
        <v>0</v>
      </c>
      <c r="O92" s="273">
        <v>0</v>
      </c>
      <c r="P92" s="273">
        <v>0</v>
      </c>
      <c r="Q92" s="273">
        <v>0</v>
      </c>
      <c r="R92" s="46">
        <f>AVERAGE(F92:Q92)</f>
        <v>0</v>
      </c>
      <c r="S92" s="40"/>
    </row>
    <row r="93" spans="1:19" s="1" customFormat="1" ht="22.5" customHeight="1" thickBot="1" x14ac:dyDescent="0.25">
      <c r="A93" s="554"/>
      <c r="B93" s="556"/>
      <c r="C93" s="201"/>
      <c r="D93" s="194"/>
      <c r="E93" s="178"/>
      <c r="F93" s="94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46"/>
      <c r="S93" s="40"/>
    </row>
    <row r="94" spans="1:19" s="1" customFormat="1" ht="22.5" customHeight="1" thickBot="1" x14ac:dyDescent="0.25">
      <c r="A94" s="555"/>
      <c r="B94" s="543"/>
      <c r="C94" s="547" t="s">
        <v>7</v>
      </c>
      <c r="D94" s="548"/>
      <c r="E94" s="549"/>
      <c r="F94" s="82" t="e">
        <f>#N/A</f>
        <v>#N/A</v>
      </c>
      <c r="G94" s="26" t="e">
        <f>#N/A</f>
        <v>#N/A</v>
      </c>
      <c r="H94" s="26" t="e">
        <f>#N/A</f>
        <v>#N/A</v>
      </c>
      <c r="I94" s="26" t="e">
        <f>#N/A</f>
        <v>#N/A</v>
      </c>
      <c r="J94" s="26" t="e">
        <f>#N/A</f>
        <v>#N/A</v>
      </c>
      <c r="K94" s="26" t="e">
        <f>#N/A</f>
        <v>#N/A</v>
      </c>
      <c r="L94" s="26" t="e">
        <f>#N/A</f>
        <v>#N/A</v>
      </c>
      <c r="M94" s="26" t="e">
        <f>#N/A</f>
        <v>#N/A</v>
      </c>
      <c r="N94" s="26" t="e">
        <f>#N/A</f>
        <v>#N/A</v>
      </c>
      <c r="O94" s="26" t="e">
        <f>#N/A</f>
        <v>#N/A</v>
      </c>
      <c r="P94" s="26" t="e">
        <f>#N/A</f>
        <v>#N/A</v>
      </c>
      <c r="Q94" s="26" t="e">
        <f>#N/A</f>
        <v>#N/A</v>
      </c>
      <c r="R94" s="28" t="e">
        <f>AVERAGE(F94:Q94)</f>
        <v>#N/A</v>
      </c>
      <c r="S94" s="40"/>
    </row>
    <row r="95" spans="1:19" s="1" customFormat="1" ht="22.5" customHeight="1" x14ac:dyDescent="0.2">
      <c r="A95" s="22"/>
      <c r="B95" s="22"/>
      <c r="C95" s="200"/>
      <c r="D95" s="200"/>
      <c r="E95" s="200"/>
      <c r="F95" s="15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19" s="1" customFormat="1" ht="22.5" customHeight="1" thickBot="1" x14ac:dyDescent="0.25">
      <c r="A96" s="22"/>
      <c r="B96" s="22"/>
      <c r="C96" s="32"/>
      <c r="D96" s="32"/>
      <c r="E96" s="32"/>
      <c r="F96" s="15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33"/>
      <c r="S96" s="40"/>
    </row>
    <row r="97" spans="1:23" s="1" customFormat="1" ht="51" customHeight="1" thickBot="1" x14ac:dyDescent="0.25">
      <c r="A97" s="532"/>
      <c r="B97" s="533"/>
      <c r="C97" s="32"/>
      <c r="D97" s="32"/>
      <c r="E97" s="87" t="s">
        <v>279</v>
      </c>
      <c r="F97" s="88" t="e">
        <f>#N/A</f>
        <v>#N/A</v>
      </c>
      <c r="G97" s="88" t="e">
        <f>#N/A</f>
        <v>#N/A</v>
      </c>
      <c r="H97" s="88" t="e">
        <f>#N/A</f>
        <v>#N/A</v>
      </c>
      <c r="I97" s="88" t="e">
        <f>#N/A</f>
        <v>#N/A</v>
      </c>
      <c r="J97" s="88" t="e">
        <f>#N/A</f>
        <v>#N/A</v>
      </c>
      <c r="K97" s="88" t="e">
        <f>#N/A</f>
        <v>#N/A</v>
      </c>
      <c r="L97" s="88" t="e">
        <f>#N/A</f>
        <v>#N/A</v>
      </c>
      <c r="M97" s="88" t="e">
        <f>#N/A</f>
        <v>#N/A</v>
      </c>
      <c r="N97" s="88" t="e">
        <f>#N/A</f>
        <v>#N/A</v>
      </c>
      <c r="O97" s="88" t="e">
        <f>#N/A</f>
        <v>#N/A</v>
      </c>
      <c r="P97" s="88" t="e">
        <f>#N/A</f>
        <v>#N/A</v>
      </c>
      <c r="Q97" s="88" t="e">
        <f>#N/A</f>
        <v>#N/A</v>
      </c>
      <c r="R97" s="20" t="e">
        <f>AVERAGE(F97:Q97)</f>
        <v>#N/A</v>
      </c>
      <c r="S97" s="92"/>
      <c r="T97" s="14"/>
    </row>
    <row r="98" spans="1:23" s="1" customFormat="1" ht="22.5" customHeight="1" x14ac:dyDescent="0.2">
      <c r="A98" s="22"/>
      <c r="B98" s="22"/>
      <c r="C98" s="32"/>
      <c r="D98" s="32"/>
      <c r="E98" s="32"/>
      <c r="F98" s="15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33"/>
      <c r="S98" s="40"/>
    </row>
    <row r="99" spans="1:23" s="1" customFormat="1" ht="22.5" customHeight="1" x14ac:dyDescent="0.2">
      <c r="A99" s="22"/>
      <c r="B99" s="22"/>
      <c r="C99" s="32"/>
      <c r="D99" s="32"/>
      <c r="E99" s="32"/>
      <c r="F99" s="15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33"/>
      <c r="S99" s="40"/>
    </row>
    <row r="100" spans="1:23" s="23" customFormat="1" ht="22.5" customHeight="1" thickBot="1" x14ac:dyDescent="0.25">
      <c r="A100" s="22"/>
      <c r="B100" s="22"/>
      <c r="C100" s="32"/>
      <c r="D100" s="32"/>
      <c r="E100" s="32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53" t="s">
        <v>75</v>
      </c>
      <c r="B101" s="541" t="s">
        <v>246</v>
      </c>
      <c r="C101" s="544" t="s">
        <v>270</v>
      </c>
      <c r="D101" s="545"/>
      <c r="E101" s="546"/>
      <c r="F101" s="83">
        <v>25.45</v>
      </c>
      <c r="G101" s="34">
        <v>25.45</v>
      </c>
      <c r="H101" s="34">
        <v>25.45</v>
      </c>
      <c r="I101" s="34">
        <v>25.45</v>
      </c>
      <c r="J101" s="34">
        <v>25.45</v>
      </c>
      <c r="K101" s="34">
        <v>25.45</v>
      </c>
      <c r="L101" s="34">
        <v>25.45</v>
      </c>
      <c r="M101" s="34">
        <v>25.45</v>
      </c>
      <c r="N101" s="34">
        <v>25.45</v>
      </c>
      <c r="O101" s="34">
        <v>25.45</v>
      </c>
      <c r="P101" s="34">
        <v>25.45</v>
      </c>
      <c r="Q101" s="34">
        <v>25.45</v>
      </c>
      <c r="R101" s="50">
        <f>AVERAGE(F101:Q101)</f>
        <v>25.449999999999992</v>
      </c>
      <c r="S101" s="92"/>
    </row>
    <row r="102" spans="1:23" s="1" customFormat="1" ht="22.5" customHeight="1" x14ac:dyDescent="0.2">
      <c r="A102" s="554"/>
      <c r="B102" s="556"/>
      <c r="C102" s="251"/>
      <c r="D102" s="252"/>
      <c r="E102" s="253"/>
      <c r="F102" s="426">
        <v>0</v>
      </c>
      <c r="G102" s="215">
        <v>0</v>
      </c>
      <c r="H102" s="215">
        <v>0</v>
      </c>
      <c r="I102" s="215">
        <v>0</v>
      </c>
      <c r="J102" s="215">
        <v>0</v>
      </c>
      <c r="K102" s="215">
        <v>0</v>
      </c>
      <c r="L102" s="215">
        <v>0</v>
      </c>
      <c r="M102" s="215">
        <v>0</v>
      </c>
      <c r="N102" s="215">
        <v>0</v>
      </c>
      <c r="O102" s="215">
        <v>0</v>
      </c>
      <c r="P102" s="215">
        <v>0</v>
      </c>
      <c r="Q102" s="215">
        <v>0</v>
      </c>
      <c r="R102" s="46">
        <f>AVERAGE(F102:Q102)</f>
        <v>0</v>
      </c>
      <c r="S102" s="92"/>
    </row>
    <row r="103" spans="1:23" s="1" customFormat="1" ht="40.5" customHeight="1" thickBot="1" x14ac:dyDescent="0.25">
      <c r="A103" s="554"/>
      <c r="B103" s="542"/>
      <c r="C103" s="198"/>
      <c r="D103" s="196"/>
      <c r="E103" s="182"/>
      <c r="F103" s="163">
        <v>0</v>
      </c>
      <c r="G103" s="164">
        <v>0</v>
      </c>
      <c r="H103" s="164">
        <v>0</v>
      </c>
      <c r="I103" s="164">
        <v>0</v>
      </c>
      <c r="J103" s="164">
        <v>0</v>
      </c>
      <c r="K103" s="164">
        <v>0</v>
      </c>
      <c r="L103" s="164">
        <v>0</v>
      </c>
      <c r="M103" s="164">
        <v>0</v>
      </c>
      <c r="N103" s="164">
        <v>0</v>
      </c>
      <c r="O103" s="164">
        <v>0</v>
      </c>
      <c r="P103" s="164">
        <v>0</v>
      </c>
      <c r="Q103" s="164">
        <v>0</v>
      </c>
      <c r="R103" s="49">
        <f>AVERAGE(F103:Q103)</f>
        <v>0</v>
      </c>
      <c r="S103" s="92"/>
    </row>
    <row r="104" spans="1:23" s="1" customFormat="1" ht="22.5" customHeight="1" thickBot="1" x14ac:dyDescent="0.25">
      <c r="A104" s="554"/>
      <c r="B104" s="543"/>
      <c r="C104" s="547" t="s">
        <v>7</v>
      </c>
      <c r="D104" s="548"/>
      <c r="E104" s="549"/>
      <c r="F104" s="127">
        <f>SUM(F101:F103)</f>
        <v>25.45</v>
      </c>
      <c r="G104" s="99" t="e">
        <f>#N/A</f>
        <v>#N/A</v>
      </c>
      <c r="H104" s="99" t="e">
        <f>#N/A</f>
        <v>#N/A</v>
      </c>
      <c r="I104" s="99" t="e">
        <f>#N/A</f>
        <v>#N/A</v>
      </c>
      <c r="J104" s="99" t="e">
        <f>#N/A</f>
        <v>#N/A</v>
      </c>
      <c r="K104" s="99" t="e">
        <f>#N/A</f>
        <v>#N/A</v>
      </c>
      <c r="L104" s="99" t="e">
        <f>#N/A</f>
        <v>#N/A</v>
      </c>
      <c r="M104" s="99" t="e">
        <f>#N/A</f>
        <v>#N/A</v>
      </c>
      <c r="N104" s="26" t="e">
        <f>#N/A</f>
        <v>#N/A</v>
      </c>
      <c r="O104" s="26" t="e">
        <f>#N/A</f>
        <v>#N/A</v>
      </c>
      <c r="P104" s="26" t="e">
        <f>#N/A</f>
        <v>#N/A</v>
      </c>
      <c r="Q104" s="26" t="e">
        <f>#N/A</f>
        <v>#N/A</v>
      </c>
      <c r="R104" s="28" t="e">
        <f>AVERAGE(F104:Q104)</f>
        <v>#N/A</v>
      </c>
      <c r="S104" s="40"/>
    </row>
    <row r="105" spans="1:23" s="1" customFormat="1" ht="22.5" customHeight="1" thickBot="1" x14ac:dyDescent="0.25">
      <c r="A105" s="554"/>
      <c r="B105" s="22"/>
      <c r="C105" s="200"/>
      <c r="D105" s="200"/>
      <c r="E105" s="200"/>
      <c r="F105" s="15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33"/>
      <c r="S105" s="40"/>
    </row>
    <row r="106" spans="1:23" s="1" customFormat="1" ht="22.5" customHeight="1" x14ac:dyDescent="0.2">
      <c r="A106" s="554"/>
      <c r="B106" s="564" t="s">
        <v>244</v>
      </c>
      <c r="C106" s="544" t="s">
        <v>270</v>
      </c>
      <c r="D106" s="545"/>
      <c r="E106" s="546"/>
      <c r="F106" s="83">
        <v>48.95</v>
      </c>
      <c r="G106" s="34">
        <v>48.95</v>
      </c>
      <c r="H106" s="34">
        <v>48.95</v>
      </c>
      <c r="I106" s="34">
        <v>48.95</v>
      </c>
      <c r="J106" s="34">
        <v>48.95</v>
      </c>
      <c r="K106" s="34">
        <v>48.95</v>
      </c>
      <c r="L106" s="34">
        <v>48.95</v>
      </c>
      <c r="M106" s="34">
        <v>48.95</v>
      </c>
      <c r="N106" s="34">
        <v>48.95</v>
      </c>
      <c r="O106" s="34">
        <v>48.95</v>
      </c>
      <c r="P106" s="34">
        <v>48.95</v>
      </c>
      <c r="Q106" s="34">
        <v>48.95</v>
      </c>
      <c r="R106" s="50">
        <f>AVERAGE(F106:Q106)</f>
        <v>48.949999999999996</v>
      </c>
      <c r="S106" s="40"/>
      <c r="T106" s="586"/>
      <c r="U106" s="586"/>
      <c r="V106" s="586"/>
      <c r="W106" s="586"/>
    </row>
    <row r="107" spans="1:23" s="1" customFormat="1" ht="22.5" customHeight="1" x14ac:dyDescent="0.2">
      <c r="A107" s="554"/>
      <c r="B107" s="575"/>
      <c r="C107" s="313"/>
      <c r="D107" s="314"/>
      <c r="E107" s="310"/>
      <c r="F107" s="208">
        <v>0</v>
      </c>
      <c r="G107" s="171">
        <v>0</v>
      </c>
      <c r="H107" s="171">
        <v>0</v>
      </c>
      <c r="I107" s="171">
        <v>0</v>
      </c>
      <c r="J107" s="171">
        <v>0</v>
      </c>
      <c r="K107" s="171">
        <v>0</v>
      </c>
      <c r="L107" s="171">
        <v>0</v>
      </c>
      <c r="M107" s="171">
        <v>0</v>
      </c>
      <c r="N107" s="171">
        <v>0</v>
      </c>
      <c r="O107" s="171">
        <v>0</v>
      </c>
      <c r="P107" s="171">
        <v>0</v>
      </c>
      <c r="Q107" s="171">
        <v>0</v>
      </c>
      <c r="R107" s="46">
        <f>AVERAGE(F107:Q107)</f>
        <v>0</v>
      </c>
      <c r="S107" s="40"/>
      <c r="T107" s="429"/>
      <c r="U107" s="429"/>
      <c r="V107" s="429"/>
      <c r="W107" s="429"/>
    </row>
    <row r="108" spans="1:23" s="1" customFormat="1" ht="22.5" customHeight="1" x14ac:dyDescent="0.2">
      <c r="A108" s="554"/>
      <c r="B108" s="575"/>
      <c r="C108" s="267"/>
      <c r="D108" s="309"/>
      <c r="E108" s="268"/>
      <c r="F108" s="208">
        <v>0</v>
      </c>
      <c r="G108" s="171">
        <v>0</v>
      </c>
      <c r="H108" s="171">
        <v>0</v>
      </c>
      <c r="I108" s="171">
        <v>0</v>
      </c>
      <c r="J108" s="171">
        <v>0</v>
      </c>
      <c r="K108" s="171">
        <v>0</v>
      </c>
      <c r="L108" s="171">
        <v>0</v>
      </c>
      <c r="M108" s="171">
        <v>0</v>
      </c>
      <c r="N108" s="171">
        <v>0</v>
      </c>
      <c r="O108" s="171">
        <v>0</v>
      </c>
      <c r="P108" s="171">
        <v>0</v>
      </c>
      <c r="Q108" s="171">
        <v>0</v>
      </c>
      <c r="R108" s="46">
        <f>AVERAGE(F108:Q108)</f>
        <v>0</v>
      </c>
      <c r="S108" s="40"/>
      <c r="T108" s="429"/>
      <c r="U108" s="429"/>
      <c r="V108" s="429"/>
      <c r="W108" s="429"/>
    </row>
    <row r="109" spans="1:23" s="1" customFormat="1" ht="22.5" customHeight="1" thickBot="1" x14ac:dyDescent="0.25">
      <c r="A109" s="554"/>
      <c r="B109" s="565"/>
      <c r="C109" s="430"/>
      <c r="D109" s="431"/>
      <c r="E109" s="432"/>
      <c r="F109" s="79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49"/>
      <c r="S109" s="40"/>
    </row>
    <row r="110" spans="1:23" s="1" customFormat="1" ht="22.5" customHeight="1" thickBot="1" x14ac:dyDescent="0.25">
      <c r="A110" s="554"/>
      <c r="B110" s="543"/>
      <c r="C110" s="547" t="s">
        <v>7</v>
      </c>
      <c r="D110" s="548"/>
      <c r="E110" s="549"/>
      <c r="F110" s="82">
        <f>SUM(F106:F109)</f>
        <v>48.95</v>
      </c>
      <c r="G110" s="82" t="e">
        <f>#N/A</f>
        <v>#N/A</v>
      </c>
      <c r="H110" s="82" t="e">
        <f>#N/A</f>
        <v>#N/A</v>
      </c>
      <c r="I110" s="82" t="e">
        <f>#N/A</f>
        <v>#N/A</v>
      </c>
      <c r="J110" s="82" t="e">
        <f>#N/A</f>
        <v>#N/A</v>
      </c>
      <c r="K110" s="82" t="e">
        <f>#N/A</f>
        <v>#N/A</v>
      </c>
      <c r="L110" s="82" t="e">
        <f>#N/A</f>
        <v>#N/A</v>
      </c>
      <c r="M110" s="82" t="e">
        <f>#N/A</f>
        <v>#N/A</v>
      </c>
      <c r="N110" s="82" t="e">
        <f>#N/A</f>
        <v>#N/A</v>
      </c>
      <c r="O110" s="82" t="e">
        <f>#N/A</f>
        <v>#N/A</v>
      </c>
      <c r="P110" s="82" t="e">
        <f>#N/A</f>
        <v>#N/A</v>
      </c>
      <c r="Q110" s="82" t="e">
        <f>#N/A</f>
        <v>#N/A</v>
      </c>
      <c r="R110" s="28" t="e">
        <f>AVERAGE(F110:Q110)</f>
        <v>#N/A</v>
      </c>
      <c r="S110" s="40"/>
    </row>
    <row r="111" spans="1:23" s="1" customFormat="1" ht="22.5" customHeight="1" thickBot="1" x14ac:dyDescent="0.25">
      <c r="A111" s="554"/>
      <c r="B111" s="22"/>
      <c r="C111" s="200"/>
      <c r="D111" s="200"/>
      <c r="E111" s="200"/>
      <c r="F111" s="15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33"/>
      <c r="S111" s="40"/>
    </row>
    <row r="112" spans="1:23" s="1" customFormat="1" ht="22.5" customHeight="1" x14ac:dyDescent="0.2">
      <c r="A112" s="554"/>
      <c r="B112" s="541" t="s">
        <v>245</v>
      </c>
      <c r="C112" s="587" t="s">
        <v>207</v>
      </c>
      <c r="D112" s="588"/>
      <c r="E112" s="589"/>
      <c r="F112" s="212">
        <v>0</v>
      </c>
      <c r="G112" s="213">
        <v>0</v>
      </c>
      <c r="H112" s="213">
        <v>0</v>
      </c>
      <c r="I112" s="213">
        <v>0</v>
      </c>
      <c r="J112" s="213">
        <v>0</v>
      </c>
      <c r="K112" s="213">
        <v>0</v>
      </c>
      <c r="L112" s="213">
        <v>0</v>
      </c>
      <c r="M112" s="213">
        <v>0</v>
      </c>
      <c r="N112" s="213">
        <v>0</v>
      </c>
      <c r="O112" s="213">
        <v>0</v>
      </c>
      <c r="P112" s="34"/>
      <c r="Q112" s="34"/>
      <c r="R112" s="48">
        <f>AVERAGE(F112:Q112)</f>
        <v>0</v>
      </c>
      <c r="S112" s="40"/>
    </row>
    <row r="113" spans="1:19" s="1" customFormat="1" ht="22.5" customHeight="1" thickBot="1" x14ac:dyDescent="0.25">
      <c r="A113" s="554"/>
      <c r="B113" s="542"/>
      <c r="C113" s="301"/>
      <c r="D113" s="302"/>
      <c r="E113" s="294"/>
      <c r="F113" s="79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49"/>
      <c r="S113" s="40"/>
    </row>
    <row r="114" spans="1:19" s="1" customFormat="1" ht="22.5" customHeight="1" thickBot="1" x14ac:dyDescent="0.25">
      <c r="A114" s="554"/>
      <c r="B114" s="543"/>
      <c r="C114" s="547" t="s">
        <v>7</v>
      </c>
      <c r="D114" s="548"/>
      <c r="E114" s="549"/>
      <c r="F114" s="82" t="e">
        <f>#N/A</f>
        <v>#N/A</v>
      </c>
      <c r="G114" s="26" t="e">
        <f>#N/A</f>
        <v>#N/A</v>
      </c>
      <c r="H114" s="26" t="e">
        <f>#N/A</f>
        <v>#N/A</v>
      </c>
      <c r="I114" s="26" t="e">
        <f>#N/A</f>
        <v>#N/A</v>
      </c>
      <c r="J114" s="26" t="e">
        <f>#N/A</f>
        <v>#N/A</v>
      </c>
      <c r="K114" s="26" t="e">
        <f>#N/A</f>
        <v>#N/A</v>
      </c>
      <c r="L114" s="26" t="e">
        <f>#N/A</f>
        <v>#N/A</v>
      </c>
      <c r="M114" s="26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7" t="e">
        <f>#N/A</f>
        <v>#N/A</v>
      </c>
      <c r="R114" s="28" t="e">
        <f>AVERAGE(F114:Q114)</f>
        <v>#N/A</v>
      </c>
      <c r="S114" s="40"/>
    </row>
    <row r="115" spans="1:19" s="1" customFormat="1" ht="22.5" customHeight="1" thickBot="1" x14ac:dyDescent="0.25">
      <c r="A115" s="554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19" s="1" customFormat="1" ht="22.5" customHeight="1" x14ac:dyDescent="0.2">
      <c r="A116" s="554"/>
      <c r="B116" s="541" t="s">
        <v>83</v>
      </c>
      <c r="C116" s="544" t="s">
        <v>270</v>
      </c>
      <c r="D116" s="545"/>
      <c r="E116" s="546"/>
      <c r="F116" s="83">
        <v>6.75</v>
      </c>
      <c r="G116" s="34">
        <v>6.75</v>
      </c>
      <c r="H116" s="34">
        <v>6.75</v>
      </c>
      <c r="I116" s="34">
        <v>6.75</v>
      </c>
      <c r="J116" s="34">
        <v>6.75</v>
      </c>
      <c r="K116" s="34">
        <v>6.75</v>
      </c>
      <c r="L116" s="34">
        <v>6.75</v>
      </c>
      <c r="M116" s="34">
        <v>6.75</v>
      </c>
      <c r="N116" s="34">
        <v>6.75</v>
      </c>
      <c r="O116" s="34">
        <v>6.75</v>
      </c>
      <c r="P116" s="34">
        <v>6.75</v>
      </c>
      <c r="Q116" s="34">
        <v>6.75</v>
      </c>
      <c r="R116" s="50" t="e">
        <f>#N/A</f>
        <v>#N/A</v>
      </c>
      <c r="S116" s="92"/>
    </row>
    <row r="117" spans="1:19" s="1" customFormat="1" ht="30.75" customHeight="1" x14ac:dyDescent="0.2">
      <c r="A117" s="554"/>
      <c r="B117" s="556"/>
      <c r="C117" s="209"/>
      <c r="D117" s="176"/>
      <c r="E117" s="177" t="s">
        <v>333</v>
      </c>
      <c r="F117" s="351">
        <v>0</v>
      </c>
      <c r="G117" s="345">
        <v>0</v>
      </c>
      <c r="H117" s="345">
        <v>0</v>
      </c>
      <c r="I117" s="102">
        <v>-0.2</v>
      </c>
      <c r="J117" s="102">
        <v>-0.2</v>
      </c>
      <c r="K117" s="102">
        <v>-0.2</v>
      </c>
      <c r="L117" s="102">
        <v>-0.2</v>
      </c>
      <c r="M117" s="102">
        <v>-0.2</v>
      </c>
      <c r="N117" s="102">
        <v>-0.2</v>
      </c>
      <c r="O117" s="102">
        <v>-0.2</v>
      </c>
      <c r="P117" s="102">
        <v>-0.2</v>
      </c>
      <c r="Q117" s="102">
        <v>-0.2</v>
      </c>
      <c r="R117" s="46" t="e">
        <f>#N/A</f>
        <v>#N/A</v>
      </c>
      <c r="S117" s="92"/>
    </row>
    <row r="118" spans="1:19" s="1" customFormat="1" ht="30.75" customHeight="1" x14ac:dyDescent="0.2">
      <c r="A118" s="554"/>
      <c r="B118" s="556"/>
      <c r="C118" s="251"/>
      <c r="D118" s="252"/>
      <c r="E118" s="253" t="s">
        <v>344</v>
      </c>
      <c r="F118" s="103">
        <v>-0.2</v>
      </c>
      <c r="G118" s="102">
        <v>-0.2</v>
      </c>
      <c r="H118" s="102">
        <v>-0.2</v>
      </c>
      <c r="I118" s="102">
        <v>-0.2</v>
      </c>
      <c r="J118" s="102">
        <v>-0.2</v>
      </c>
      <c r="K118" s="102">
        <v>-0.2</v>
      </c>
      <c r="L118" s="102">
        <v>-0.2</v>
      </c>
      <c r="M118" s="102">
        <v>-0.2</v>
      </c>
      <c r="N118" s="102">
        <v>-0.2</v>
      </c>
      <c r="O118" s="102">
        <v>-0.2</v>
      </c>
      <c r="P118" s="102">
        <v>-0.2</v>
      </c>
      <c r="Q118" s="102">
        <v>-0.2</v>
      </c>
      <c r="R118" s="46" t="e">
        <f>#N/A</f>
        <v>#N/A</v>
      </c>
      <c r="S118" s="92"/>
    </row>
    <row r="119" spans="1:19" s="1" customFormat="1" ht="30.75" customHeight="1" x14ac:dyDescent="0.2">
      <c r="A119" s="554"/>
      <c r="B119" s="556"/>
      <c r="C119" s="209"/>
      <c r="D119" s="176"/>
      <c r="E119" s="177" t="s">
        <v>338</v>
      </c>
      <c r="F119" s="103">
        <v>0.6</v>
      </c>
      <c r="G119" s="102">
        <v>0.6</v>
      </c>
      <c r="H119" s="102">
        <v>0.6</v>
      </c>
      <c r="I119" s="102">
        <v>0.6</v>
      </c>
      <c r="J119" s="102">
        <v>0.6</v>
      </c>
      <c r="K119" s="102">
        <v>0.6</v>
      </c>
      <c r="L119" s="102">
        <v>0.6</v>
      </c>
      <c r="M119" s="102">
        <v>0.6</v>
      </c>
      <c r="N119" s="102">
        <v>0.6</v>
      </c>
      <c r="O119" s="102">
        <v>0.6</v>
      </c>
      <c r="P119" s="102">
        <v>0.6</v>
      </c>
      <c r="Q119" s="102">
        <v>0.6</v>
      </c>
      <c r="R119" s="46" t="e">
        <f>#N/A</f>
        <v>#N/A</v>
      </c>
      <c r="S119" s="92"/>
    </row>
    <row r="120" spans="1:19" s="1" customFormat="1" ht="22.5" customHeight="1" x14ac:dyDescent="0.2">
      <c r="A120" s="554"/>
      <c r="B120" s="542"/>
      <c r="C120" s="210"/>
      <c r="D120" s="211"/>
      <c r="E120" s="214"/>
      <c r="F120" s="171">
        <v>0</v>
      </c>
      <c r="G120" s="171">
        <v>0</v>
      </c>
      <c r="H120" s="171">
        <v>0</v>
      </c>
      <c r="I120" s="171">
        <v>0</v>
      </c>
      <c r="J120" s="171">
        <v>0</v>
      </c>
      <c r="K120" s="171">
        <v>0</v>
      </c>
      <c r="L120" s="171">
        <v>0</v>
      </c>
      <c r="M120" s="171">
        <v>0</v>
      </c>
      <c r="N120" s="171">
        <v>0</v>
      </c>
      <c r="O120" s="171">
        <v>0</v>
      </c>
      <c r="P120" s="171">
        <v>0</v>
      </c>
      <c r="Q120" s="171">
        <v>0</v>
      </c>
      <c r="R120" s="46" t="e">
        <f>#N/A</f>
        <v>#N/A</v>
      </c>
      <c r="S120" s="92"/>
    </row>
    <row r="121" spans="1:19" s="1" customFormat="1" ht="22.5" customHeight="1" thickBot="1" x14ac:dyDescent="0.25">
      <c r="A121" s="554"/>
      <c r="B121" s="542"/>
      <c r="C121" s="207"/>
      <c r="D121" s="206"/>
      <c r="E121" s="182"/>
      <c r="F121" s="171">
        <v>0</v>
      </c>
      <c r="G121" s="171">
        <v>0</v>
      </c>
      <c r="H121" s="171">
        <v>0</v>
      </c>
      <c r="I121" s="171">
        <v>0</v>
      </c>
      <c r="J121" s="171">
        <v>0</v>
      </c>
      <c r="K121" s="171">
        <v>0</v>
      </c>
      <c r="L121" s="171">
        <v>0</v>
      </c>
      <c r="M121" s="171">
        <v>0</v>
      </c>
      <c r="N121" s="171">
        <v>0</v>
      </c>
      <c r="O121" s="171">
        <v>0</v>
      </c>
      <c r="P121" s="171">
        <v>0</v>
      </c>
      <c r="Q121" s="171">
        <v>0</v>
      </c>
      <c r="R121" s="46" t="e">
        <f>#N/A</f>
        <v>#N/A</v>
      </c>
      <c r="S121" s="92"/>
    </row>
    <row r="122" spans="1:19" s="1" customFormat="1" ht="22.5" customHeight="1" thickBot="1" x14ac:dyDescent="0.25">
      <c r="A122" s="554"/>
      <c r="B122" s="543"/>
      <c r="C122" s="547" t="s">
        <v>7</v>
      </c>
      <c r="D122" s="548"/>
      <c r="E122" s="549"/>
      <c r="F122" s="127" t="e">
        <f>#N/A</f>
        <v>#N/A</v>
      </c>
      <c r="G122" s="99" t="e">
        <f>#N/A</f>
        <v>#N/A</v>
      </c>
      <c r="H122" s="99" t="e">
        <f>#N/A</f>
        <v>#N/A</v>
      </c>
      <c r="I122" s="99" t="e">
        <f>#N/A</f>
        <v>#N/A</v>
      </c>
      <c r="J122" s="99" t="e">
        <f>#N/A</f>
        <v>#N/A</v>
      </c>
      <c r="K122" s="99" t="e">
        <f>#N/A</f>
        <v>#N/A</v>
      </c>
      <c r="L122" s="99" t="e">
        <f>#N/A</f>
        <v>#N/A</v>
      </c>
      <c r="M122" s="99" t="e">
        <f>#N/A</f>
        <v>#N/A</v>
      </c>
      <c r="N122" s="26" t="e">
        <f>#N/A</f>
        <v>#N/A</v>
      </c>
      <c r="O122" s="26" t="e">
        <f>#N/A</f>
        <v>#N/A</v>
      </c>
      <c r="P122" s="26" t="e">
        <f>#N/A</f>
        <v>#N/A</v>
      </c>
      <c r="Q122" s="26" t="e">
        <f>#N/A</f>
        <v>#N/A</v>
      </c>
      <c r="R122" s="28" t="e">
        <f>#N/A</f>
        <v>#N/A</v>
      </c>
      <c r="S122" s="40"/>
    </row>
    <row r="123" spans="1:19" s="1" customFormat="1" ht="22.5" customHeight="1" thickBot="1" x14ac:dyDescent="0.25">
      <c r="A123" s="554"/>
      <c r="B123" s="22"/>
      <c r="C123" s="200"/>
      <c r="D123" s="200"/>
      <c r="E123" s="200"/>
      <c r="F123" s="15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19" s="1" customFormat="1" ht="22.5" customHeight="1" x14ac:dyDescent="0.2">
      <c r="A124" s="554"/>
      <c r="B124" s="541" t="s">
        <v>117</v>
      </c>
      <c r="C124" s="544" t="s">
        <v>270</v>
      </c>
      <c r="D124" s="545"/>
      <c r="E124" s="546"/>
      <c r="F124" s="83">
        <v>5.3</v>
      </c>
      <c r="G124" s="34">
        <v>5.3</v>
      </c>
      <c r="H124" s="34">
        <v>5.3</v>
      </c>
      <c r="I124" s="34">
        <v>5.3</v>
      </c>
      <c r="J124" s="34">
        <v>5.3</v>
      </c>
      <c r="K124" s="34">
        <v>5.3</v>
      </c>
      <c r="L124" s="34">
        <v>5.3</v>
      </c>
      <c r="M124" s="34">
        <v>5.3</v>
      </c>
      <c r="N124" s="34">
        <v>5.3</v>
      </c>
      <c r="O124" s="34">
        <v>5.3</v>
      </c>
      <c r="P124" s="34">
        <v>5.3</v>
      </c>
      <c r="Q124" s="34">
        <v>5.3</v>
      </c>
      <c r="R124" s="50">
        <f>AVERAGE(F124:Q124)</f>
        <v>5.2999999999999989</v>
      </c>
      <c r="S124" s="40"/>
    </row>
    <row r="125" spans="1:19" s="1" customFormat="1" ht="22.5" customHeight="1" x14ac:dyDescent="0.2">
      <c r="A125" s="554"/>
      <c r="B125" s="556"/>
      <c r="C125" s="251"/>
      <c r="D125" s="252"/>
      <c r="E125" s="253"/>
      <c r="F125" s="399">
        <v>0</v>
      </c>
      <c r="G125" s="400">
        <v>0</v>
      </c>
      <c r="H125" s="400">
        <v>0</v>
      </c>
      <c r="I125" s="400">
        <v>0</v>
      </c>
      <c r="J125" s="400">
        <v>0</v>
      </c>
      <c r="K125" s="400">
        <v>0</v>
      </c>
      <c r="L125" s="400">
        <v>0</v>
      </c>
      <c r="M125" s="400">
        <v>0</v>
      </c>
      <c r="N125" s="400">
        <v>0</v>
      </c>
      <c r="O125" s="400">
        <v>0</v>
      </c>
      <c r="P125" s="400">
        <v>0</v>
      </c>
      <c r="Q125" s="400">
        <v>0</v>
      </c>
      <c r="R125" s="46">
        <f>AVERAGE(F125:Q125)</f>
        <v>0</v>
      </c>
      <c r="S125" s="40"/>
    </row>
    <row r="126" spans="1:19" s="1" customFormat="1" ht="22.5" customHeight="1" thickBot="1" x14ac:dyDescent="0.25">
      <c r="A126" s="554"/>
      <c r="B126" s="542"/>
      <c r="C126" s="207"/>
      <c r="D126" s="206"/>
      <c r="E126" s="182"/>
      <c r="F126" s="171">
        <v>0</v>
      </c>
      <c r="G126" s="171">
        <v>0</v>
      </c>
      <c r="H126" s="171">
        <v>0</v>
      </c>
      <c r="I126" s="171">
        <v>0</v>
      </c>
      <c r="J126" s="171">
        <v>0</v>
      </c>
      <c r="K126" s="171">
        <v>0</v>
      </c>
      <c r="L126" s="171">
        <v>0</v>
      </c>
      <c r="M126" s="171">
        <v>0</v>
      </c>
      <c r="N126" s="171">
        <v>0</v>
      </c>
      <c r="O126" s="171">
        <v>0</v>
      </c>
      <c r="P126" s="171">
        <v>0</v>
      </c>
      <c r="Q126" s="171">
        <v>0</v>
      </c>
      <c r="R126" s="49">
        <f>AVERAGE(F126:Q126)</f>
        <v>0</v>
      </c>
      <c r="S126" s="40"/>
    </row>
    <row r="127" spans="1:19" s="1" customFormat="1" ht="22.5" customHeight="1" thickBot="1" x14ac:dyDescent="0.25">
      <c r="A127" s="555"/>
      <c r="B127" s="543"/>
      <c r="C127" s="583" t="s">
        <v>7</v>
      </c>
      <c r="D127" s="584"/>
      <c r="E127" s="585"/>
      <c r="F127" s="127" t="e">
        <f>#N/A</f>
        <v>#N/A</v>
      </c>
      <c r="G127" s="99" t="e">
        <f>#N/A</f>
        <v>#N/A</v>
      </c>
      <c r="H127" s="99" t="e">
        <f>#N/A</f>
        <v>#N/A</v>
      </c>
      <c r="I127" s="99" t="e">
        <f>#N/A</f>
        <v>#N/A</v>
      </c>
      <c r="J127" s="99" t="e">
        <f>#N/A</f>
        <v>#N/A</v>
      </c>
      <c r="K127" s="99" t="e">
        <f>#N/A</f>
        <v>#N/A</v>
      </c>
      <c r="L127" s="99" t="e">
        <f>#N/A</f>
        <v>#N/A</v>
      </c>
      <c r="M127" s="99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6" t="e">
        <f>#N/A</f>
        <v>#N/A</v>
      </c>
      <c r="R127" s="28" t="e">
        <f>AVERAGE(F127:Q127)</f>
        <v>#N/A</v>
      </c>
      <c r="S127" s="40"/>
    </row>
    <row r="128" spans="1:19" s="1" customFormat="1" ht="22.5" customHeight="1" thickBot="1" x14ac:dyDescent="0.25">
      <c r="A128" s="22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20" s="1" customFormat="1" ht="51" customHeight="1" thickBot="1" x14ac:dyDescent="0.25">
      <c r="A129" s="532"/>
      <c r="B129" s="533"/>
      <c r="C129" s="32"/>
      <c r="D129" s="32"/>
      <c r="E129" s="87" t="s">
        <v>279</v>
      </c>
      <c r="F129" s="88" t="e">
        <f>#N/A</f>
        <v>#N/A</v>
      </c>
      <c r="G129" s="88" t="e">
        <f>#N/A</f>
        <v>#N/A</v>
      </c>
      <c r="H129" s="88" t="e">
        <f>#N/A</f>
        <v>#N/A</v>
      </c>
      <c r="I129" s="88" t="e">
        <f>#N/A</f>
        <v>#N/A</v>
      </c>
      <c r="J129" s="88" t="e">
        <f>#N/A</f>
        <v>#N/A</v>
      </c>
      <c r="K129" s="88" t="e">
        <f>#N/A</f>
        <v>#N/A</v>
      </c>
      <c r="L129" s="88" t="e">
        <f>#N/A</f>
        <v>#N/A</v>
      </c>
      <c r="M129" s="88" t="e">
        <f>#N/A</f>
        <v>#N/A</v>
      </c>
      <c r="N129" s="88" t="e">
        <f>#N/A</f>
        <v>#N/A</v>
      </c>
      <c r="O129" s="88" t="e">
        <f>#N/A</f>
        <v>#N/A</v>
      </c>
      <c r="P129" s="88" t="e">
        <f>#N/A</f>
        <v>#N/A</v>
      </c>
      <c r="Q129" s="88" t="e">
        <f>#N/A</f>
        <v>#N/A</v>
      </c>
      <c r="R129" s="20" t="e">
        <f>AVERAGE(F129:Q129)</f>
        <v>#N/A</v>
      </c>
      <c r="S129" s="92"/>
      <c r="T129" s="14"/>
    </row>
    <row r="130" spans="1:20" s="1" customFormat="1" ht="22.5" customHeight="1" x14ac:dyDescent="0.2">
      <c r="A130" s="22"/>
      <c r="B130" s="22"/>
      <c r="C130" s="32"/>
      <c r="D130" s="32"/>
      <c r="E130" s="32"/>
      <c r="F130" s="15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33"/>
      <c r="S130" s="40"/>
    </row>
    <row r="131" spans="1:20" s="23" customFormat="1" ht="22.5" customHeight="1" thickBot="1" x14ac:dyDescent="0.25">
      <c r="A131" s="22"/>
      <c r="B131" s="22"/>
      <c r="C131" s="32"/>
      <c r="D131" s="32"/>
      <c r="E131" s="32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33"/>
      <c r="S131" s="40"/>
    </row>
    <row r="132" spans="1:20" s="1" customFormat="1" ht="22.5" customHeight="1" x14ac:dyDescent="0.2">
      <c r="A132" s="557" t="s">
        <v>155</v>
      </c>
      <c r="B132" s="541" t="s">
        <v>86</v>
      </c>
      <c r="C132" s="544" t="s">
        <v>270</v>
      </c>
      <c r="D132" s="545"/>
      <c r="E132" s="546"/>
      <c r="F132" s="83">
        <v>6.4</v>
      </c>
      <c r="G132" s="34">
        <v>6.4</v>
      </c>
      <c r="H132" s="34">
        <v>6.4</v>
      </c>
      <c r="I132" s="34">
        <v>6.4</v>
      </c>
      <c r="J132" s="34">
        <v>6.4</v>
      </c>
      <c r="K132" s="34">
        <v>6.4</v>
      </c>
      <c r="L132" s="34">
        <v>6.4</v>
      </c>
      <c r="M132" s="34">
        <v>6.4</v>
      </c>
      <c r="N132" s="34">
        <v>6.4</v>
      </c>
      <c r="O132" s="34">
        <v>6.4</v>
      </c>
      <c r="P132" s="34">
        <v>6.4</v>
      </c>
      <c r="Q132" s="34">
        <v>6.4</v>
      </c>
      <c r="R132" s="48">
        <f>AVERAGE(F132:Q132)</f>
        <v>6.3999999999999995</v>
      </c>
      <c r="S132" s="92"/>
    </row>
    <row r="133" spans="1:20" s="1" customFormat="1" ht="29.25" customHeight="1" x14ac:dyDescent="0.2">
      <c r="A133" s="558"/>
      <c r="B133" s="556"/>
      <c r="C133" s="335"/>
      <c r="D133" s="336"/>
      <c r="E133" s="318" t="s">
        <v>359</v>
      </c>
      <c r="F133" s="30">
        <v>-0.4</v>
      </c>
      <c r="G133" s="31">
        <v>-0.4</v>
      </c>
      <c r="H133" s="31">
        <v>-0.4</v>
      </c>
      <c r="I133" s="31">
        <v>-0.4</v>
      </c>
      <c r="J133" s="31">
        <v>-0.4</v>
      </c>
      <c r="K133" s="31">
        <v>-0.4</v>
      </c>
      <c r="L133" s="31">
        <v>-0.4</v>
      </c>
      <c r="M133" s="31">
        <v>-0.4</v>
      </c>
      <c r="N133" s="31">
        <v>-0.4</v>
      </c>
      <c r="O133" s="31">
        <v>-0.4</v>
      </c>
      <c r="P133" s="31">
        <v>-0.4</v>
      </c>
      <c r="Q133" s="31">
        <v>-0.4</v>
      </c>
      <c r="R133" s="46">
        <f>AVERAGE(F133:Q133)</f>
        <v>-0.39999999999999997</v>
      </c>
      <c r="S133" s="92"/>
    </row>
    <row r="134" spans="1:20" s="1" customFormat="1" ht="22.5" customHeight="1" thickBot="1" x14ac:dyDescent="0.25">
      <c r="A134" s="558"/>
      <c r="B134" s="542"/>
      <c r="C134" s="210" t="s">
        <v>160</v>
      </c>
      <c r="D134" s="211" t="s">
        <v>161</v>
      </c>
      <c r="E134" s="182" t="s">
        <v>162</v>
      </c>
      <c r="F134" s="79">
        <v>0.1</v>
      </c>
      <c r="G134" s="53">
        <v>0.1</v>
      </c>
      <c r="H134" s="53">
        <v>0.1</v>
      </c>
      <c r="I134" s="53">
        <v>0.1</v>
      </c>
      <c r="J134" s="53">
        <v>0.1</v>
      </c>
      <c r="K134" s="53">
        <v>0.1</v>
      </c>
      <c r="L134" s="53">
        <v>0.1</v>
      </c>
      <c r="M134" s="53">
        <v>0.1</v>
      </c>
      <c r="N134" s="53">
        <v>0.1</v>
      </c>
      <c r="O134" s="53">
        <v>0.1</v>
      </c>
      <c r="P134" s="53">
        <v>0.1</v>
      </c>
      <c r="Q134" s="53">
        <v>0.1</v>
      </c>
      <c r="R134" s="49">
        <f>AVERAGE(F134:Q134)</f>
        <v>9.9999999999999992E-2</v>
      </c>
      <c r="S134" s="92"/>
    </row>
    <row r="135" spans="1:20" s="1" customFormat="1" ht="22.5" customHeight="1" thickBot="1" x14ac:dyDescent="0.25">
      <c r="A135" s="558"/>
      <c r="B135" s="543"/>
      <c r="C135" s="547" t="s">
        <v>7</v>
      </c>
      <c r="D135" s="548"/>
      <c r="E135" s="549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20" s="1" customFormat="1" ht="22.5" customHeight="1" thickBot="1" x14ac:dyDescent="0.25">
      <c r="A136" s="558"/>
      <c r="B136" s="22"/>
      <c r="C136" s="32"/>
      <c r="D136" s="32"/>
      <c r="E136" s="32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20" s="1" customFormat="1" ht="22.5" customHeight="1" x14ac:dyDescent="0.2">
      <c r="A137" s="558"/>
      <c r="B137" s="541" t="s">
        <v>87</v>
      </c>
      <c r="C137" s="544" t="s">
        <v>270</v>
      </c>
      <c r="D137" s="545"/>
      <c r="E137" s="546"/>
      <c r="F137" s="83">
        <v>1.4</v>
      </c>
      <c r="G137" s="34">
        <v>1.4</v>
      </c>
      <c r="H137" s="34">
        <v>1.4</v>
      </c>
      <c r="I137" s="34">
        <v>1.4</v>
      </c>
      <c r="J137" s="34">
        <v>1.4</v>
      </c>
      <c r="K137" s="34">
        <v>1.4</v>
      </c>
      <c r="L137" s="34">
        <v>1.4</v>
      </c>
      <c r="M137" s="34">
        <v>1.4</v>
      </c>
      <c r="N137" s="34">
        <v>1.4</v>
      </c>
      <c r="O137" s="34">
        <v>1.4</v>
      </c>
      <c r="P137" s="34">
        <v>1.4</v>
      </c>
      <c r="Q137" s="34">
        <v>1.4</v>
      </c>
      <c r="R137" s="48">
        <f>AVERAGE(F137:Q137)</f>
        <v>1.4000000000000001</v>
      </c>
      <c r="S137" s="92"/>
    </row>
    <row r="138" spans="1:20" s="1" customFormat="1" ht="22.5" customHeight="1" thickBot="1" x14ac:dyDescent="0.25">
      <c r="A138" s="558"/>
      <c r="B138" s="542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6"/>
      <c r="S138" s="92"/>
    </row>
    <row r="139" spans="1:20" s="1" customFormat="1" ht="22.5" customHeight="1" thickBot="1" x14ac:dyDescent="0.25">
      <c r="A139" s="558"/>
      <c r="B139" s="543"/>
      <c r="C139" s="583" t="s">
        <v>7</v>
      </c>
      <c r="D139" s="584"/>
      <c r="E139" s="585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20" s="1" customFormat="1" ht="22.5" customHeight="1" thickBot="1" x14ac:dyDescent="0.25">
      <c r="A140" s="558"/>
      <c r="B140" s="22"/>
      <c r="C140" s="200"/>
      <c r="D140" s="200"/>
      <c r="E140" s="200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20" s="1" customFormat="1" ht="22.5" customHeight="1" x14ac:dyDescent="0.2">
      <c r="A141" s="558"/>
      <c r="B141" s="541" t="s">
        <v>222</v>
      </c>
      <c r="C141" s="544" t="s">
        <v>270</v>
      </c>
      <c r="D141" s="545"/>
      <c r="E141" s="546"/>
      <c r="F141" s="83">
        <v>1.66</v>
      </c>
      <c r="G141" s="34">
        <v>1.66</v>
      </c>
      <c r="H141" s="34">
        <v>1.66</v>
      </c>
      <c r="I141" s="34">
        <v>1.66</v>
      </c>
      <c r="J141" s="34">
        <v>1.66</v>
      </c>
      <c r="K141" s="34">
        <v>1.66</v>
      </c>
      <c r="L141" s="34">
        <v>1.66</v>
      </c>
      <c r="M141" s="34">
        <v>1.66</v>
      </c>
      <c r="N141" s="34">
        <v>1.66</v>
      </c>
      <c r="O141" s="34">
        <v>1.66</v>
      </c>
      <c r="P141" s="34">
        <v>1.66</v>
      </c>
      <c r="Q141" s="34">
        <v>1.66</v>
      </c>
      <c r="R141" s="50">
        <f>AVERAGE(F141:Q141)</f>
        <v>1.66</v>
      </c>
      <c r="S141" s="40"/>
    </row>
    <row r="142" spans="1:20" s="1" customFormat="1" ht="22.5" customHeight="1" x14ac:dyDescent="0.2">
      <c r="A142" s="558"/>
      <c r="B142" s="556"/>
      <c r="C142" s="251"/>
      <c r="D142" s="252"/>
      <c r="E142" s="253" t="s">
        <v>361</v>
      </c>
      <c r="F142" s="110">
        <v>0.2</v>
      </c>
      <c r="G142" s="35">
        <v>0.2</v>
      </c>
      <c r="H142" s="35">
        <v>0.5</v>
      </c>
      <c r="I142" s="35">
        <v>0.5</v>
      </c>
      <c r="J142" s="35">
        <v>0.5</v>
      </c>
      <c r="K142" s="35">
        <v>0.5</v>
      </c>
      <c r="L142" s="35">
        <v>0.5</v>
      </c>
      <c r="M142" s="35">
        <v>0.5</v>
      </c>
      <c r="N142" s="35">
        <v>0.5</v>
      </c>
      <c r="O142" s="35">
        <v>0.5</v>
      </c>
      <c r="P142" s="35">
        <v>0.5</v>
      </c>
      <c r="Q142" s="35">
        <v>0.5</v>
      </c>
      <c r="R142" s="46">
        <f>AVERAGE(F142:Q142)</f>
        <v>0.45</v>
      </c>
      <c r="S142" s="40"/>
    </row>
    <row r="143" spans="1:20" s="1" customFormat="1" ht="22.5" customHeight="1" x14ac:dyDescent="0.2">
      <c r="A143" s="558"/>
      <c r="B143" s="556"/>
      <c r="C143" s="209"/>
      <c r="D143" s="176"/>
      <c r="E143" s="177" t="s">
        <v>360</v>
      </c>
      <c r="F143" s="77">
        <v>0.4</v>
      </c>
      <c r="G143" s="29">
        <v>0.4</v>
      </c>
      <c r="H143" s="29">
        <v>0.4</v>
      </c>
      <c r="I143" s="29">
        <v>0.4</v>
      </c>
      <c r="J143" s="29">
        <v>0.4</v>
      </c>
      <c r="K143" s="29">
        <v>0.4</v>
      </c>
      <c r="L143" s="29">
        <v>0.4</v>
      </c>
      <c r="M143" s="29">
        <v>0.4</v>
      </c>
      <c r="N143" s="29">
        <v>0.4</v>
      </c>
      <c r="O143" s="29">
        <v>0.4</v>
      </c>
      <c r="P143" s="29">
        <v>0.4</v>
      </c>
      <c r="Q143" s="41">
        <v>0.4</v>
      </c>
      <c r="R143" s="46">
        <f>AVERAGE(F143:Q143)</f>
        <v>0.39999999999999997</v>
      </c>
      <c r="S143" s="40"/>
    </row>
    <row r="144" spans="1:20" s="1" customFormat="1" ht="22.5" customHeight="1" thickBot="1" x14ac:dyDescent="0.25">
      <c r="A144" s="558"/>
      <c r="B144" s="542"/>
      <c r="C144" s="198"/>
      <c r="D144" s="196"/>
      <c r="E144" s="182"/>
      <c r="F144" s="79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49"/>
      <c r="S144" s="40"/>
    </row>
    <row r="145" spans="1:19" s="1" customFormat="1" ht="28.5" customHeight="1" thickBot="1" x14ac:dyDescent="0.25">
      <c r="A145" s="558"/>
      <c r="B145" s="543"/>
      <c r="C145" s="547" t="s">
        <v>7</v>
      </c>
      <c r="D145" s="548"/>
      <c r="E145" s="549"/>
      <c r="F145" s="82" t="e">
        <f>#N/A</f>
        <v>#N/A</v>
      </c>
      <c r="G145" s="26" t="e">
        <f>#N/A</f>
        <v>#N/A</v>
      </c>
      <c r="H145" s="26" t="e">
        <f>#N/A</f>
        <v>#N/A</v>
      </c>
      <c r="I145" s="26" t="e">
        <f>#N/A</f>
        <v>#N/A</v>
      </c>
      <c r="J145" s="26" t="e">
        <f>#N/A</f>
        <v>#N/A</v>
      </c>
      <c r="K145" s="26" t="e">
        <f>#N/A</f>
        <v>#N/A</v>
      </c>
      <c r="L145" s="26" t="e">
        <f>#N/A</f>
        <v>#N/A</v>
      </c>
      <c r="M145" s="26" t="e">
        <f>#N/A</f>
        <v>#N/A</v>
      </c>
      <c r="N145" s="26" t="e">
        <f>#N/A</f>
        <v>#N/A</v>
      </c>
      <c r="O145" s="26" t="e">
        <f>#N/A</f>
        <v>#N/A</v>
      </c>
      <c r="P145" s="26" t="e">
        <f>#N/A</f>
        <v>#N/A</v>
      </c>
      <c r="Q145" s="27" t="e">
        <f>#N/A</f>
        <v>#N/A</v>
      </c>
      <c r="R145" s="28" t="e">
        <f>AVERAGE(F145:Q145)</f>
        <v>#N/A</v>
      </c>
      <c r="S145" s="40"/>
    </row>
    <row r="146" spans="1:19" s="1" customFormat="1" ht="22.5" customHeight="1" thickBot="1" x14ac:dyDescent="0.25">
      <c r="A146" s="558"/>
      <c r="B146" s="22"/>
      <c r="C146" s="200"/>
      <c r="D146" s="200"/>
      <c r="E146" s="200"/>
      <c r="F146" s="15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33"/>
      <c r="S146" s="40"/>
    </row>
    <row r="147" spans="1:19" s="1" customFormat="1" ht="22.5" customHeight="1" x14ac:dyDescent="0.2">
      <c r="A147" s="558"/>
      <c r="B147" s="541" t="s">
        <v>88</v>
      </c>
      <c r="C147" s="544" t="s">
        <v>270</v>
      </c>
      <c r="D147" s="545"/>
      <c r="E147" s="546"/>
      <c r="F147" s="83">
        <v>5.0999999999999996</v>
      </c>
      <c r="G147" s="34">
        <v>5.0999999999999996</v>
      </c>
      <c r="H147" s="34">
        <v>5.0999999999999996</v>
      </c>
      <c r="I147" s="34">
        <v>5.0999999999999996</v>
      </c>
      <c r="J147" s="34">
        <v>5.0999999999999996</v>
      </c>
      <c r="K147" s="34">
        <v>5.0999999999999996</v>
      </c>
      <c r="L147" s="34">
        <v>5.0999999999999996</v>
      </c>
      <c r="M147" s="34">
        <v>5.0999999999999996</v>
      </c>
      <c r="N147" s="34">
        <v>5.0999999999999996</v>
      </c>
      <c r="O147" s="34">
        <v>5.0999999999999996</v>
      </c>
      <c r="P147" s="34">
        <v>5.0999999999999996</v>
      </c>
      <c r="Q147" s="34">
        <v>5.0999999999999996</v>
      </c>
      <c r="R147" s="48">
        <f>AVERAGE(F147:Q147)</f>
        <v>5.1000000000000005</v>
      </c>
      <c r="S147" s="92"/>
    </row>
    <row r="148" spans="1:19" s="1" customFormat="1" ht="22.5" customHeight="1" thickBot="1" x14ac:dyDescent="0.25">
      <c r="A148" s="558"/>
      <c r="B148" s="542"/>
      <c r="C148" s="198"/>
      <c r="D148" s="196"/>
      <c r="E148" s="182"/>
      <c r="F148" s="79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49"/>
      <c r="S148" s="92"/>
    </row>
    <row r="149" spans="1:19" s="1" customFormat="1" ht="22.5" customHeight="1" thickBot="1" x14ac:dyDescent="0.25">
      <c r="A149" s="558"/>
      <c r="B149" s="543"/>
      <c r="C149" s="547" t="s">
        <v>7</v>
      </c>
      <c r="D149" s="548"/>
      <c r="E149" s="549"/>
      <c r="F149" s="82" t="e">
        <f>#N/A</f>
        <v>#N/A</v>
      </c>
      <c r="G149" s="26" t="e">
        <f>#N/A</f>
        <v>#N/A</v>
      </c>
      <c r="H149" s="26" t="e">
        <f>#N/A</f>
        <v>#N/A</v>
      </c>
      <c r="I149" s="26" t="e">
        <f>#N/A</f>
        <v>#N/A</v>
      </c>
      <c r="J149" s="26" t="e">
        <f>#N/A</f>
        <v>#N/A</v>
      </c>
      <c r="K149" s="26" t="e">
        <f>#N/A</f>
        <v>#N/A</v>
      </c>
      <c r="L149" s="26" t="e">
        <f>#N/A</f>
        <v>#N/A</v>
      </c>
      <c r="M149" s="26" t="e">
        <f>#N/A</f>
        <v>#N/A</v>
      </c>
      <c r="N149" s="26" t="e">
        <f>#N/A</f>
        <v>#N/A</v>
      </c>
      <c r="O149" s="26" t="e">
        <f>#N/A</f>
        <v>#N/A</v>
      </c>
      <c r="P149" s="26" t="e">
        <f>#N/A</f>
        <v>#N/A</v>
      </c>
      <c r="Q149" s="27" t="e">
        <f>#N/A</f>
        <v>#N/A</v>
      </c>
      <c r="R149" s="28" t="e">
        <f>AVERAGE(F149:Q149)</f>
        <v>#N/A</v>
      </c>
      <c r="S149" s="40"/>
    </row>
    <row r="150" spans="1:19" s="1" customFormat="1" ht="22.5" customHeight="1" thickBot="1" x14ac:dyDescent="0.25">
      <c r="A150" s="558"/>
      <c r="B150" s="22"/>
      <c r="C150" s="32"/>
      <c r="D150" s="32"/>
      <c r="E150" s="32"/>
      <c r="F150" s="15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33"/>
      <c r="S150" s="40"/>
    </row>
    <row r="151" spans="1:19" s="1" customFormat="1" ht="22.5" customHeight="1" x14ac:dyDescent="0.2">
      <c r="A151" s="558"/>
      <c r="B151" s="541" t="s">
        <v>89</v>
      </c>
      <c r="C151" s="544" t="s">
        <v>270</v>
      </c>
      <c r="D151" s="545"/>
      <c r="E151" s="546"/>
      <c r="F151" s="83">
        <v>0.7</v>
      </c>
      <c r="G151" s="34">
        <v>0.7</v>
      </c>
      <c r="H151" s="34">
        <v>0.7</v>
      </c>
      <c r="I151" s="34">
        <v>0.7</v>
      </c>
      <c r="J151" s="34">
        <v>0.7</v>
      </c>
      <c r="K151" s="34">
        <v>0.7</v>
      </c>
      <c r="L151" s="34">
        <v>0.7</v>
      </c>
      <c r="M151" s="34">
        <v>0.7</v>
      </c>
      <c r="N151" s="34">
        <v>0.7</v>
      </c>
      <c r="O151" s="34">
        <v>0.7</v>
      </c>
      <c r="P151" s="34">
        <v>0.7</v>
      </c>
      <c r="Q151" s="34">
        <v>0.7</v>
      </c>
      <c r="R151" s="48">
        <f>AVERAGE(F151:Q151)</f>
        <v>0.70000000000000007</v>
      </c>
      <c r="S151" s="92"/>
    </row>
    <row r="152" spans="1:19" s="1" customFormat="1" ht="22.5" customHeight="1" thickBot="1" x14ac:dyDescent="0.25">
      <c r="A152" s="558"/>
      <c r="B152" s="542"/>
      <c r="C152" s="198"/>
      <c r="D152" s="196"/>
      <c r="E152" s="182"/>
      <c r="F152" s="79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49"/>
      <c r="S152" s="92"/>
    </row>
    <row r="153" spans="1:19" s="1" customFormat="1" ht="22.5" customHeight="1" thickBot="1" x14ac:dyDescent="0.25">
      <c r="A153" s="558"/>
      <c r="B153" s="543"/>
      <c r="C153" s="547" t="s">
        <v>7</v>
      </c>
      <c r="D153" s="548"/>
      <c r="E153" s="549"/>
      <c r="F153" s="82" t="e">
        <f>#N/A</f>
        <v>#N/A</v>
      </c>
      <c r="G153" s="26" t="e">
        <f>#N/A</f>
        <v>#N/A</v>
      </c>
      <c r="H153" s="26" t="e">
        <f>#N/A</f>
        <v>#N/A</v>
      </c>
      <c r="I153" s="26" t="e">
        <f>#N/A</f>
        <v>#N/A</v>
      </c>
      <c r="J153" s="26" t="e">
        <f>#N/A</f>
        <v>#N/A</v>
      </c>
      <c r="K153" s="26" t="e">
        <f>#N/A</f>
        <v>#N/A</v>
      </c>
      <c r="L153" s="26" t="e">
        <f>#N/A</f>
        <v>#N/A</v>
      </c>
      <c r="M153" s="26" t="e">
        <f>#N/A</f>
        <v>#N/A</v>
      </c>
      <c r="N153" s="26" t="e">
        <f>#N/A</f>
        <v>#N/A</v>
      </c>
      <c r="O153" s="26" t="e">
        <f>#N/A</f>
        <v>#N/A</v>
      </c>
      <c r="P153" s="26" t="e">
        <f>#N/A</f>
        <v>#N/A</v>
      </c>
      <c r="Q153" s="27" t="e">
        <f>#N/A</f>
        <v>#N/A</v>
      </c>
      <c r="R153" s="28" t="e">
        <f>AVERAGE(F153:Q153)</f>
        <v>#N/A</v>
      </c>
      <c r="S153" s="40"/>
    </row>
    <row r="154" spans="1:19" s="1" customFormat="1" ht="22.5" customHeight="1" thickBot="1" x14ac:dyDescent="0.25">
      <c r="A154" s="558"/>
      <c r="B154" s="22"/>
      <c r="C154" s="32"/>
      <c r="D154" s="32"/>
      <c r="E154" s="32"/>
      <c r="F154" s="15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33"/>
      <c r="S154" s="40"/>
    </row>
    <row r="155" spans="1:19" s="1" customFormat="1" ht="22.5" customHeight="1" x14ac:dyDescent="0.2">
      <c r="A155" s="558"/>
      <c r="B155" s="541" t="s">
        <v>90</v>
      </c>
      <c r="C155" s="544" t="s">
        <v>270</v>
      </c>
      <c r="D155" s="545"/>
      <c r="E155" s="546"/>
      <c r="F155" s="83">
        <v>2.11</v>
      </c>
      <c r="G155" s="34">
        <v>2.11</v>
      </c>
      <c r="H155" s="34">
        <v>2.11</v>
      </c>
      <c r="I155" s="34">
        <v>2.11</v>
      </c>
      <c r="J155" s="34">
        <v>2.11</v>
      </c>
      <c r="K155" s="34">
        <v>2.11</v>
      </c>
      <c r="L155" s="34">
        <v>2.11</v>
      </c>
      <c r="M155" s="34">
        <v>2.11</v>
      </c>
      <c r="N155" s="34">
        <v>2.11</v>
      </c>
      <c r="O155" s="34">
        <v>2.11</v>
      </c>
      <c r="P155" s="34">
        <v>2.11</v>
      </c>
      <c r="Q155" s="34">
        <v>2.11</v>
      </c>
      <c r="R155" s="50">
        <f>AVERAGE(F155:Q155)</f>
        <v>2.11</v>
      </c>
      <c r="S155" s="92"/>
    </row>
    <row r="156" spans="1:19" s="1" customFormat="1" ht="22.5" customHeight="1" thickBot="1" x14ac:dyDescent="0.25">
      <c r="A156" s="558"/>
      <c r="B156" s="542"/>
      <c r="C156" s="198"/>
      <c r="D156" s="196"/>
      <c r="E156" s="182"/>
      <c r="F156" s="79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49"/>
      <c r="S156" s="92"/>
    </row>
    <row r="157" spans="1:19" s="1" customFormat="1" ht="22.5" customHeight="1" thickBot="1" x14ac:dyDescent="0.25">
      <c r="A157" s="559"/>
      <c r="B157" s="543"/>
      <c r="C157" s="547" t="s">
        <v>7</v>
      </c>
      <c r="D157" s="548"/>
      <c r="E157" s="549"/>
      <c r="F157" s="82" t="e">
        <f>#N/A</f>
        <v>#N/A</v>
      </c>
      <c r="G157" s="26" t="e">
        <f>#N/A</f>
        <v>#N/A</v>
      </c>
      <c r="H157" s="26" t="e">
        <f>#N/A</f>
        <v>#N/A</v>
      </c>
      <c r="I157" s="26" t="e">
        <f>#N/A</f>
        <v>#N/A</v>
      </c>
      <c r="J157" s="26" t="e">
        <f>#N/A</f>
        <v>#N/A</v>
      </c>
      <c r="K157" s="26" t="e">
        <f>#N/A</f>
        <v>#N/A</v>
      </c>
      <c r="L157" s="26" t="e">
        <f>#N/A</f>
        <v>#N/A</v>
      </c>
      <c r="M157" s="26" t="e">
        <f>#N/A</f>
        <v>#N/A</v>
      </c>
      <c r="N157" s="26" t="e">
        <f>#N/A</f>
        <v>#N/A</v>
      </c>
      <c r="O157" s="26" t="e">
        <f>#N/A</f>
        <v>#N/A</v>
      </c>
      <c r="P157" s="26" t="e">
        <f>#N/A</f>
        <v>#N/A</v>
      </c>
      <c r="Q157" s="27" t="e">
        <f>#N/A</f>
        <v>#N/A</v>
      </c>
      <c r="R157" s="28" t="e">
        <f>AVERAGE(F157:Q157)</f>
        <v>#N/A</v>
      </c>
      <c r="S157" s="40"/>
    </row>
    <row r="158" spans="1:19" s="1" customFormat="1" ht="22.5" customHeight="1" thickBot="1" x14ac:dyDescent="0.25">
      <c r="A158" s="193"/>
      <c r="B158" s="22"/>
      <c r="C158" s="32"/>
      <c r="D158" s="32"/>
      <c r="E158" s="32"/>
      <c r="F158" s="15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33"/>
      <c r="S158" s="40"/>
    </row>
    <row r="159" spans="1:19" s="1" customFormat="1" ht="55.5" customHeight="1" thickBot="1" x14ac:dyDescent="0.25">
      <c r="A159" s="193"/>
      <c r="B159" s="22"/>
      <c r="C159" s="32"/>
      <c r="D159" s="32"/>
      <c r="E159" s="87" t="s">
        <v>279</v>
      </c>
      <c r="F159" s="88" t="e">
        <f>F135+F139+F149+F153+F157+F145</f>
        <v>#N/A</v>
      </c>
      <c r="G159" s="88" t="e">
        <f>#N/A</f>
        <v>#N/A</v>
      </c>
      <c r="H159" s="88" t="e">
        <f>#N/A</f>
        <v>#N/A</v>
      </c>
      <c r="I159" s="88" t="e">
        <f>#N/A</f>
        <v>#N/A</v>
      </c>
      <c r="J159" s="88" t="e">
        <f>#N/A</f>
        <v>#N/A</v>
      </c>
      <c r="K159" s="88" t="e">
        <f>#N/A</f>
        <v>#N/A</v>
      </c>
      <c r="L159" s="88" t="e">
        <f>#N/A</f>
        <v>#N/A</v>
      </c>
      <c r="M159" s="88" t="e">
        <f>#N/A</f>
        <v>#N/A</v>
      </c>
      <c r="N159" s="88" t="e">
        <f>#N/A</f>
        <v>#N/A</v>
      </c>
      <c r="O159" s="88" t="e">
        <f>#N/A</f>
        <v>#N/A</v>
      </c>
      <c r="P159" s="88" t="e">
        <f>#N/A</f>
        <v>#N/A</v>
      </c>
      <c r="Q159" s="88" t="e">
        <f>#N/A</f>
        <v>#N/A</v>
      </c>
      <c r="R159" s="20" t="e">
        <f>AVERAGE(F159:Q159)</f>
        <v>#N/A</v>
      </c>
      <c r="S159" s="40"/>
    </row>
    <row r="160" spans="1:19" s="1" customFormat="1" ht="39" customHeight="1" x14ac:dyDescent="0.2">
      <c r="A160" s="193"/>
      <c r="B160" s="22"/>
      <c r="C160" s="32"/>
      <c r="D160" s="32"/>
      <c r="E160" s="21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92"/>
      <c r="S160" s="40"/>
    </row>
    <row r="161" spans="1:19" s="1" customFormat="1" ht="39" customHeight="1" thickBot="1" x14ac:dyDescent="0.25">
      <c r="A161" s="193"/>
      <c r="B161" s="22"/>
      <c r="C161" s="32"/>
      <c r="D161" s="32"/>
      <c r="E161" s="21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92"/>
      <c r="S161" s="40"/>
    </row>
    <row r="162" spans="1:19" s="1" customFormat="1" ht="25.5" customHeight="1" x14ac:dyDescent="0.2">
      <c r="A162" s="580" t="s">
        <v>175</v>
      </c>
      <c r="B162" s="541" t="s">
        <v>105</v>
      </c>
      <c r="C162" s="544" t="s">
        <v>270</v>
      </c>
      <c r="D162" s="545"/>
      <c r="E162" s="546"/>
      <c r="F162" s="83">
        <v>1</v>
      </c>
      <c r="G162" s="34">
        <v>1</v>
      </c>
      <c r="H162" s="34">
        <v>1</v>
      </c>
      <c r="I162" s="34">
        <v>1</v>
      </c>
      <c r="J162" s="34">
        <v>1</v>
      </c>
      <c r="K162" s="34">
        <v>1</v>
      </c>
      <c r="L162" s="34">
        <v>1</v>
      </c>
      <c r="M162" s="34">
        <v>1</v>
      </c>
      <c r="N162" s="34">
        <v>1</v>
      </c>
      <c r="O162" s="34">
        <v>1</v>
      </c>
      <c r="P162" s="34">
        <v>1</v>
      </c>
      <c r="Q162" s="34">
        <v>1</v>
      </c>
      <c r="R162" s="48">
        <f>AVERAGE(F162:Q162)</f>
        <v>1</v>
      </c>
      <c r="S162" s="40"/>
    </row>
    <row r="163" spans="1:19" s="1" customFormat="1" ht="25.5" customHeight="1" x14ac:dyDescent="0.2">
      <c r="A163" s="581"/>
      <c r="B163" s="556"/>
      <c r="C163" s="188"/>
      <c r="D163" s="189"/>
      <c r="E163" s="190"/>
      <c r="F163" s="110"/>
      <c r="G163" s="110"/>
      <c r="H163" s="110"/>
      <c r="I163" s="110"/>
      <c r="J163" s="110"/>
      <c r="K163" s="110"/>
      <c r="L163" s="110"/>
      <c r="M163" s="110"/>
      <c r="N163" s="110"/>
      <c r="O163" s="110"/>
      <c r="P163" s="110"/>
      <c r="Q163" s="110"/>
      <c r="R163" s="147"/>
      <c r="S163" s="40"/>
    </row>
    <row r="164" spans="1:19" s="1" customFormat="1" ht="22.5" customHeight="1" thickBot="1" x14ac:dyDescent="0.25">
      <c r="A164" s="581"/>
      <c r="B164" s="556"/>
      <c r="C164" s="201"/>
      <c r="D164" s="194"/>
      <c r="E164" s="178"/>
      <c r="F164" s="94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46"/>
      <c r="S164" s="40"/>
    </row>
    <row r="165" spans="1:19" s="1" customFormat="1" ht="22.5" customHeight="1" thickBot="1" x14ac:dyDescent="0.25">
      <c r="A165" s="581"/>
      <c r="B165" s="543"/>
      <c r="C165" s="547" t="s">
        <v>7</v>
      </c>
      <c r="D165" s="548"/>
      <c r="E165" s="549"/>
      <c r="F165" s="82" t="e">
        <f>#N/A</f>
        <v>#N/A</v>
      </c>
      <c r="G165" s="26" t="e">
        <f>#N/A</f>
        <v>#N/A</v>
      </c>
      <c r="H165" s="26" t="e">
        <f>#N/A</f>
        <v>#N/A</v>
      </c>
      <c r="I165" s="26" t="e">
        <f>#N/A</f>
        <v>#N/A</v>
      </c>
      <c r="J165" s="26" t="e">
        <f>#N/A</f>
        <v>#N/A</v>
      </c>
      <c r="K165" s="26" t="e">
        <f>#N/A</f>
        <v>#N/A</v>
      </c>
      <c r="L165" s="26" t="e">
        <f>#N/A</f>
        <v>#N/A</v>
      </c>
      <c r="M165" s="26" t="e">
        <f>#N/A</f>
        <v>#N/A</v>
      </c>
      <c r="N165" s="26" t="e">
        <f>#N/A</f>
        <v>#N/A</v>
      </c>
      <c r="O165" s="26" t="e">
        <f>#N/A</f>
        <v>#N/A</v>
      </c>
      <c r="P165" s="26" t="e">
        <f>#N/A</f>
        <v>#N/A</v>
      </c>
      <c r="Q165" s="26" t="e">
        <f>#N/A</f>
        <v>#N/A</v>
      </c>
      <c r="R165" s="28" t="e">
        <f>AVERAGE(F165:Q165)</f>
        <v>#N/A</v>
      </c>
      <c r="S165" s="40"/>
    </row>
    <row r="166" spans="1:19" s="1" customFormat="1" ht="24" customHeight="1" thickBot="1" x14ac:dyDescent="0.25">
      <c r="A166" s="581"/>
      <c r="B166" s="22"/>
      <c r="C166" s="32"/>
      <c r="D166" s="32"/>
      <c r="E166" s="21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92"/>
      <c r="S166" s="40"/>
    </row>
    <row r="167" spans="1:19" s="23" customFormat="1" ht="22.5" customHeight="1" x14ac:dyDescent="0.2">
      <c r="A167" s="581"/>
      <c r="B167" s="541" t="s">
        <v>3</v>
      </c>
      <c r="C167" s="544" t="s">
        <v>270</v>
      </c>
      <c r="D167" s="545"/>
      <c r="E167" s="546"/>
      <c r="F167" s="83">
        <v>1.6</v>
      </c>
      <c r="G167" s="34">
        <v>1.6</v>
      </c>
      <c r="H167" s="34">
        <v>1.6</v>
      </c>
      <c r="I167" s="34">
        <v>1.6</v>
      </c>
      <c r="J167" s="34">
        <v>1.6</v>
      </c>
      <c r="K167" s="34">
        <v>1.6</v>
      </c>
      <c r="L167" s="34">
        <v>1.6</v>
      </c>
      <c r="M167" s="34">
        <v>1.6</v>
      </c>
      <c r="N167" s="34">
        <v>1.6</v>
      </c>
      <c r="O167" s="34">
        <v>1.6</v>
      </c>
      <c r="P167" s="34">
        <v>1.6</v>
      </c>
      <c r="Q167" s="34">
        <v>1.6</v>
      </c>
      <c r="R167" s="48">
        <f>AVERAGE(F167:Q167)</f>
        <v>1.5999999999999999</v>
      </c>
      <c r="S167" s="92"/>
    </row>
    <row r="168" spans="1:19" s="23" customFormat="1" ht="22.5" customHeight="1" thickBot="1" x14ac:dyDescent="0.25">
      <c r="A168" s="581"/>
      <c r="B168" s="542"/>
      <c r="C168" s="198"/>
      <c r="D168" s="196"/>
      <c r="E168" s="182"/>
      <c r="F168" s="79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147"/>
      <c r="S168" s="92"/>
    </row>
    <row r="169" spans="1:19" s="23" customFormat="1" ht="22.5" customHeight="1" thickBot="1" x14ac:dyDescent="0.25">
      <c r="A169" s="582"/>
      <c r="B169" s="543"/>
      <c r="C169" s="547" t="s">
        <v>7</v>
      </c>
      <c r="D169" s="548"/>
      <c r="E169" s="549"/>
      <c r="F169" s="82" t="e">
        <f>#N/A</f>
        <v>#N/A</v>
      </c>
      <c r="G169" s="26" t="e">
        <f>#N/A</f>
        <v>#N/A</v>
      </c>
      <c r="H169" s="26" t="e">
        <f>#N/A</f>
        <v>#N/A</v>
      </c>
      <c r="I169" s="26" t="e">
        <f>#N/A</f>
        <v>#N/A</v>
      </c>
      <c r="J169" s="26" t="e">
        <f>#N/A</f>
        <v>#N/A</v>
      </c>
      <c r="K169" s="26" t="e">
        <f>#N/A</f>
        <v>#N/A</v>
      </c>
      <c r="L169" s="26" t="e">
        <f>#N/A</f>
        <v>#N/A</v>
      </c>
      <c r="M169" s="26" t="e">
        <f>#N/A</f>
        <v>#N/A</v>
      </c>
      <c r="N169" s="26" t="e">
        <f>#N/A</f>
        <v>#N/A</v>
      </c>
      <c r="O169" s="26" t="e">
        <f>#N/A</f>
        <v>#N/A</v>
      </c>
      <c r="P169" s="26" t="e">
        <f>#N/A</f>
        <v>#N/A</v>
      </c>
      <c r="Q169" s="27" t="e">
        <f>#N/A</f>
        <v>#N/A</v>
      </c>
      <c r="R169" s="28" t="e">
        <f>AVERAGE(F169:Q169)</f>
        <v>#N/A</v>
      </c>
      <c r="S169" s="40"/>
    </row>
    <row r="170" spans="1:19" s="1" customFormat="1" ht="22.5" customHeight="1" thickBot="1" x14ac:dyDescent="0.25">
      <c r="A170" s="78"/>
      <c r="B170" s="22"/>
      <c r="C170" s="32"/>
      <c r="D170" s="32"/>
      <c r="E170" s="32"/>
      <c r="F170" s="15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33"/>
      <c r="S170" s="40"/>
    </row>
    <row r="171" spans="1:19" s="1" customFormat="1" ht="64.5" customHeight="1" thickBot="1" x14ac:dyDescent="0.25">
      <c r="A171" s="532"/>
      <c r="B171" s="533"/>
      <c r="C171" s="32"/>
      <c r="D171" s="32"/>
      <c r="E171" s="87" t="s">
        <v>279</v>
      </c>
      <c r="F171" s="88" t="e">
        <f>F165+F169</f>
        <v>#N/A</v>
      </c>
      <c r="G171" s="88" t="e">
        <f>#N/A</f>
        <v>#N/A</v>
      </c>
      <c r="H171" s="88" t="e">
        <f>#N/A</f>
        <v>#N/A</v>
      </c>
      <c r="I171" s="88" t="e">
        <f>#N/A</f>
        <v>#N/A</v>
      </c>
      <c r="J171" s="88" t="e">
        <f>#N/A</f>
        <v>#N/A</v>
      </c>
      <c r="K171" s="88" t="e">
        <f>#N/A</f>
        <v>#N/A</v>
      </c>
      <c r="L171" s="88" t="e">
        <f>#N/A</f>
        <v>#N/A</v>
      </c>
      <c r="M171" s="88" t="e">
        <f>#N/A</f>
        <v>#N/A</v>
      </c>
      <c r="N171" s="88" t="e">
        <f>#N/A</f>
        <v>#N/A</v>
      </c>
      <c r="O171" s="88" t="e">
        <f>#N/A</f>
        <v>#N/A</v>
      </c>
      <c r="P171" s="88" t="e">
        <f>#N/A</f>
        <v>#N/A</v>
      </c>
      <c r="Q171" s="88" t="e">
        <f>#N/A</f>
        <v>#N/A</v>
      </c>
      <c r="R171" s="20" t="e">
        <f>AVERAGE(F171:Q171)</f>
        <v>#N/A</v>
      </c>
      <c r="S171" s="92"/>
    </row>
    <row r="172" spans="1:19" s="1" customFormat="1" ht="22.5" customHeight="1" x14ac:dyDescent="0.2">
      <c r="A172" s="78"/>
      <c r="B172" s="22"/>
      <c r="C172" s="32"/>
      <c r="D172" s="32"/>
      <c r="E172" s="32"/>
      <c r="F172" s="15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33"/>
      <c r="S172" s="40"/>
    </row>
    <row r="173" spans="1:19" s="1" customFormat="1" ht="22.5" customHeight="1" x14ac:dyDescent="0.2">
      <c r="A173" s="78"/>
      <c r="B173" s="22"/>
      <c r="C173" s="32"/>
      <c r="D173" s="32"/>
      <c r="E173" s="32"/>
      <c r="F173" s="15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33"/>
      <c r="S173" s="40"/>
    </row>
    <row r="174" spans="1:19" s="23" customFormat="1" ht="22.5" customHeight="1" thickBot="1" x14ac:dyDescent="0.25">
      <c r="A174" s="22"/>
      <c r="B174" s="22"/>
      <c r="C174" s="32"/>
      <c r="D174" s="32"/>
      <c r="E174" s="32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33"/>
      <c r="S174" s="40"/>
    </row>
    <row r="175" spans="1:19" s="1" customFormat="1" ht="22.5" customHeight="1" x14ac:dyDescent="0.2">
      <c r="A175" s="553" t="s">
        <v>100</v>
      </c>
      <c r="B175" s="564" t="s">
        <v>91</v>
      </c>
      <c r="C175" s="544" t="s">
        <v>270</v>
      </c>
      <c r="D175" s="545"/>
      <c r="E175" s="546"/>
      <c r="F175" s="493">
        <v>19.25</v>
      </c>
      <c r="G175" s="395">
        <v>19.25</v>
      </c>
      <c r="H175" s="395">
        <v>19.25</v>
      </c>
      <c r="I175" s="395">
        <v>19.25</v>
      </c>
      <c r="J175" s="395">
        <v>19.25</v>
      </c>
      <c r="K175" s="395">
        <v>19.25</v>
      </c>
      <c r="L175" s="395">
        <v>19.25</v>
      </c>
      <c r="M175" s="395">
        <v>19.25</v>
      </c>
      <c r="N175" s="395">
        <v>19.25</v>
      </c>
      <c r="O175" s="395">
        <v>19.25</v>
      </c>
      <c r="P175" s="395">
        <v>19.25</v>
      </c>
      <c r="Q175" s="395">
        <v>19.25</v>
      </c>
      <c r="R175" s="50">
        <f>AVERAGE(F175:Q175)</f>
        <v>19.25</v>
      </c>
      <c r="S175" s="92"/>
    </row>
    <row r="176" spans="1:19" s="1" customFormat="1" ht="22.5" customHeight="1" x14ac:dyDescent="0.2">
      <c r="A176" s="554"/>
      <c r="B176" s="575"/>
      <c r="C176" s="188"/>
      <c r="D176" s="189"/>
      <c r="E176" s="190" t="s">
        <v>237</v>
      </c>
      <c r="F176" s="150">
        <v>-1.7</v>
      </c>
      <c r="G176" s="29">
        <v>-1.7</v>
      </c>
      <c r="H176" s="29">
        <v>-1.7</v>
      </c>
      <c r="I176" s="29">
        <v>-1.7</v>
      </c>
      <c r="J176" s="29">
        <v>-1.7</v>
      </c>
      <c r="K176" s="29">
        <v>-1.7</v>
      </c>
      <c r="L176" s="29">
        <v>-1.7</v>
      </c>
      <c r="M176" s="29">
        <v>-1.7</v>
      </c>
      <c r="N176" s="29">
        <v>-1.7</v>
      </c>
      <c r="O176" s="29">
        <v>-1.7</v>
      </c>
      <c r="P176" s="29">
        <v>-1.7</v>
      </c>
      <c r="Q176" s="41">
        <v>-1.7</v>
      </c>
      <c r="R176" s="46">
        <f>AVERAGE(F176:Q176)</f>
        <v>-1.6999999999999995</v>
      </c>
      <c r="S176" s="92"/>
    </row>
    <row r="177" spans="1:19" s="1" customFormat="1" ht="22.5" customHeight="1" x14ac:dyDescent="0.2">
      <c r="A177" s="554"/>
      <c r="B177" s="575"/>
      <c r="C177" s="346"/>
      <c r="D177" s="343"/>
      <c r="E177" s="347" t="s">
        <v>255</v>
      </c>
      <c r="F177" s="54">
        <v>1</v>
      </c>
      <c r="G177" s="54">
        <v>1</v>
      </c>
      <c r="H177" s="54">
        <v>1</v>
      </c>
      <c r="I177" s="54">
        <v>1</v>
      </c>
      <c r="J177" s="54">
        <v>1</v>
      </c>
      <c r="K177" s="54">
        <v>1</v>
      </c>
      <c r="L177" s="54">
        <v>1</v>
      </c>
      <c r="M177" s="54">
        <v>1</v>
      </c>
      <c r="N177" s="54">
        <v>1</v>
      </c>
      <c r="O177" s="54">
        <v>1</v>
      </c>
      <c r="P177" s="54">
        <v>1</v>
      </c>
      <c r="Q177" s="54">
        <v>1</v>
      </c>
      <c r="R177" s="46">
        <f>AVERAGE(F177:Q177)</f>
        <v>1</v>
      </c>
      <c r="S177" s="92"/>
    </row>
    <row r="178" spans="1:19" s="1" customFormat="1" ht="40.5" customHeight="1" thickBot="1" x14ac:dyDescent="0.25">
      <c r="A178" s="554"/>
      <c r="B178" s="565"/>
      <c r="C178" s="348" t="s">
        <v>163</v>
      </c>
      <c r="D178" s="349" t="s">
        <v>164</v>
      </c>
      <c r="E178" s="350" t="s">
        <v>165</v>
      </c>
      <c r="F178" s="54">
        <v>1</v>
      </c>
      <c r="G178" s="53">
        <v>1</v>
      </c>
      <c r="H178" s="53">
        <v>1</v>
      </c>
      <c r="I178" s="53">
        <v>1</v>
      </c>
      <c r="J178" s="53">
        <v>1</v>
      </c>
      <c r="K178" s="53">
        <v>1</v>
      </c>
      <c r="L178" s="53">
        <v>1</v>
      </c>
      <c r="M178" s="53">
        <v>1</v>
      </c>
      <c r="N178" s="53">
        <v>1</v>
      </c>
      <c r="O178" s="53">
        <v>1</v>
      </c>
      <c r="P178" s="53">
        <v>1</v>
      </c>
      <c r="Q178" s="53">
        <v>1</v>
      </c>
      <c r="R178" s="49">
        <f>AVERAGE(F178:Q178)</f>
        <v>1</v>
      </c>
      <c r="S178" s="92"/>
    </row>
    <row r="179" spans="1:19" s="1" customFormat="1" ht="22.5" customHeight="1" thickBot="1" x14ac:dyDescent="0.25">
      <c r="A179" s="554"/>
      <c r="B179" s="543"/>
      <c r="C179" s="566" t="s">
        <v>7</v>
      </c>
      <c r="D179" s="567"/>
      <c r="E179" s="568"/>
      <c r="F179" s="82" t="e">
        <f>#N/A</f>
        <v>#N/A</v>
      </c>
      <c r="G179" s="26" t="e">
        <f>#N/A</f>
        <v>#N/A</v>
      </c>
      <c r="H179" s="26" t="e">
        <f>#N/A</f>
        <v>#N/A</v>
      </c>
      <c r="I179" s="26" t="e">
        <f>#N/A</f>
        <v>#N/A</v>
      </c>
      <c r="J179" s="26" t="e">
        <f>#N/A</f>
        <v>#N/A</v>
      </c>
      <c r="K179" s="26" t="e">
        <f>#N/A</f>
        <v>#N/A</v>
      </c>
      <c r="L179" s="26" t="e">
        <f>#N/A</f>
        <v>#N/A</v>
      </c>
      <c r="M179" s="26" t="e">
        <f>#N/A</f>
        <v>#N/A</v>
      </c>
      <c r="N179" s="26" t="e">
        <f>#N/A</f>
        <v>#N/A</v>
      </c>
      <c r="O179" s="26" t="e">
        <f>#N/A</f>
        <v>#N/A</v>
      </c>
      <c r="P179" s="26" t="e">
        <f>#N/A</f>
        <v>#N/A</v>
      </c>
      <c r="Q179" s="27" t="e">
        <f>#N/A</f>
        <v>#N/A</v>
      </c>
      <c r="R179" s="28" t="e">
        <f>AVERAGE(F179:Q179)</f>
        <v>#N/A</v>
      </c>
      <c r="S179" s="40"/>
    </row>
    <row r="180" spans="1:19" s="1" customFormat="1" ht="22.5" customHeight="1" thickBot="1" x14ac:dyDescent="0.25">
      <c r="A180" s="554"/>
      <c r="B180" s="22"/>
      <c r="C180" s="240"/>
      <c r="D180" s="240"/>
      <c r="E180" s="240"/>
      <c r="F180" s="15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33"/>
      <c r="S180" s="40"/>
    </row>
    <row r="181" spans="1:19" s="1" customFormat="1" ht="22.5" customHeight="1" x14ac:dyDescent="0.2">
      <c r="A181" s="554"/>
      <c r="B181" s="541" t="s">
        <v>92</v>
      </c>
      <c r="C181" s="544" t="s">
        <v>270</v>
      </c>
      <c r="D181" s="545"/>
      <c r="E181" s="546"/>
      <c r="F181" s="83">
        <v>3</v>
      </c>
      <c r="G181" s="34">
        <v>3</v>
      </c>
      <c r="H181" s="34">
        <v>3</v>
      </c>
      <c r="I181" s="34">
        <v>3</v>
      </c>
      <c r="J181" s="34">
        <v>3</v>
      </c>
      <c r="K181" s="34">
        <v>3</v>
      </c>
      <c r="L181" s="34">
        <v>3</v>
      </c>
      <c r="M181" s="34">
        <v>3</v>
      </c>
      <c r="N181" s="34">
        <v>3</v>
      </c>
      <c r="O181" s="34">
        <v>3</v>
      </c>
      <c r="P181" s="34">
        <v>3</v>
      </c>
      <c r="Q181" s="34">
        <v>3</v>
      </c>
      <c r="R181" s="50">
        <f>AVERAGE(F181:Q181)</f>
        <v>3</v>
      </c>
      <c r="S181" s="92"/>
    </row>
    <row r="182" spans="1:19" s="1" customFormat="1" ht="22.5" customHeight="1" x14ac:dyDescent="0.2">
      <c r="A182" s="554"/>
      <c r="B182" s="556"/>
      <c r="C182" s="340"/>
      <c r="D182" s="341"/>
      <c r="E182" s="342"/>
      <c r="F182" s="311">
        <v>0</v>
      </c>
      <c r="G182" s="312">
        <v>0</v>
      </c>
      <c r="H182" s="312">
        <v>0</v>
      </c>
      <c r="I182" s="312">
        <v>0</v>
      </c>
      <c r="J182" s="312">
        <v>0</v>
      </c>
      <c r="K182" s="312">
        <v>0</v>
      </c>
      <c r="L182" s="312">
        <v>0</v>
      </c>
      <c r="M182" s="312">
        <v>0</v>
      </c>
      <c r="N182" s="312">
        <v>0</v>
      </c>
      <c r="O182" s="312">
        <v>0</v>
      </c>
      <c r="P182" s="312">
        <v>0</v>
      </c>
      <c r="Q182" s="312">
        <v>0</v>
      </c>
      <c r="R182" s="46">
        <f>AVERAGE(F182:Q182)</f>
        <v>0</v>
      </c>
      <c r="S182" s="92"/>
    </row>
    <row r="183" spans="1:19" s="1" customFormat="1" ht="22.5" customHeight="1" thickBot="1" x14ac:dyDescent="0.25">
      <c r="A183" s="554"/>
      <c r="B183" s="542"/>
      <c r="C183" s="241"/>
      <c r="D183" s="242"/>
      <c r="E183" s="243"/>
      <c r="F183" s="96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49"/>
      <c r="S183" s="92"/>
    </row>
    <row r="184" spans="1:19" s="1" customFormat="1" ht="22.5" customHeight="1" thickBot="1" x14ac:dyDescent="0.25">
      <c r="A184" s="554"/>
      <c r="B184" s="543"/>
      <c r="C184" s="577" t="s">
        <v>7</v>
      </c>
      <c r="D184" s="578"/>
      <c r="E184" s="579"/>
      <c r="F184" s="82">
        <f>SUM(F181:F183)</f>
        <v>3</v>
      </c>
      <c r="G184" s="26" t="e">
        <f>#N/A</f>
        <v>#N/A</v>
      </c>
      <c r="H184" s="26" t="e">
        <f>#N/A</f>
        <v>#N/A</v>
      </c>
      <c r="I184" s="26" t="e">
        <f>#N/A</f>
        <v>#N/A</v>
      </c>
      <c r="J184" s="26" t="e">
        <f>#N/A</f>
        <v>#N/A</v>
      </c>
      <c r="K184" s="26" t="e">
        <f>#N/A</f>
        <v>#N/A</v>
      </c>
      <c r="L184" s="26" t="e">
        <f>#N/A</f>
        <v>#N/A</v>
      </c>
      <c r="M184" s="26" t="e">
        <f>#N/A</f>
        <v>#N/A</v>
      </c>
      <c r="N184" s="26" t="e">
        <f>#N/A</f>
        <v>#N/A</v>
      </c>
      <c r="O184" s="26" t="e">
        <f>#N/A</f>
        <v>#N/A</v>
      </c>
      <c r="P184" s="26" t="e">
        <f>#N/A</f>
        <v>#N/A</v>
      </c>
      <c r="Q184" s="27" t="e">
        <f>#N/A</f>
        <v>#N/A</v>
      </c>
      <c r="R184" s="28" t="e">
        <f>AVERAGE(F184:Q184)</f>
        <v>#N/A</v>
      </c>
      <c r="S184" s="40"/>
    </row>
    <row r="185" spans="1:19" s="1" customFormat="1" ht="22.5" customHeight="1" thickBot="1" x14ac:dyDescent="0.25">
      <c r="A185" s="554"/>
      <c r="B185" s="22"/>
      <c r="C185" s="339"/>
      <c r="D185" s="339"/>
      <c r="E185" s="339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33"/>
      <c r="S185" s="40"/>
    </row>
    <row r="186" spans="1:19" s="1" customFormat="1" ht="22.5" customHeight="1" x14ac:dyDescent="0.2">
      <c r="A186" s="554"/>
      <c r="B186" s="541" t="s">
        <v>191</v>
      </c>
      <c r="C186" s="544" t="s">
        <v>270</v>
      </c>
      <c r="D186" s="545"/>
      <c r="E186" s="546"/>
      <c r="F186" s="83">
        <v>4</v>
      </c>
      <c r="G186" s="34">
        <v>4</v>
      </c>
      <c r="H186" s="34">
        <v>4</v>
      </c>
      <c r="I186" s="34">
        <v>4</v>
      </c>
      <c r="J186" s="34">
        <v>4</v>
      </c>
      <c r="K186" s="34">
        <v>4</v>
      </c>
      <c r="L186" s="34">
        <v>4</v>
      </c>
      <c r="M186" s="34">
        <v>4</v>
      </c>
      <c r="N186" s="34">
        <v>4</v>
      </c>
      <c r="O186" s="34">
        <v>4</v>
      </c>
      <c r="P186" s="34">
        <v>4</v>
      </c>
      <c r="Q186" s="34">
        <v>4</v>
      </c>
      <c r="R186" s="50">
        <f>AVERAGE(F186:Q186)</f>
        <v>4</v>
      </c>
      <c r="S186" s="92"/>
    </row>
    <row r="187" spans="1:19" s="1" customFormat="1" ht="36" customHeight="1" thickBot="1" x14ac:dyDescent="0.25">
      <c r="A187" s="554"/>
      <c r="B187" s="542"/>
      <c r="C187" s="241"/>
      <c r="D187" s="242"/>
      <c r="E187" s="390"/>
      <c r="F187" s="171">
        <v>0</v>
      </c>
      <c r="G187" s="171">
        <v>0</v>
      </c>
      <c r="H187" s="171">
        <v>0</v>
      </c>
      <c r="I187" s="171">
        <v>0</v>
      </c>
      <c r="J187" s="171">
        <v>0</v>
      </c>
      <c r="K187" s="171">
        <v>0</v>
      </c>
      <c r="L187" s="171">
        <v>0</v>
      </c>
      <c r="M187" s="171">
        <v>0</v>
      </c>
      <c r="N187" s="171">
        <v>0</v>
      </c>
      <c r="O187" s="171">
        <v>0</v>
      </c>
      <c r="P187" s="171">
        <v>0</v>
      </c>
      <c r="Q187" s="171">
        <v>0</v>
      </c>
      <c r="R187" s="46">
        <f>AVERAGE(F187:Q187)</f>
        <v>0</v>
      </c>
      <c r="S187" s="92"/>
    </row>
    <row r="188" spans="1:19" s="1" customFormat="1" ht="22.5" customHeight="1" thickBot="1" x14ac:dyDescent="0.25">
      <c r="A188" s="554"/>
      <c r="B188" s="543"/>
      <c r="C188" s="577" t="s">
        <v>7</v>
      </c>
      <c r="D188" s="578"/>
      <c r="E188" s="579"/>
      <c r="F188" s="82" t="e">
        <f>#N/A</f>
        <v>#N/A</v>
      </c>
      <c r="G188" s="26" t="e">
        <f>#N/A</f>
        <v>#N/A</v>
      </c>
      <c r="H188" s="26" t="e">
        <f>#N/A</f>
        <v>#N/A</v>
      </c>
      <c r="I188" s="26" t="e">
        <f>#N/A</f>
        <v>#N/A</v>
      </c>
      <c r="J188" s="26" t="e">
        <f>#N/A</f>
        <v>#N/A</v>
      </c>
      <c r="K188" s="26" t="e">
        <f>#N/A</f>
        <v>#N/A</v>
      </c>
      <c r="L188" s="26" t="e">
        <f>#N/A</f>
        <v>#N/A</v>
      </c>
      <c r="M188" s="26" t="e">
        <f>#N/A</f>
        <v>#N/A</v>
      </c>
      <c r="N188" s="26" t="e">
        <f>#N/A</f>
        <v>#N/A</v>
      </c>
      <c r="O188" s="26" t="e">
        <f>#N/A</f>
        <v>#N/A</v>
      </c>
      <c r="P188" s="26" t="e">
        <f>#N/A</f>
        <v>#N/A</v>
      </c>
      <c r="Q188" s="27" t="e">
        <f>#N/A</f>
        <v>#N/A</v>
      </c>
      <c r="R188" s="28" t="e">
        <f>AVERAGE(F188:Q188)</f>
        <v>#N/A</v>
      </c>
      <c r="S188" s="40"/>
    </row>
    <row r="189" spans="1:19" s="1" customFormat="1" ht="22.5" customHeight="1" thickBot="1" x14ac:dyDescent="0.25">
      <c r="A189" s="554"/>
      <c r="B189" s="22"/>
      <c r="C189" s="339"/>
      <c r="D189" s="339"/>
      <c r="E189" s="339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33"/>
      <c r="S189" s="40"/>
    </row>
    <row r="190" spans="1:19" s="1" customFormat="1" ht="22.5" customHeight="1" x14ac:dyDescent="0.2">
      <c r="A190" s="554"/>
      <c r="B190" s="541" t="s">
        <v>192</v>
      </c>
      <c r="C190" s="544" t="s">
        <v>270</v>
      </c>
      <c r="D190" s="545"/>
      <c r="E190" s="546"/>
      <c r="F190" s="83">
        <v>4</v>
      </c>
      <c r="G190" s="34">
        <v>4</v>
      </c>
      <c r="H190" s="34">
        <v>4</v>
      </c>
      <c r="I190" s="34">
        <v>4</v>
      </c>
      <c r="J190" s="34">
        <v>4</v>
      </c>
      <c r="K190" s="34">
        <v>4</v>
      </c>
      <c r="L190" s="34">
        <v>4</v>
      </c>
      <c r="M190" s="34">
        <v>4</v>
      </c>
      <c r="N190" s="34">
        <v>4</v>
      </c>
      <c r="O190" s="34">
        <v>4</v>
      </c>
      <c r="P190" s="34">
        <v>4</v>
      </c>
      <c r="Q190" s="34">
        <v>4</v>
      </c>
      <c r="R190" s="50">
        <f>AVERAGE(F190:Q190)</f>
        <v>4</v>
      </c>
      <c r="S190" s="92"/>
    </row>
    <row r="191" spans="1:19" s="1" customFormat="1" ht="22.5" customHeight="1" thickBot="1" x14ac:dyDescent="0.25">
      <c r="A191" s="554"/>
      <c r="B191" s="542"/>
      <c r="C191" s="241"/>
      <c r="D191" s="242"/>
      <c r="E191" s="243"/>
      <c r="F191" s="96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49"/>
      <c r="S191" s="92"/>
    </row>
    <row r="192" spans="1:19" s="1" customFormat="1" ht="22.5" customHeight="1" thickBot="1" x14ac:dyDescent="0.25">
      <c r="A192" s="554"/>
      <c r="B192" s="543"/>
      <c r="C192" s="577" t="s">
        <v>7</v>
      </c>
      <c r="D192" s="578"/>
      <c r="E192" s="579"/>
      <c r="F192" s="82">
        <f>SUM(F190:F191)</f>
        <v>4</v>
      </c>
      <c r="G192" s="26" t="e">
        <f>#N/A</f>
        <v>#N/A</v>
      </c>
      <c r="H192" s="26" t="e">
        <f>#N/A</f>
        <v>#N/A</v>
      </c>
      <c r="I192" s="26" t="e">
        <f>#N/A</f>
        <v>#N/A</v>
      </c>
      <c r="J192" s="26" t="e">
        <f>#N/A</f>
        <v>#N/A</v>
      </c>
      <c r="K192" s="26" t="e">
        <f>#N/A</f>
        <v>#N/A</v>
      </c>
      <c r="L192" s="26" t="e">
        <f>#N/A</f>
        <v>#N/A</v>
      </c>
      <c r="M192" s="26" t="e">
        <f>#N/A</f>
        <v>#N/A</v>
      </c>
      <c r="N192" s="26" t="e">
        <f>#N/A</f>
        <v>#N/A</v>
      </c>
      <c r="O192" s="26" t="e">
        <f>#N/A</f>
        <v>#N/A</v>
      </c>
      <c r="P192" s="26" t="e">
        <f>#N/A</f>
        <v>#N/A</v>
      </c>
      <c r="Q192" s="27" t="e">
        <f>#N/A</f>
        <v>#N/A</v>
      </c>
      <c r="R192" s="28" t="e">
        <f>AVERAGE(F192:Q192)</f>
        <v>#N/A</v>
      </c>
      <c r="S192" s="40"/>
    </row>
    <row r="193" spans="1:19" s="1" customFormat="1" ht="22.5" customHeight="1" thickBot="1" x14ac:dyDescent="0.25">
      <c r="A193" s="554"/>
      <c r="B193" s="22"/>
      <c r="C193" s="339"/>
      <c r="D193" s="339"/>
      <c r="E193" s="339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33"/>
      <c r="S193" s="40"/>
    </row>
    <row r="194" spans="1:19" s="1" customFormat="1" ht="22.5" customHeight="1" x14ac:dyDescent="0.2">
      <c r="A194" s="554"/>
      <c r="B194" s="541" t="s">
        <v>193</v>
      </c>
      <c r="C194" s="544" t="s">
        <v>270</v>
      </c>
      <c r="D194" s="545"/>
      <c r="E194" s="546"/>
      <c r="F194" s="83">
        <v>5</v>
      </c>
      <c r="G194" s="34">
        <v>5</v>
      </c>
      <c r="H194" s="34">
        <v>5</v>
      </c>
      <c r="I194" s="34">
        <v>5</v>
      </c>
      <c r="J194" s="34">
        <v>5</v>
      </c>
      <c r="K194" s="34">
        <v>5</v>
      </c>
      <c r="L194" s="34">
        <v>5</v>
      </c>
      <c r="M194" s="34">
        <v>5</v>
      </c>
      <c r="N194" s="34">
        <v>5</v>
      </c>
      <c r="O194" s="34">
        <v>5</v>
      </c>
      <c r="P194" s="34">
        <v>5</v>
      </c>
      <c r="Q194" s="34">
        <v>5</v>
      </c>
      <c r="R194" s="50">
        <f>AVERAGE(F194:Q194)</f>
        <v>5</v>
      </c>
      <c r="S194" s="92"/>
    </row>
    <row r="195" spans="1:19" s="1" customFormat="1" ht="22.5" customHeight="1" thickBot="1" x14ac:dyDescent="0.25">
      <c r="A195" s="554"/>
      <c r="B195" s="542"/>
      <c r="C195" s="241"/>
      <c r="D195" s="242"/>
      <c r="E195" s="243"/>
      <c r="F195" s="104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49" t="e">
        <f>AVERAGE(F195:Q195)</f>
        <v>#DIV/0!</v>
      </c>
      <c r="S195" s="92"/>
    </row>
    <row r="196" spans="1:19" s="1" customFormat="1" ht="22.5" customHeight="1" thickBot="1" x14ac:dyDescent="0.25">
      <c r="A196" s="554"/>
      <c r="B196" s="543"/>
      <c r="C196" s="577" t="s">
        <v>7</v>
      </c>
      <c r="D196" s="578"/>
      <c r="E196" s="579"/>
      <c r="F196" s="82">
        <f>SUM(F194:F195)</f>
        <v>5</v>
      </c>
      <c r="G196" s="26" t="e">
        <f>#N/A</f>
        <v>#N/A</v>
      </c>
      <c r="H196" s="26" t="e">
        <f>#N/A</f>
        <v>#N/A</v>
      </c>
      <c r="I196" s="26" t="e">
        <f>#N/A</f>
        <v>#N/A</v>
      </c>
      <c r="J196" s="26" t="e">
        <f>#N/A</f>
        <v>#N/A</v>
      </c>
      <c r="K196" s="26" t="e">
        <f>#N/A</f>
        <v>#N/A</v>
      </c>
      <c r="L196" s="26" t="e">
        <f>#N/A</f>
        <v>#N/A</v>
      </c>
      <c r="M196" s="26" t="e">
        <f>#N/A</f>
        <v>#N/A</v>
      </c>
      <c r="N196" s="26" t="e">
        <f>#N/A</f>
        <v>#N/A</v>
      </c>
      <c r="O196" s="26" t="e">
        <f>#N/A</f>
        <v>#N/A</v>
      </c>
      <c r="P196" s="26" t="e">
        <f>#N/A</f>
        <v>#N/A</v>
      </c>
      <c r="Q196" s="27" t="e">
        <f>#N/A</f>
        <v>#N/A</v>
      </c>
      <c r="R196" s="28" t="e">
        <f>AVERAGE(F196:Q196)</f>
        <v>#N/A</v>
      </c>
      <c r="S196" s="40"/>
    </row>
    <row r="197" spans="1:19" s="1" customFormat="1" ht="22.5" customHeight="1" thickBot="1" x14ac:dyDescent="0.25">
      <c r="A197" s="554"/>
      <c r="B197" s="22"/>
      <c r="C197" s="339"/>
      <c r="D197" s="339"/>
      <c r="E197" s="339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33"/>
      <c r="S197" s="40"/>
    </row>
    <row r="198" spans="1:19" s="1" customFormat="1" ht="22.5" customHeight="1" x14ac:dyDescent="0.2">
      <c r="A198" s="554"/>
      <c r="B198" s="541" t="s">
        <v>199</v>
      </c>
      <c r="C198" s="544" t="s">
        <v>270</v>
      </c>
      <c r="D198" s="545"/>
      <c r="E198" s="546"/>
      <c r="F198" s="83">
        <v>12.95</v>
      </c>
      <c r="G198" s="34">
        <v>12.95</v>
      </c>
      <c r="H198" s="34">
        <v>12.95</v>
      </c>
      <c r="I198" s="34">
        <v>12.95</v>
      </c>
      <c r="J198" s="34">
        <v>12.95</v>
      </c>
      <c r="K198" s="34">
        <v>12.95</v>
      </c>
      <c r="L198" s="34">
        <v>12.95</v>
      </c>
      <c r="M198" s="34">
        <v>12.95</v>
      </c>
      <c r="N198" s="34">
        <v>12.95</v>
      </c>
      <c r="O198" s="34">
        <v>12.95</v>
      </c>
      <c r="P198" s="34">
        <v>12.95</v>
      </c>
      <c r="Q198" s="34">
        <v>12.95</v>
      </c>
      <c r="R198" s="50">
        <f>AVERAGE(F198:Q198)</f>
        <v>12.949999999999998</v>
      </c>
      <c r="S198" s="92"/>
    </row>
    <row r="199" spans="1:19" s="1" customFormat="1" ht="22.5" customHeight="1" x14ac:dyDescent="0.2">
      <c r="A199" s="554"/>
      <c r="B199" s="556"/>
      <c r="C199" s="251"/>
      <c r="D199" s="252"/>
      <c r="E199" s="253" t="s">
        <v>339</v>
      </c>
      <c r="F199" s="344">
        <v>0</v>
      </c>
      <c r="G199" s="345">
        <v>0</v>
      </c>
      <c r="H199" s="345">
        <v>0</v>
      </c>
      <c r="I199" s="345">
        <v>0</v>
      </c>
      <c r="J199" s="102">
        <v>-1</v>
      </c>
      <c r="K199" s="102">
        <v>-1</v>
      </c>
      <c r="L199" s="102">
        <v>-1</v>
      </c>
      <c r="M199" s="102">
        <v>-1</v>
      </c>
      <c r="N199" s="102">
        <v>-1</v>
      </c>
      <c r="O199" s="102">
        <v>-1</v>
      </c>
      <c r="P199" s="102">
        <v>-1</v>
      </c>
      <c r="Q199" s="102">
        <v>-1</v>
      </c>
      <c r="R199" s="46">
        <f>AVERAGE(F199:Q199)</f>
        <v>-0.66666666666666663</v>
      </c>
      <c r="S199" s="92"/>
    </row>
    <row r="200" spans="1:19" s="1" customFormat="1" ht="22.5" customHeight="1" x14ac:dyDescent="0.2">
      <c r="A200" s="554"/>
      <c r="B200" s="556"/>
      <c r="C200" s="209"/>
      <c r="D200" s="176"/>
      <c r="E200" s="177" t="s">
        <v>340</v>
      </c>
      <c r="F200" s="344">
        <v>0</v>
      </c>
      <c r="G200" s="345">
        <v>0</v>
      </c>
      <c r="H200" s="102">
        <v>-1</v>
      </c>
      <c r="I200" s="102">
        <v>-1</v>
      </c>
      <c r="J200" s="102">
        <v>-1</v>
      </c>
      <c r="K200" s="102">
        <v>-1</v>
      </c>
      <c r="L200" s="102">
        <v>-1</v>
      </c>
      <c r="M200" s="102">
        <v>-1</v>
      </c>
      <c r="N200" s="102">
        <v>-1</v>
      </c>
      <c r="O200" s="102">
        <v>-1</v>
      </c>
      <c r="P200" s="102">
        <v>-1</v>
      </c>
      <c r="Q200" s="102">
        <v>-1</v>
      </c>
      <c r="R200" s="46">
        <f>AVERAGE(F200:Q200)</f>
        <v>-0.83333333333333337</v>
      </c>
      <c r="S200" s="92"/>
    </row>
    <row r="201" spans="1:19" s="1" customFormat="1" ht="22.5" customHeight="1" thickBot="1" x14ac:dyDescent="0.25">
      <c r="A201" s="554"/>
      <c r="B201" s="542"/>
      <c r="C201" s="241"/>
      <c r="D201" s="242"/>
      <c r="E201" s="243"/>
      <c r="F201" s="96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49"/>
      <c r="S201" s="92"/>
    </row>
    <row r="202" spans="1:19" s="1" customFormat="1" ht="22.5" customHeight="1" thickBot="1" x14ac:dyDescent="0.25">
      <c r="A202" s="554"/>
      <c r="B202" s="543"/>
      <c r="C202" s="577" t="s">
        <v>7</v>
      </c>
      <c r="D202" s="578"/>
      <c r="E202" s="579"/>
      <c r="F202" s="82">
        <f>SUM(F198:F201)</f>
        <v>12.95</v>
      </c>
      <c r="G202" s="26" t="e">
        <f>#N/A</f>
        <v>#N/A</v>
      </c>
      <c r="H202" s="26" t="e">
        <f>#N/A</f>
        <v>#N/A</v>
      </c>
      <c r="I202" s="26" t="e">
        <f>#N/A</f>
        <v>#N/A</v>
      </c>
      <c r="J202" s="26" t="e">
        <f>#N/A</f>
        <v>#N/A</v>
      </c>
      <c r="K202" s="26" t="e">
        <f>#N/A</f>
        <v>#N/A</v>
      </c>
      <c r="L202" s="26" t="e">
        <f>#N/A</f>
        <v>#N/A</v>
      </c>
      <c r="M202" s="26" t="e">
        <f>#N/A</f>
        <v>#N/A</v>
      </c>
      <c r="N202" s="26" t="e">
        <f>#N/A</f>
        <v>#N/A</v>
      </c>
      <c r="O202" s="26" t="e">
        <f>#N/A</f>
        <v>#N/A</v>
      </c>
      <c r="P202" s="26" t="e">
        <f>#N/A</f>
        <v>#N/A</v>
      </c>
      <c r="Q202" s="27" t="e">
        <f>#N/A</f>
        <v>#N/A</v>
      </c>
      <c r="R202" s="28" t="e">
        <f>AVERAGE(F202:Q202)</f>
        <v>#N/A</v>
      </c>
      <c r="S202" s="40"/>
    </row>
    <row r="203" spans="1:19" s="1" customFormat="1" ht="22.5" customHeight="1" thickBot="1" x14ac:dyDescent="0.25">
      <c r="A203" s="554"/>
      <c r="B203" s="22"/>
      <c r="C203" s="339"/>
      <c r="D203" s="339"/>
      <c r="E203" s="339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33"/>
      <c r="S203" s="40"/>
    </row>
    <row r="204" spans="1:19" s="1" customFormat="1" ht="22.5" customHeight="1" x14ac:dyDescent="0.2">
      <c r="A204" s="554"/>
      <c r="B204" s="541" t="s">
        <v>200</v>
      </c>
      <c r="C204" s="544" t="s">
        <v>270</v>
      </c>
      <c r="D204" s="545"/>
      <c r="E204" s="546"/>
      <c r="F204" s="83">
        <v>0</v>
      </c>
      <c r="G204" s="34">
        <v>0</v>
      </c>
      <c r="H204" s="34">
        <v>0</v>
      </c>
      <c r="I204" s="34">
        <v>0</v>
      </c>
      <c r="J204" s="34">
        <v>0</v>
      </c>
      <c r="K204" s="34">
        <v>0</v>
      </c>
      <c r="L204" s="34">
        <v>0</v>
      </c>
      <c r="M204" s="34">
        <v>0</v>
      </c>
      <c r="N204" s="34">
        <v>0</v>
      </c>
      <c r="O204" s="34">
        <v>0</v>
      </c>
      <c r="P204" s="34">
        <v>0</v>
      </c>
      <c r="Q204" s="34">
        <v>0</v>
      </c>
      <c r="R204" s="50">
        <f>AVERAGE(F204:Q204)</f>
        <v>0</v>
      </c>
      <c r="S204" s="92"/>
    </row>
    <row r="205" spans="1:19" s="1" customFormat="1" ht="22.5" customHeight="1" thickBot="1" x14ac:dyDescent="0.25">
      <c r="A205" s="554"/>
      <c r="B205" s="542"/>
      <c r="C205" s="241"/>
      <c r="D205" s="242"/>
      <c r="E205" s="243"/>
      <c r="F205" s="96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49"/>
      <c r="S205" s="92"/>
    </row>
    <row r="206" spans="1:19" s="1" customFormat="1" ht="22.5" customHeight="1" thickBot="1" x14ac:dyDescent="0.25">
      <c r="A206" s="554"/>
      <c r="B206" s="543"/>
      <c r="C206" s="577" t="s">
        <v>7</v>
      </c>
      <c r="D206" s="578"/>
      <c r="E206" s="579"/>
      <c r="F206" s="82">
        <f>SUM(F204:F205)</f>
        <v>0</v>
      </c>
      <c r="G206" s="26" t="e">
        <f>#N/A</f>
        <v>#N/A</v>
      </c>
      <c r="H206" s="26" t="e">
        <f>#N/A</f>
        <v>#N/A</v>
      </c>
      <c r="I206" s="26" t="e">
        <f>#N/A</f>
        <v>#N/A</v>
      </c>
      <c r="J206" s="26" t="e">
        <f>#N/A</f>
        <v>#N/A</v>
      </c>
      <c r="K206" s="26" t="e">
        <f>#N/A</f>
        <v>#N/A</v>
      </c>
      <c r="L206" s="26" t="e">
        <f>#N/A</f>
        <v>#N/A</v>
      </c>
      <c r="M206" s="26" t="e">
        <f>#N/A</f>
        <v>#N/A</v>
      </c>
      <c r="N206" s="26" t="e">
        <f>#N/A</f>
        <v>#N/A</v>
      </c>
      <c r="O206" s="26" t="e">
        <f>#N/A</f>
        <v>#N/A</v>
      </c>
      <c r="P206" s="26" t="e">
        <f>#N/A</f>
        <v>#N/A</v>
      </c>
      <c r="Q206" s="27" t="e">
        <f>#N/A</f>
        <v>#N/A</v>
      </c>
      <c r="R206" s="28" t="e">
        <f>AVERAGE(F206:Q206)</f>
        <v>#N/A</v>
      </c>
      <c r="S206" s="40"/>
    </row>
    <row r="207" spans="1:19" s="1" customFormat="1" ht="22.5" customHeight="1" thickBot="1" x14ac:dyDescent="0.25">
      <c r="A207" s="554"/>
      <c r="B207" s="22"/>
      <c r="C207" s="339"/>
      <c r="D207" s="339"/>
      <c r="E207" s="339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33"/>
      <c r="S207" s="40"/>
    </row>
    <row r="208" spans="1:19" s="1" customFormat="1" ht="22.5" customHeight="1" x14ac:dyDescent="0.2">
      <c r="A208" s="554"/>
      <c r="B208" s="541" t="s">
        <v>201</v>
      </c>
      <c r="C208" s="544" t="s">
        <v>270</v>
      </c>
      <c r="D208" s="545"/>
      <c r="E208" s="546"/>
      <c r="F208" s="83">
        <v>0</v>
      </c>
      <c r="G208" s="34">
        <v>0</v>
      </c>
      <c r="H208" s="34">
        <v>0</v>
      </c>
      <c r="I208" s="34">
        <v>0</v>
      </c>
      <c r="J208" s="34">
        <v>0</v>
      </c>
      <c r="K208" s="34">
        <v>0</v>
      </c>
      <c r="L208" s="34">
        <v>0</v>
      </c>
      <c r="M208" s="34">
        <v>0</v>
      </c>
      <c r="N208" s="34">
        <v>0</v>
      </c>
      <c r="O208" s="34">
        <v>0</v>
      </c>
      <c r="P208" s="34">
        <v>0</v>
      </c>
      <c r="Q208" s="34">
        <v>0</v>
      </c>
      <c r="R208" s="50">
        <f>AVERAGE(F208:Q208)</f>
        <v>0</v>
      </c>
      <c r="S208" s="92"/>
    </row>
    <row r="209" spans="1:19" s="1" customFormat="1" ht="22.5" customHeight="1" thickBot="1" x14ac:dyDescent="0.25">
      <c r="A209" s="554"/>
      <c r="B209" s="542"/>
      <c r="C209" s="241"/>
      <c r="D209" s="242"/>
      <c r="E209" s="243"/>
      <c r="F209" s="96"/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49"/>
      <c r="S209" s="92"/>
    </row>
    <row r="210" spans="1:19" s="1" customFormat="1" ht="22.5" customHeight="1" thickBot="1" x14ac:dyDescent="0.25">
      <c r="A210" s="554"/>
      <c r="B210" s="543"/>
      <c r="C210" s="577" t="s">
        <v>7</v>
      </c>
      <c r="D210" s="578"/>
      <c r="E210" s="579"/>
      <c r="F210" s="82">
        <f>SUM(F208:F209)</f>
        <v>0</v>
      </c>
      <c r="G210" s="26" t="e">
        <f>#N/A</f>
        <v>#N/A</v>
      </c>
      <c r="H210" s="26" t="e">
        <f>#N/A</f>
        <v>#N/A</v>
      </c>
      <c r="I210" s="26" t="e">
        <f>#N/A</f>
        <v>#N/A</v>
      </c>
      <c r="J210" s="26" t="e">
        <f>#N/A</f>
        <v>#N/A</v>
      </c>
      <c r="K210" s="26" t="e">
        <f>#N/A</f>
        <v>#N/A</v>
      </c>
      <c r="L210" s="26" t="e">
        <f>#N/A</f>
        <v>#N/A</v>
      </c>
      <c r="M210" s="26" t="e">
        <f>#N/A</f>
        <v>#N/A</v>
      </c>
      <c r="N210" s="26" t="e">
        <f>#N/A</f>
        <v>#N/A</v>
      </c>
      <c r="O210" s="26" t="e">
        <f>#N/A</f>
        <v>#N/A</v>
      </c>
      <c r="P210" s="26" t="e">
        <f>#N/A</f>
        <v>#N/A</v>
      </c>
      <c r="Q210" s="27" t="e">
        <f>#N/A</f>
        <v>#N/A</v>
      </c>
      <c r="R210" s="28" t="e">
        <f>AVERAGE(F210:Q210)</f>
        <v>#N/A</v>
      </c>
      <c r="S210" s="40"/>
    </row>
    <row r="211" spans="1:19" s="1" customFormat="1" ht="22.5" customHeight="1" thickBot="1" x14ac:dyDescent="0.25">
      <c r="A211" s="554"/>
      <c r="B211" s="22"/>
      <c r="C211" s="339"/>
      <c r="D211" s="339"/>
      <c r="E211" s="339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33"/>
      <c r="S211" s="40"/>
    </row>
    <row r="212" spans="1:19" s="1" customFormat="1" ht="22.5" customHeight="1" x14ac:dyDescent="0.2">
      <c r="A212" s="554"/>
      <c r="B212" s="541" t="s">
        <v>198</v>
      </c>
      <c r="C212" s="544" t="s">
        <v>270</v>
      </c>
      <c r="D212" s="545"/>
      <c r="E212" s="546"/>
      <c r="F212" s="83">
        <v>6</v>
      </c>
      <c r="G212" s="34">
        <v>6</v>
      </c>
      <c r="H212" s="34">
        <v>6</v>
      </c>
      <c r="I212" s="34">
        <v>6</v>
      </c>
      <c r="J212" s="34">
        <v>6</v>
      </c>
      <c r="K212" s="34">
        <v>6</v>
      </c>
      <c r="L212" s="34">
        <v>6</v>
      </c>
      <c r="M212" s="34">
        <v>6</v>
      </c>
      <c r="N212" s="34">
        <v>6</v>
      </c>
      <c r="O212" s="34">
        <v>6</v>
      </c>
      <c r="P212" s="34">
        <v>6</v>
      </c>
      <c r="Q212" s="34">
        <v>6</v>
      </c>
      <c r="R212" s="50">
        <f>AVERAGE(F212:Q212)</f>
        <v>6</v>
      </c>
      <c r="S212" s="92"/>
    </row>
    <row r="213" spans="1:19" s="1" customFormat="1" ht="22.5" customHeight="1" thickBot="1" x14ac:dyDescent="0.25">
      <c r="A213" s="554"/>
      <c r="B213" s="542"/>
      <c r="C213" s="241"/>
      <c r="D213" s="242"/>
      <c r="E213" s="243"/>
      <c r="F213" s="96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49"/>
      <c r="S213" s="92"/>
    </row>
    <row r="214" spans="1:19" s="1" customFormat="1" ht="22.5" customHeight="1" thickBot="1" x14ac:dyDescent="0.25">
      <c r="A214" s="554"/>
      <c r="B214" s="543"/>
      <c r="C214" s="577" t="s">
        <v>7</v>
      </c>
      <c r="D214" s="578"/>
      <c r="E214" s="579"/>
      <c r="F214" s="82">
        <f>SUM(F212:F213)</f>
        <v>6</v>
      </c>
      <c r="G214" s="26" t="e">
        <f>#N/A</f>
        <v>#N/A</v>
      </c>
      <c r="H214" s="26" t="e">
        <f>#N/A</f>
        <v>#N/A</v>
      </c>
      <c r="I214" s="26" t="e">
        <f>#N/A</f>
        <v>#N/A</v>
      </c>
      <c r="J214" s="26" t="e">
        <f>#N/A</f>
        <v>#N/A</v>
      </c>
      <c r="K214" s="26" t="e">
        <f>#N/A</f>
        <v>#N/A</v>
      </c>
      <c r="L214" s="26" t="e">
        <f>#N/A</f>
        <v>#N/A</v>
      </c>
      <c r="M214" s="26" t="e">
        <f>#N/A</f>
        <v>#N/A</v>
      </c>
      <c r="N214" s="26" t="e">
        <f>#N/A</f>
        <v>#N/A</v>
      </c>
      <c r="O214" s="26" t="e">
        <f>#N/A</f>
        <v>#N/A</v>
      </c>
      <c r="P214" s="26" t="e">
        <f>#N/A</f>
        <v>#N/A</v>
      </c>
      <c r="Q214" s="27" t="e">
        <f>#N/A</f>
        <v>#N/A</v>
      </c>
      <c r="R214" s="28" t="e">
        <f>AVERAGE(F214:Q214)</f>
        <v>#N/A</v>
      </c>
      <c r="S214" s="40"/>
    </row>
    <row r="215" spans="1:19" s="1" customFormat="1" ht="22.5" customHeight="1" thickBot="1" x14ac:dyDescent="0.25">
      <c r="A215" s="554"/>
      <c r="B215" s="22"/>
      <c r="C215" s="339"/>
      <c r="D215" s="339"/>
      <c r="E215" s="339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33"/>
      <c r="S215" s="40"/>
    </row>
    <row r="216" spans="1:19" s="1" customFormat="1" ht="22.5" customHeight="1" x14ac:dyDescent="0.2">
      <c r="A216" s="554"/>
      <c r="B216" s="541" t="s">
        <v>197</v>
      </c>
      <c r="C216" s="544" t="s">
        <v>270</v>
      </c>
      <c r="D216" s="545"/>
      <c r="E216" s="546"/>
      <c r="F216" s="83">
        <v>6</v>
      </c>
      <c r="G216" s="34">
        <v>6</v>
      </c>
      <c r="H216" s="34">
        <v>6</v>
      </c>
      <c r="I216" s="34">
        <v>6</v>
      </c>
      <c r="J216" s="34">
        <v>6</v>
      </c>
      <c r="K216" s="34">
        <v>6</v>
      </c>
      <c r="L216" s="34">
        <v>6</v>
      </c>
      <c r="M216" s="34">
        <v>6</v>
      </c>
      <c r="N216" s="34">
        <v>6</v>
      </c>
      <c r="O216" s="34">
        <v>6</v>
      </c>
      <c r="P216" s="34">
        <v>6</v>
      </c>
      <c r="Q216" s="34">
        <v>6</v>
      </c>
      <c r="R216" s="50">
        <f>AVERAGE(F216:Q216)</f>
        <v>6</v>
      </c>
      <c r="S216" s="92"/>
    </row>
    <row r="217" spans="1:19" s="1" customFormat="1" ht="22.5" customHeight="1" thickBot="1" x14ac:dyDescent="0.25">
      <c r="A217" s="554"/>
      <c r="B217" s="542"/>
      <c r="C217" s="241"/>
      <c r="D217" s="242"/>
      <c r="E217" s="243"/>
      <c r="F217" s="96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49"/>
      <c r="S217" s="92"/>
    </row>
    <row r="218" spans="1:19" s="1" customFormat="1" ht="22.5" customHeight="1" thickBot="1" x14ac:dyDescent="0.25">
      <c r="A218" s="554"/>
      <c r="B218" s="543"/>
      <c r="C218" s="577" t="s">
        <v>7</v>
      </c>
      <c r="D218" s="578"/>
      <c r="E218" s="579"/>
      <c r="F218" s="82" t="e">
        <f>#N/A</f>
        <v>#N/A</v>
      </c>
      <c r="G218" s="26" t="e">
        <f>#N/A</f>
        <v>#N/A</v>
      </c>
      <c r="H218" s="26" t="e">
        <f>#N/A</f>
        <v>#N/A</v>
      </c>
      <c r="I218" s="26" t="e">
        <f>#N/A</f>
        <v>#N/A</v>
      </c>
      <c r="J218" s="26" t="e">
        <f>#N/A</f>
        <v>#N/A</v>
      </c>
      <c r="K218" s="26" t="e">
        <f>#N/A</f>
        <v>#N/A</v>
      </c>
      <c r="L218" s="26" t="e">
        <f>#N/A</f>
        <v>#N/A</v>
      </c>
      <c r="M218" s="26" t="e">
        <f>#N/A</f>
        <v>#N/A</v>
      </c>
      <c r="N218" s="26" t="e">
        <f>#N/A</f>
        <v>#N/A</v>
      </c>
      <c r="O218" s="26" t="e">
        <f>#N/A</f>
        <v>#N/A</v>
      </c>
      <c r="P218" s="26" t="e">
        <f>#N/A</f>
        <v>#N/A</v>
      </c>
      <c r="Q218" s="27" t="e">
        <f>#N/A</f>
        <v>#N/A</v>
      </c>
      <c r="R218" s="28" t="e">
        <f>AVERAGE(F218:Q218)</f>
        <v>#N/A</v>
      </c>
      <c r="S218" s="40"/>
    </row>
    <row r="219" spans="1:19" s="1" customFormat="1" ht="22.5" customHeight="1" thickBot="1" x14ac:dyDescent="0.25">
      <c r="A219" s="554"/>
      <c r="B219" s="22"/>
      <c r="C219" s="339"/>
      <c r="D219" s="339"/>
      <c r="E219" s="339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33"/>
      <c r="S219" s="40"/>
    </row>
    <row r="220" spans="1:19" s="1" customFormat="1" ht="22.5" customHeight="1" x14ac:dyDescent="0.2">
      <c r="A220" s="554"/>
      <c r="B220" s="541" t="s">
        <v>196</v>
      </c>
      <c r="C220" s="544" t="s">
        <v>270</v>
      </c>
      <c r="D220" s="545"/>
      <c r="E220" s="546"/>
      <c r="F220" s="83">
        <v>3</v>
      </c>
      <c r="G220" s="34">
        <v>3</v>
      </c>
      <c r="H220" s="34">
        <v>3</v>
      </c>
      <c r="I220" s="34">
        <v>3</v>
      </c>
      <c r="J220" s="34">
        <v>3</v>
      </c>
      <c r="K220" s="34">
        <v>3</v>
      </c>
      <c r="L220" s="34">
        <v>3</v>
      </c>
      <c r="M220" s="34">
        <v>3</v>
      </c>
      <c r="N220" s="34">
        <v>3</v>
      </c>
      <c r="O220" s="34">
        <v>3</v>
      </c>
      <c r="P220" s="34">
        <v>3</v>
      </c>
      <c r="Q220" s="34">
        <v>3</v>
      </c>
      <c r="R220" s="50">
        <f>AVERAGE(F220:Q220)</f>
        <v>3</v>
      </c>
      <c r="S220" s="92"/>
    </row>
    <row r="221" spans="1:19" s="1" customFormat="1" ht="22.5" customHeight="1" thickBot="1" x14ac:dyDescent="0.25">
      <c r="A221" s="554"/>
      <c r="B221" s="542"/>
      <c r="C221" s="241"/>
      <c r="D221" s="242"/>
      <c r="E221" s="243"/>
      <c r="F221" s="96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49"/>
      <c r="S221" s="92"/>
    </row>
    <row r="222" spans="1:19" s="1" customFormat="1" ht="22.5" customHeight="1" thickBot="1" x14ac:dyDescent="0.25">
      <c r="A222" s="554"/>
      <c r="B222" s="543"/>
      <c r="C222" s="577" t="s">
        <v>7</v>
      </c>
      <c r="D222" s="578"/>
      <c r="E222" s="579"/>
      <c r="F222" s="82">
        <f>SUM(F220:F221)</f>
        <v>3</v>
      </c>
      <c r="G222" s="26" t="e">
        <f>#N/A</f>
        <v>#N/A</v>
      </c>
      <c r="H222" s="26" t="e">
        <f>#N/A</f>
        <v>#N/A</v>
      </c>
      <c r="I222" s="26" t="e">
        <f>#N/A</f>
        <v>#N/A</v>
      </c>
      <c r="J222" s="26" t="e">
        <f>#N/A</f>
        <v>#N/A</v>
      </c>
      <c r="K222" s="26" t="e">
        <f>#N/A</f>
        <v>#N/A</v>
      </c>
      <c r="L222" s="26" t="e">
        <f>#N/A</f>
        <v>#N/A</v>
      </c>
      <c r="M222" s="26" t="e">
        <f>#N/A</f>
        <v>#N/A</v>
      </c>
      <c r="N222" s="26" t="e">
        <f>#N/A</f>
        <v>#N/A</v>
      </c>
      <c r="O222" s="26" t="e">
        <f>#N/A</f>
        <v>#N/A</v>
      </c>
      <c r="P222" s="26" t="e">
        <f>#N/A</f>
        <v>#N/A</v>
      </c>
      <c r="Q222" s="27" t="e">
        <f>#N/A</f>
        <v>#N/A</v>
      </c>
      <c r="R222" s="28" t="e">
        <f>AVERAGE(F222:Q222)</f>
        <v>#N/A</v>
      </c>
      <c r="S222" s="40"/>
    </row>
    <row r="223" spans="1:19" s="1" customFormat="1" ht="22.5" customHeight="1" thickBot="1" x14ac:dyDescent="0.25">
      <c r="A223" s="554"/>
      <c r="B223" s="22"/>
      <c r="C223" s="339"/>
      <c r="D223" s="339"/>
      <c r="E223" s="339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33"/>
      <c r="S223" s="40"/>
    </row>
    <row r="224" spans="1:19" s="1" customFormat="1" ht="22.5" customHeight="1" x14ac:dyDescent="0.2">
      <c r="A224" s="554"/>
      <c r="B224" s="541" t="s">
        <v>195</v>
      </c>
      <c r="C224" s="544" t="s">
        <v>270</v>
      </c>
      <c r="D224" s="545"/>
      <c r="E224" s="546"/>
      <c r="F224" s="83">
        <v>0</v>
      </c>
      <c r="G224" s="34">
        <v>0</v>
      </c>
      <c r="H224" s="34">
        <v>0</v>
      </c>
      <c r="I224" s="34">
        <v>0</v>
      </c>
      <c r="J224" s="34">
        <v>0</v>
      </c>
      <c r="K224" s="34">
        <v>0</v>
      </c>
      <c r="L224" s="34">
        <v>0</v>
      </c>
      <c r="M224" s="34">
        <v>0</v>
      </c>
      <c r="N224" s="34">
        <v>0</v>
      </c>
      <c r="O224" s="34">
        <v>0</v>
      </c>
      <c r="P224" s="34">
        <v>0</v>
      </c>
      <c r="Q224" s="34">
        <v>0</v>
      </c>
      <c r="R224" s="50">
        <f>AVERAGE(F224:Q224)</f>
        <v>0</v>
      </c>
      <c r="S224" s="92"/>
    </row>
    <row r="225" spans="1:19" s="1" customFormat="1" ht="22.5" customHeight="1" thickBot="1" x14ac:dyDescent="0.25">
      <c r="A225" s="554"/>
      <c r="B225" s="542"/>
      <c r="C225" s="241"/>
      <c r="D225" s="242"/>
      <c r="E225" s="243"/>
      <c r="F225" s="96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49"/>
      <c r="S225" s="92"/>
    </row>
    <row r="226" spans="1:19" s="1" customFormat="1" ht="22.5" customHeight="1" thickBot="1" x14ac:dyDescent="0.25">
      <c r="A226" s="554"/>
      <c r="B226" s="543"/>
      <c r="C226" s="577" t="s">
        <v>7</v>
      </c>
      <c r="D226" s="578"/>
      <c r="E226" s="579"/>
      <c r="F226" s="82">
        <f>SUM(F224:F225)</f>
        <v>0</v>
      </c>
      <c r="G226" s="26" t="e">
        <f>#N/A</f>
        <v>#N/A</v>
      </c>
      <c r="H226" s="26" t="e">
        <f>#N/A</f>
        <v>#N/A</v>
      </c>
      <c r="I226" s="26" t="e">
        <f>#N/A</f>
        <v>#N/A</v>
      </c>
      <c r="J226" s="26" t="e">
        <f>#N/A</f>
        <v>#N/A</v>
      </c>
      <c r="K226" s="26" t="e">
        <f>#N/A</f>
        <v>#N/A</v>
      </c>
      <c r="L226" s="26" t="e">
        <f>#N/A</f>
        <v>#N/A</v>
      </c>
      <c r="M226" s="26" t="e">
        <f>#N/A</f>
        <v>#N/A</v>
      </c>
      <c r="N226" s="26" t="e">
        <f>#N/A</f>
        <v>#N/A</v>
      </c>
      <c r="O226" s="26" t="e">
        <f>#N/A</f>
        <v>#N/A</v>
      </c>
      <c r="P226" s="26" t="e">
        <f>#N/A</f>
        <v>#N/A</v>
      </c>
      <c r="Q226" s="27" t="e">
        <f>#N/A</f>
        <v>#N/A</v>
      </c>
      <c r="R226" s="28" t="e">
        <f>AVERAGE(F226:Q226)</f>
        <v>#N/A</v>
      </c>
      <c r="S226" s="40"/>
    </row>
    <row r="227" spans="1:19" s="1" customFormat="1" ht="22.5" customHeight="1" thickBot="1" x14ac:dyDescent="0.25">
      <c r="A227" s="554"/>
      <c r="B227" s="22"/>
      <c r="C227" s="339"/>
      <c r="D227" s="339"/>
      <c r="E227" s="339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33"/>
      <c r="S227" s="40"/>
    </row>
    <row r="228" spans="1:19" s="1" customFormat="1" ht="22.5" customHeight="1" x14ac:dyDescent="0.2">
      <c r="A228" s="554"/>
      <c r="B228" s="564" t="s">
        <v>194</v>
      </c>
      <c r="C228" s="544" t="s">
        <v>270</v>
      </c>
      <c r="D228" s="545"/>
      <c r="E228" s="546"/>
      <c r="F228" s="83">
        <v>3.15</v>
      </c>
      <c r="G228" s="34">
        <v>3.15</v>
      </c>
      <c r="H228" s="34">
        <v>3.15</v>
      </c>
      <c r="I228" s="34">
        <v>3.15</v>
      </c>
      <c r="J228" s="34">
        <v>3.15</v>
      </c>
      <c r="K228" s="34">
        <v>3.15</v>
      </c>
      <c r="L228" s="34">
        <v>3.15</v>
      </c>
      <c r="M228" s="34">
        <v>3.15</v>
      </c>
      <c r="N228" s="34">
        <v>3.15</v>
      </c>
      <c r="O228" s="34">
        <v>3.15</v>
      </c>
      <c r="P228" s="34">
        <v>3.15</v>
      </c>
      <c r="Q228" s="34">
        <v>3.15</v>
      </c>
      <c r="R228" s="50">
        <f>AVERAGE(F228:Q228)</f>
        <v>3.149999999999999</v>
      </c>
      <c r="S228" s="92"/>
    </row>
    <row r="229" spans="1:19" s="1" customFormat="1" ht="22.5" customHeight="1" thickBot="1" x14ac:dyDescent="0.25">
      <c r="A229" s="554"/>
      <c r="B229" s="565"/>
      <c r="C229" s="348"/>
      <c r="D229" s="349"/>
      <c r="E229" s="350"/>
      <c r="F229" s="96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49"/>
      <c r="S229" s="92"/>
    </row>
    <row r="230" spans="1:19" s="1" customFormat="1" ht="22.5" customHeight="1" thickBot="1" x14ac:dyDescent="0.25">
      <c r="A230" s="554"/>
      <c r="B230" s="543"/>
      <c r="C230" s="577" t="s">
        <v>7</v>
      </c>
      <c r="D230" s="578"/>
      <c r="E230" s="579"/>
      <c r="F230" s="82" t="e">
        <f>#N/A</f>
        <v>#N/A</v>
      </c>
      <c r="G230" s="26" t="e">
        <f>#N/A</f>
        <v>#N/A</v>
      </c>
      <c r="H230" s="26" t="e">
        <f>#N/A</f>
        <v>#N/A</v>
      </c>
      <c r="I230" s="26" t="e">
        <f>#N/A</f>
        <v>#N/A</v>
      </c>
      <c r="J230" s="26" t="e">
        <f>#N/A</f>
        <v>#N/A</v>
      </c>
      <c r="K230" s="26" t="e">
        <f>#N/A</f>
        <v>#N/A</v>
      </c>
      <c r="L230" s="26" t="e">
        <f>#N/A</f>
        <v>#N/A</v>
      </c>
      <c r="M230" s="26" t="e">
        <f>#N/A</f>
        <v>#N/A</v>
      </c>
      <c r="N230" s="26" t="e">
        <f>#N/A</f>
        <v>#N/A</v>
      </c>
      <c r="O230" s="26" t="e">
        <f>#N/A</f>
        <v>#N/A</v>
      </c>
      <c r="P230" s="26" t="e">
        <f>#N/A</f>
        <v>#N/A</v>
      </c>
      <c r="Q230" s="27" t="e">
        <f>#N/A</f>
        <v>#N/A</v>
      </c>
      <c r="R230" s="28" t="e">
        <f>AVERAGE(F230:Q230)</f>
        <v>#N/A</v>
      </c>
      <c r="S230" s="40"/>
    </row>
    <row r="231" spans="1:19" s="1" customFormat="1" ht="22.5" customHeight="1" thickBot="1" x14ac:dyDescent="0.25">
      <c r="A231" s="554"/>
      <c r="B231" s="22"/>
      <c r="C231" s="240"/>
      <c r="D231" s="240"/>
      <c r="E231" s="240"/>
      <c r="F231" s="15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33"/>
      <c r="S231" s="40"/>
    </row>
    <row r="232" spans="1:19" s="1" customFormat="1" ht="22.5" customHeight="1" x14ac:dyDescent="0.2">
      <c r="A232" s="554"/>
      <c r="B232" s="541" t="s">
        <v>93</v>
      </c>
      <c r="C232" s="544" t="s">
        <v>270</v>
      </c>
      <c r="D232" s="545"/>
      <c r="E232" s="546"/>
      <c r="F232" s="83">
        <v>2</v>
      </c>
      <c r="G232" s="34">
        <v>2</v>
      </c>
      <c r="H232" s="34">
        <v>2</v>
      </c>
      <c r="I232" s="34">
        <v>2</v>
      </c>
      <c r="J232" s="34">
        <v>2</v>
      </c>
      <c r="K232" s="34">
        <v>2</v>
      </c>
      <c r="L232" s="34">
        <v>2</v>
      </c>
      <c r="M232" s="34">
        <v>2</v>
      </c>
      <c r="N232" s="34">
        <v>2</v>
      </c>
      <c r="O232" s="34">
        <v>2</v>
      </c>
      <c r="P232" s="34">
        <v>2</v>
      </c>
      <c r="Q232" s="34">
        <v>2</v>
      </c>
      <c r="R232" s="48">
        <f>AVERAGE(F232:Q232)</f>
        <v>2</v>
      </c>
      <c r="S232" s="92"/>
    </row>
    <row r="233" spans="1:19" s="1" customFormat="1" ht="22.5" customHeight="1" thickBot="1" x14ac:dyDescent="0.25">
      <c r="A233" s="554"/>
      <c r="B233" s="542"/>
      <c r="C233" s="241"/>
      <c r="D233" s="242"/>
      <c r="E233" s="243"/>
      <c r="F233" s="79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49"/>
      <c r="S233" s="92"/>
    </row>
    <row r="234" spans="1:19" s="1" customFormat="1" ht="22.5" customHeight="1" thickBot="1" x14ac:dyDescent="0.25">
      <c r="A234" s="554"/>
      <c r="B234" s="543"/>
      <c r="C234" s="566" t="s">
        <v>7</v>
      </c>
      <c r="D234" s="567"/>
      <c r="E234" s="568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19" s="1" customFormat="1" ht="22.5" customHeight="1" thickBot="1" x14ac:dyDescent="0.25">
      <c r="A235" s="554"/>
      <c r="B235" s="22"/>
      <c r="C235" s="240"/>
      <c r="D235" s="240"/>
      <c r="E235" s="240"/>
      <c r="F235" s="15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19" s="1" customFormat="1" ht="22.5" customHeight="1" x14ac:dyDescent="0.2">
      <c r="A236" s="554"/>
      <c r="B236" s="541" t="s">
        <v>94</v>
      </c>
      <c r="C236" s="544" t="s">
        <v>270</v>
      </c>
      <c r="D236" s="545"/>
      <c r="E236" s="546"/>
      <c r="F236" s="83">
        <v>2.15</v>
      </c>
      <c r="G236" s="34">
        <v>2.15</v>
      </c>
      <c r="H236" s="34">
        <v>2.15</v>
      </c>
      <c r="I236" s="34">
        <v>2.15</v>
      </c>
      <c r="J236" s="34">
        <v>2.15</v>
      </c>
      <c r="K236" s="34">
        <v>2.15</v>
      </c>
      <c r="L236" s="34">
        <v>2.15</v>
      </c>
      <c r="M236" s="34">
        <v>2.15</v>
      </c>
      <c r="N236" s="34">
        <v>2.15</v>
      </c>
      <c r="O236" s="34">
        <v>2.15</v>
      </c>
      <c r="P236" s="34">
        <v>2.15</v>
      </c>
      <c r="Q236" s="34">
        <v>2.15</v>
      </c>
      <c r="R236" s="50">
        <f>AVERAGE(F236:Q236)</f>
        <v>2.1499999999999995</v>
      </c>
      <c r="S236" s="92"/>
    </row>
    <row r="237" spans="1:19" s="1" customFormat="1" ht="22.5" customHeight="1" thickBot="1" x14ac:dyDescent="0.25">
      <c r="A237" s="554"/>
      <c r="B237" s="556"/>
      <c r="C237" s="241"/>
      <c r="D237" s="242"/>
      <c r="E237" s="243"/>
      <c r="F237" s="170">
        <v>0</v>
      </c>
      <c r="G237" s="170">
        <v>0</v>
      </c>
      <c r="H237" s="170">
        <v>0</v>
      </c>
      <c r="I237" s="170">
        <v>0</v>
      </c>
      <c r="J237" s="170">
        <v>0</v>
      </c>
      <c r="K237" s="170">
        <v>0</v>
      </c>
      <c r="L237" s="170">
        <v>0</v>
      </c>
      <c r="M237" s="170">
        <v>0</v>
      </c>
      <c r="N237" s="170">
        <v>0</v>
      </c>
      <c r="O237" s="170">
        <v>0</v>
      </c>
      <c r="P237" s="170">
        <v>0</v>
      </c>
      <c r="Q237" s="170">
        <v>0</v>
      </c>
      <c r="R237" s="46">
        <f>AVERAGE(F237:Q237)</f>
        <v>0</v>
      </c>
      <c r="S237" s="92"/>
    </row>
    <row r="238" spans="1:19" s="1" customFormat="1" ht="22.5" customHeight="1" thickBot="1" x14ac:dyDescent="0.25">
      <c r="A238" s="554"/>
      <c r="B238" s="543"/>
      <c r="C238" s="566" t="s">
        <v>7</v>
      </c>
      <c r="D238" s="567"/>
      <c r="E238" s="568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19" s="1" customFormat="1" ht="22.5" customHeight="1" thickBot="1" x14ac:dyDescent="0.25">
      <c r="A239" s="554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19" s="1" customFormat="1" ht="22.5" customHeight="1" x14ac:dyDescent="0.2">
      <c r="A240" s="554"/>
      <c r="B240" s="541" t="s">
        <v>95</v>
      </c>
      <c r="C240" s="544" t="s">
        <v>270</v>
      </c>
      <c r="D240" s="545"/>
      <c r="E240" s="546"/>
      <c r="F240" s="83">
        <v>2.1</v>
      </c>
      <c r="G240" s="34">
        <v>2.1</v>
      </c>
      <c r="H240" s="34">
        <v>2.1</v>
      </c>
      <c r="I240" s="34">
        <v>2.1</v>
      </c>
      <c r="J240" s="34">
        <v>2.1</v>
      </c>
      <c r="K240" s="34">
        <v>2.1</v>
      </c>
      <c r="L240" s="34">
        <v>2.1</v>
      </c>
      <c r="M240" s="34">
        <v>2.1</v>
      </c>
      <c r="N240" s="34">
        <v>2.1</v>
      </c>
      <c r="O240" s="34">
        <v>2.1</v>
      </c>
      <c r="P240" s="34">
        <v>2.1</v>
      </c>
      <c r="Q240" s="34">
        <v>2.1</v>
      </c>
      <c r="R240" s="50">
        <f>AVERAGE(F240:Q240)</f>
        <v>2.1000000000000005</v>
      </c>
      <c r="S240" s="92"/>
    </row>
    <row r="241" spans="1:20" s="1" customFormat="1" ht="22.5" customHeight="1" thickBot="1" x14ac:dyDescent="0.25">
      <c r="A241" s="554"/>
      <c r="B241" s="542"/>
      <c r="C241" s="241"/>
      <c r="D241" s="242"/>
      <c r="E241" s="243"/>
      <c r="F241" s="79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49"/>
      <c r="S241" s="92"/>
    </row>
    <row r="242" spans="1:20" s="1" customFormat="1" ht="22.5" customHeight="1" thickBot="1" x14ac:dyDescent="0.25">
      <c r="A242" s="554"/>
      <c r="B242" s="543"/>
      <c r="C242" s="566" t="s">
        <v>7</v>
      </c>
      <c r="D242" s="567"/>
      <c r="E242" s="568"/>
      <c r="F242" s="82" t="e">
        <f>#N/A</f>
        <v>#N/A</v>
      </c>
      <c r="G242" s="26" t="e">
        <f>#N/A</f>
        <v>#N/A</v>
      </c>
      <c r="H242" s="26" t="e">
        <f>#N/A</f>
        <v>#N/A</v>
      </c>
      <c r="I242" s="26" t="e">
        <f>#N/A</f>
        <v>#N/A</v>
      </c>
      <c r="J242" s="26" t="e">
        <f>#N/A</f>
        <v>#N/A</v>
      </c>
      <c r="K242" s="26" t="e">
        <f>#N/A</f>
        <v>#N/A</v>
      </c>
      <c r="L242" s="26" t="e">
        <f>#N/A</f>
        <v>#N/A</v>
      </c>
      <c r="M242" s="26" t="e">
        <f>#N/A</f>
        <v>#N/A</v>
      </c>
      <c r="N242" s="26" t="e">
        <f>#N/A</f>
        <v>#N/A</v>
      </c>
      <c r="O242" s="26" t="e">
        <f>#N/A</f>
        <v>#N/A</v>
      </c>
      <c r="P242" s="26" t="e">
        <f>#N/A</f>
        <v>#N/A</v>
      </c>
      <c r="Q242" s="27" t="e">
        <f>#N/A</f>
        <v>#N/A</v>
      </c>
      <c r="R242" s="28" t="e">
        <f>AVERAGE(F242:Q242)</f>
        <v>#N/A</v>
      </c>
      <c r="S242" s="40"/>
    </row>
    <row r="243" spans="1:20" s="23" customFormat="1" ht="22.5" customHeight="1" thickBot="1" x14ac:dyDescent="0.25">
      <c r="A243" s="554"/>
      <c r="B243" s="22"/>
      <c r="C243" s="240"/>
      <c r="D243" s="240"/>
      <c r="E243" s="240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23" customFormat="1" ht="22.5" customHeight="1" x14ac:dyDescent="0.2">
      <c r="A244" s="554"/>
      <c r="B244" s="541" t="s">
        <v>96</v>
      </c>
      <c r="C244" s="544" t="s">
        <v>270</v>
      </c>
      <c r="D244" s="545"/>
      <c r="E244" s="546"/>
      <c r="F244" s="83">
        <v>9</v>
      </c>
      <c r="G244" s="34">
        <v>9</v>
      </c>
      <c r="H244" s="34">
        <v>9</v>
      </c>
      <c r="I244" s="34">
        <v>9</v>
      </c>
      <c r="J244" s="34">
        <v>9</v>
      </c>
      <c r="K244" s="34">
        <v>9</v>
      </c>
      <c r="L244" s="34">
        <v>9</v>
      </c>
      <c r="M244" s="34">
        <v>9</v>
      </c>
      <c r="N244" s="34">
        <v>9</v>
      </c>
      <c r="O244" s="34">
        <v>9</v>
      </c>
      <c r="P244" s="34">
        <v>9</v>
      </c>
      <c r="Q244" s="34">
        <v>9</v>
      </c>
      <c r="R244" s="50">
        <f>AVERAGE(F244:Q244)</f>
        <v>9</v>
      </c>
      <c r="S244" s="92"/>
    </row>
    <row r="245" spans="1:20" s="23" customFormat="1" ht="22.5" customHeight="1" x14ac:dyDescent="0.2">
      <c r="A245" s="554"/>
      <c r="B245" s="556"/>
      <c r="C245" s="340"/>
      <c r="D245" s="341"/>
      <c r="E245" s="342" t="s">
        <v>237</v>
      </c>
      <c r="F245" s="110">
        <v>-0.1</v>
      </c>
      <c r="G245" s="35">
        <v>-0.1</v>
      </c>
      <c r="H245" s="35">
        <v>-0.1</v>
      </c>
      <c r="I245" s="35">
        <v>-0.1</v>
      </c>
      <c r="J245" s="35">
        <v>-0.1</v>
      </c>
      <c r="K245" s="35">
        <v>-0.1</v>
      </c>
      <c r="L245" s="35">
        <v>-0.1</v>
      </c>
      <c r="M245" s="35">
        <v>-0.1</v>
      </c>
      <c r="N245" s="35">
        <v>-0.1</v>
      </c>
      <c r="O245" s="35">
        <v>-0.1</v>
      </c>
      <c r="P245" s="35">
        <v>-0.1</v>
      </c>
      <c r="Q245" s="35">
        <v>-0.1</v>
      </c>
      <c r="R245" s="46">
        <f>AVERAGE(F245:Q245)</f>
        <v>-9.9999999999999992E-2</v>
      </c>
      <c r="S245" s="92"/>
    </row>
    <row r="246" spans="1:20" s="23" customFormat="1" ht="22.5" customHeight="1" thickBot="1" x14ac:dyDescent="0.25">
      <c r="A246" s="554"/>
      <c r="B246" s="542"/>
      <c r="C246" s="241"/>
      <c r="D246" s="242"/>
      <c r="E246" s="243"/>
      <c r="F246" s="163">
        <v>0</v>
      </c>
      <c r="G246" s="164">
        <v>0</v>
      </c>
      <c r="H246" s="164">
        <v>0</v>
      </c>
      <c r="I246" s="164">
        <v>0</v>
      </c>
      <c r="J246" s="164">
        <v>0</v>
      </c>
      <c r="K246" s="164">
        <v>0</v>
      </c>
      <c r="L246" s="164">
        <v>0</v>
      </c>
      <c r="M246" s="164">
        <v>0</v>
      </c>
      <c r="N246" s="164">
        <v>0</v>
      </c>
      <c r="O246" s="164">
        <v>0</v>
      </c>
      <c r="P246" s="164">
        <v>0</v>
      </c>
      <c r="Q246" s="164">
        <v>0</v>
      </c>
      <c r="R246" s="49">
        <f>AVERAGE(F246:Q246)</f>
        <v>0</v>
      </c>
      <c r="S246" s="92"/>
    </row>
    <row r="247" spans="1:20" s="23" customFormat="1" ht="22.5" customHeight="1" thickBot="1" x14ac:dyDescent="0.25">
      <c r="A247" s="554"/>
      <c r="B247" s="543"/>
      <c r="C247" s="566" t="s">
        <v>7</v>
      </c>
      <c r="D247" s="567"/>
      <c r="E247" s="568"/>
      <c r="F247" s="82" t="e">
        <f>#N/A</f>
        <v>#N/A</v>
      </c>
      <c r="G247" s="26" t="e">
        <f>#N/A</f>
        <v>#N/A</v>
      </c>
      <c r="H247" s="26" t="e">
        <f>#N/A</f>
        <v>#N/A</v>
      </c>
      <c r="I247" s="26" t="e">
        <f>#N/A</f>
        <v>#N/A</v>
      </c>
      <c r="J247" s="26" t="e">
        <f>#N/A</f>
        <v>#N/A</v>
      </c>
      <c r="K247" s="26" t="e">
        <f>#N/A</f>
        <v>#N/A</v>
      </c>
      <c r="L247" s="26" t="e">
        <f>#N/A</f>
        <v>#N/A</v>
      </c>
      <c r="M247" s="26" t="e">
        <f>#N/A</f>
        <v>#N/A</v>
      </c>
      <c r="N247" s="26" t="e">
        <f>#N/A</f>
        <v>#N/A</v>
      </c>
      <c r="O247" s="26" t="e">
        <f>#N/A</f>
        <v>#N/A</v>
      </c>
      <c r="P247" s="26" t="e">
        <f>#N/A</f>
        <v>#N/A</v>
      </c>
      <c r="Q247" s="27" t="e">
        <f>#N/A</f>
        <v>#N/A</v>
      </c>
      <c r="R247" s="28" t="e">
        <f>AVERAGE(F247:Q247)</f>
        <v>#N/A</v>
      </c>
      <c r="S247" s="40"/>
    </row>
    <row r="248" spans="1:20" s="23" customFormat="1" ht="22.5" customHeight="1" thickBot="1" x14ac:dyDescent="0.25">
      <c r="A248" s="554"/>
      <c r="B248" s="22"/>
      <c r="C248" s="240"/>
      <c r="D248" s="240"/>
      <c r="E248" s="240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33"/>
      <c r="S248" s="40"/>
    </row>
    <row r="249" spans="1:20" s="23" customFormat="1" ht="22.5" customHeight="1" x14ac:dyDescent="0.2">
      <c r="A249" s="554"/>
      <c r="B249" s="541" t="s">
        <v>97</v>
      </c>
      <c r="C249" s="544" t="s">
        <v>270</v>
      </c>
      <c r="D249" s="545"/>
      <c r="E249" s="546"/>
      <c r="F249" s="83">
        <v>7</v>
      </c>
      <c r="G249" s="34">
        <v>7</v>
      </c>
      <c r="H249" s="34">
        <v>7</v>
      </c>
      <c r="I249" s="34">
        <v>7</v>
      </c>
      <c r="J249" s="34">
        <v>7</v>
      </c>
      <c r="K249" s="34">
        <v>7</v>
      </c>
      <c r="L249" s="34">
        <v>7</v>
      </c>
      <c r="M249" s="34">
        <v>7</v>
      </c>
      <c r="N249" s="34">
        <v>7</v>
      </c>
      <c r="O249" s="34">
        <v>7</v>
      </c>
      <c r="P249" s="34">
        <v>7</v>
      </c>
      <c r="Q249" s="34">
        <v>7</v>
      </c>
      <c r="R249" s="50">
        <f>AVERAGE(F249:Q249)</f>
        <v>7</v>
      </c>
      <c r="S249" s="92"/>
    </row>
    <row r="250" spans="1:20" s="23" customFormat="1" ht="22.5" customHeight="1" x14ac:dyDescent="0.2">
      <c r="A250" s="554"/>
      <c r="B250" s="556"/>
      <c r="C250" s="251"/>
      <c r="D250" s="252"/>
      <c r="E250" s="253" t="s">
        <v>237</v>
      </c>
      <c r="F250" s="110">
        <v>-0.1</v>
      </c>
      <c r="G250" s="35">
        <v>-0.1</v>
      </c>
      <c r="H250" s="35">
        <v>-0.1</v>
      </c>
      <c r="I250" s="35">
        <v>-0.1</v>
      </c>
      <c r="J250" s="35">
        <v>-0.1</v>
      </c>
      <c r="K250" s="35">
        <v>-0.1</v>
      </c>
      <c r="L250" s="35">
        <v>-0.1</v>
      </c>
      <c r="M250" s="35">
        <v>-0.1</v>
      </c>
      <c r="N250" s="35">
        <v>-0.1</v>
      </c>
      <c r="O250" s="35">
        <v>-0.1</v>
      </c>
      <c r="P250" s="35">
        <v>-0.1</v>
      </c>
      <c r="Q250" s="35">
        <v>-0.1</v>
      </c>
      <c r="R250" s="46">
        <f>AVERAGE(F250:Q250)</f>
        <v>-9.9999999999999992E-2</v>
      </c>
      <c r="S250" s="92"/>
    </row>
    <row r="251" spans="1:20" s="23" customFormat="1" ht="22.5" customHeight="1" thickBot="1" x14ac:dyDescent="0.25">
      <c r="A251" s="554"/>
      <c r="B251" s="542"/>
      <c r="C251" s="241"/>
      <c r="D251" s="242"/>
      <c r="E251" s="243"/>
      <c r="F251" s="79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49"/>
      <c r="S251" s="92"/>
    </row>
    <row r="252" spans="1:20" s="23" customFormat="1" ht="22.5" customHeight="1" thickBot="1" x14ac:dyDescent="0.25">
      <c r="A252" s="555"/>
      <c r="B252" s="543"/>
      <c r="C252" s="566" t="s">
        <v>7</v>
      </c>
      <c r="D252" s="567"/>
      <c r="E252" s="568"/>
      <c r="F252" s="82" t="e">
        <f>#N/A</f>
        <v>#N/A</v>
      </c>
      <c r="G252" s="26" t="e">
        <f>#N/A</f>
        <v>#N/A</v>
      </c>
      <c r="H252" s="26" t="e">
        <f>#N/A</f>
        <v>#N/A</v>
      </c>
      <c r="I252" s="26" t="e">
        <f>#N/A</f>
        <v>#N/A</v>
      </c>
      <c r="J252" s="26" t="e">
        <f>#N/A</f>
        <v>#N/A</v>
      </c>
      <c r="K252" s="26" t="e">
        <f>#N/A</f>
        <v>#N/A</v>
      </c>
      <c r="L252" s="26" t="e">
        <f>#N/A</f>
        <v>#N/A</v>
      </c>
      <c r="M252" s="26" t="e">
        <f>#N/A</f>
        <v>#N/A</v>
      </c>
      <c r="N252" s="26" t="e">
        <f>#N/A</f>
        <v>#N/A</v>
      </c>
      <c r="O252" s="26" t="e">
        <f>#N/A</f>
        <v>#N/A</v>
      </c>
      <c r="P252" s="26" t="e">
        <f>#N/A</f>
        <v>#N/A</v>
      </c>
      <c r="Q252" s="27" t="e">
        <f>#N/A</f>
        <v>#N/A</v>
      </c>
      <c r="R252" s="28" t="e">
        <f>AVERAGE(F252:Q252)</f>
        <v>#N/A</v>
      </c>
      <c r="S252" s="40"/>
    </row>
    <row r="253" spans="1:20" s="23" customFormat="1" ht="22.5" customHeight="1" thickBot="1" x14ac:dyDescent="0.25">
      <c r="A253" s="22"/>
      <c r="B253" s="22"/>
      <c r="C253" s="240"/>
      <c r="D253" s="240"/>
      <c r="E253" s="240"/>
      <c r="F253" s="15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33"/>
      <c r="S253" s="40"/>
    </row>
    <row r="254" spans="1:20" s="1" customFormat="1" ht="51" customHeight="1" thickBot="1" x14ac:dyDescent="0.25">
      <c r="A254" s="532"/>
      <c r="B254" s="533"/>
      <c r="C254" s="240"/>
      <c r="D254" s="240"/>
      <c r="E254" s="87" t="s">
        <v>279</v>
      </c>
      <c r="F254" s="88" t="e">
        <f>#N/A</f>
        <v>#N/A</v>
      </c>
      <c r="G254" s="88" t="e">
        <f>#N/A</f>
        <v>#N/A</v>
      </c>
      <c r="H254" s="88" t="e">
        <f>#N/A</f>
        <v>#N/A</v>
      </c>
      <c r="I254" s="88" t="e">
        <f>#N/A</f>
        <v>#N/A</v>
      </c>
      <c r="J254" s="88" t="e">
        <f>#N/A</f>
        <v>#N/A</v>
      </c>
      <c r="K254" s="88" t="e">
        <f>#N/A</f>
        <v>#N/A</v>
      </c>
      <c r="L254" s="88" t="e">
        <f>#N/A</f>
        <v>#N/A</v>
      </c>
      <c r="M254" s="88" t="e">
        <f>#N/A</f>
        <v>#N/A</v>
      </c>
      <c r="N254" s="88" t="e">
        <f>#N/A</f>
        <v>#N/A</v>
      </c>
      <c r="O254" s="88" t="e">
        <f>#N/A</f>
        <v>#N/A</v>
      </c>
      <c r="P254" s="88" t="e">
        <f>#N/A</f>
        <v>#N/A</v>
      </c>
      <c r="Q254" s="88" t="e">
        <f>#N/A</f>
        <v>#N/A</v>
      </c>
      <c r="R254" s="20" t="e">
        <f>AVERAGE(F254:Q254)</f>
        <v>#N/A</v>
      </c>
      <c r="S254" s="92"/>
      <c r="T254" s="393"/>
    </row>
    <row r="255" spans="1:20" s="23" customFormat="1" ht="22.5" customHeight="1" x14ac:dyDescent="0.2">
      <c r="A255" s="22"/>
      <c r="B255" s="22"/>
      <c r="C255" s="32"/>
      <c r="D255" s="32"/>
      <c r="E255" s="32"/>
      <c r="F255" s="15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33"/>
      <c r="S255" s="40"/>
    </row>
    <row r="256" spans="1:20" s="23" customFormat="1" ht="22.5" customHeight="1" x14ac:dyDescent="0.2">
      <c r="A256" s="22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20" s="23" customFormat="1" ht="22.5" customHeight="1" thickBot="1" x14ac:dyDescent="0.25">
      <c r="A257" s="22"/>
      <c r="B257" s="22"/>
      <c r="C257" s="32"/>
      <c r="D257" s="32"/>
      <c r="E257" s="32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33"/>
      <c r="S257" s="40"/>
    </row>
    <row r="258" spans="1:20" s="1" customFormat="1" ht="31.5" customHeight="1" x14ac:dyDescent="0.2">
      <c r="A258" s="557" t="s">
        <v>101</v>
      </c>
      <c r="B258" s="569" t="s">
        <v>98</v>
      </c>
      <c r="C258" s="544" t="s">
        <v>270</v>
      </c>
      <c r="D258" s="545"/>
      <c r="E258" s="546"/>
      <c r="F258" s="83">
        <v>64.900000000000006</v>
      </c>
      <c r="G258" s="34">
        <v>64.900000000000006</v>
      </c>
      <c r="H258" s="34">
        <v>64.900000000000006</v>
      </c>
      <c r="I258" s="34">
        <v>64.900000000000006</v>
      </c>
      <c r="J258" s="34">
        <v>64.900000000000006</v>
      </c>
      <c r="K258" s="34">
        <v>64.900000000000006</v>
      </c>
      <c r="L258" s="34">
        <v>64.900000000000006</v>
      </c>
      <c r="M258" s="34">
        <v>64.900000000000006</v>
      </c>
      <c r="N258" s="34">
        <v>64.900000000000006</v>
      </c>
      <c r="O258" s="34">
        <v>64.900000000000006</v>
      </c>
      <c r="P258" s="34">
        <v>64.900000000000006</v>
      </c>
      <c r="Q258" s="34">
        <v>64.900000000000006</v>
      </c>
      <c r="R258" s="50" t="e">
        <f>#N/A</f>
        <v>#N/A</v>
      </c>
      <c r="S258" s="92"/>
    </row>
    <row r="259" spans="1:20" s="1" customFormat="1" ht="31.5" customHeight="1" x14ac:dyDescent="0.2">
      <c r="A259" s="558"/>
      <c r="B259" s="570"/>
      <c r="C259" s="188"/>
      <c r="D259" s="189"/>
      <c r="E259" s="190" t="s">
        <v>312</v>
      </c>
      <c r="F259" s="103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46"/>
      <c r="S259" s="92"/>
    </row>
    <row r="260" spans="1:20" s="1" customFormat="1" ht="33.75" customHeight="1" x14ac:dyDescent="0.2">
      <c r="A260" s="558"/>
      <c r="B260" s="570"/>
      <c r="C260" s="267" t="s">
        <v>202</v>
      </c>
      <c r="D260" s="309" t="s">
        <v>203</v>
      </c>
      <c r="E260" s="268" t="s">
        <v>72</v>
      </c>
      <c r="F260" s="54">
        <v>0.5</v>
      </c>
      <c r="G260" s="54">
        <v>0.5</v>
      </c>
      <c r="H260" s="54">
        <v>0.5</v>
      </c>
      <c r="I260" s="54">
        <v>0.5</v>
      </c>
      <c r="J260" s="54">
        <v>0.5</v>
      </c>
      <c r="K260" s="54">
        <v>0.5</v>
      </c>
      <c r="L260" s="54">
        <v>0.5</v>
      </c>
      <c r="M260" s="54">
        <v>0.5</v>
      </c>
      <c r="N260" s="171">
        <v>0</v>
      </c>
      <c r="O260" s="171">
        <v>0</v>
      </c>
      <c r="P260" s="171">
        <v>0</v>
      </c>
      <c r="Q260" s="171">
        <v>0</v>
      </c>
      <c r="R260" s="46" t="e">
        <f>#N/A</f>
        <v>#N/A</v>
      </c>
      <c r="S260" s="92"/>
    </row>
    <row r="261" spans="1:20" s="1" customFormat="1" ht="22.5" customHeight="1" x14ac:dyDescent="0.2">
      <c r="A261" s="558"/>
      <c r="B261" s="570"/>
      <c r="C261" s="197"/>
      <c r="D261" s="195"/>
      <c r="E261" s="178" t="s">
        <v>4</v>
      </c>
      <c r="F261" s="54">
        <v>1</v>
      </c>
      <c r="G261" s="54">
        <v>1</v>
      </c>
      <c r="H261" s="54">
        <v>1</v>
      </c>
      <c r="I261" s="54">
        <v>1</v>
      </c>
      <c r="J261" s="54">
        <v>1</v>
      </c>
      <c r="K261" s="54">
        <v>1</v>
      </c>
      <c r="L261" s="54">
        <v>1</v>
      </c>
      <c r="M261" s="54">
        <v>1</v>
      </c>
      <c r="N261" s="54">
        <v>1</v>
      </c>
      <c r="O261" s="54">
        <v>1</v>
      </c>
      <c r="P261" s="54">
        <v>1</v>
      </c>
      <c r="Q261" s="71">
        <v>1</v>
      </c>
      <c r="R261" s="46" t="e">
        <f>#N/A</f>
        <v>#N/A</v>
      </c>
      <c r="S261" s="92"/>
      <c r="T261" s="14"/>
    </row>
    <row r="262" spans="1:20" s="1" customFormat="1" ht="22.5" customHeight="1" x14ac:dyDescent="0.2">
      <c r="A262" s="558"/>
      <c r="B262" s="570"/>
      <c r="C262" s="207"/>
      <c r="D262" s="206"/>
      <c r="E262" s="214" t="s">
        <v>115</v>
      </c>
      <c r="F262" s="166">
        <v>0</v>
      </c>
      <c r="G262" s="166">
        <v>0</v>
      </c>
      <c r="H262" s="166">
        <v>0</v>
      </c>
      <c r="I262" s="166">
        <v>0</v>
      </c>
      <c r="J262" s="166">
        <v>0</v>
      </c>
      <c r="K262" s="166">
        <v>0</v>
      </c>
      <c r="L262" s="166">
        <v>0</v>
      </c>
      <c r="M262" s="166">
        <v>0</v>
      </c>
      <c r="N262" s="166">
        <v>0</v>
      </c>
      <c r="O262" s="166">
        <v>0</v>
      </c>
      <c r="P262" s="166">
        <v>0</v>
      </c>
      <c r="Q262" s="166">
        <v>0</v>
      </c>
      <c r="R262" s="46" t="e">
        <f>#N/A</f>
        <v>#N/A</v>
      </c>
      <c r="S262" s="92"/>
      <c r="T262" s="14"/>
    </row>
    <row r="263" spans="1:20" s="1" customFormat="1" ht="22.5" customHeight="1" x14ac:dyDescent="0.2">
      <c r="A263" s="558"/>
      <c r="B263" s="570"/>
      <c r="C263" s="207"/>
      <c r="D263" s="206"/>
      <c r="E263" s="214" t="s">
        <v>254</v>
      </c>
      <c r="F263" s="166">
        <v>0</v>
      </c>
      <c r="G263" s="166">
        <v>0</v>
      </c>
      <c r="H263" s="166">
        <v>0</v>
      </c>
      <c r="I263" s="166">
        <v>0</v>
      </c>
      <c r="J263" s="166">
        <v>0</v>
      </c>
      <c r="K263" s="166">
        <v>0</v>
      </c>
      <c r="L263" s="51">
        <v>0.26</v>
      </c>
      <c r="M263" s="51">
        <v>0.26</v>
      </c>
      <c r="N263" s="51">
        <v>0.26</v>
      </c>
      <c r="O263" s="51">
        <v>0.26</v>
      </c>
      <c r="P263" s="51">
        <v>0.26</v>
      </c>
      <c r="Q263" s="51">
        <v>0.26</v>
      </c>
      <c r="R263" s="46" t="e">
        <f>#N/A</f>
        <v>#N/A</v>
      </c>
      <c r="S263" s="92"/>
      <c r="T263" s="14"/>
    </row>
    <row r="264" spans="1:20" s="1" customFormat="1" ht="46.5" customHeight="1" thickBot="1" x14ac:dyDescent="0.25">
      <c r="A264" s="558"/>
      <c r="B264" s="571"/>
      <c r="C264" s="303"/>
      <c r="D264" s="304"/>
      <c r="E264" s="334" t="s">
        <v>253</v>
      </c>
      <c r="F264" s="164">
        <v>0</v>
      </c>
      <c r="G264" s="164">
        <v>0</v>
      </c>
      <c r="H264" s="164">
        <v>0</v>
      </c>
      <c r="I264" s="164">
        <v>0</v>
      </c>
      <c r="J264" s="164">
        <v>0</v>
      </c>
      <c r="K264" s="53">
        <v>0.34</v>
      </c>
      <c r="L264" s="53">
        <v>5.81</v>
      </c>
      <c r="M264" s="53">
        <v>7.17</v>
      </c>
      <c r="N264" s="53">
        <v>1.1399999999999999</v>
      </c>
      <c r="O264" s="53">
        <v>0.06</v>
      </c>
      <c r="P264" s="53">
        <v>0.17</v>
      </c>
      <c r="Q264" s="53">
        <v>0.2</v>
      </c>
      <c r="R264" s="49" t="e">
        <f>#N/A</f>
        <v>#N/A</v>
      </c>
      <c r="S264" s="92"/>
    </row>
    <row r="265" spans="1:20" s="1" customFormat="1" ht="22.5" customHeight="1" thickBot="1" x14ac:dyDescent="0.25">
      <c r="A265" s="558"/>
      <c r="B265" s="562"/>
      <c r="C265" s="547" t="s">
        <v>7</v>
      </c>
      <c r="D265" s="548"/>
      <c r="E265" s="549"/>
      <c r="F265" s="82" t="e">
        <f>#N/A</f>
        <v>#N/A</v>
      </c>
      <c r="G265" s="26" t="e">
        <f>#N/A</f>
        <v>#N/A</v>
      </c>
      <c r="H265" s="26" t="e">
        <f>#N/A</f>
        <v>#N/A</v>
      </c>
      <c r="I265" s="26" t="e">
        <f>#N/A</f>
        <v>#N/A</v>
      </c>
      <c r="J265" s="26" t="e">
        <f>#N/A</f>
        <v>#N/A</v>
      </c>
      <c r="K265" s="26" t="e">
        <f>#N/A</f>
        <v>#N/A</v>
      </c>
      <c r="L265" s="26" t="e">
        <f>#N/A</f>
        <v>#N/A</v>
      </c>
      <c r="M265" s="26" t="e">
        <f>#N/A</f>
        <v>#N/A</v>
      </c>
      <c r="N265" s="26" t="e">
        <f>#N/A</f>
        <v>#N/A</v>
      </c>
      <c r="O265" s="26" t="e">
        <f>#N/A</f>
        <v>#N/A</v>
      </c>
      <c r="P265" s="26" t="e">
        <f>#N/A</f>
        <v>#N/A</v>
      </c>
      <c r="Q265" s="27" t="e">
        <f>#N/A</f>
        <v>#N/A</v>
      </c>
      <c r="R265" s="28" t="e">
        <f>AVERAGE(F265:Q265)</f>
        <v>#N/A</v>
      </c>
      <c r="S265" s="92"/>
    </row>
    <row r="266" spans="1:20" s="1" customFormat="1" ht="22.5" customHeight="1" thickBot="1" x14ac:dyDescent="0.25">
      <c r="A266" s="558"/>
      <c r="B266" s="22"/>
      <c r="C266" s="32"/>
      <c r="D266" s="32"/>
      <c r="E266" s="32"/>
      <c r="F266" s="15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33"/>
      <c r="S266" s="40"/>
    </row>
    <row r="267" spans="1:20" s="1" customFormat="1" ht="22.5" customHeight="1" x14ac:dyDescent="0.2">
      <c r="A267" s="558"/>
      <c r="B267" s="560" t="s">
        <v>8</v>
      </c>
      <c r="C267" s="544" t="s">
        <v>270</v>
      </c>
      <c r="D267" s="545"/>
      <c r="E267" s="546"/>
      <c r="F267" s="83">
        <v>8.9</v>
      </c>
      <c r="G267" s="34">
        <v>8.9</v>
      </c>
      <c r="H267" s="34">
        <v>8.9</v>
      </c>
      <c r="I267" s="34">
        <v>8.9</v>
      </c>
      <c r="J267" s="34">
        <v>8.9</v>
      </c>
      <c r="K267" s="34">
        <v>8.9</v>
      </c>
      <c r="L267" s="34">
        <v>8.9</v>
      </c>
      <c r="M267" s="34">
        <v>8.9</v>
      </c>
      <c r="N267" s="34">
        <v>8.9</v>
      </c>
      <c r="O267" s="34">
        <v>8.9</v>
      </c>
      <c r="P267" s="34">
        <v>8.9</v>
      </c>
      <c r="Q267" s="34">
        <v>8.9</v>
      </c>
      <c r="R267" s="50">
        <f>AVERAGE(F267:Q267)</f>
        <v>8.9000000000000021</v>
      </c>
      <c r="S267" s="92"/>
    </row>
    <row r="268" spans="1:20" s="1" customFormat="1" ht="28.5" customHeight="1" x14ac:dyDescent="0.2">
      <c r="A268" s="558"/>
      <c r="B268" s="563"/>
      <c r="C268" s="188"/>
      <c r="D268" s="189"/>
      <c r="E268" s="190"/>
      <c r="F268" s="259">
        <v>0</v>
      </c>
      <c r="G268" s="260">
        <v>0</v>
      </c>
      <c r="H268" s="260">
        <v>0</v>
      </c>
      <c r="I268" s="260">
        <v>0</v>
      </c>
      <c r="J268" s="260">
        <v>0</v>
      </c>
      <c r="K268" s="260">
        <v>0</v>
      </c>
      <c r="L268" s="260">
        <v>0</v>
      </c>
      <c r="M268" s="260">
        <v>0</v>
      </c>
      <c r="N268" s="260">
        <v>0</v>
      </c>
      <c r="O268" s="260">
        <v>0</v>
      </c>
      <c r="P268" s="260">
        <v>0</v>
      </c>
      <c r="Q268" s="260">
        <v>0</v>
      </c>
      <c r="R268" s="46">
        <f>AVERAGE(F268:Q268)</f>
        <v>0</v>
      </c>
      <c r="S268" s="92"/>
    </row>
    <row r="269" spans="1:20" s="1" customFormat="1" ht="31.5" customHeight="1" thickBot="1" x14ac:dyDescent="0.25">
      <c r="A269" s="558"/>
      <c r="B269" s="561"/>
      <c r="C269" s="201"/>
      <c r="D269" s="194"/>
      <c r="E269" s="178"/>
      <c r="F269" s="415">
        <v>0</v>
      </c>
      <c r="G269" s="164">
        <v>0</v>
      </c>
      <c r="H269" s="164">
        <v>0</v>
      </c>
      <c r="I269" s="164">
        <v>0</v>
      </c>
      <c r="J269" s="164">
        <v>0</v>
      </c>
      <c r="K269" s="164">
        <v>0</v>
      </c>
      <c r="L269" s="164">
        <v>0</v>
      </c>
      <c r="M269" s="164">
        <v>0</v>
      </c>
      <c r="N269" s="164">
        <v>0</v>
      </c>
      <c r="O269" s="164">
        <v>0</v>
      </c>
      <c r="P269" s="164">
        <v>0</v>
      </c>
      <c r="Q269" s="164">
        <v>0</v>
      </c>
      <c r="R269" s="46">
        <f>AVERAGE(F269:Q269)</f>
        <v>0</v>
      </c>
      <c r="S269" s="92"/>
    </row>
    <row r="270" spans="1:20" s="1" customFormat="1" ht="22.5" customHeight="1" thickBot="1" x14ac:dyDescent="0.25">
      <c r="A270" s="558"/>
      <c r="B270" s="562"/>
      <c r="C270" s="572" t="s">
        <v>7</v>
      </c>
      <c r="D270" s="573"/>
      <c r="E270" s="574"/>
      <c r="F270" s="82" t="e">
        <f>#N/A</f>
        <v>#N/A</v>
      </c>
      <c r="G270" s="26" t="e">
        <f>#N/A</f>
        <v>#N/A</v>
      </c>
      <c r="H270" s="26" t="e">
        <f>#N/A</f>
        <v>#N/A</v>
      </c>
      <c r="I270" s="26" t="e">
        <f>#N/A</f>
        <v>#N/A</v>
      </c>
      <c r="J270" s="26" t="e">
        <f>#N/A</f>
        <v>#N/A</v>
      </c>
      <c r="K270" s="26" t="e">
        <f>#N/A</f>
        <v>#N/A</v>
      </c>
      <c r="L270" s="26" t="e">
        <f>#N/A</f>
        <v>#N/A</v>
      </c>
      <c r="M270" s="26" t="e">
        <f>#N/A</f>
        <v>#N/A</v>
      </c>
      <c r="N270" s="26" t="e">
        <f>#N/A</f>
        <v>#N/A</v>
      </c>
      <c r="O270" s="26" t="e">
        <f>#N/A</f>
        <v>#N/A</v>
      </c>
      <c r="P270" s="26" t="e">
        <f>#N/A</f>
        <v>#N/A</v>
      </c>
      <c r="Q270" s="27" t="e">
        <f>#N/A</f>
        <v>#N/A</v>
      </c>
      <c r="R270" s="28" t="e">
        <f>#N/A</f>
        <v>#N/A</v>
      </c>
      <c r="S270" s="40"/>
    </row>
    <row r="271" spans="1:20" s="1" customFormat="1" ht="22.5" customHeight="1" thickBot="1" x14ac:dyDescent="0.25">
      <c r="A271" s="558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20" s="1" customFormat="1" ht="22.5" customHeight="1" x14ac:dyDescent="0.2">
      <c r="A272" s="558"/>
      <c r="B272" s="541" t="s">
        <v>9</v>
      </c>
      <c r="C272" s="544" t="s">
        <v>270</v>
      </c>
      <c r="D272" s="545"/>
      <c r="E272" s="653"/>
      <c r="F272" s="157">
        <v>19</v>
      </c>
      <c r="G272" s="34">
        <v>19</v>
      </c>
      <c r="H272" s="34">
        <v>19</v>
      </c>
      <c r="I272" s="34">
        <v>19</v>
      </c>
      <c r="J272" s="34">
        <v>19</v>
      </c>
      <c r="K272" s="34">
        <v>19</v>
      </c>
      <c r="L272" s="34">
        <v>19</v>
      </c>
      <c r="M272" s="34">
        <v>19</v>
      </c>
      <c r="N272" s="34">
        <v>19</v>
      </c>
      <c r="O272" s="34">
        <v>19</v>
      </c>
      <c r="P272" s="34">
        <v>19</v>
      </c>
      <c r="Q272" s="38">
        <v>19</v>
      </c>
      <c r="R272" s="50">
        <f>AVERAGE(F272:Q272)</f>
        <v>19</v>
      </c>
      <c r="S272" s="92"/>
    </row>
    <row r="273" spans="1:19" s="1" customFormat="1" ht="22.5" customHeight="1" x14ac:dyDescent="0.2">
      <c r="A273" s="558"/>
      <c r="B273" s="556"/>
      <c r="C273" s="188"/>
      <c r="D273" s="189"/>
      <c r="E273" s="274" t="s">
        <v>329</v>
      </c>
      <c r="F273" s="282">
        <v>0.3</v>
      </c>
      <c r="G273" s="102">
        <v>0.3</v>
      </c>
      <c r="H273" s="102">
        <v>0.3</v>
      </c>
      <c r="I273" s="102">
        <v>0.3</v>
      </c>
      <c r="J273" s="102">
        <v>0.3</v>
      </c>
      <c r="K273" s="102">
        <v>0.3</v>
      </c>
      <c r="L273" s="102">
        <v>0.3</v>
      </c>
      <c r="M273" s="102">
        <v>0.3</v>
      </c>
      <c r="N273" s="102">
        <v>0.3</v>
      </c>
      <c r="O273" s="102">
        <v>0.3</v>
      </c>
      <c r="P273" s="102">
        <v>0.3</v>
      </c>
      <c r="Q273" s="283">
        <v>0.3</v>
      </c>
      <c r="R273" s="46">
        <f>AVERAGE(F273:Q273)</f>
        <v>0.29999999999999993</v>
      </c>
      <c r="S273" s="92"/>
    </row>
    <row r="274" spans="1:19" s="1" customFormat="1" ht="22.5" customHeight="1" x14ac:dyDescent="0.2">
      <c r="A274" s="558"/>
      <c r="B274" s="556"/>
      <c r="C274" s="188"/>
      <c r="D274" s="189"/>
      <c r="E274" s="274" t="s">
        <v>237</v>
      </c>
      <c r="F274" s="282">
        <v>-5.2</v>
      </c>
      <c r="G274" s="102">
        <v>-5.2</v>
      </c>
      <c r="H274" s="102">
        <v>-5.2</v>
      </c>
      <c r="I274" s="102">
        <v>-5.2</v>
      </c>
      <c r="J274" s="102">
        <v>-5.2</v>
      </c>
      <c r="K274" s="102">
        <v>-5.2</v>
      </c>
      <c r="L274" s="102">
        <v>-5.2</v>
      </c>
      <c r="M274" s="102">
        <v>-5.2</v>
      </c>
      <c r="N274" s="102">
        <v>-5.2</v>
      </c>
      <c r="O274" s="102">
        <v>-5.2</v>
      </c>
      <c r="P274" s="102">
        <v>-5.2</v>
      </c>
      <c r="Q274" s="102">
        <v>-5.2</v>
      </c>
      <c r="R274" s="46">
        <f>AVERAGE(F274:Q274)</f>
        <v>-5.2000000000000011</v>
      </c>
      <c r="S274" s="92"/>
    </row>
    <row r="275" spans="1:19" s="1" customFormat="1" ht="22.5" customHeight="1" thickBot="1" x14ac:dyDescent="0.25">
      <c r="A275" s="558"/>
      <c r="B275" s="542"/>
      <c r="C275" s="201"/>
      <c r="D275" s="194"/>
      <c r="E275" s="275"/>
      <c r="F275" s="305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143"/>
      <c r="R275" s="47"/>
      <c r="S275" s="92"/>
    </row>
    <row r="276" spans="1:19" s="1" customFormat="1" ht="22.5" customHeight="1" thickBot="1" x14ac:dyDescent="0.25">
      <c r="A276" s="558"/>
      <c r="B276" s="543"/>
      <c r="C276" s="572" t="s">
        <v>7</v>
      </c>
      <c r="D276" s="573"/>
      <c r="E276" s="574"/>
      <c r="F276" s="82" t="e">
        <f>#N/A</f>
        <v>#N/A</v>
      </c>
      <c r="G276" s="26" t="e">
        <f>#N/A</f>
        <v>#N/A</v>
      </c>
      <c r="H276" s="26" t="e">
        <f>#N/A</f>
        <v>#N/A</v>
      </c>
      <c r="I276" s="26" t="e">
        <f>#N/A</f>
        <v>#N/A</v>
      </c>
      <c r="J276" s="26" t="e">
        <f>#N/A</f>
        <v>#N/A</v>
      </c>
      <c r="K276" s="26" t="e">
        <f>#N/A</f>
        <v>#N/A</v>
      </c>
      <c r="L276" s="26" t="e">
        <f>#N/A</f>
        <v>#N/A</v>
      </c>
      <c r="M276" s="26" t="e">
        <f>#N/A</f>
        <v>#N/A</v>
      </c>
      <c r="N276" s="26" t="e">
        <f>#N/A</f>
        <v>#N/A</v>
      </c>
      <c r="O276" s="26" t="e">
        <f>#N/A</f>
        <v>#N/A</v>
      </c>
      <c r="P276" s="26" t="e">
        <f>#N/A</f>
        <v>#N/A</v>
      </c>
      <c r="Q276" s="26" t="e">
        <f>#N/A</f>
        <v>#N/A</v>
      </c>
      <c r="R276" s="28" t="e">
        <f>AVERAGE(F276:Q276)</f>
        <v>#N/A</v>
      </c>
      <c r="S276" s="40"/>
    </row>
    <row r="277" spans="1:19" s="1" customFormat="1" ht="22.5" customHeight="1" thickBot="1" x14ac:dyDescent="0.25">
      <c r="A277" s="558"/>
      <c r="B277" s="22"/>
      <c r="C277" s="32"/>
      <c r="D277" s="32"/>
      <c r="E277" s="32"/>
      <c r="F277" s="15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33"/>
      <c r="S277" s="40"/>
    </row>
    <row r="278" spans="1:19" s="1" customFormat="1" ht="22.5" customHeight="1" x14ac:dyDescent="0.2">
      <c r="A278" s="558"/>
      <c r="B278" s="541" t="s">
        <v>107</v>
      </c>
      <c r="C278" s="544" t="s">
        <v>270</v>
      </c>
      <c r="D278" s="545"/>
      <c r="E278" s="653"/>
      <c r="F278" s="157">
        <v>125.75</v>
      </c>
      <c r="G278" s="34">
        <v>125.75</v>
      </c>
      <c r="H278" s="34">
        <v>125.75</v>
      </c>
      <c r="I278" s="34">
        <v>125.75</v>
      </c>
      <c r="J278" s="34">
        <v>125.75</v>
      </c>
      <c r="K278" s="34">
        <v>125.75</v>
      </c>
      <c r="L278" s="34">
        <v>125.75</v>
      </c>
      <c r="M278" s="34">
        <v>125.75</v>
      </c>
      <c r="N278" s="34">
        <v>125.75</v>
      </c>
      <c r="O278" s="34">
        <v>125.75</v>
      </c>
      <c r="P278" s="34">
        <v>125.75</v>
      </c>
      <c r="Q278" s="38">
        <v>125.75</v>
      </c>
      <c r="R278" s="50" t="e">
        <f>#N/A</f>
        <v>#N/A</v>
      </c>
      <c r="S278" s="92"/>
    </row>
    <row r="279" spans="1:19" s="1" customFormat="1" ht="22.5" customHeight="1" x14ac:dyDescent="0.2">
      <c r="A279" s="558"/>
      <c r="B279" s="556"/>
      <c r="C279" s="188"/>
      <c r="D279" s="189"/>
      <c r="E279" s="274" t="s">
        <v>347</v>
      </c>
      <c r="F279" s="284">
        <v>-3.1</v>
      </c>
      <c r="G279" s="102">
        <v>-3.1</v>
      </c>
      <c r="H279" s="102">
        <v>-3.1</v>
      </c>
      <c r="I279" s="102">
        <v>-3.1</v>
      </c>
      <c r="J279" s="102">
        <v>-3.1</v>
      </c>
      <c r="K279" s="102">
        <v>-3.1</v>
      </c>
      <c r="L279" s="102">
        <v>-3.1</v>
      </c>
      <c r="M279" s="102">
        <v>-3.1</v>
      </c>
      <c r="N279" s="102">
        <v>-3.1</v>
      </c>
      <c r="O279" s="102">
        <v>-3.1</v>
      </c>
      <c r="P279" s="102">
        <v>-3.1</v>
      </c>
      <c r="Q279" s="283">
        <v>-3.1</v>
      </c>
      <c r="R279" s="46" t="e">
        <f>#N/A</f>
        <v>#N/A</v>
      </c>
      <c r="S279" s="92"/>
    </row>
    <row r="280" spans="1:19" s="1" customFormat="1" ht="28.5" customHeight="1" x14ac:dyDescent="0.2">
      <c r="A280" s="558"/>
      <c r="B280" s="556"/>
      <c r="C280" s="197"/>
      <c r="D280" s="195"/>
      <c r="E280" s="275" t="s">
        <v>167</v>
      </c>
      <c r="F280" s="95">
        <v>0.5</v>
      </c>
      <c r="G280" s="54">
        <v>0.5</v>
      </c>
      <c r="H280" s="54">
        <v>0.5</v>
      </c>
      <c r="I280" s="54">
        <v>0.5</v>
      </c>
      <c r="J280" s="54">
        <v>0.5</v>
      </c>
      <c r="K280" s="54">
        <v>0.5</v>
      </c>
      <c r="L280" s="54">
        <v>0.5</v>
      </c>
      <c r="M280" s="54">
        <v>0.5</v>
      </c>
      <c r="N280" s="54">
        <v>0.5</v>
      </c>
      <c r="O280" s="54">
        <v>0.5</v>
      </c>
      <c r="P280" s="54">
        <v>0.5</v>
      </c>
      <c r="Q280" s="71">
        <v>0.5</v>
      </c>
      <c r="R280" s="46" t="e">
        <f>#N/A</f>
        <v>#N/A</v>
      </c>
      <c r="S280" s="92"/>
    </row>
    <row r="281" spans="1:19" s="1" customFormat="1" ht="28.5" customHeight="1" x14ac:dyDescent="0.2">
      <c r="A281" s="558"/>
      <c r="B281" s="556"/>
      <c r="C281" s="197"/>
      <c r="D281" s="195"/>
      <c r="E281" s="275"/>
      <c r="F281" s="270">
        <v>0</v>
      </c>
      <c r="G281" s="171">
        <v>0</v>
      </c>
      <c r="H281" s="171">
        <v>0</v>
      </c>
      <c r="I281" s="171">
        <v>0</v>
      </c>
      <c r="J281" s="171">
        <v>0</v>
      </c>
      <c r="K281" s="171">
        <v>0</v>
      </c>
      <c r="L281" s="171">
        <v>0</v>
      </c>
      <c r="M281" s="171">
        <v>0</v>
      </c>
      <c r="N281" s="171">
        <v>0</v>
      </c>
      <c r="O281" s="171">
        <v>0</v>
      </c>
      <c r="P281" s="171">
        <v>0</v>
      </c>
      <c r="Q281" s="172">
        <v>0</v>
      </c>
      <c r="R281" s="46" t="e">
        <f>#N/A</f>
        <v>#N/A</v>
      </c>
      <c r="S281" s="92"/>
    </row>
    <row r="282" spans="1:19" s="1" customFormat="1" ht="22.5" customHeight="1" x14ac:dyDescent="0.2">
      <c r="A282" s="558"/>
      <c r="B282" s="542"/>
      <c r="C282" s="201"/>
      <c r="D282" s="194"/>
      <c r="E282" s="275" t="s">
        <v>44</v>
      </c>
      <c r="F282" s="95">
        <v>2</v>
      </c>
      <c r="G282" s="54">
        <v>2</v>
      </c>
      <c r="H282" s="54">
        <v>2</v>
      </c>
      <c r="I282" s="54">
        <v>2</v>
      </c>
      <c r="J282" s="54">
        <v>2</v>
      </c>
      <c r="K282" s="54">
        <v>2</v>
      </c>
      <c r="L282" s="54">
        <v>2</v>
      </c>
      <c r="M282" s="54">
        <v>2</v>
      </c>
      <c r="N282" s="54">
        <v>2</v>
      </c>
      <c r="O282" s="54">
        <v>2</v>
      </c>
      <c r="P282" s="54">
        <v>2</v>
      </c>
      <c r="Q282" s="71">
        <v>2</v>
      </c>
      <c r="R282" s="46" t="e">
        <f>#N/A</f>
        <v>#N/A</v>
      </c>
      <c r="S282" s="92"/>
    </row>
    <row r="283" spans="1:19" s="1" customFormat="1" ht="22.5" customHeight="1" x14ac:dyDescent="0.2">
      <c r="A283" s="558"/>
      <c r="B283" s="542"/>
      <c r="C283" s="201"/>
      <c r="D283" s="194"/>
      <c r="E283" s="275" t="s">
        <v>272</v>
      </c>
      <c r="F283" s="95">
        <v>1.5</v>
      </c>
      <c r="G283" s="54">
        <v>1.5</v>
      </c>
      <c r="H283" s="54">
        <v>1</v>
      </c>
      <c r="I283" s="171">
        <v>0</v>
      </c>
      <c r="J283" s="171">
        <v>0</v>
      </c>
      <c r="K283" s="171">
        <v>0</v>
      </c>
      <c r="L283" s="171">
        <v>0</v>
      </c>
      <c r="M283" s="171">
        <v>0</v>
      </c>
      <c r="N283" s="171">
        <v>0</v>
      </c>
      <c r="O283" s="171">
        <v>0</v>
      </c>
      <c r="P283" s="171">
        <v>0</v>
      </c>
      <c r="Q283" s="172">
        <v>0</v>
      </c>
      <c r="R283" s="46" t="e">
        <f>#N/A</f>
        <v>#N/A</v>
      </c>
      <c r="S283" s="92"/>
    </row>
    <row r="284" spans="1:19" s="1" customFormat="1" ht="22.5" customHeight="1" x14ac:dyDescent="0.2">
      <c r="A284" s="558"/>
      <c r="B284" s="542"/>
      <c r="C284" s="201"/>
      <c r="D284" s="194"/>
      <c r="E284" s="275" t="s">
        <v>346</v>
      </c>
      <c r="F284" s="156">
        <v>0.6</v>
      </c>
      <c r="G284" s="51">
        <v>0.6</v>
      </c>
      <c r="H284" s="51">
        <v>0.6</v>
      </c>
      <c r="I284" s="51">
        <v>0.6</v>
      </c>
      <c r="J284" s="51">
        <v>0.6</v>
      </c>
      <c r="K284" s="51">
        <v>0.6</v>
      </c>
      <c r="L284" s="51">
        <v>0.6</v>
      </c>
      <c r="M284" s="51">
        <v>0.6</v>
      </c>
      <c r="N284" s="51">
        <v>0.6</v>
      </c>
      <c r="O284" s="51">
        <v>0.6</v>
      </c>
      <c r="P284" s="51">
        <v>0.6</v>
      </c>
      <c r="Q284" s="158">
        <v>0.6</v>
      </c>
      <c r="R284" s="46" t="e">
        <f>#N/A</f>
        <v>#N/A</v>
      </c>
      <c r="S284" s="92"/>
    </row>
    <row r="285" spans="1:19" s="1" customFormat="1" ht="49.5" customHeight="1" thickBot="1" x14ac:dyDescent="0.25">
      <c r="A285" s="558"/>
      <c r="B285" s="542"/>
      <c r="C285" s="201"/>
      <c r="D285" s="194"/>
      <c r="E285" s="275" t="s">
        <v>59</v>
      </c>
      <c r="F285" s="141">
        <v>5.15</v>
      </c>
      <c r="G285" s="53">
        <v>5.15</v>
      </c>
      <c r="H285" s="53">
        <v>5.15</v>
      </c>
      <c r="I285" s="53">
        <v>5.15</v>
      </c>
      <c r="J285" s="53">
        <v>5.15</v>
      </c>
      <c r="K285" s="53">
        <v>5.15</v>
      </c>
      <c r="L285" s="53">
        <v>5.15</v>
      </c>
      <c r="M285" s="53">
        <v>5.15</v>
      </c>
      <c r="N285" s="53">
        <v>5.15</v>
      </c>
      <c r="O285" s="53">
        <v>5.15</v>
      </c>
      <c r="P285" s="53">
        <v>5.15</v>
      </c>
      <c r="Q285" s="143">
        <v>5.15</v>
      </c>
      <c r="R285" s="46" t="e">
        <f>#N/A</f>
        <v>#N/A</v>
      </c>
      <c r="S285" s="92"/>
    </row>
    <row r="286" spans="1:19" s="1" customFormat="1" ht="22.5" customHeight="1" thickBot="1" x14ac:dyDescent="0.25">
      <c r="A286" s="558"/>
      <c r="B286" s="543"/>
      <c r="C286" s="547" t="s">
        <v>7</v>
      </c>
      <c r="D286" s="548"/>
      <c r="E286" s="549"/>
      <c r="F286" s="205" t="e">
        <f>#N/A</f>
        <v>#N/A</v>
      </c>
      <c r="G286" s="205" t="e">
        <f>#N/A</f>
        <v>#N/A</v>
      </c>
      <c r="H286" s="205" t="e">
        <f>#N/A</f>
        <v>#N/A</v>
      </c>
      <c r="I286" s="205" t="e">
        <f>#N/A</f>
        <v>#N/A</v>
      </c>
      <c r="J286" s="205" t="e">
        <f>#N/A</f>
        <v>#N/A</v>
      </c>
      <c r="K286" s="205" t="e">
        <f>#N/A</f>
        <v>#N/A</v>
      </c>
      <c r="L286" s="205" t="e">
        <f>#N/A</f>
        <v>#N/A</v>
      </c>
      <c r="M286" s="205" t="e">
        <f>#N/A</f>
        <v>#N/A</v>
      </c>
      <c r="N286" s="205" t="e">
        <f>#N/A</f>
        <v>#N/A</v>
      </c>
      <c r="O286" s="205" t="e">
        <f>#N/A</f>
        <v>#N/A</v>
      </c>
      <c r="P286" s="205" t="e">
        <f>#N/A</f>
        <v>#N/A</v>
      </c>
      <c r="Q286" s="205" t="e">
        <f>#N/A</f>
        <v>#N/A</v>
      </c>
      <c r="R286" s="28" t="e">
        <f>#N/A</f>
        <v>#N/A</v>
      </c>
      <c r="S286" s="40"/>
    </row>
    <row r="287" spans="1:19" s="1" customFormat="1" ht="22.5" customHeight="1" thickBot="1" x14ac:dyDescent="0.25">
      <c r="A287" s="558"/>
      <c r="B287" s="22"/>
      <c r="C287" s="32"/>
      <c r="D287" s="32"/>
      <c r="E287" s="32"/>
      <c r="F287" s="15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33"/>
      <c r="S287" s="40"/>
    </row>
    <row r="288" spans="1:19" s="1" customFormat="1" ht="22.5" customHeight="1" x14ac:dyDescent="0.2">
      <c r="A288" s="558"/>
      <c r="B288" s="560" t="s">
        <v>10</v>
      </c>
      <c r="C288" s="544" t="s">
        <v>270</v>
      </c>
      <c r="D288" s="545"/>
      <c r="E288" s="546"/>
      <c r="F288" s="83">
        <v>27.65</v>
      </c>
      <c r="G288" s="34">
        <v>27.65</v>
      </c>
      <c r="H288" s="34">
        <v>27.65</v>
      </c>
      <c r="I288" s="34">
        <v>27.65</v>
      </c>
      <c r="J288" s="34">
        <v>27.65</v>
      </c>
      <c r="K288" s="34">
        <v>27.65</v>
      </c>
      <c r="L288" s="34">
        <v>27.65</v>
      </c>
      <c r="M288" s="34">
        <v>27.65</v>
      </c>
      <c r="N288" s="34">
        <v>27.65</v>
      </c>
      <c r="O288" s="34">
        <v>27.65</v>
      </c>
      <c r="P288" s="34">
        <v>27.65</v>
      </c>
      <c r="Q288" s="34">
        <v>27.65</v>
      </c>
      <c r="R288" s="50">
        <f>AVERAGE(F288:Q288)</f>
        <v>27.649999999999995</v>
      </c>
      <c r="S288" s="40"/>
    </row>
    <row r="289" spans="1:19" s="1" customFormat="1" ht="22.5" customHeight="1" x14ac:dyDescent="0.2">
      <c r="A289" s="558"/>
      <c r="B289" s="563"/>
      <c r="C289" s="188" t="s">
        <v>256</v>
      </c>
      <c r="D289" s="189"/>
      <c r="E289" s="190" t="s">
        <v>257</v>
      </c>
      <c r="F289" s="95">
        <v>1</v>
      </c>
      <c r="G289" s="54">
        <v>1</v>
      </c>
      <c r="H289" s="54">
        <v>1</v>
      </c>
      <c r="I289" s="54">
        <v>1</v>
      </c>
      <c r="J289" s="54">
        <v>1</v>
      </c>
      <c r="K289" s="54">
        <v>1</v>
      </c>
      <c r="L289" s="54">
        <v>1</v>
      </c>
      <c r="M289" s="54">
        <v>1</v>
      </c>
      <c r="N289" s="54">
        <v>1</v>
      </c>
      <c r="O289" s="54">
        <v>1</v>
      </c>
      <c r="P289" s="54">
        <v>1</v>
      </c>
      <c r="Q289" s="54">
        <v>1</v>
      </c>
      <c r="R289" s="46">
        <f>AVERAGE(F289:Q289)</f>
        <v>1</v>
      </c>
      <c r="S289" s="40"/>
    </row>
    <row r="290" spans="1:19" s="1" customFormat="1" ht="36" customHeight="1" thickBot="1" x14ac:dyDescent="0.25">
      <c r="A290" s="558"/>
      <c r="B290" s="561"/>
      <c r="C290" s="201"/>
      <c r="D290" s="194"/>
      <c r="E290" s="254" t="s">
        <v>59</v>
      </c>
      <c r="F290" s="163">
        <v>0</v>
      </c>
      <c r="G290" s="164">
        <v>0</v>
      </c>
      <c r="H290" s="164">
        <v>0</v>
      </c>
      <c r="I290" s="164">
        <v>0</v>
      </c>
      <c r="J290" s="53">
        <v>0.75</v>
      </c>
      <c r="K290" s="53">
        <v>1</v>
      </c>
      <c r="L290" s="53">
        <v>1</v>
      </c>
      <c r="M290" s="53">
        <v>1</v>
      </c>
      <c r="N290" s="53">
        <v>0.45</v>
      </c>
      <c r="O290" s="164">
        <v>0</v>
      </c>
      <c r="P290" s="164">
        <v>0</v>
      </c>
      <c r="Q290" s="164">
        <v>0</v>
      </c>
      <c r="R290" s="49">
        <f>AVERAGE(F290:Q290)</f>
        <v>0.35000000000000003</v>
      </c>
      <c r="S290" s="40"/>
    </row>
    <row r="291" spans="1:19" s="1" customFormat="1" ht="22.5" customHeight="1" thickBot="1" x14ac:dyDescent="0.25">
      <c r="A291" s="558"/>
      <c r="B291" s="562"/>
      <c r="C291" s="572" t="s">
        <v>7</v>
      </c>
      <c r="D291" s="573"/>
      <c r="E291" s="574"/>
      <c r="F291" s="82" t="e">
        <f>#N/A</f>
        <v>#N/A</v>
      </c>
      <c r="G291" s="26" t="e">
        <f>#N/A</f>
        <v>#N/A</v>
      </c>
      <c r="H291" s="26" t="e">
        <f>#N/A</f>
        <v>#N/A</v>
      </c>
      <c r="I291" s="26" t="e">
        <f>#N/A</f>
        <v>#N/A</v>
      </c>
      <c r="J291" s="26" t="e">
        <f>#N/A</f>
        <v>#N/A</v>
      </c>
      <c r="K291" s="26" t="e">
        <f>#N/A</f>
        <v>#N/A</v>
      </c>
      <c r="L291" s="26" t="e">
        <f>#N/A</f>
        <v>#N/A</v>
      </c>
      <c r="M291" s="26" t="e">
        <f>#N/A</f>
        <v>#N/A</v>
      </c>
      <c r="N291" s="26" t="e">
        <f>#N/A</f>
        <v>#N/A</v>
      </c>
      <c r="O291" s="26" t="e">
        <f>#N/A</f>
        <v>#N/A</v>
      </c>
      <c r="P291" s="26" t="e">
        <f>#N/A</f>
        <v>#N/A</v>
      </c>
      <c r="Q291" s="27" t="e">
        <f>#N/A</f>
        <v>#N/A</v>
      </c>
      <c r="R291" s="28" t="e">
        <f>AVERAGE(F291:Q291)</f>
        <v>#N/A</v>
      </c>
      <c r="S291" s="40"/>
    </row>
    <row r="292" spans="1:19" s="23" customFormat="1" ht="22.5" customHeight="1" thickBot="1" x14ac:dyDescent="0.25">
      <c r="A292" s="558"/>
      <c r="B292" s="22"/>
      <c r="C292" s="32"/>
      <c r="D292" s="32"/>
      <c r="E292" s="32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33"/>
      <c r="S292" s="40"/>
    </row>
    <row r="293" spans="1:19" s="23" customFormat="1" ht="22.5" customHeight="1" x14ac:dyDescent="0.2">
      <c r="A293" s="558"/>
      <c r="B293" s="541" t="s">
        <v>11</v>
      </c>
      <c r="C293" s="544" t="s">
        <v>270</v>
      </c>
      <c r="D293" s="545"/>
      <c r="E293" s="546"/>
      <c r="F293" s="83">
        <v>6</v>
      </c>
      <c r="G293" s="34">
        <v>6</v>
      </c>
      <c r="H293" s="34">
        <v>6</v>
      </c>
      <c r="I293" s="34">
        <v>6</v>
      </c>
      <c r="J293" s="34">
        <v>6</v>
      </c>
      <c r="K293" s="34">
        <v>6</v>
      </c>
      <c r="L293" s="34">
        <v>6</v>
      </c>
      <c r="M293" s="34">
        <v>6</v>
      </c>
      <c r="N293" s="34">
        <v>6</v>
      </c>
      <c r="O293" s="34">
        <v>6</v>
      </c>
      <c r="P293" s="34">
        <v>6</v>
      </c>
      <c r="Q293" s="34">
        <v>6</v>
      </c>
      <c r="R293" s="50">
        <f>AVERAGE(F293:Q293)</f>
        <v>6</v>
      </c>
      <c r="S293" s="92"/>
    </row>
    <row r="294" spans="1:19" s="23" customFormat="1" ht="22.5" customHeight="1" x14ac:dyDescent="0.2">
      <c r="A294" s="558"/>
      <c r="B294" s="556"/>
      <c r="C294" s="251"/>
      <c r="D294" s="252"/>
      <c r="E294" s="253"/>
      <c r="F294" s="259">
        <v>0</v>
      </c>
      <c r="G294" s="260">
        <v>0</v>
      </c>
      <c r="H294" s="260">
        <v>0</v>
      </c>
      <c r="I294" s="260">
        <v>0</v>
      </c>
      <c r="J294" s="260">
        <v>0</v>
      </c>
      <c r="K294" s="260">
        <v>0</v>
      </c>
      <c r="L294" s="260">
        <v>0</v>
      </c>
      <c r="M294" s="260">
        <v>0</v>
      </c>
      <c r="N294" s="260">
        <v>0</v>
      </c>
      <c r="O294" s="260">
        <v>0</v>
      </c>
      <c r="P294" s="260">
        <v>0</v>
      </c>
      <c r="Q294" s="260">
        <v>0</v>
      </c>
      <c r="R294" s="46">
        <f>AVERAGE(F294:Q294)</f>
        <v>0</v>
      </c>
      <c r="S294" s="92"/>
    </row>
    <row r="295" spans="1:19" s="23" customFormat="1" ht="22.5" customHeight="1" thickBot="1" x14ac:dyDescent="0.25">
      <c r="A295" s="558"/>
      <c r="B295" s="542"/>
      <c r="C295" s="198"/>
      <c r="D295" s="196"/>
      <c r="E295" s="182"/>
      <c r="F295" s="79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49"/>
      <c r="S295" s="92"/>
    </row>
    <row r="296" spans="1:19" s="23" customFormat="1" ht="22.5" customHeight="1" thickBot="1" x14ac:dyDescent="0.25">
      <c r="A296" s="558"/>
      <c r="B296" s="543"/>
      <c r="C296" s="547" t="s">
        <v>7</v>
      </c>
      <c r="D296" s="548"/>
      <c r="E296" s="549"/>
      <c r="F296" s="82">
        <f>SUM(F293:F295)</f>
        <v>6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AVERAGE(F296:Q296)</f>
        <v>#N/A</v>
      </c>
      <c r="S296" s="40"/>
    </row>
    <row r="297" spans="1:19" s="23" customFormat="1" ht="22.5" customHeight="1" thickBot="1" x14ac:dyDescent="0.25">
      <c r="A297" s="558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8"/>
      <c r="B298" s="541" t="s">
        <v>12</v>
      </c>
      <c r="C298" s="544" t="s">
        <v>270</v>
      </c>
      <c r="D298" s="545"/>
      <c r="E298" s="546"/>
      <c r="F298" s="83">
        <v>5.5</v>
      </c>
      <c r="G298" s="34">
        <v>5.5</v>
      </c>
      <c r="H298" s="34">
        <v>5.5</v>
      </c>
      <c r="I298" s="34">
        <v>5.5</v>
      </c>
      <c r="J298" s="34">
        <v>5.5</v>
      </c>
      <c r="K298" s="34">
        <v>5.5</v>
      </c>
      <c r="L298" s="34">
        <v>5.5</v>
      </c>
      <c r="M298" s="34">
        <v>5.5</v>
      </c>
      <c r="N298" s="34">
        <v>5.5</v>
      </c>
      <c r="O298" s="34">
        <v>5.5</v>
      </c>
      <c r="P298" s="34">
        <v>5.5</v>
      </c>
      <c r="Q298" s="34">
        <v>5.5</v>
      </c>
      <c r="R298" s="48">
        <f>AVERAGE(F298:Q298)</f>
        <v>5.5</v>
      </c>
      <c r="S298" s="92"/>
    </row>
    <row r="299" spans="1:19" s="23" customFormat="1" ht="22.5" customHeight="1" thickBot="1" x14ac:dyDescent="0.25">
      <c r="A299" s="558"/>
      <c r="B299" s="542"/>
      <c r="C299" s="198"/>
      <c r="D299" s="196"/>
      <c r="E299" s="182"/>
      <c r="F299" s="79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8"/>
      <c r="B300" s="543"/>
      <c r="C300" s="547" t="s">
        <v>7</v>
      </c>
      <c r="D300" s="548"/>
      <c r="E300" s="549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28" t="e">
        <f>AVERAGE(F300:Q300)</f>
        <v>#N/A</v>
      </c>
      <c r="S300" s="40"/>
    </row>
    <row r="301" spans="1:19" s="23" customFormat="1" ht="22.5" customHeight="1" thickBot="1" x14ac:dyDescent="0.25">
      <c r="A301" s="558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x14ac:dyDescent="0.2">
      <c r="A302" s="558"/>
      <c r="B302" s="541" t="s">
        <v>13</v>
      </c>
      <c r="C302" s="544" t="s">
        <v>270</v>
      </c>
      <c r="D302" s="545"/>
      <c r="E302" s="546"/>
      <c r="F302" s="83">
        <v>1.5</v>
      </c>
      <c r="G302" s="34">
        <v>1.5</v>
      </c>
      <c r="H302" s="34">
        <v>1.5</v>
      </c>
      <c r="I302" s="34">
        <v>1.5</v>
      </c>
      <c r="J302" s="34">
        <v>1.5</v>
      </c>
      <c r="K302" s="34">
        <v>1.5</v>
      </c>
      <c r="L302" s="34">
        <v>1.5</v>
      </c>
      <c r="M302" s="34">
        <v>1.5</v>
      </c>
      <c r="N302" s="34">
        <v>1.5</v>
      </c>
      <c r="O302" s="34">
        <v>1.5</v>
      </c>
      <c r="P302" s="34">
        <v>1.5</v>
      </c>
      <c r="Q302" s="34">
        <v>1.5</v>
      </c>
      <c r="R302" s="48">
        <f>AVERAGE(F302:Q302)</f>
        <v>1.5</v>
      </c>
      <c r="S302" s="92"/>
    </row>
    <row r="303" spans="1:19" s="23" customFormat="1" ht="22.5" customHeight="1" thickBot="1" x14ac:dyDescent="0.25">
      <c r="A303" s="558"/>
      <c r="B303" s="542"/>
      <c r="C303" s="198"/>
      <c r="D303" s="196"/>
      <c r="E303" s="182"/>
      <c r="F303" s="79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49"/>
      <c r="S303" s="92"/>
    </row>
    <row r="304" spans="1:19" s="23" customFormat="1" ht="22.5" customHeight="1" thickBot="1" x14ac:dyDescent="0.25">
      <c r="A304" s="558"/>
      <c r="B304" s="543"/>
      <c r="C304" s="547" t="s">
        <v>7</v>
      </c>
      <c r="D304" s="548"/>
      <c r="E304" s="549"/>
      <c r="F304" s="82">
        <f>SUM(F302:F303)</f>
        <v>1.5</v>
      </c>
      <c r="G304" s="26" t="e">
        <f>#N/A</f>
        <v>#N/A</v>
      </c>
      <c r="H304" s="26" t="e">
        <f>#N/A</f>
        <v>#N/A</v>
      </c>
      <c r="I304" s="26" t="e">
        <f>#N/A</f>
        <v>#N/A</v>
      </c>
      <c r="J304" s="26" t="e">
        <f>#N/A</f>
        <v>#N/A</v>
      </c>
      <c r="K304" s="26" t="e">
        <f>#N/A</f>
        <v>#N/A</v>
      </c>
      <c r="L304" s="26" t="e">
        <f>#N/A</f>
        <v>#N/A</v>
      </c>
      <c r="M304" s="26" t="e">
        <f>#N/A</f>
        <v>#N/A</v>
      </c>
      <c r="N304" s="26" t="e">
        <f>#N/A</f>
        <v>#N/A</v>
      </c>
      <c r="O304" s="26" t="e">
        <f>#N/A</f>
        <v>#N/A</v>
      </c>
      <c r="P304" s="26" t="e">
        <f>#N/A</f>
        <v>#N/A</v>
      </c>
      <c r="Q304" s="27" t="e">
        <f>#N/A</f>
        <v>#N/A</v>
      </c>
      <c r="R304" s="28" t="e">
        <f>AVERAGE(F304:Q304)</f>
        <v>#N/A</v>
      </c>
      <c r="S304" s="40"/>
    </row>
    <row r="305" spans="1:19" s="23" customFormat="1" ht="22.5" customHeight="1" thickBot="1" x14ac:dyDescent="0.25">
      <c r="A305" s="558"/>
      <c r="B305" s="22"/>
      <c r="C305" s="32"/>
      <c r="D305" s="32"/>
      <c r="E305" s="32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33"/>
      <c r="S305" s="40"/>
    </row>
    <row r="306" spans="1:19" s="23" customFormat="1" ht="22.5" customHeight="1" x14ac:dyDescent="0.2">
      <c r="A306" s="558"/>
      <c r="B306" s="564" t="s">
        <v>99</v>
      </c>
      <c r="C306" s="544" t="s">
        <v>270</v>
      </c>
      <c r="D306" s="545"/>
      <c r="E306" s="546"/>
      <c r="F306" s="83">
        <v>104.53</v>
      </c>
      <c r="G306" s="34">
        <v>104.53</v>
      </c>
      <c r="H306" s="34">
        <v>104.53</v>
      </c>
      <c r="I306" s="34">
        <v>104.53</v>
      </c>
      <c r="J306" s="34">
        <v>104.53</v>
      </c>
      <c r="K306" s="34">
        <v>104.53</v>
      </c>
      <c r="L306" s="34">
        <v>104.53</v>
      </c>
      <c r="M306" s="34">
        <v>104.53</v>
      </c>
      <c r="N306" s="34">
        <v>104.53</v>
      </c>
      <c r="O306" s="34">
        <v>104.53</v>
      </c>
      <c r="P306" s="34">
        <v>104.53</v>
      </c>
      <c r="Q306" s="34">
        <v>104.53</v>
      </c>
      <c r="R306" s="50" t="e">
        <f>#N/A</f>
        <v>#N/A</v>
      </c>
      <c r="S306" s="40"/>
    </row>
    <row r="307" spans="1:19" s="23" customFormat="1" ht="45.75" customHeight="1" x14ac:dyDescent="0.2">
      <c r="A307" s="558"/>
      <c r="B307" s="575"/>
      <c r="C307" s="209"/>
      <c r="D307" s="176"/>
      <c r="E307" s="177" t="s">
        <v>331</v>
      </c>
      <c r="F307" s="391">
        <v>0</v>
      </c>
      <c r="G307" s="260">
        <v>0</v>
      </c>
      <c r="H307" s="260">
        <v>0</v>
      </c>
      <c r="I307" s="260">
        <v>0</v>
      </c>
      <c r="J307" s="260">
        <v>0</v>
      </c>
      <c r="K307" s="260">
        <v>0</v>
      </c>
      <c r="L307" s="260">
        <v>0</v>
      </c>
      <c r="M307" s="260">
        <v>0</v>
      </c>
      <c r="N307" s="260">
        <v>0</v>
      </c>
      <c r="O307" s="35">
        <v>-5</v>
      </c>
      <c r="P307" s="35">
        <v>-5</v>
      </c>
      <c r="Q307" s="35">
        <v>-5</v>
      </c>
      <c r="R307" s="46" t="e">
        <f>#N/A</f>
        <v>#N/A</v>
      </c>
      <c r="S307" s="40"/>
    </row>
    <row r="308" spans="1:19" s="23" customFormat="1" ht="45.75" customHeight="1" x14ac:dyDescent="0.2">
      <c r="A308" s="558"/>
      <c r="B308" s="575"/>
      <c r="C308" s="209"/>
      <c r="D308" s="176"/>
      <c r="E308" s="177" t="s">
        <v>348</v>
      </c>
      <c r="F308" s="391">
        <v>0</v>
      </c>
      <c r="G308" s="260">
        <v>0</v>
      </c>
      <c r="H308" s="260">
        <v>0</v>
      </c>
      <c r="I308" s="260">
        <v>0</v>
      </c>
      <c r="J308" s="260">
        <v>0</v>
      </c>
      <c r="K308" s="260">
        <v>0</v>
      </c>
      <c r="L308" s="260">
        <v>0</v>
      </c>
      <c r="M308" s="260">
        <v>0</v>
      </c>
      <c r="N308" s="260">
        <v>0</v>
      </c>
      <c r="O308" s="35">
        <v>-1.7</v>
      </c>
      <c r="P308" s="35">
        <v>-1.7</v>
      </c>
      <c r="Q308" s="35">
        <v>-1.7</v>
      </c>
      <c r="R308" s="46" t="e">
        <f>#N/A</f>
        <v>#N/A</v>
      </c>
      <c r="S308" s="40"/>
    </row>
    <row r="309" spans="1:19" s="23" customFormat="1" ht="45.75" customHeight="1" x14ac:dyDescent="0.2">
      <c r="A309" s="558"/>
      <c r="B309" s="575"/>
      <c r="C309" s="209"/>
      <c r="D309" s="176"/>
      <c r="E309" s="177"/>
      <c r="F309" s="165">
        <v>0</v>
      </c>
      <c r="G309" s="166">
        <v>0</v>
      </c>
      <c r="H309" s="166">
        <v>0</v>
      </c>
      <c r="I309" s="166">
        <v>0</v>
      </c>
      <c r="J309" s="166">
        <v>0</v>
      </c>
      <c r="K309" s="166">
        <v>0</v>
      </c>
      <c r="L309" s="166">
        <v>0</v>
      </c>
      <c r="M309" s="166">
        <v>0</v>
      </c>
      <c r="N309" s="166">
        <v>0</v>
      </c>
      <c r="O309" s="166">
        <v>0</v>
      </c>
      <c r="P309" s="166">
        <v>0</v>
      </c>
      <c r="Q309" s="166">
        <v>0</v>
      </c>
      <c r="R309" s="46" t="e">
        <f>#N/A</f>
        <v>#N/A</v>
      </c>
      <c r="S309" s="40"/>
    </row>
    <row r="310" spans="1:19" s="1" customFormat="1" ht="34.5" customHeight="1" x14ac:dyDescent="0.2">
      <c r="A310" s="558"/>
      <c r="B310" s="575"/>
      <c r="C310" s="201"/>
      <c r="D310" s="194"/>
      <c r="E310" s="178" t="s">
        <v>223</v>
      </c>
      <c r="F310" s="96">
        <v>1.4</v>
      </c>
      <c r="G310" s="51">
        <v>1.4</v>
      </c>
      <c r="H310" s="51">
        <v>1.4</v>
      </c>
      <c r="I310" s="51">
        <v>1.4</v>
      </c>
      <c r="J310" s="51">
        <v>1.4</v>
      </c>
      <c r="K310" s="51">
        <v>1.4</v>
      </c>
      <c r="L310" s="51">
        <v>1.4</v>
      </c>
      <c r="M310" s="51">
        <v>1.4</v>
      </c>
      <c r="N310" s="51">
        <v>1.4</v>
      </c>
      <c r="O310" s="51">
        <v>1.4</v>
      </c>
      <c r="P310" s="51">
        <v>1.4</v>
      </c>
      <c r="Q310" s="51">
        <v>1.4</v>
      </c>
      <c r="R310" s="46" t="e">
        <f>#N/A</f>
        <v>#N/A</v>
      </c>
      <c r="S310" s="40"/>
    </row>
    <row r="311" spans="1:19" s="23" customFormat="1" ht="39" customHeight="1" thickBot="1" x14ac:dyDescent="0.25">
      <c r="A311" s="558"/>
      <c r="B311" s="565"/>
      <c r="C311" s="303"/>
      <c r="D311" s="304"/>
      <c r="E311" s="334" t="s">
        <v>168</v>
      </c>
      <c r="F311" s="163">
        <v>0</v>
      </c>
      <c r="G311" s="164">
        <v>0</v>
      </c>
      <c r="H311" s="164">
        <v>0</v>
      </c>
      <c r="I311" s="164">
        <v>0</v>
      </c>
      <c r="J311" s="164">
        <v>0</v>
      </c>
      <c r="K311" s="164">
        <v>0</v>
      </c>
      <c r="L311" s="53">
        <v>9</v>
      </c>
      <c r="M311" s="53">
        <v>6.25</v>
      </c>
      <c r="N311" s="164">
        <v>0</v>
      </c>
      <c r="O311" s="166">
        <v>0</v>
      </c>
      <c r="P311" s="166">
        <v>0</v>
      </c>
      <c r="Q311" s="164">
        <v>0</v>
      </c>
      <c r="R311" s="49" t="e">
        <f>#N/A</f>
        <v>#N/A</v>
      </c>
      <c r="S311" s="40"/>
    </row>
    <row r="312" spans="1:19" s="23" customFormat="1" ht="22.5" customHeight="1" thickBot="1" x14ac:dyDescent="0.25">
      <c r="A312" s="558"/>
      <c r="B312" s="576"/>
      <c r="C312" s="547" t="s">
        <v>7</v>
      </c>
      <c r="D312" s="548"/>
      <c r="E312" s="549"/>
      <c r="F312" s="82" t="e">
        <f>#N/A</f>
        <v>#N/A</v>
      </c>
      <c r="G312" s="26" t="e">
        <f>#N/A</f>
        <v>#N/A</v>
      </c>
      <c r="H312" s="26" t="e">
        <f>#N/A</f>
        <v>#N/A</v>
      </c>
      <c r="I312" s="26" t="e">
        <f>#N/A</f>
        <v>#N/A</v>
      </c>
      <c r="J312" s="26" t="e">
        <f>#N/A</f>
        <v>#N/A</v>
      </c>
      <c r="K312" s="26" t="e">
        <f>#N/A</f>
        <v>#N/A</v>
      </c>
      <c r="L312" s="26" t="e">
        <f>#N/A</f>
        <v>#N/A</v>
      </c>
      <c r="M312" s="26" t="e">
        <f>#N/A</f>
        <v>#N/A</v>
      </c>
      <c r="N312" s="26" t="e">
        <f>#N/A</f>
        <v>#N/A</v>
      </c>
      <c r="O312" s="26" t="e">
        <f>#N/A</f>
        <v>#N/A</v>
      </c>
      <c r="P312" s="26" t="e">
        <f>#N/A</f>
        <v>#N/A</v>
      </c>
      <c r="Q312" s="27" t="e">
        <f>#N/A</f>
        <v>#N/A</v>
      </c>
      <c r="R312" s="28" t="e">
        <f>#N/A</f>
        <v>#N/A</v>
      </c>
      <c r="S312" s="40"/>
    </row>
    <row r="313" spans="1:19" s="23" customFormat="1" ht="22.5" customHeight="1" thickBot="1" x14ac:dyDescent="0.25">
      <c r="A313" s="558"/>
      <c r="B313" s="22"/>
      <c r="C313" s="32"/>
      <c r="D313" s="32"/>
      <c r="E313" s="32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33"/>
      <c r="S313" s="40"/>
    </row>
    <row r="314" spans="1:19" s="23" customFormat="1" ht="22.5" customHeight="1" x14ac:dyDescent="0.2">
      <c r="A314" s="558"/>
      <c r="B314" s="564" t="s">
        <v>14</v>
      </c>
      <c r="C314" s="544" t="s">
        <v>270</v>
      </c>
      <c r="D314" s="545"/>
      <c r="E314" s="546"/>
      <c r="F314" s="83">
        <v>8.9</v>
      </c>
      <c r="G314" s="34">
        <v>8.9</v>
      </c>
      <c r="H314" s="34">
        <v>8.9</v>
      </c>
      <c r="I314" s="34">
        <v>8.9</v>
      </c>
      <c r="J314" s="34">
        <v>8.9</v>
      </c>
      <c r="K314" s="34">
        <v>8.9</v>
      </c>
      <c r="L314" s="34">
        <v>8.9</v>
      </c>
      <c r="M314" s="34">
        <v>8.9</v>
      </c>
      <c r="N314" s="34">
        <v>8.9</v>
      </c>
      <c r="O314" s="34">
        <v>8.9</v>
      </c>
      <c r="P314" s="34">
        <v>8.9</v>
      </c>
      <c r="Q314" s="34">
        <v>8.9</v>
      </c>
      <c r="R314" s="48">
        <f>AVERAGE(F314:Q314)</f>
        <v>8.9000000000000021</v>
      </c>
      <c r="S314" s="92"/>
    </row>
    <row r="315" spans="1:19" s="23" customFormat="1" ht="22.5" customHeight="1" thickBot="1" x14ac:dyDescent="0.25">
      <c r="A315" s="558"/>
      <c r="B315" s="565"/>
      <c r="C315" s="303"/>
      <c r="D315" s="304"/>
      <c r="E315" s="257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49"/>
      <c r="S315" s="92"/>
    </row>
    <row r="316" spans="1:19" s="23" customFormat="1" ht="22.5" customHeight="1" thickBot="1" x14ac:dyDescent="0.25">
      <c r="A316" s="558"/>
      <c r="B316" s="543"/>
      <c r="C316" s="547" t="s">
        <v>7</v>
      </c>
      <c r="D316" s="548"/>
      <c r="E316" s="549"/>
      <c r="F316" s="82" t="e">
        <f>#N/A</f>
        <v>#N/A</v>
      </c>
      <c r="G316" s="26" t="e">
        <f>#N/A</f>
        <v>#N/A</v>
      </c>
      <c r="H316" s="26" t="e">
        <f>#N/A</f>
        <v>#N/A</v>
      </c>
      <c r="I316" s="26" t="e">
        <f>#N/A</f>
        <v>#N/A</v>
      </c>
      <c r="J316" s="26" t="e">
        <f>#N/A</f>
        <v>#N/A</v>
      </c>
      <c r="K316" s="26" t="e">
        <f>#N/A</f>
        <v>#N/A</v>
      </c>
      <c r="L316" s="26" t="e">
        <f>#N/A</f>
        <v>#N/A</v>
      </c>
      <c r="M316" s="26" t="e">
        <f>#N/A</f>
        <v>#N/A</v>
      </c>
      <c r="N316" s="26" t="e">
        <f>#N/A</f>
        <v>#N/A</v>
      </c>
      <c r="O316" s="26" t="e">
        <f>#N/A</f>
        <v>#N/A</v>
      </c>
      <c r="P316" s="26" t="e">
        <f>#N/A</f>
        <v>#N/A</v>
      </c>
      <c r="Q316" s="27" t="e">
        <f>#N/A</f>
        <v>#N/A</v>
      </c>
      <c r="R316" s="12" t="e">
        <f>AVERAGE(F316:Q316)</f>
        <v>#N/A</v>
      </c>
      <c r="S316" s="40"/>
    </row>
    <row r="317" spans="1:19" s="23" customFormat="1" ht="22.5" customHeight="1" thickBot="1" x14ac:dyDescent="0.25">
      <c r="A317" s="558"/>
      <c r="B317" s="22"/>
      <c r="C317" s="32"/>
      <c r="D317" s="32"/>
      <c r="E317" s="32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33"/>
      <c r="S317" s="40"/>
    </row>
    <row r="318" spans="1:19" s="23" customFormat="1" ht="22.5" customHeight="1" thickBot="1" x14ac:dyDescent="0.25">
      <c r="A318" s="558"/>
      <c r="B318" s="541" t="s">
        <v>15</v>
      </c>
      <c r="C318" s="544" t="s">
        <v>270</v>
      </c>
      <c r="D318" s="545"/>
      <c r="E318" s="546"/>
      <c r="F318" s="83">
        <v>3</v>
      </c>
      <c r="G318" s="34">
        <v>3</v>
      </c>
      <c r="H318" s="34">
        <v>3</v>
      </c>
      <c r="I318" s="34">
        <v>3</v>
      </c>
      <c r="J318" s="34">
        <v>3</v>
      </c>
      <c r="K318" s="34">
        <v>3</v>
      </c>
      <c r="L318" s="34">
        <v>3</v>
      </c>
      <c r="M318" s="34">
        <v>3</v>
      </c>
      <c r="N318" s="34">
        <v>3</v>
      </c>
      <c r="O318" s="34">
        <v>3</v>
      </c>
      <c r="P318" s="34">
        <v>3</v>
      </c>
      <c r="Q318" s="34">
        <v>3</v>
      </c>
      <c r="R318" s="48">
        <f>AVERAGE(F318:Q318)</f>
        <v>3</v>
      </c>
      <c r="S318" s="92"/>
    </row>
    <row r="319" spans="1:19" s="23" customFormat="1" ht="22.5" customHeight="1" thickBot="1" x14ac:dyDescent="0.25">
      <c r="A319" s="559"/>
      <c r="B319" s="543"/>
      <c r="C319" s="547" t="s">
        <v>7</v>
      </c>
      <c r="D319" s="548"/>
      <c r="E319" s="549"/>
      <c r="F319" s="82" t="e">
        <f>#N/A</f>
        <v>#N/A</v>
      </c>
      <c r="G319" s="26" t="e">
        <f>#N/A</f>
        <v>#N/A</v>
      </c>
      <c r="H319" s="26" t="e">
        <f>#N/A</f>
        <v>#N/A</v>
      </c>
      <c r="I319" s="26" t="e">
        <f>#N/A</f>
        <v>#N/A</v>
      </c>
      <c r="J319" s="26" t="e">
        <f>#N/A</f>
        <v>#N/A</v>
      </c>
      <c r="K319" s="26" t="e">
        <f>#N/A</f>
        <v>#N/A</v>
      </c>
      <c r="L319" s="26" t="e">
        <f>#N/A</f>
        <v>#N/A</v>
      </c>
      <c r="M319" s="26" t="e">
        <f>#N/A</f>
        <v>#N/A</v>
      </c>
      <c r="N319" s="26" t="e">
        <f>#N/A</f>
        <v>#N/A</v>
      </c>
      <c r="O319" s="26" t="e">
        <f>#N/A</f>
        <v>#N/A</v>
      </c>
      <c r="P319" s="26" t="e">
        <f>#N/A</f>
        <v>#N/A</v>
      </c>
      <c r="Q319" s="27" t="e">
        <f>#N/A</f>
        <v>#N/A</v>
      </c>
      <c r="R319" s="28" t="e">
        <f>AVERAGE(F319:Q319)</f>
        <v>#N/A</v>
      </c>
      <c r="S319" s="40"/>
    </row>
    <row r="320" spans="1:19" s="23" customFormat="1" ht="22.5" customHeight="1" thickBot="1" x14ac:dyDescent="0.25">
      <c r="A320" s="22"/>
      <c r="B320" s="22"/>
      <c r="C320" s="32"/>
      <c r="D320" s="32"/>
      <c r="E320" s="32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33"/>
      <c r="S320" s="40"/>
    </row>
    <row r="321" spans="1:20" s="1" customFormat="1" ht="63" customHeight="1" thickBot="1" x14ac:dyDescent="0.25">
      <c r="A321" s="532"/>
      <c r="B321" s="533"/>
      <c r="C321" s="32"/>
      <c r="D321" s="32"/>
      <c r="E321" s="87" t="s">
        <v>279</v>
      </c>
      <c r="F321" s="86" t="e">
        <f>#N/A</f>
        <v>#N/A</v>
      </c>
      <c r="G321" s="86" t="e">
        <f>#N/A</f>
        <v>#N/A</v>
      </c>
      <c r="H321" s="86" t="e">
        <f>#N/A</f>
        <v>#N/A</v>
      </c>
      <c r="I321" s="86" t="e">
        <f>#N/A</f>
        <v>#N/A</v>
      </c>
      <c r="J321" s="86" t="e">
        <f>#N/A</f>
        <v>#N/A</v>
      </c>
      <c r="K321" s="86" t="e">
        <f>#N/A</f>
        <v>#N/A</v>
      </c>
      <c r="L321" s="86" t="e">
        <f>#N/A</f>
        <v>#N/A</v>
      </c>
      <c r="M321" s="86" t="e">
        <f>#N/A</f>
        <v>#N/A</v>
      </c>
      <c r="N321" s="86" t="e">
        <f>#N/A</f>
        <v>#N/A</v>
      </c>
      <c r="O321" s="86" t="e">
        <f>#N/A</f>
        <v>#N/A</v>
      </c>
      <c r="P321" s="86" t="e">
        <f>#N/A</f>
        <v>#N/A</v>
      </c>
      <c r="Q321" s="86" t="e">
        <f>#N/A</f>
        <v>#N/A</v>
      </c>
      <c r="R321" s="20" t="e">
        <f>AVERAGE(F321:Q321)</f>
        <v>#N/A</v>
      </c>
      <c r="S321" s="92"/>
      <c r="T321" s="393"/>
    </row>
    <row r="322" spans="1:20" s="23" customFormat="1" ht="22.5" customHeight="1" x14ac:dyDescent="0.2">
      <c r="A322" s="22"/>
      <c r="B322" s="22"/>
      <c r="C322" s="32"/>
      <c r="D322" s="32"/>
      <c r="E322" s="32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20" s="23" customFormat="1" ht="22.5" customHeight="1" thickBot="1" x14ac:dyDescent="0.25">
      <c r="A323" s="22"/>
      <c r="B323" s="22"/>
      <c r="C323" s="32"/>
      <c r="D323" s="32"/>
      <c r="E323" s="32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33"/>
      <c r="S323" s="40"/>
    </row>
    <row r="324" spans="1:20" s="1" customFormat="1" ht="22.5" customHeight="1" x14ac:dyDescent="0.2">
      <c r="A324" s="557" t="s">
        <v>57</v>
      </c>
      <c r="B324" s="560" t="s">
        <v>61</v>
      </c>
      <c r="C324" s="544" t="s">
        <v>270</v>
      </c>
      <c r="D324" s="545"/>
      <c r="E324" s="546"/>
      <c r="F324" s="83">
        <v>5</v>
      </c>
      <c r="G324" s="34">
        <v>5</v>
      </c>
      <c r="H324" s="34">
        <v>5</v>
      </c>
      <c r="I324" s="34">
        <v>5</v>
      </c>
      <c r="J324" s="34">
        <v>5</v>
      </c>
      <c r="K324" s="34">
        <v>5</v>
      </c>
      <c r="L324" s="34">
        <v>5</v>
      </c>
      <c r="M324" s="34">
        <v>5</v>
      </c>
      <c r="N324" s="34">
        <v>5</v>
      </c>
      <c r="O324" s="34">
        <v>5</v>
      </c>
      <c r="P324" s="34">
        <v>5</v>
      </c>
      <c r="Q324" s="34">
        <v>5</v>
      </c>
      <c r="R324" s="50">
        <f>AVERAGE(F324:Q324)</f>
        <v>5</v>
      </c>
      <c r="S324" s="92"/>
    </row>
    <row r="325" spans="1:20" s="1" customFormat="1" ht="22.5" customHeight="1" thickBot="1" x14ac:dyDescent="0.25">
      <c r="A325" s="558"/>
      <c r="B325" s="561"/>
      <c r="C325" s="201"/>
      <c r="D325" s="194"/>
      <c r="E325" s="178"/>
      <c r="F325" s="58">
        <v>0</v>
      </c>
      <c r="G325" s="58">
        <v>0</v>
      </c>
      <c r="H325" s="58">
        <v>0</v>
      </c>
      <c r="I325" s="58">
        <v>0</v>
      </c>
      <c r="J325" s="58">
        <v>0</v>
      </c>
      <c r="K325" s="58">
        <v>0</v>
      </c>
      <c r="L325" s="58">
        <v>0</v>
      </c>
      <c r="M325" s="58">
        <v>0</v>
      </c>
      <c r="N325" s="58">
        <v>0</v>
      </c>
      <c r="O325" s="58">
        <v>0</v>
      </c>
      <c r="P325" s="58">
        <v>0</v>
      </c>
      <c r="Q325" s="58">
        <v>0</v>
      </c>
      <c r="R325" s="46"/>
      <c r="S325" s="92"/>
    </row>
    <row r="326" spans="1:20" s="1" customFormat="1" ht="22.5" customHeight="1" thickBot="1" x14ac:dyDescent="0.25">
      <c r="A326" s="558"/>
      <c r="B326" s="562"/>
      <c r="C326" s="547" t="s">
        <v>7</v>
      </c>
      <c r="D326" s="548"/>
      <c r="E326" s="549"/>
      <c r="F326" s="82" t="e">
        <f>#N/A</f>
        <v>#N/A</v>
      </c>
      <c r="G326" s="26" t="e">
        <f>#N/A</f>
        <v>#N/A</v>
      </c>
      <c r="H326" s="26" t="e">
        <f>#N/A</f>
        <v>#N/A</v>
      </c>
      <c r="I326" s="26" t="e">
        <f>#N/A</f>
        <v>#N/A</v>
      </c>
      <c r="J326" s="26" t="e">
        <f>#N/A</f>
        <v>#N/A</v>
      </c>
      <c r="K326" s="26" t="e">
        <f>#N/A</f>
        <v>#N/A</v>
      </c>
      <c r="L326" s="26" t="e">
        <f>#N/A</f>
        <v>#N/A</v>
      </c>
      <c r="M326" s="26" t="e">
        <f>#N/A</f>
        <v>#N/A</v>
      </c>
      <c r="N326" s="26" t="e">
        <f>#N/A</f>
        <v>#N/A</v>
      </c>
      <c r="O326" s="26" t="e">
        <f>#N/A</f>
        <v>#N/A</v>
      </c>
      <c r="P326" s="26" t="e">
        <f>#N/A</f>
        <v>#N/A</v>
      </c>
      <c r="Q326" s="26" t="e">
        <f>#N/A</f>
        <v>#N/A</v>
      </c>
      <c r="R326" s="28" t="e">
        <f>AVERAGE(F326:Q326)</f>
        <v>#N/A</v>
      </c>
      <c r="S326" s="40"/>
    </row>
    <row r="327" spans="1:20" s="1" customFormat="1" ht="22.5" customHeight="1" thickBot="1" x14ac:dyDescent="0.25">
      <c r="A327" s="558"/>
      <c r="B327" s="186"/>
      <c r="C327" s="32"/>
      <c r="D327" s="32"/>
      <c r="E327" s="203"/>
      <c r="F327" s="82"/>
      <c r="G327" s="202"/>
      <c r="H327" s="202"/>
      <c r="I327" s="202"/>
      <c r="J327" s="202"/>
      <c r="K327" s="202"/>
      <c r="L327" s="202"/>
      <c r="M327" s="202"/>
      <c r="N327" s="202"/>
      <c r="O327" s="202"/>
      <c r="P327" s="202"/>
      <c r="Q327" s="202"/>
      <c r="R327" s="204"/>
      <c r="S327" s="40"/>
      <c r="T327" s="23"/>
    </row>
    <row r="328" spans="1:20" s="1" customFormat="1" ht="22.5" customHeight="1" x14ac:dyDescent="0.2">
      <c r="A328" s="558"/>
      <c r="B328" s="560" t="s">
        <v>103</v>
      </c>
      <c r="C328" s="544" t="s">
        <v>270</v>
      </c>
      <c r="D328" s="545"/>
      <c r="E328" s="546"/>
      <c r="F328" s="83">
        <v>3.9</v>
      </c>
      <c r="G328" s="34">
        <v>3.9</v>
      </c>
      <c r="H328" s="34">
        <v>3.9</v>
      </c>
      <c r="I328" s="34">
        <v>3.9</v>
      </c>
      <c r="J328" s="34">
        <v>3.9</v>
      </c>
      <c r="K328" s="34">
        <v>3.9</v>
      </c>
      <c r="L328" s="34">
        <v>3.9</v>
      </c>
      <c r="M328" s="34">
        <v>3.9</v>
      </c>
      <c r="N328" s="34">
        <v>3.9</v>
      </c>
      <c r="O328" s="34">
        <v>3.9</v>
      </c>
      <c r="P328" s="34">
        <v>3.9</v>
      </c>
      <c r="Q328" s="34">
        <v>3.9</v>
      </c>
      <c r="R328" s="50">
        <f>AVERAGE(F328:Q328)</f>
        <v>3.899999999999999</v>
      </c>
      <c r="S328" s="92"/>
      <c r="T328" s="23"/>
    </row>
    <row r="329" spans="1:20" s="1" customFormat="1" ht="22.5" customHeight="1" thickBot="1" x14ac:dyDescent="0.25">
      <c r="A329" s="558"/>
      <c r="B329" s="563"/>
      <c r="C329" s="201"/>
      <c r="D329" s="194"/>
      <c r="E329" s="178"/>
      <c r="F329" s="94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46"/>
      <c r="S329" s="92"/>
      <c r="T329" s="23"/>
    </row>
    <row r="330" spans="1:20" s="1" customFormat="1" ht="22.5" customHeight="1" thickBot="1" x14ac:dyDescent="0.25">
      <c r="A330" s="559"/>
      <c r="B330" s="562"/>
      <c r="C330" s="547" t="s">
        <v>7</v>
      </c>
      <c r="D330" s="548"/>
      <c r="E330" s="549"/>
      <c r="F330" s="82" t="e">
        <f>#N/A</f>
        <v>#N/A</v>
      </c>
      <c r="G330" s="26" t="e">
        <f>#N/A</f>
        <v>#N/A</v>
      </c>
      <c r="H330" s="26" t="e">
        <f>#N/A</f>
        <v>#N/A</v>
      </c>
      <c r="I330" s="26" t="e">
        <f>#N/A</f>
        <v>#N/A</v>
      </c>
      <c r="J330" s="26" t="e">
        <f>#N/A</f>
        <v>#N/A</v>
      </c>
      <c r="K330" s="26" t="e">
        <f>#N/A</f>
        <v>#N/A</v>
      </c>
      <c r="L330" s="26" t="e">
        <f>#N/A</f>
        <v>#N/A</v>
      </c>
      <c r="M330" s="26" t="e">
        <f>#N/A</f>
        <v>#N/A</v>
      </c>
      <c r="N330" s="26" t="e">
        <f>#N/A</f>
        <v>#N/A</v>
      </c>
      <c r="O330" s="26" t="e">
        <f>#N/A</f>
        <v>#N/A</v>
      </c>
      <c r="P330" s="26" t="e">
        <f>#N/A</f>
        <v>#N/A</v>
      </c>
      <c r="Q330" s="26" t="e">
        <f>#N/A</f>
        <v>#N/A</v>
      </c>
      <c r="R330" s="28" t="e">
        <f>AVERAGE(F330:Q330)</f>
        <v>#N/A</v>
      </c>
      <c r="S330" s="40"/>
      <c r="T330" s="23"/>
    </row>
    <row r="331" spans="1:20" s="1" customFormat="1" ht="22.5" customHeight="1" thickBot="1" x14ac:dyDescent="0.25">
      <c r="A331" s="193"/>
      <c r="B331" s="22"/>
      <c r="C331" s="200"/>
      <c r="D331" s="200"/>
      <c r="E331" s="200"/>
      <c r="F331" s="82"/>
      <c r="G331" s="202"/>
      <c r="H331" s="202"/>
      <c r="I331" s="202"/>
      <c r="J331" s="202"/>
      <c r="K331" s="202"/>
      <c r="L331" s="202"/>
      <c r="M331" s="202"/>
      <c r="N331" s="202"/>
      <c r="O331" s="202"/>
      <c r="P331" s="202"/>
      <c r="Q331" s="202"/>
      <c r="R331" s="204"/>
      <c r="S331" s="40"/>
      <c r="T331" s="23"/>
    </row>
    <row r="332" spans="1:20" s="1" customFormat="1" ht="63" customHeight="1" thickBot="1" x14ac:dyDescent="0.25">
      <c r="A332" s="193"/>
      <c r="E332" s="87" t="s">
        <v>279</v>
      </c>
      <c r="F332" s="88" t="e">
        <f>#N/A</f>
        <v>#N/A</v>
      </c>
      <c r="G332" s="88" t="e">
        <f>#N/A</f>
        <v>#N/A</v>
      </c>
      <c r="H332" s="88" t="e">
        <f>#N/A</f>
        <v>#N/A</v>
      </c>
      <c r="I332" s="88" t="e">
        <f>#N/A</f>
        <v>#N/A</v>
      </c>
      <c r="J332" s="88" t="e">
        <f>#N/A</f>
        <v>#N/A</v>
      </c>
      <c r="K332" s="88" t="e">
        <f>#N/A</f>
        <v>#N/A</v>
      </c>
      <c r="L332" s="88" t="e">
        <f>#N/A</f>
        <v>#N/A</v>
      </c>
      <c r="M332" s="88" t="e">
        <f>#N/A</f>
        <v>#N/A</v>
      </c>
      <c r="N332" s="88" t="e">
        <f>#N/A</f>
        <v>#N/A</v>
      </c>
      <c r="O332" s="88" t="e">
        <f>#N/A</f>
        <v>#N/A</v>
      </c>
      <c r="P332" s="88" t="e">
        <f>#N/A</f>
        <v>#N/A</v>
      </c>
      <c r="Q332" s="88" t="e">
        <f>#N/A</f>
        <v>#N/A</v>
      </c>
      <c r="R332" s="20" t="e">
        <f>AVERAGE(F332:Q332)</f>
        <v>#N/A</v>
      </c>
      <c r="S332" s="92"/>
      <c r="T332" s="23"/>
    </row>
    <row r="333" spans="1:20" ht="20.100000000000001" customHeight="1" x14ac:dyDescent="0.2"/>
    <row r="334" spans="1:20" ht="20.100000000000001" customHeight="1" thickBot="1" x14ac:dyDescent="0.25"/>
    <row r="335" spans="1:20" s="1" customFormat="1" ht="22.5" customHeight="1" x14ac:dyDescent="0.2">
      <c r="A335" s="553" t="s">
        <v>28</v>
      </c>
      <c r="B335" s="541" t="s">
        <v>1</v>
      </c>
      <c r="C335" s="544" t="s">
        <v>270</v>
      </c>
      <c r="D335" s="545"/>
      <c r="E335" s="546"/>
      <c r="F335" s="83">
        <v>10</v>
      </c>
      <c r="G335" s="34">
        <v>10</v>
      </c>
      <c r="H335" s="34">
        <v>10</v>
      </c>
      <c r="I335" s="34">
        <v>10</v>
      </c>
      <c r="J335" s="34">
        <v>10</v>
      </c>
      <c r="K335" s="34">
        <v>10</v>
      </c>
      <c r="L335" s="34">
        <v>10</v>
      </c>
      <c r="M335" s="34">
        <v>10</v>
      </c>
      <c r="N335" s="34">
        <v>10</v>
      </c>
      <c r="O335" s="34">
        <v>10</v>
      </c>
      <c r="P335" s="34">
        <v>10</v>
      </c>
      <c r="Q335" s="34">
        <v>10</v>
      </c>
      <c r="R335" s="50">
        <f>AVERAGE(F335:Q335)</f>
        <v>10</v>
      </c>
      <c r="S335" s="92"/>
    </row>
    <row r="336" spans="1:20" s="1" customFormat="1" ht="22.5" customHeight="1" thickBot="1" x14ac:dyDescent="0.25">
      <c r="A336" s="554"/>
      <c r="B336" s="542"/>
      <c r="C336" s="198"/>
      <c r="D336" s="196"/>
      <c r="E336" s="182"/>
      <c r="F336" s="79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49"/>
      <c r="S336" s="92"/>
    </row>
    <row r="337" spans="1:19" s="1" customFormat="1" ht="22.5" customHeight="1" thickBot="1" x14ac:dyDescent="0.25">
      <c r="A337" s="554"/>
      <c r="B337" s="543"/>
      <c r="C337" s="547" t="s">
        <v>7</v>
      </c>
      <c r="D337" s="548"/>
      <c r="E337" s="549"/>
      <c r="F337" s="82" t="e">
        <f>#N/A</f>
        <v>#N/A</v>
      </c>
      <c r="G337" s="26" t="e">
        <f>#N/A</f>
        <v>#N/A</v>
      </c>
      <c r="H337" s="26" t="e">
        <f>#N/A</f>
        <v>#N/A</v>
      </c>
      <c r="I337" s="26" t="e">
        <f>#N/A</f>
        <v>#N/A</v>
      </c>
      <c r="J337" s="26" t="e">
        <f>#N/A</f>
        <v>#N/A</v>
      </c>
      <c r="K337" s="26" t="e">
        <f>#N/A</f>
        <v>#N/A</v>
      </c>
      <c r="L337" s="26" t="e">
        <f>#N/A</f>
        <v>#N/A</v>
      </c>
      <c r="M337" s="26" t="e">
        <f>#N/A</f>
        <v>#N/A</v>
      </c>
      <c r="N337" s="26" t="e">
        <f>#N/A</f>
        <v>#N/A</v>
      </c>
      <c r="O337" s="26" t="e">
        <f>#N/A</f>
        <v>#N/A</v>
      </c>
      <c r="P337" s="26" t="e">
        <f>#N/A</f>
        <v>#N/A</v>
      </c>
      <c r="Q337" s="27" t="e">
        <f>#N/A</f>
        <v>#N/A</v>
      </c>
      <c r="R337" s="28" t="e">
        <f>AVERAGE(F337:Q337)</f>
        <v>#N/A</v>
      </c>
      <c r="S337" s="40"/>
    </row>
    <row r="338" spans="1:19" s="1" customFormat="1" ht="22.5" customHeight="1" thickBot="1" x14ac:dyDescent="0.25">
      <c r="A338" s="554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19" s="1" customFormat="1" ht="22.5" customHeight="1" x14ac:dyDescent="0.2">
      <c r="A339" s="554"/>
      <c r="B339" s="550" t="s">
        <v>2</v>
      </c>
      <c r="C339" s="544" t="s">
        <v>270</v>
      </c>
      <c r="D339" s="545"/>
      <c r="E339" s="546"/>
      <c r="F339" s="83">
        <v>0.1</v>
      </c>
      <c r="G339" s="34">
        <v>0.1</v>
      </c>
      <c r="H339" s="34">
        <v>0.1</v>
      </c>
      <c r="I339" s="34">
        <v>0.1</v>
      </c>
      <c r="J339" s="34">
        <v>0.1</v>
      </c>
      <c r="K339" s="34">
        <v>0.1</v>
      </c>
      <c r="L339" s="34">
        <v>0.1</v>
      </c>
      <c r="M339" s="34">
        <v>0.1</v>
      </c>
      <c r="N339" s="34">
        <v>0.1</v>
      </c>
      <c r="O339" s="34">
        <v>0.1</v>
      </c>
      <c r="P339" s="34">
        <v>0.1</v>
      </c>
      <c r="Q339" s="34">
        <v>0.1</v>
      </c>
      <c r="R339" s="48">
        <f>AVERAGE(F339:Q339)</f>
        <v>9.9999999999999992E-2</v>
      </c>
      <c r="S339" s="92"/>
    </row>
    <row r="340" spans="1:19" s="1" customFormat="1" ht="22.5" customHeight="1" thickBot="1" x14ac:dyDescent="0.25">
      <c r="A340" s="554"/>
      <c r="B340" s="542"/>
      <c r="C340" s="198"/>
      <c r="D340" s="196"/>
      <c r="E340" s="182"/>
      <c r="F340" s="79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49"/>
      <c r="S340" s="92"/>
    </row>
    <row r="341" spans="1:19" s="1" customFormat="1" ht="22.5" customHeight="1" thickBot="1" x14ac:dyDescent="0.25">
      <c r="A341" s="555"/>
      <c r="B341" s="543"/>
      <c r="C341" s="547" t="s">
        <v>7</v>
      </c>
      <c r="D341" s="548"/>
      <c r="E341" s="549"/>
      <c r="F341" s="82" t="e">
        <f>#N/A</f>
        <v>#N/A</v>
      </c>
      <c r="G341" s="26" t="e">
        <f>#N/A</f>
        <v>#N/A</v>
      </c>
      <c r="H341" s="26" t="e">
        <f>#N/A</f>
        <v>#N/A</v>
      </c>
      <c r="I341" s="26" t="e">
        <f>#N/A</f>
        <v>#N/A</v>
      </c>
      <c r="J341" s="26" t="e">
        <f>#N/A</f>
        <v>#N/A</v>
      </c>
      <c r="K341" s="26" t="e">
        <f>#N/A</f>
        <v>#N/A</v>
      </c>
      <c r="L341" s="26" t="e">
        <f>#N/A</f>
        <v>#N/A</v>
      </c>
      <c r="M341" s="26" t="e">
        <f>#N/A</f>
        <v>#N/A</v>
      </c>
      <c r="N341" s="26" t="e">
        <f>#N/A</f>
        <v>#N/A</v>
      </c>
      <c r="O341" s="26" t="e">
        <f>#N/A</f>
        <v>#N/A</v>
      </c>
      <c r="P341" s="26" t="e">
        <f>#N/A</f>
        <v>#N/A</v>
      </c>
      <c r="Q341" s="27" t="e">
        <f>#N/A</f>
        <v>#N/A</v>
      </c>
      <c r="R341" s="28" t="e">
        <f>AVERAGE(F341:Q341)</f>
        <v>#N/A</v>
      </c>
      <c r="S341" s="40"/>
    </row>
    <row r="342" spans="1:19" s="23" customFormat="1" ht="22.5" customHeight="1" thickBot="1" x14ac:dyDescent="0.25">
      <c r="A342" s="22"/>
      <c r="B342" s="22"/>
      <c r="C342" s="32"/>
      <c r="D342" s="32"/>
      <c r="E342" s="32"/>
      <c r="F342" s="15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33"/>
      <c r="S342" s="40"/>
    </row>
    <row r="343" spans="1:19" s="1" customFormat="1" ht="60" customHeight="1" thickBot="1" x14ac:dyDescent="0.25">
      <c r="A343" s="532"/>
      <c r="B343" s="533"/>
      <c r="C343" s="32"/>
      <c r="D343" s="32"/>
      <c r="E343" s="87" t="s">
        <v>279</v>
      </c>
      <c r="F343" s="88" t="e">
        <f>F337+F341</f>
        <v>#N/A</v>
      </c>
      <c r="G343" s="88" t="e">
        <f>#N/A</f>
        <v>#N/A</v>
      </c>
      <c r="H343" s="88" t="e">
        <f>#N/A</f>
        <v>#N/A</v>
      </c>
      <c r="I343" s="88" t="e">
        <f>#N/A</f>
        <v>#N/A</v>
      </c>
      <c r="J343" s="88" t="e">
        <f>#N/A</f>
        <v>#N/A</v>
      </c>
      <c r="K343" s="88" t="e">
        <f>#N/A</f>
        <v>#N/A</v>
      </c>
      <c r="L343" s="88" t="e">
        <f>#N/A</f>
        <v>#N/A</v>
      </c>
      <c r="M343" s="88" t="e">
        <f>#N/A</f>
        <v>#N/A</v>
      </c>
      <c r="N343" s="88" t="e">
        <f>#N/A</f>
        <v>#N/A</v>
      </c>
      <c r="O343" s="88" t="e">
        <f>#N/A</f>
        <v>#N/A</v>
      </c>
      <c r="P343" s="88" t="e">
        <f>#N/A</f>
        <v>#N/A</v>
      </c>
      <c r="Q343" s="88" t="e">
        <f>#N/A</f>
        <v>#N/A</v>
      </c>
      <c r="R343" s="20" t="e">
        <f>AVERAGE(F343:Q343)</f>
        <v>#N/A</v>
      </c>
      <c r="S343" s="92"/>
    </row>
    <row r="346" spans="1:19" ht="13.5" thickBot="1" x14ac:dyDescent="0.25"/>
    <row r="347" spans="1:19" s="1" customFormat="1" ht="22.5" customHeight="1" x14ac:dyDescent="0.2">
      <c r="A347" s="553" t="s">
        <v>36</v>
      </c>
      <c r="B347" s="550" t="s">
        <v>37</v>
      </c>
      <c r="C347" s="544" t="s">
        <v>270</v>
      </c>
      <c r="D347" s="545"/>
      <c r="E347" s="546"/>
      <c r="F347" s="83">
        <v>37.89</v>
      </c>
      <c r="G347" s="34">
        <v>37.89</v>
      </c>
      <c r="H347" s="34">
        <v>37.89</v>
      </c>
      <c r="I347" s="34">
        <v>37.89</v>
      </c>
      <c r="J347" s="34">
        <v>37.89</v>
      </c>
      <c r="K347" s="34">
        <v>37.89</v>
      </c>
      <c r="L347" s="34">
        <v>37.89</v>
      </c>
      <c r="M347" s="34">
        <v>37.89</v>
      </c>
      <c r="N347" s="34">
        <v>37.89</v>
      </c>
      <c r="O347" s="34">
        <v>37.89</v>
      </c>
      <c r="P347" s="34">
        <v>37.89</v>
      </c>
      <c r="Q347" s="34">
        <v>37.89</v>
      </c>
      <c r="R347" s="50">
        <f>AVERAGE(F347:Q347)</f>
        <v>37.889999999999993</v>
      </c>
      <c r="S347" s="92"/>
    </row>
    <row r="348" spans="1:19" s="1" customFormat="1" ht="29.25" customHeight="1" x14ac:dyDescent="0.2">
      <c r="A348" s="554"/>
      <c r="B348" s="542"/>
      <c r="C348" s="188"/>
      <c r="D348" s="189"/>
      <c r="E348" s="190" t="s">
        <v>332</v>
      </c>
      <c r="F348" s="162">
        <v>0</v>
      </c>
      <c r="G348" s="160">
        <v>0</v>
      </c>
      <c r="H348" s="160">
        <v>0</v>
      </c>
      <c r="I348" s="35">
        <v>0.2</v>
      </c>
      <c r="J348" s="35">
        <v>0.2</v>
      </c>
      <c r="K348" s="35">
        <v>0.2</v>
      </c>
      <c r="L348" s="35">
        <v>0.2</v>
      </c>
      <c r="M348" s="35">
        <v>0.2</v>
      </c>
      <c r="N348" s="35">
        <v>0.2</v>
      </c>
      <c r="O348" s="35">
        <v>0.2</v>
      </c>
      <c r="P348" s="35">
        <v>0.2</v>
      </c>
      <c r="Q348" s="35">
        <v>0.2</v>
      </c>
      <c r="R348" s="46">
        <f>AVERAGE(F348:Q348)</f>
        <v>0.15</v>
      </c>
      <c r="S348" s="92"/>
    </row>
    <row r="349" spans="1:19" s="1" customFormat="1" ht="22.5" customHeight="1" thickBot="1" x14ac:dyDescent="0.25">
      <c r="A349" s="554"/>
      <c r="B349" s="542"/>
      <c r="C349" s="201"/>
      <c r="D349" s="194"/>
      <c r="E349" s="178"/>
      <c r="F349" s="401">
        <v>0</v>
      </c>
      <c r="G349" s="396">
        <v>0</v>
      </c>
      <c r="H349" s="396">
        <v>0</v>
      </c>
      <c r="I349" s="396">
        <v>0</v>
      </c>
      <c r="J349" s="396">
        <v>0</v>
      </c>
      <c r="K349" s="396">
        <v>0</v>
      </c>
      <c r="L349" s="396">
        <v>0</v>
      </c>
      <c r="M349" s="396">
        <v>0</v>
      </c>
      <c r="N349" s="396">
        <v>0</v>
      </c>
      <c r="O349" s="396">
        <v>0</v>
      </c>
      <c r="P349" s="396">
        <v>0</v>
      </c>
      <c r="Q349" s="396">
        <v>0</v>
      </c>
      <c r="R349" s="49">
        <f>AVERAGE(F349:Q349)</f>
        <v>0</v>
      </c>
      <c r="S349" s="92"/>
    </row>
    <row r="350" spans="1:19" s="1" customFormat="1" ht="22.5" customHeight="1" thickBot="1" x14ac:dyDescent="0.25">
      <c r="A350" s="554"/>
      <c r="B350" s="543"/>
      <c r="C350" s="547" t="s">
        <v>7</v>
      </c>
      <c r="D350" s="548"/>
      <c r="E350" s="549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6" t="e">
        <f>#N/A</f>
        <v>#N/A</v>
      </c>
      <c r="R350" s="28" t="e">
        <f>#N/A</f>
        <v>#N/A</v>
      </c>
      <c r="S350" s="40"/>
    </row>
    <row r="351" spans="1:19" s="1" customFormat="1" ht="22.5" customHeight="1" thickBot="1" x14ac:dyDescent="0.25">
      <c r="A351" s="554"/>
      <c r="B351" s="22"/>
      <c r="C351" s="289"/>
      <c r="D351" s="289"/>
      <c r="E351" s="289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40"/>
      <c r="S351" s="40"/>
    </row>
    <row r="352" spans="1:19" s="1" customFormat="1" ht="22.5" customHeight="1" x14ac:dyDescent="0.2">
      <c r="A352" s="554"/>
      <c r="B352" s="550" t="s">
        <v>189</v>
      </c>
      <c r="C352" s="544" t="s">
        <v>270</v>
      </c>
      <c r="D352" s="545"/>
      <c r="E352" s="546"/>
      <c r="F352" s="83">
        <v>0</v>
      </c>
      <c r="G352" s="34">
        <v>0</v>
      </c>
      <c r="H352" s="34">
        <v>0</v>
      </c>
      <c r="I352" s="34">
        <v>0</v>
      </c>
      <c r="J352" s="34">
        <v>0</v>
      </c>
      <c r="K352" s="34">
        <v>0</v>
      </c>
      <c r="L352" s="34">
        <v>0</v>
      </c>
      <c r="M352" s="34">
        <v>0</v>
      </c>
      <c r="N352" s="34">
        <v>0</v>
      </c>
      <c r="O352" s="34">
        <v>0</v>
      </c>
      <c r="P352" s="34">
        <v>0</v>
      </c>
      <c r="Q352" s="34">
        <v>0</v>
      </c>
      <c r="R352" s="48">
        <f>AVERAGE(F352:Q352)</f>
        <v>0</v>
      </c>
      <c r="S352" s="92"/>
    </row>
    <row r="353" spans="1:19" s="1" customFormat="1" ht="22.5" customHeight="1" thickBot="1" x14ac:dyDescent="0.25">
      <c r="A353" s="554"/>
      <c r="B353" s="542"/>
      <c r="C353" s="188"/>
      <c r="D353" s="189"/>
      <c r="E353" s="190" t="s">
        <v>204</v>
      </c>
      <c r="F353" s="95">
        <v>1.01</v>
      </c>
      <c r="G353" s="54">
        <v>1.01</v>
      </c>
      <c r="H353" s="54">
        <v>1.01</v>
      </c>
      <c r="I353" s="54">
        <v>1.01</v>
      </c>
      <c r="J353" s="54">
        <v>1.01</v>
      </c>
      <c r="K353" s="54">
        <v>1.01</v>
      </c>
      <c r="L353" s="54">
        <v>1.01</v>
      </c>
      <c r="M353" s="54">
        <v>1.01</v>
      </c>
      <c r="N353" s="54">
        <v>1.01</v>
      </c>
      <c r="O353" s="54">
        <v>1.01</v>
      </c>
      <c r="P353" s="54">
        <v>1.01</v>
      </c>
      <c r="Q353" s="54">
        <v>1.01</v>
      </c>
      <c r="R353" s="46">
        <f>AVERAGE(F353:Q353)</f>
        <v>1.01</v>
      </c>
      <c r="S353" s="92"/>
    </row>
    <row r="354" spans="1:19" s="1" customFormat="1" ht="22.5" customHeight="1" thickBot="1" x14ac:dyDescent="0.25">
      <c r="A354" s="554"/>
      <c r="B354" s="543"/>
      <c r="C354" s="547" t="s">
        <v>7</v>
      </c>
      <c r="D354" s="548"/>
      <c r="E354" s="549"/>
      <c r="F354" s="82" t="e">
        <f>#N/A</f>
        <v>#N/A</v>
      </c>
      <c r="G354" s="82" t="e">
        <f>#N/A</f>
        <v>#N/A</v>
      </c>
      <c r="H354" s="82" t="e">
        <f>#N/A</f>
        <v>#N/A</v>
      </c>
      <c r="I354" s="82" t="e">
        <f>#N/A</f>
        <v>#N/A</v>
      </c>
      <c r="J354" s="82" t="e">
        <f>#N/A</f>
        <v>#N/A</v>
      </c>
      <c r="K354" s="82" t="e">
        <f>#N/A</f>
        <v>#N/A</v>
      </c>
      <c r="L354" s="82" t="e">
        <f>#N/A</f>
        <v>#N/A</v>
      </c>
      <c r="M354" s="82" t="e">
        <f>#N/A</f>
        <v>#N/A</v>
      </c>
      <c r="N354" s="82" t="e">
        <f>#N/A</f>
        <v>#N/A</v>
      </c>
      <c r="O354" s="82" t="e">
        <f>#N/A</f>
        <v>#N/A</v>
      </c>
      <c r="P354" s="82" t="e">
        <f>#N/A</f>
        <v>#N/A</v>
      </c>
      <c r="Q354" s="82" t="e">
        <f>#N/A</f>
        <v>#N/A</v>
      </c>
      <c r="R354" s="12" t="e">
        <f>AVERAGE(F354:Q354)</f>
        <v>#N/A</v>
      </c>
      <c r="S354" s="40"/>
    </row>
    <row r="355" spans="1:19" s="1" customFormat="1" ht="22.5" customHeight="1" thickBot="1" x14ac:dyDescent="0.25">
      <c r="A355" s="554"/>
      <c r="B355" s="22"/>
      <c r="C355" s="32"/>
      <c r="D355" s="32"/>
      <c r="E355" s="32"/>
      <c r="F355" s="15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33"/>
      <c r="S355" s="40"/>
    </row>
    <row r="356" spans="1:19" s="1" customFormat="1" ht="22.5" customHeight="1" x14ac:dyDescent="0.2">
      <c r="A356" s="554"/>
      <c r="B356" s="541" t="s">
        <v>38</v>
      </c>
      <c r="C356" s="544" t="s">
        <v>270</v>
      </c>
      <c r="D356" s="545"/>
      <c r="E356" s="546"/>
      <c r="F356" s="83">
        <v>7.83</v>
      </c>
      <c r="G356" s="34">
        <v>7.83</v>
      </c>
      <c r="H356" s="34">
        <v>7.83</v>
      </c>
      <c r="I356" s="34">
        <v>7.83</v>
      </c>
      <c r="J356" s="34">
        <v>7.83</v>
      </c>
      <c r="K356" s="34">
        <v>7.83</v>
      </c>
      <c r="L356" s="34">
        <v>7.83</v>
      </c>
      <c r="M356" s="34">
        <v>7.83</v>
      </c>
      <c r="N356" s="34">
        <v>7.83</v>
      </c>
      <c r="O356" s="34">
        <v>7.83</v>
      </c>
      <c r="P356" s="34">
        <v>7.83</v>
      </c>
      <c r="Q356" s="34">
        <v>7.83</v>
      </c>
      <c r="R356" s="50">
        <f>AVERAGE(F356:Q356)</f>
        <v>7.8299999999999992</v>
      </c>
      <c r="S356" s="92"/>
    </row>
    <row r="357" spans="1:19" s="1" customFormat="1" ht="22.5" customHeight="1" x14ac:dyDescent="0.2">
      <c r="A357" s="554"/>
      <c r="B357" s="556"/>
      <c r="C357" s="188"/>
      <c r="D357" s="189"/>
      <c r="E357" s="190" t="s">
        <v>238</v>
      </c>
      <c r="F357" s="162">
        <v>0</v>
      </c>
      <c r="G357" s="160">
        <v>0</v>
      </c>
      <c r="H357" s="160">
        <v>0</v>
      </c>
      <c r="I357" s="160">
        <v>0</v>
      </c>
      <c r="J357" s="160">
        <v>0</v>
      </c>
      <c r="K357" s="160">
        <v>0</v>
      </c>
      <c r="L357" s="160">
        <v>0</v>
      </c>
      <c r="M357" s="160">
        <v>0</v>
      </c>
      <c r="N357" s="160">
        <v>0</v>
      </c>
      <c r="O357" s="160">
        <v>0</v>
      </c>
      <c r="P357" s="160">
        <v>0</v>
      </c>
      <c r="Q357" s="160">
        <v>0</v>
      </c>
      <c r="R357" s="46">
        <f>AVERAGE(F357:Q357)</f>
        <v>0</v>
      </c>
      <c r="S357" s="92"/>
    </row>
    <row r="358" spans="1:19" s="1" customFormat="1" ht="22.5" customHeight="1" thickBot="1" x14ac:dyDescent="0.25">
      <c r="A358" s="554"/>
      <c r="B358" s="542"/>
      <c r="C358" s="201"/>
      <c r="D358" s="194"/>
      <c r="E358" s="178"/>
      <c r="F358" s="79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49"/>
      <c r="S358" s="92"/>
    </row>
    <row r="359" spans="1:19" s="1" customFormat="1" ht="22.5" customHeight="1" thickBot="1" x14ac:dyDescent="0.25">
      <c r="A359" s="554"/>
      <c r="B359" s="543"/>
      <c r="C359" s="547" t="s">
        <v>7</v>
      </c>
      <c r="D359" s="548"/>
      <c r="E359" s="549"/>
      <c r="F359" s="82" t="e">
        <f>#N/A</f>
        <v>#N/A</v>
      </c>
      <c r="G359" s="26" t="e">
        <f>#N/A</f>
        <v>#N/A</v>
      </c>
      <c r="H359" s="26" t="e">
        <f>#N/A</f>
        <v>#N/A</v>
      </c>
      <c r="I359" s="26" t="e">
        <f>#N/A</f>
        <v>#N/A</v>
      </c>
      <c r="J359" s="26" t="e">
        <f>#N/A</f>
        <v>#N/A</v>
      </c>
      <c r="K359" s="26" t="e">
        <f>#N/A</f>
        <v>#N/A</v>
      </c>
      <c r="L359" s="26" t="e">
        <f>#N/A</f>
        <v>#N/A</v>
      </c>
      <c r="M359" s="26" t="e">
        <f>#N/A</f>
        <v>#N/A</v>
      </c>
      <c r="N359" s="26" t="e">
        <f>#N/A</f>
        <v>#N/A</v>
      </c>
      <c r="O359" s="26" t="e">
        <f>#N/A</f>
        <v>#N/A</v>
      </c>
      <c r="P359" s="26" t="e">
        <f>#N/A</f>
        <v>#N/A</v>
      </c>
      <c r="Q359" s="27" t="e">
        <f>#N/A</f>
        <v>#N/A</v>
      </c>
      <c r="R359" s="28" t="e">
        <f>#N/A</f>
        <v>#N/A</v>
      </c>
      <c r="S359" s="40"/>
    </row>
    <row r="360" spans="1:19" s="1" customFormat="1" ht="22.5" customHeight="1" thickBot="1" x14ac:dyDescent="0.25">
      <c r="A360" s="554"/>
      <c r="B360" s="22"/>
      <c r="C360" s="32"/>
      <c r="D360" s="32"/>
      <c r="E360" s="32"/>
      <c r="F360" s="15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33"/>
      <c r="S360" s="40"/>
    </row>
    <row r="361" spans="1:19" s="1" customFormat="1" ht="22.5" customHeight="1" x14ac:dyDescent="0.2">
      <c r="A361" s="554"/>
      <c r="B361" s="550" t="s">
        <v>39</v>
      </c>
      <c r="C361" s="544" t="s">
        <v>270</v>
      </c>
      <c r="D361" s="545"/>
      <c r="E361" s="546"/>
      <c r="F361" s="83">
        <v>5.3</v>
      </c>
      <c r="G361" s="34">
        <v>5.3</v>
      </c>
      <c r="H361" s="34">
        <v>5.3</v>
      </c>
      <c r="I361" s="34">
        <v>5.3</v>
      </c>
      <c r="J361" s="34">
        <v>5.3</v>
      </c>
      <c r="K361" s="34">
        <v>5.3</v>
      </c>
      <c r="L361" s="34">
        <v>5.3</v>
      </c>
      <c r="M361" s="34">
        <v>5.3</v>
      </c>
      <c r="N361" s="34">
        <v>5.3</v>
      </c>
      <c r="O361" s="34">
        <v>5.3</v>
      </c>
      <c r="P361" s="34">
        <v>5.3</v>
      </c>
      <c r="Q361" s="34">
        <v>5.3</v>
      </c>
      <c r="R361" s="50">
        <f>AVERAGE(F361:Q361)</f>
        <v>5.2999999999999989</v>
      </c>
      <c r="S361" s="92"/>
    </row>
    <row r="362" spans="1:19" s="1" customFormat="1" ht="22.5" customHeight="1" x14ac:dyDescent="0.2">
      <c r="A362" s="554"/>
      <c r="B362" s="542"/>
      <c r="C362" s="188" t="s">
        <v>190</v>
      </c>
      <c r="D362" s="189" t="s">
        <v>137</v>
      </c>
      <c r="E362" s="190" t="s">
        <v>238</v>
      </c>
      <c r="F362" s="426">
        <v>0</v>
      </c>
      <c r="G362" s="215">
        <v>0</v>
      </c>
      <c r="H362" s="215">
        <v>0</v>
      </c>
      <c r="I362" s="215">
        <v>0</v>
      </c>
      <c r="J362" s="215">
        <v>0</v>
      </c>
      <c r="K362" s="215">
        <v>0</v>
      </c>
      <c r="L362" s="215">
        <v>0</v>
      </c>
      <c r="M362" s="215">
        <v>0</v>
      </c>
      <c r="N362" s="215">
        <v>0</v>
      </c>
      <c r="O362" s="215">
        <v>0</v>
      </c>
      <c r="P362" s="215">
        <v>0</v>
      </c>
      <c r="Q362" s="215">
        <v>0</v>
      </c>
      <c r="R362" s="46">
        <f>AVERAGE(F362:Q362)</f>
        <v>0</v>
      </c>
      <c r="S362" s="92"/>
    </row>
    <row r="363" spans="1:19" s="1" customFormat="1" ht="22.5" customHeight="1" thickBot="1" x14ac:dyDescent="0.25">
      <c r="A363" s="554"/>
      <c r="B363" s="542"/>
      <c r="C363" s="201"/>
      <c r="D363" s="194"/>
      <c r="E363" s="178"/>
      <c r="F363" s="79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49"/>
      <c r="S363" s="92"/>
    </row>
    <row r="364" spans="1:19" s="1" customFormat="1" ht="22.5" customHeight="1" thickBot="1" x14ac:dyDescent="0.25">
      <c r="A364" s="554"/>
      <c r="B364" s="543"/>
      <c r="C364" s="547" t="s">
        <v>7</v>
      </c>
      <c r="D364" s="548"/>
      <c r="E364" s="549"/>
      <c r="F364" s="82" t="e">
        <f>#N/A</f>
        <v>#N/A</v>
      </c>
      <c r="G364" s="26" t="e">
        <f>#N/A</f>
        <v>#N/A</v>
      </c>
      <c r="H364" s="26" t="e">
        <f>#N/A</f>
        <v>#N/A</v>
      </c>
      <c r="I364" s="26" t="e">
        <f>#N/A</f>
        <v>#N/A</v>
      </c>
      <c r="J364" s="26" t="e">
        <f>#N/A</f>
        <v>#N/A</v>
      </c>
      <c r="K364" s="26" t="e">
        <f>#N/A</f>
        <v>#N/A</v>
      </c>
      <c r="L364" s="26" t="e">
        <f>#N/A</f>
        <v>#N/A</v>
      </c>
      <c r="M364" s="26" t="e">
        <f>#N/A</f>
        <v>#N/A</v>
      </c>
      <c r="N364" s="26" t="e">
        <f>#N/A</f>
        <v>#N/A</v>
      </c>
      <c r="O364" s="26" t="e">
        <f>#N/A</f>
        <v>#N/A</v>
      </c>
      <c r="P364" s="26" t="e">
        <f>#N/A</f>
        <v>#N/A</v>
      </c>
      <c r="Q364" s="27" t="e">
        <f>#N/A</f>
        <v>#N/A</v>
      </c>
      <c r="R364" s="28" t="e">
        <f>AVERAGE(F364:Q364)</f>
        <v>#N/A</v>
      </c>
      <c r="S364" s="40"/>
    </row>
    <row r="365" spans="1:19" s="1" customFormat="1" ht="22.5" customHeight="1" thickBot="1" x14ac:dyDescent="0.25">
      <c r="A365" s="554"/>
      <c r="B365" s="22"/>
      <c r="C365" s="32"/>
      <c r="D365" s="32"/>
      <c r="E365" s="32"/>
      <c r="F365" s="15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33"/>
      <c r="S365" s="40"/>
    </row>
    <row r="366" spans="1:19" s="1" customFormat="1" ht="22.5" customHeight="1" thickBot="1" x14ac:dyDescent="0.25">
      <c r="A366" s="554"/>
      <c r="B366" s="550" t="s">
        <v>40</v>
      </c>
      <c r="C366" s="544" t="s">
        <v>270</v>
      </c>
      <c r="D366" s="545"/>
      <c r="E366" s="546"/>
      <c r="F366" s="83">
        <v>10</v>
      </c>
      <c r="G366" s="34">
        <v>10</v>
      </c>
      <c r="H366" s="34">
        <v>10</v>
      </c>
      <c r="I366" s="34">
        <v>10</v>
      </c>
      <c r="J366" s="34">
        <v>10</v>
      </c>
      <c r="K366" s="34">
        <v>10</v>
      </c>
      <c r="L366" s="34">
        <v>10</v>
      </c>
      <c r="M366" s="34">
        <v>10</v>
      </c>
      <c r="N366" s="34">
        <v>10</v>
      </c>
      <c r="O366" s="34">
        <v>10</v>
      </c>
      <c r="P366" s="34">
        <v>10</v>
      </c>
      <c r="Q366" s="34">
        <v>10</v>
      </c>
      <c r="R366" s="48">
        <f>AVERAGE(F366:Q366)</f>
        <v>10</v>
      </c>
      <c r="S366" s="92"/>
    </row>
    <row r="367" spans="1:19" s="1" customFormat="1" ht="22.5" customHeight="1" thickBot="1" x14ac:dyDescent="0.25">
      <c r="A367" s="554"/>
      <c r="B367" s="543"/>
      <c r="C367" s="547" t="s">
        <v>7</v>
      </c>
      <c r="D367" s="548"/>
      <c r="E367" s="549"/>
      <c r="F367" s="82" t="e">
        <f>#N/A</f>
        <v>#N/A</v>
      </c>
      <c r="G367" s="26" t="e">
        <f>#N/A</f>
        <v>#N/A</v>
      </c>
      <c r="H367" s="26" t="e">
        <f>#N/A</f>
        <v>#N/A</v>
      </c>
      <c r="I367" s="26" t="e">
        <f>#N/A</f>
        <v>#N/A</v>
      </c>
      <c r="J367" s="26" t="e">
        <f>#N/A</f>
        <v>#N/A</v>
      </c>
      <c r="K367" s="26" t="e">
        <f>#N/A</f>
        <v>#N/A</v>
      </c>
      <c r="L367" s="26" t="e">
        <f>#N/A</f>
        <v>#N/A</v>
      </c>
      <c r="M367" s="26" t="e">
        <f>#N/A</f>
        <v>#N/A</v>
      </c>
      <c r="N367" s="26" t="e">
        <f>#N/A</f>
        <v>#N/A</v>
      </c>
      <c r="O367" s="26" t="e">
        <f>#N/A</f>
        <v>#N/A</v>
      </c>
      <c r="P367" s="26" t="e">
        <f>#N/A</f>
        <v>#N/A</v>
      </c>
      <c r="Q367" s="27" t="e">
        <f>#N/A</f>
        <v>#N/A</v>
      </c>
      <c r="R367" s="12" t="e">
        <f>AVERAGE(F367:Q367)</f>
        <v>#N/A</v>
      </c>
      <c r="S367" s="40"/>
    </row>
    <row r="368" spans="1:19" s="1" customFormat="1" ht="22.5" customHeight="1" thickBot="1" x14ac:dyDescent="0.25">
      <c r="A368" s="554"/>
      <c r="B368" s="22"/>
      <c r="C368" s="32"/>
      <c r="D368" s="32"/>
      <c r="E368" s="32"/>
      <c r="F368" s="15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33"/>
      <c r="S368" s="40"/>
    </row>
    <row r="369" spans="1:20" s="1" customFormat="1" ht="22.5" customHeight="1" thickBot="1" x14ac:dyDescent="0.25">
      <c r="A369" s="554"/>
      <c r="B369" s="541" t="s">
        <v>113</v>
      </c>
      <c r="C369" s="544" t="s">
        <v>270</v>
      </c>
      <c r="D369" s="545"/>
      <c r="E369" s="546"/>
      <c r="F369" s="112">
        <v>0</v>
      </c>
      <c r="G369" s="112">
        <v>0</v>
      </c>
      <c r="H369" s="112">
        <v>0</v>
      </c>
      <c r="I369" s="112">
        <v>0</v>
      </c>
      <c r="J369" s="112">
        <v>0</v>
      </c>
      <c r="K369" s="112">
        <v>0</v>
      </c>
      <c r="L369" s="112">
        <v>0</v>
      </c>
      <c r="M369" s="112">
        <v>0</v>
      </c>
      <c r="N369" s="112">
        <v>0</v>
      </c>
      <c r="O369" s="112">
        <v>0</v>
      </c>
      <c r="P369" s="112">
        <v>0</v>
      </c>
      <c r="Q369" s="112">
        <v>0</v>
      </c>
      <c r="R369" s="48">
        <f>AVERAGE(F369:Q369)</f>
        <v>0</v>
      </c>
      <c r="S369" s="551"/>
      <c r="T369" s="552"/>
    </row>
    <row r="370" spans="1:20" s="1" customFormat="1" ht="30.75" customHeight="1" thickBot="1" x14ac:dyDescent="0.25">
      <c r="A370" s="554"/>
      <c r="B370" s="543"/>
      <c r="C370" s="547" t="s">
        <v>7</v>
      </c>
      <c r="D370" s="548"/>
      <c r="E370" s="549"/>
      <c r="F370" s="82" t="e">
        <f>#N/A</f>
        <v>#N/A</v>
      </c>
      <c r="G370" s="26" t="e">
        <f>#N/A</f>
        <v>#N/A</v>
      </c>
      <c r="H370" s="26" t="e">
        <f>#N/A</f>
        <v>#N/A</v>
      </c>
      <c r="I370" s="26">
        <f>SUM(I369:I369)</f>
        <v>0</v>
      </c>
      <c r="J370" s="26" t="e">
        <f>#N/A</f>
        <v>#N/A</v>
      </c>
      <c r="K370" s="26" t="e">
        <f>#N/A</f>
        <v>#N/A</v>
      </c>
      <c r="L370" s="26" t="e">
        <f>#N/A</f>
        <v>#N/A</v>
      </c>
      <c r="M370" s="26" t="e">
        <f>#N/A</f>
        <v>#N/A</v>
      </c>
      <c r="N370" s="26" t="e">
        <f>#N/A</f>
        <v>#N/A</v>
      </c>
      <c r="O370" s="26" t="e">
        <f>#N/A</f>
        <v>#N/A</v>
      </c>
      <c r="P370" s="26" t="e">
        <f>#N/A</f>
        <v>#N/A</v>
      </c>
      <c r="Q370" s="27" t="e">
        <f>#N/A</f>
        <v>#N/A</v>
      </c>
      <c r="R370" s="12" t="e">
        <f>AVERAGE(F370:Q370)</f>
        <v>#N/A</v>
      </c>
      <c r="S370" s="40"/>
    </row>
    <row r="371" spans="1:20" s="1" customFormat="1" ht="22.5" customHeight="1" thickBot="1" x14ac:dyDescent="0.25">
      <c r="A371" s="554"/>
      <c r="B371" s="22"/>
      <c r="C371" s="32"/>
      <c r="D371" s="32"/>
      <c r="E371" s="32"/>
      <c r="F371" s="15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33"/>
      <c r="S371" s="40"/>
    </row>
    <row r="372" spans="1:20" s="1" customFormat="1" ht="22.5" customHeight="1" x14ac:dyDescent="0.2">
      <c r="A372" s="554"/>
      <c r="B372" s="550" t="s">
        <v>42</v>
      </c>
      <c r="C372" s="544" t="s">
        <v>270</v>
      </c>
      <c r="D372" s="545"/>
      <c r="E372" s="546"/>
      <c r="F372" s="83">
        <v>32</v>
      </c>
      <c r="G372" s="34">
        <v>32</v>
      </c>
      <c r="H372" s="34">
        <v>32</v>
      </c>
      <c r="I372" s="34">
        <v>32</v>
      </c>
      <c r="J372" s="34">
        <v>32.5</v>
      </c>
      <c r="K372" s="34">
        <v>32.5</v>
      </c>
      <c r="L372" s="34">
        <v>23</v>
      </c>
      <c r="M372" s="34">
        <v>20</v>
      </c>
      <c r="N372" s="34">
        <v>28.5</v>
      </c>
      <c r="O372" s="34">
        <v>28.5</v>
      </c>
      <c r="P372" s="34">
        <v>28</v>
      </c>
      <c r="Q372" s="34">
        <v>28</v>
      </c>
      <c r="R372" s="48">
        <f>AVERAGE(F372:Q372)</f>
        <v>29.083333333333332</v>
      </c>
      <c r="S372" s="92"/>
    </row>
    <row r="373" spans="1:20" s="1" customFormat="1" ht="22.5" customHeight="1" thickBot="1" x14ac:dyDescent="0.25">
      <c r="A373" s="554"/>
      <c r="B373" s="542"/>
      <c r="C373" s="201"/>
      <c r="D373" s="194"/>
      <c r="E373" s="178"/>
      <c r="F373" s="79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49"/>
      <c r="S373" s="92"/>
    </row>
    <row r="374" spans="1:20" s="1" customFormat="1" ht="22.5" customHeight="1" thickBot="1" x14ac:dyDescent="0.25">
      <c r="A374" s="554"/>
      <c r="B374" s="543"/>
      <c r="C374" s="547" t="s">
        <v>7</v>
      </c>
      <c r="D374" s="548"/>
      <c r="E374" s="549"/>
      <c r="F374" s="82" t="e">
        <f>#N/A</f>
        <v>#N/A</v>
      </c>
      <c r="G374" s="26" t="e">
        <f>#N/A</f>
        <v>#N/A</v>
      </c>
      <c r="H374" s="26" t="e">
        <f>#N/A</f>
        <v>#N/A</v>
      </c>
      <c r="I374" s="26" t="e">
        <f>#N/A</f>
        <v>#N/A</v>
      </c>
      <c r="J374" s="26" t="e">
        <f>#N/A</f>
        <v>#N/A</v>
      </c>
      <c r="K374" s="26" t="e">
        <f>#N/A</f>
        <v>#N/A</v>
      </c>
      <c r="L374" s="26" t="e">
        <f>#N/A</f>
        <v>#N/A</v>
      </c>
      <c r="M374" s="26" t="e">
        <f>#N/A</f>
        <v>#N/A</v>
      </c>
      <c r="N374" s="26" t="e">
        <f>#N/A</f>
        <v>#N/A</v>
      </c>
      <c r="O374" s="26" t="e">
        <f>#N/A</f>
        <v>#N/A</v>
      </c>
      <c r="P374" s="26" t="e">
        <f>#N/A</f>
        <v>#N/A</v>
      </c>
      <c r="Q374" s="27" t="e">
        <f>#N/A</f>
        <v>#N/A</v>
      </c>
      <c r="R374" s="28" t="e">
        <f>AVERAGE(F374:Q374)</f>
        <v>#N/A</v>
      </c>
      <c r="S374" s="40"/>
    </row>
    <row r="375" spans="1:20" s="1" customFormat="1" ht="22.5" customHeight="1" thickBot="1" x14ac:dyDescent="0.25">
      <c r="A375" s="554"/>
      <c r="B375" s="22"/>
      <c r="C375" s="200"/>
      <c r="D375" s="200"/>
      <c r="E375" s="200"/>
      <c r="F375" s="15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33"/>
      <c r="S375" s="40"/>
    </row>
    <row r="376" spans="1:20" s="1" customFormat="1" ht="22.5" customHeight="1" x14ac:dyDescent="0.2">
      <c r="A376" s="554"/>
      <c r="B376" s="541" t="s">
        <v>174</v>
      </c>
      <c r="C376" s="544" t="s">
        <v>270</v>
      </c>
      <c r="D376" s="545"/>
      <c r="E376" s="546"/>
      <c r="F376" s="83">
        <v>2.5</v>
      </c>
      <c r="G376" s="34">
        <v>2.5</v>
      </c>
      <c r="H376" s="34">
        <v>2.5</v>
      </c>
      <c r="I376" s="34">
        <v>2.5</v>
      </c>
      <c r="J376" s="34">
        <v>2.5</v>
      </c>
      <c r="K376" s="34">
        <v>2.5</v>
      </c>
      <c r="L376" s="34">
        <v>2.5</v>
      </c>
      <c r="M376" s="34">
        <v>2.5</v>
      </c>
      <c r="N376" s="34">
        <v>2.5</v>
      </c>
      <c r="O376" s="34">
        <v>2.5</v>
      </c>
      <c r="P376" s="34">
        <v>2.5</v>
      </c>
      <c r="Q376" s="34">
        <v>2.5</v>
      </c>
      <c r="R376" s="50">
        <f>AVERAGE(F376:Q376)</f>
        <v>2.5</v>
      </c>
      <c r="S376" s="40"/>
    </row>
    <row r="377" spans="1:20" s="1" customFormat="1" ht="22.5" customHeight="1" thickBot="1" x14ac:dyDescent="0.25">
      <c r="A377" s="554"/>
      <c r="B377" s="542"/>
      <c r="C377" s="207"/>
      <c r="D377" s="206"/>
      <c r="E377" s="184"/>
      <c r="F377" s="79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49"/>
      <c r="S377" s="40"/>
    </row>
    <row r="378" spans="1:20" s="1" customFormat="1" ht="22.5" customHeight="1" thickBot="1" x14ac:dyDescent="0.25">
      <c r="A378" s="554"/>
      <c r="B378" s="543"/>
      <c r="C378" s="547" t="s">
        <v>7</v>
      </c>
      <c r="D378" s="548"/>
      <c r="E378" s="549"/>
      <c r="F378" s="82" t="e">
        <f>#N/A</f>
        <v>#N/A</v>
      </c>
      <c r="G378" s="26" t="e">
        <f>#N/A</f>
        <v>#N/A</v>
      </c>
      <c r="H378" s="26" t="e">
        <f>#N/A</f>
        <v>#N/A</v>
      </c>
      <c r="I378" s="26" t="e">
        <f>#N/A</f>
        <v>#N/A</v>
      </c>
      <c r="J378" s="26" t="e">
        <f>#N/A</f>
        <v>#N/A</v>
      </c>
      <c r="K378" s="26" t="e">
        <f>#N/A</f>
        <v>#N/A</v>
      </c>
      <c r="L378" s="26" t="e">
        <f>#N/A</f>
        <v>#N/A</v>
      </c>
      <c r="M378" s="26" t="e">
        <f>#N/A</f>
        <v>#N/A</v>
      </c>
      <c r="N378" s="26" t="e">
        <f>#N/A</f>
        <v>#N/A</v>
      </c>
      <c r="O378" s="26" t="e">
        <f>#N/A</f>
        <v>#N/A</v>
      </c>
      <c r="P378" s="26" t="e">
        <f>#N/A</f>
        <v>#N/A</v>
      </c>
      <c r="Q378" s="27" t="e">
        <f>#N/A</f>
        <v>#N/A</v>
      </c>
      <c r="R378" s="28" t="e">
        <f>AVERAGE(F378:Q378)</f>
        <v>#N/A</v>
      </c>
      <c r="S378" s="40"/>
    </row>
    <row r="379" spans="1:20" s="23" customFormat="1" ht="22.5" customHeight="1" thickBot="1" x14ac:dyDescent="0.25">
      <c r="A379" s="554"/>
      <c r="B379" s="22"/>
      <c r="C379" s="32"/>
      <c r="D379" s="32"/>
      <c r="E379" s="32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33"/>
      <c r="S379" s="40"/>
    </row>
    <row r="380" spans="1:20" s="23" customFormat="1" ht="22.5" customHeight="1" x14ac:dyDescent="0.2">
      <c r="A380" s="554"/>
      <c r="B380" s="550" t="s">
        <v>41</v>
      </c>
      <c r="C380" s="544" t="s">
        <v>270</v>
      </c>
      <c r="D380" s="545"/>
      <c r="E380" s="546"/>
      <c r="F380" s="83">
        <v>17</v>
      </c>
      <c r="G380" s="34">
        <v>17</v>
      </c>
      <c r="H380" s="34">
        <v>17</v>
      </c>
      <c r="I380" s="34">
        <v>17</v>
      </c>
      <c r="J380" s="34">
        <v>17</v>
      </c>
      <c r="K380" s="34">
        <v>17</v>
      </c>
      <c r="L380" s="34">
        <v>17</v>
      </c>
      <c r="M380" s="34">
        <v>17</v>
      </c>
      <c r="N380" s="34">
        <v>17</v>
      </c>
      <c r="O380" s="34">
        <v>17</v>
      </c>
      <c r="P380" s="34">
        <v>17</v>
      </c>
      <c r="Q380" s="34">
        <v>17</v>
      </c>
      <c r="R380" s="48">
        <f>AVERAGE(F380:Q380)</f>
        <v>17</v>
      </c>
      <c r="S380" s="92"/>
    </row>
    <row r="381" spans="1:20" s="23" customFormat="1" ht="22.5" customHeight="1" thickBot="1" x14ac:dyDescent="0.25">
      <c r="A381" s="554"/>
      <c r="B381" s="542"/>
      <c r="C381" s="201"/>
      <c r="D381" s="194"/>
      <c r="E381" s="178"/>
      <c r="F381" s="79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49"/>
      <c r="S381" s="92"/>
    </row>
    <row r="382" spans="1:20" s="23" customFormat="1" ht="22.5" customHeight="1" thickBot="1" x14ac:dyDescent="0.25">
      <c r="A382" s="555"/>
      <c r="B382" s="543"/>
      <c r="C382" s="547" t="s">
        <v>7</v>
      </c>
      <c r="D382" s="548"/>
      <c r="E382" s="549"/>
      <c r="F382" s="82" t="e">
        <f>#N/A</f>
        <v>#N/A</v>
      </c>
      <c r="G382" s="26" t="e">
        <f>#N/A</f>
        <v>#N/A</v>
      </c>
      <c r="H382" s="26" t="e">
        <f>#N/A</f>
        <v>#N/A</v>
      </c>
      <c r="I382" s="26" t="e">
        <f>#N/A</f>
        <v>#N/A</v>
      </c>
      <c r="J382" s="26" t="e">
        <f>#N/A</f>
        <v>#N/A</v>
      </c>
      <c r="K382" s="26" t="e">
        <f>#N/A</f>
        <v>#N/A</v>
      </c>
      <c r="L382" s="26" t="e">
        <f>#N/A</f>
        <v>#N/A</v>
      </c>
      <c r="M382" s="26" t="e">
        <f>#N/A</f>
        <v>#N/A</v>
      </c>
      <c r="N382" s="26" t="e">
        <f>#N/A</f>
        <v>#N/A</v>
      </c>
      <c r="O382" s="26" t="e">
        <f>#N/A</f>
        <v>#N/A</v>
      </c>
      <c r="P382" s="26" t="e">
        <f>#N/A</f>
        <v>#N/A</v>
      </c>
      <c r="Q382" s="27" t="e">
        <f>#N/A</f>
        <v>#N/A</v>
      </c>
      <c r="R382" s="28" t="e">
        <f>AVERAGE(F382:Q382)</f>
        <v>#N/A</v>
      </c>
      <c r="S382" s="40"/>
    </row>
    <row r="383" spans="1:20" s="23" customFormat="1" ht="22.5" customHeight="1" thickBot="1" x14ac:dyDescent="0.25">
      <c r="A383" s="22"/>
      <c r="B383" s="22"/>
      <c r="C383" s="32"/>
      <c r="D383" s="32"/>
      <c r="E383" s="32"/>
      <c r="F383" s="15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33"/>
      <c r="S383" s="40"/>
    </row>
    <row r="384" spans="1:20" s="1" customFormat="1" ht="51" customHeight="1" thickBot="1" x14ac:dyDescent="0.25">
      <c r="A384" s="532"/>
      <c r="B384" s="533"/>
      <c r="C384" s="32"/>
      <c r="D384" s="32"/>
      <c r="E384" s="154" t="s">
        <v>279</v>
      </c>
      <c r="F384" s="411" t="e">
        <f>F350+F359+F364+F367+F382+F374+F370+F378+F354</f>
        <v>#N/A</v>
      </c>
      <c r="G384" s="88" t="e">
        <f>#N/A</f>
        <v>#N/A</v>
      </c>
      <c r="H384" s="88" t="e">
        <f>#N/A</f>
        <v>#N/A</v>
      </c>
      <c r="I384" s="88" t="e">
        <f>#N/A</f>
        <v>#N/A</v>
      </c>
      <c r="J384" s="88" t="e">
        <f>#N/A</f>
        <v>#N/A</v>
      </c>
      <c r="K384" s="88" t="e">
        <f>#N/A</f>
        <v>#N/A</v>
      </c>
      <c r="L384" s="88" t="e">
        <f>#N/A</f>
        <v>#N/A</v>
      </c>
      <c r="M384" s="88" t="e">
        <f>#N/A</f>
        <v>#N/A</v>
      </c>
      <c r="N384" s="88" t="e">
        <f>#N/A</f>
        <v>#N/A</v>
      </c>
      <c r="O384" s="88" t="e">
        <f>#N/A</f>
        <v>#N/A</v>
      </c>
      <c r="P384" s="88" t="e">
        <f>#N/A</f>
        <v>#N/A</v>
      </c>
      <c r="Q384" s="88" t="e">
        <f>#N/A</f>
        <v>#N/A</v>
      </c>
      <c r="R384" s="20" t="e">
        <f>AVERAGE(F384:Q384)</f>
        <v>#N/A</v>
      </c>
      <c r="S384" s="92"/>
      <c r="T384" s="393"/>
    </row>
    <row r="388" spans="1:20" ht="13.5" thickBot="1" x14ac:dyDescent="0.25"/>
    <row r="389" spans="1:20" ht="59.25" customHeight="1" thickBot="1" x14ac:dyDescent="0.25">
      <c r="A389" s="534" t="s">
        <v>283</v>
      </c>
      <c r="B389" s="535"/>
      <c r="C389" s="32"/>
      <c r="D389" s="32"/>
      <c r="E389" s="154" t="s">
        <v>285</v>
      </c>
      <c r="F389" s="113" t="e">
        <f>F41+F70+F75+F97+F129+F159+F171+F254+F321+F332+F343+F384</f>
        <v>#N/A</v>
      </c>
      <c r="G389" s="113" t="e">
        <f>#N/A</f>
        <v>#N/A</v>
      </c>
      <c r="H389" s="113" t="e">
        <f>#N/A</f>
        <v>#N/A</v>
      </c>
      <c r="I389" s="113" t="e">
        <f>#N/A</f>
        <v>#N/A</v>
      </c>
      <c r="J389" s="113" t="e">
        <f>#N/A</f>
        <v>#N/A</v>
      </c>
      <c r="K389" s="113" t="e">
        <f>#N/A</f>
        <v>#N/A</v>
      </c>
      <c r="L389" s="113" t="e">
        <f>#N/A</f>
        <v>#N/A</v>
      </c>
      <c r="M389" s="113" t="e">
        <f>#N/A</f>
        <v>#N/A</v>
      </c>
      <c r="N389" s="113" t="e">
        <f>#N/A</f>
        <v>#N/A</v>
      </c>
      <c r="O389" s="113" t="e">
        <f>#N/A</f>
        <v>#N/A</v>
      </c>
      <c r="P389" s="113" t="e">
        <f>#N/A</f>
        <v>#N/A</v>
      </c>
      <c r="Q389" s="113" t="e">
        <f>#N/A</f>
        <v>#N/A</v>
      </c>
      <c r="R389" s="20" t="e">
        <f>AVERAGE(F389:Q389)</f>
        <v>#N/A</v>
      </c>
      <c r="S389" s="92"/>
      <c r="T389" s="169"/>
    </row>
    <row r="391" spans="1:20" ht="13.5" thickBot="1" x14ac:dyDescent="0.25"/>
    <row r="392" spans="1:20" ht="33.75" customHeight="1" thickBot="1" x14ac:dyDescent="0.3">
      <c r="A392" s="536"/>
      <c r="B392" s="536"/>
      <c r="E392" s="154" t="s">
        <v>284</v>
      </c>
      <c r="F392" s="17">
        <v>855.7199999999998</v>
      </c>
      <c r="G392" s="17">
        <v>860.80999999999983</v>
      </c>
      <c r="H392" s="17">
        <v>857.85999999999979</v>
      </c>
      <c r="I392" s="17">
        <v>856.55999999999983</v>
      </c>
      <c r="J392" s="17">
        <v>847.4799999999999</v>
      </c>
      <c r="K392" s="17">
        <v>847.57999999999993</v>
      </c>
      <c r="L392" s="17">
        <v>859.51</v>
      </c>
      <c r="M392" s="17">
        <v>858.06</v>
      </c>
      <c r="N392" s="17">
        <v>859.59999999999991</v>
      </c>
      <c r="O392" s="17">
        <v>851.54</v>
      </c>
      <c r="P392" s="17">
        <v>893.02999999999986</v>
      </c>
      <c r="Q392" s="17">
        <v>892.16</v>
      </c>
      <c r="R392" s="17">
        <v>861.65916666666681</v>
      </c>
    </row>
    <row r="394" spans="1:20" ht="13.5" thickBot="1" x14ac:dyDescent="0.25"/>
    <row r="395" spans="1:20" ht="36" customHeight="1" thickBot="1" x14ac:dyDescent="0.35">
      <c r="A395" s="537" t="s">
        <v>282</v>
      </c>
      <c r="B395" s="538"/>
      <c r="C395" s="424">
        <f>F12+F19+F24+F29+F33+F37+F45+F50+F55+F60+F66+F73+F79+F84+F91+F101+F116+F124+F132+F137+F147+F151+F155+F162+F163+F167+F175+F181+F186+F190+F194+F198+F204+F208+F212+F216+F220+F224+F228+F232+F236+F240+F244+F249+F258+F267+F272+F278+F288+F293+F298+F302+F306+F314+F318+F324+F328+F335+F339+F347+F352+F356+F361+F376+F141+F106+F259</f>
        <v>821.31999999999994</v>
      </c>
      <c r="E395" s="154" t="s">
        <v>276</v>
      </c>
      <c r="F395" s="100" t="e">
        <f>F389-F392</f>
        <v>#N/A</v>
      </c>
      <c r="G395" s="100" t="e">
        <f>#N/A</f>
        <v>#N/A</v>
      </c>
      <c r="H395" s="100" t="e">
        <f>#N/A</f>
        <v>#N/A</v>
      </c>
      <c r="I395" s="100" t="e">
        <f>#N/A</f>
        <v>#N/A</v>
      </c>
      <c r="J395" s="100" t="e">
        <f>#N/A</f>
        <v>#N/A</v>
      </c>
      <c r="K395" s="100" t="e">
        <f>#N/A</f>
        <v>#N/A</v>
      </c>
      <c r="L395" s="100" t="e">
        <f>#N/A</f>
        <v>#N/A</v>
      </c>
      <c r="M395" s="100" t="e">
        <f>#N/A</f>
        <v>#N/A</v>
      </c>
      <c r="N395" s="100" t="e">
        <f>#N/A</f>
        <v>#N/A</v>
      </c>
      <c r="O395" s="100" t="e">
        <f>#N/A</f>
        <v>#N/A</v>
      </c>
      <c r="P395" s="100" t="e">
        <f>#N/A</f>
        <v>#N/A</v>
      </c>
      <c r="Q395" s="406" t="e">
        <f>#N/A</f>
        <v>#N/A</v>
      </c>
      <c r="R395" s="405" t="e">
        <f>#N/A</f>
        <v>#N/A</v>
      </c>
      <c r="T395" s="167"/>
    </row>
    <row r="397" spans="1:20" s="89" customFormat="1" x14ac:dyDescent="0.2">
      <c r="A397" s="6"/>
      <c r="B397" s="6"/>
      <c r="C397" s="19"/>
      <c r="D397" s="19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T397"/>
    </row>
    <row r="398" spans="1:20" ht="13.5" thickBot="1" x14ac:dyDescent="0.25"/>
    <row r="399" spans="1:20" ht="36.75" thickBot="1" x14ac:dyDescent="0.3">
      <c r="E399" s="409" t="s">
        <v>273</v>
      </c>
      <c r="F399" s="407">
        <f>F12+F19+F24+F29+F33+F37+F45+F46+F50+F55+F60+F66+F73+F79+F84+F85+F91+F92+F101+F106+F116+F124+F125+F132+F133+F137+F141+F147+F151+F155+F162+F163+F167+F175+F181+F182+F186+F190+F194+F195+F198+F204+F208+F212+F216+F220+F224+F228+F232+F236+F240+F244+F249+F258+F267+F268+F272+F273+F278+F288+F293+F294+F298+F302+F306+F314+F318+F324+F328+F335+F339+F347+F352+F356+F357+F361+F362+F366+F372+F376+F380+F102+F112+F307+F245+F25+F143+F259+F308+F279+F199+F200+F348+F117+F119+F118+F13+F274+F250+F80+F61+F56+F51+F176+F142</f>
        <v>869.76999999999987</v>
      </c>
      <c r="G399" s="407" t="e">
        <f>#N/A</f>
        <v>#N/A</v>
      </c>
      <c r="H399" s="407" t="e">
        <f>#N/A</f>
        <v>#N/A</v>
      </c>
      <c r="I399" s="407" t="e">
        <f>#N/A</f>
        <v>#N/A</v>
      </c>
      <c r="J399" s="407" t="e">
        <f>#N/A</f>
        <v>#N/A</v>
      </c>
      <c r="K399" s="407" t="e">
        <f>#N/A</f>
        <v>#N/A</v>
      </c>
      <c r="L399" s="407" t="e">
        <f>#N/A</f>
        <v>#N/A</v>
      </c>
      <c r="M399" s="407" t="e">
        <f>#N/A</f>
        <v>#N/A</v>
      </c>
      <c r="N399" s="407" t="e">
        <f>#N/A</f>
        <v>#N/A</v>
      </c>
      <c r="O399" s="407" t="e">
        <f>#N/A</f>
        <v>#N/A</v>
      </c>
      <c r="P399" s="407" t="e">
        <f>#N/A</f>
        <v>#N/A</v>
      </c>
      <c r="Q399" s="407" t="e">
        <f>#N/A</f>
        <v>#N/A</v>
      </c>
      <c r="R399" s="290" t="e">
        <f>AVERAGE(F399:Q399)</f>
        <v>#N/A</v>
      </c>
      <c r="S399" s="539" t="e">
        <f>R389+R545</f>
        <v>#N/A</v>
      </c>
      <c r="T399" s="540"/>
    </row>
    <row r="400" spans="1:20" ht="45.75" customHeight="1" thickBot="1" x14ac:dyDescent="0.35">
      <c r="E400" s="410" t="s">
        <v>274</v>
      </c>
      <c r="F400" s="408">
        <f>F14+F16+F21+F26+F30+F34+F38+F47+F52+F57+F62+F63+F67+F74+F81+F87+F88+F93+F103+F109+F120+F121+F126+F134+F138+F144+F148+F152+F156+F164+F168+F178+F183+F187+F191+F201+F205+F209+F213+F217+F221+F225+F229+F233+F237+F241+F246+F251+F260+F261+F264+F269+F275+F280+F281+F282+F285+F290+F295+F299+F303+F310+F311+F315+F325+F329+F336+F340+F349+F353+F358+F363+F369+F373+F377+F381+F262+F263+F289+F107+F108+F309+F20+F177+F86+F283+F113+F284+F15</f>
        <v>21.51</v>
      </c>
      <c r="G400" s="408" t="e">
        <f>#N/A</f>
        <v>#N/A</v>
      </c>
      <c r="H400" s="408" t="e">
        <f>#N/A</f>
        <v>#N/A</v>
      </c>
      <c r="I400" s="408" t="e">
        <f>#N/A</f>
        <v>#N/A</v>
      </c>
      <c r="J400" s="408" t="e">
        <f>#N/A</f>
        <v>#N/A</v>
      </c>
      <c r="K400" s="408" t="e">
        <f>#N/A</f>
        <v>#N/A</v>
      </c>
      <c r="L400" s="408" t="e">
        <f>#N/A</f>
        <v>#N/A</v>
      </c>
      <c r="M400" s="408" t="e">
        <f>#N/A</f>
        <v>#N/A</v>
      </c>
      <c r="N400" s="408" t="e">
        <f>#N/A</f>
        <v>#N/A</v>
      </c>
      <c r="O400" s="408" t="e">
        <f>#N/A</f>
        <v>#N/A</v>
      </c>
      <c r="P400" s="408" t="e">
        <f>#N/A</f>
        <v>#N/A</v>
      </c>
      <c r="Q400" s="408" t="e">
        <f>#N/A</f>
        <v>#N/A</v>
      </c>
      <c r="R400" s="405" t="e">
        <f>AVERAGE(F400:Q400)</f>
        <v>#N/A</v>
      </c>
      <c r="S400" s="397" t="e">
        <f>R399+R400</f>
        <v>#N/A</v>
      </c>
      <c r="T400" s="398" t="e">
        <f>IF(S400=R389,"OK",FALSE)</f>
        <v>#N/A</v>
      </c>
    </row>
    <row r="408" spans="1:19" ht="18" x14ac:dyDescent="0.25">
      <c r="A408" s="43"/>
      <c r="B408" s="43"/>
      <c r="C408" s="43"/>
      <c r="D408" s="43"/>
      <c r="E408" s="8" t="s">
        <v>48</v>
      </c>
      <c r="S408"/>
    </row>
    <row r="409" spans="1:19" ht="18" x14ac:dyDescent="0.25">
      <c r="A409" s="52"/>
      <c r="B409" s="52"/>
      <c r="C409" s="52"/>
      <c r="D409" s="52"/>
      <c r="E409" s="8" t="s">
        <v>49</v>
      </c>
      <c r="H409" s="10"/>
      <c r="S409"/>
    </row>
    <row r="410" spans="1:19" ht="18" x14ac:dyDescent="0.25">
      <c r="A410" s="42"/>
      <c r="B410" s="42"/>
      <c r="C410" s="42"/>
      <c r="D410" s="42"/>
      <c r="E410" s="8"/>
      <c r="H410" s="10"/>
      <c r="S410"/>
    </row>
    <row r="411" spans="1:19" ht="18" x14ac:dyDescent="0.25">
      <c r="A411" s="42"/>
      <c r="B411" s="42"/>
      <c r="C411" s="42"/>
      <c r="D411" s="42"/>
      <c r="E411" s="63" t="s">
        <v>74</v>
      </c>
      <c r="H411" s="10"/>
      <c r="S411"/>
    </row>
    <row r="412" spans="1:19" ht="18" x14ac:dyDescent="0.25">
      <c r="A412" s="42"/>
      <c r="B412" s="42"/>
      <c r="C412" s="42"/>
      <c r="D412" s="42"/>
      <c r="E412" s="8" t="s">
        <v>277</v>
      </c>
      <c r="H412" s="10"/>
      <c r="S412"/>
    </row>
    <row r="413" spans="1:19" ht="18" x14ac:dyDescent="0.25">
      <c r="A413" s="42"/>
      <c r="B413" s="42"/>
      <c r="C413" s="42"/>
      <c r="D413" s="42"/>
      <c r="E413" s="8"/>
      <c r="S413"/>
    </row>
    <row r="414" spans="1:19" ht="18" x14ac:dyDescent="0.25">
      <c r="A414" s="42"/>
      <c r="B414" s="42"/>
      <c r="C414" s="42"/>
      <c r="D414" s="42"/>
      <c r="E414" s="7"/>
      <c r="J414" s="9"/>
      <c r="Q414" s="64" t="s">
        <v>6</v>
      </c>
      <c r="R414" s="65">
        <v>43004</v>
      </c>
      <c r="S414"/>
    </row>
    <row r="415" spans="1:19" x14ac:dyDescent="0.2">
      <c r="C415" s="6"/>
      <c r="D415" s="6"/>
      <c r="S415"/>
    </row>
    <row r="416" spans="1:19" ht="13.5" thickBot="1" x14ac:dyDescent="0.25">
      <c r="C416" s="6"/>
      <c r="D416" s="6"/>
      <c r="H416" s="9"/>
      <c r="R416" s="11"/>
      <c r="S416"/>
    </row>
    <row r="417" spans="1:20" ht="21" thickBot="1" x14ac:dyDescent="0.25">
      <c r="A417" s="3"/>
      <c r="B417" s="3"/>
      <c r="C417" s="3"/>
      <c r="D417" s="3"/>
      <c r="E417" s="3"/>
      <c r="F417" s="594" t="s">
        <v>269</v>
      </c>
      <c r="G417" s="595"/>
      <c r="H417" s="595"/>
      <c r="I417" s="595"/>
      <c r="J417" s="595"/>
      <c r="K417" s="595"/>
      <c r="L417" s="595"/>
      <c r="M417" s="595"/>
      <c r="N417" s="595"/>
      <c r="O417" s="595"/>
      <c r="P417" s="595"/>
      <c r="Q417" s="596"/>
      <c r="R417" s="4"/>
      <c r="S417" s="4"/>
      <c r="T417" s="4"/>
    </row>
    <row r="418" spans="1:20" ht="81.75" thickBot="1" x14ac:dyDescent="0.25">
      <c r="A418" s="3"/>
      <c r="B418" s="232" t="s">
        <v>66</v>
      </c>
      <c r="C418" s="233" t="s">
        <v>120</v>
      </c>
      <c r="D418" s="233" t="s">
        <v>121</v>
      </c>
      <c r="E418" s="234" t="s">
        <v>122</v>
      </c>
      <c r="F418" s="235" t="s">
        <v>27</v>
      </c>
      <c r="G418" s="236" t="s">
        <v>16</v>
      </c>
      <c r="H418" s="236" t="s">
        <v>17</v>
      </c>
      <c r="I418" s="236" t="s">
        <v>18</v>
      </c>
      <c r="J418" s="236" t="s">
        <v>19</v>
      </c>
      <c r="K418" s="236" t="s">
        <v>20</v>
      </c>
      <c r="L418" s="236" t="s">
        <v>21</v>
      </c>
      <c r="M418" s="236" t="s">
        <v>22</v>
      </c>
      <c r="N418" s="236" t="s">
        <v>23</v>
      </c>
      <c r="O418" s="236" t="s">
        <v>24</v>
      </c>
      <c r="P418" s="236" t="s">
        <v>25</v>
      </c>
      <c r="Q418" s="319" t="s">
        <v>26</v>
      </c>
      <c r="R418" s="332" t="s">
        <v>5</v>
      </c>
      <c r="S418" s="332" t="s">
        <v>50</v>
      </c>
      <c r="T418" s="2"/>
    </row>
    <row r="419" spans="1:20" ht="20.25" x14ac:dyDescent="0.2">
      <c r="A419" s="597" t="s">
        <v>30</v>
      </c>
      <c r="B419" s="645" t="s">
        <v>270</v>
      </c>
      <c r="C419" s="646"/>
      <c r="D419" s="646"/>
      <c r="E419" s="647"/>
      <c r="F419" s="216">
        <v>115</v>
      </c>
      <c r="G419" s="217">
        <v>115</v>
      </c>
      <c r="H419" s="217">
        <v>115</v>
      </c>
      <c r="I419" s="217">
        <v>115</v>
      </c>
      <c r="J419" s="217">
        <v>115</v>
      </c>
      <c r="K419" s="217">
        <v>115</v>
      </c>
      <c r="L419" s="217">
        <v>115</v>
      </c>
      <c r="M419" s="217">
        <v>115</v>
      </c>
      <c r="N419" s="217">
        <v>115</v>
      </c>
      <c r="O419" s="217">
        <v>115</v>
      </c>
      <c r="P419" s="217">
        <v>115</v>
      </c>
      <c r="Q419" s="217">
        <v>115</v>
      </c>
      <c r="R419" s="245" t="e">
        <f>#N/A</f>
        <v>#N/A</v>
      </c>
      <c r="S419" s="106"/>
      <c r="T419" s="1"/>
    </row>
    <row r="420" spans="1:20" ht="60.75" x14ac:dyDescent="0.2">
      <c r="A420" s="598"/>
      <c r="B420" s="295"/>
      <c r="C420" s="362" t="s">
        <v>71</v>
      </c>
      <c r="D420" s="362"/>
      <c r="E420" s="296" t="s">
        <v>224</v>
      </c>
      <c r="F420" s="490">
        <v>0</v>
      </c>
      <c r="G420" s="491">
        <v>0</v>
      </c>
      <c r="H420" s="491">
        <v>0</v>
      </c>
      <c r="I420" s="491">
        <v>0</v>
      </c>
      <c r="J420" s="491">
        <v>0</v>
      </c>
      <c r="K420" s="491">
        <v>0</v>
      </c>
      <c r="L420" s="491">
        <v>0</v>
      </c>
      <c r="M420" s="491">
        <v>0</v>
      </c>
      <c r="N420" s="491">
        <v>0</v>
      </c>
      <c r="O420" s="491">
        <v>0</v>
      </c>
      <c r="P420" s="491">
        <v>0</v>
      </c>
      <c r="Q420" s="491">
        <v>0</v>
      </c>
      <c r="R420" s="222" t="e">
        <f>#N/A</f>
        <v>#N/A</v>
      </c>
      <c r="S420" s="105"/>
      <c r="T420" s="1"/>
    </row>
    <row r="421" spans="1:20" ht="60.75" x14ac:dyDescent="0.2">
      <c r="A421" s="598"/>
      <c r="B421" s="295"/>
      <c r="C421" s="362" t="s">
        <v>71</v>
      </c>
      <c r="D421" s="362"/>
      <c r="E421" s="296" t="s">
        <v>224</v>
      </c>
      <c r="F421" s="490">
        <v>0</v>
      </c>
      <c r="G421" s="491">
        <v>0</v>
      </c>
      <c r="H421" s="491">
        <v>0</v>
      </c>
      <c r="I421" s="491">
        <v>0</v>
      </c>
      <c r="J421" s="491">
        <v>0</v>
      </c>
      <c r="K421" s="491">
        <v>0</v>
      </c>
      <c r="L421" s="491">
        <v>0</v>
      </c>
      <c r="M421" s="491">
        <v>0</v>
      </c>
      <c r="N421" s="491">
        <v>0</v>
      </c>
      <c r="O421" s="491">
        <v>0</v>
      </c>
      <c r="P421" s="491">
        <v>0</v>
      </c>
      <c r="Q421" s="491">
        <v>0</v>
      </c>
      <c r="R421" s="222" t="e">
        <f>#N/A</f>
        <v>#N/A</v>
      </c>
      <c r="S421" s="105"/>
      <c r="T421" s="1"/>
    </row>
    <row r="422" spans="1:20" ht="60.75" x14ac:dyDescent="0.2">
      <c r="A422" s="598"/>
      <c r="B422" s="218"/>
      <c r="C422" s="414" t="s">
        <v>70</v>
      </c>
      <c r="D422" s="414"/>
      <c r="E422" s="219" t="s">
        <v>224</v>
      </c>
      <c r="F422" s="121">
        <v>0.5</v>
      </c>
      <c r="G422" s="168">
        <v>0.5</v>
      </c>
      <c r="H422" s="168">
        <v>0.5</v>
      </c>
      <c r="I422" s="168">
        <v>0.5</v>
      </c>
      <c r="J422" s="168">
        <v>0.5</v>
      </c>
      <c r="K422" s="168">
        <v>0.5</v>
      </c>
      <c r="L422" s="168">
        <v>0.5</v>
      </c>
      <c r="M422" s="168">
        <v>0.5</v>
      </c>
      <c r="N422" s="168">
        <v>0.5</v>
      </c>
      <c r="O422" s="168">
        <v>0.5</v>
      </c>
      <c r="P422" s="168">
        <v>0.5</v>
      </c>
      <c r="Q422" s="168">
        <v>0.5</v>
      </c>
      <c r="R422" s="222" t="e">
        <f>#N/A</f>
        <v>#N/A</v>
      </c>
      <c r="S422" s="105"/>
      <c r="T422" s="1"/>
    </row>
    <row r="423" spans="1:20" ht="35.25" customHeight="1" x14ac:dyDescent="0.2">
      <c r="A423" s="598"/>
      <c r="B423" s="495"/>
      <c r="C423" s="414"/>
      <c r="D423" s="414"/>
      <c r="E423" s="496" t="s">
        <v>350</v>
      </c>
      <c r="F423" s="381">
        <v>0</v>
      </c>
      <c r="G423" s="492">
        <v>0</v>
      </c>
      <c r="H423" s="492">
        <v>0</v>
      </c>
      <c r="I423" s="492">
        <v>0</v>
      </c>
      <c r="J423" s="492">
        <v>0</v>
      </c>
      <c r="K423" s="492">
        <v>0</v>
      </c>
      <c r="L423" s="492">
        <v>0</v>
      </c>
      <c r="M423" s="120">
        <v>-1</v>
      </c>
      <c r="N423" s="120">
        <v>-1</v>
      </c>
      <c r="O423" s="120">
        <v>-1</v>
      </c>
      <c r="P423" s="120">
        <v>-1</v>
      </c>
      <c r="Q423" s="120">
        <v>-1</v>
      </c>
      <c r="R423" s="222" t="e">
        <f>#N/A</f>
        <v>#N/A</v>
      </c>
      <c r="S423" s="105"/>
      <c r="T423" s="1"/>
    </row>
    <row r="424" spans="1:20" ht="33.75" customHeight="1" x14ac:dyDescent="0.2">
      <c r="A424" s="598"/>
      <c r="B424" s="180"/>
      <c r="C424" s="176"/>
      <c r="D424" s="176"/>
      <c r="E424" s="199" t="s">
        <v>349</v>
      </c>
      <c r="F424" s="226">
        <v>0.5</v>
      </c>
      <c r="G424" s="226">
        <v>0.5</v>
      </c>
      <c r="H424" s="226">
        <v>0.5</v>
      </c>
      <c r="I424" s="226">
        <v>0.5</v>
      </c>
      <c r="J424" s="226">
        <v>0.5</v>
      </c>
      <c r="K424" s="226">
        <v>0.5</v>
      </c>
      <c r="L424" s="228">
        <v>0</v>
      </c>
      <c r="M424" s="228">
        <v>0</v>
      </c>
      <c r="N424" s="228">
        <v>0</v>
      </c>
      <c r="O424" s="228">
        <v>0</v>
      </c>
      <c r="P424" s="228">
        <v>0</v>
      </c>
      <c r="Q424" s="321">
        <v>0</v>
      </c>
      <c r="R424" s="222" t="e">
        <f>#N/A</f>
        <v>#N/A</v>
      </c>
      <c r="S424" s="105"/>
      <c r="T424" s="1"/>
    </row>
    <row r="425" spans="1:20" ht="33.75" customHeight="1" x14ac:dyDescent="0.2">
      <c r="A425" s="598"/>
      <c r="B425" s="180"/>
      <c r="C425" s="317"/>
      <c r="D425" s="403"/>
      <c r="E425" s="199" t="s">
        <v>356</v>
      </c>
      <c r="F425" s="225">
        <v>0.1</v>
      </c>
      <c r="G425" s="226">
        <v>0.1</v>
      </c>
      <c r="H425" s="226">
        <v>0.1</v>
      </c>
      <c r="I425" s="226">
        <v>0.1</v>
      </c>
      <c r="J425" s="226">
        <v>0.1</v>
      </c>
      <c r="K425" s="226">
        <v>0.1</v>
      </c>
      <c r="L425" s="226">
        <v>0.1</v>
      </c>
      <c r="M425" s="226">
        <v>0.1</v>
      </c>
      <c r="N425" s="226">
        <v>0.1</v>
      </c>
      <c r="O425" s="226">
        <v>0.1</v>
      </c>
      <c r="P425" s="226">
        <v>0.1</v>
      </c>
      <c r="Q425" s="226">
        <v>0.1</v>
      </c>
      <c r="R425" s="222" t="e">
        <f>#N/A</f>
        <v>#N/A</v>
      </c>
      <c r="S425" s="315"/>
      <c r="T425" s="1"/>
    </row>
    <row r="426" spans="1:20" ht="20.25" x14ac:dyDescent="0.2">
      <c r="A426" s="598"/>
      <c r="B426" s="180"/>
      <c r="C426" s="317"/>
      <c r="D426" s="403"/>
      <c r="E426" s="199" t="s">
        <v>310</v>
      </c>
      <c r="F426" s="225">
        <v>0.2</v>
      </c>
      <c r="G426" s="226">
        <v>0.2</v>
      </c>
      <c r="H426" s="226">
        <v>0.2</v>
      </c>
      <c r="I426" s="226">
        <v>0.2</v>
      </c>
      <c r="J426" s="226">
        <v>0.2</v>
      </c>
      <c r="K426" s="226">
        <v>0.2</v>
      </c>
      <c r="L426" s="226">
        <v>0.2</v>
      </c>
      <c r="M426" s="226">
        <v>0.2</v>
      </c>
      <c r="N426" s="226">
        <v>0.2</v>
      </c>
      <c r="O426" s="226">
        <v>0.2</v>
      </c>
      <c r="P426" s="226">
        <v>0.2</v>
      </c>
      <c r="Q426" s="226">
        <v>0.2</v>
      </c>
      <c r="R426" s="222" t="e">
        <f>#N/A</f>
        <v>#N/A</v>
      </c>
      <c r="S426" s="315"/>
      <c r="T426" s="1"/>
    </row>
    <row r="427" spans="1:20" ht="21" thickBot="1" x14ac:dyDescent="0.25">
      <c r="A427" s="598"/>
      <c r="B427" s="255">
        <v>3100</v>
      </c>
      <c r="C427" s="648" t="s">
        <v>118</v>
      </c>
      <c r="D427" s="649"/>
      <c r="E427" s="361" t="s">
        <v>119</v>
      </c>
      <c r="F427" s="360">
        <v>0.5</v>
      </c>
      <c r="G427" s="358">
        <v>0.5</v>
      </c>
      <c r="H427" s="358">
        <v>0.5</v>
      </c>
      <c r="I427" s="358">
        <v>0.5</v>
      </c>
      <c r="J427" s="358">
        <v>0.5</v>
      </c>
      <c r="K427" s="358">
        <v>0.5</v>
      </c>
      <c r="L427" s="358">
        <v>0.5</v>
      </c>
      <c r="M427" s="358">
        <v>0.5</v>
      </c>
      <c r="N427" s="358">
        <v>0.5</v>
      </c>
      <c r="O427" s="358">
        <v>0.5</v>
      </c>
      <c r="P427" s="358">
        <v>0.5</v>
      </c>
      <c r="Q427" s="359">
        <v>0.5</v>
      </c>
      <c r="R427" s="222" t="e">
        <f>#N/A</f>
        <v>#N/A</v>
      </c>
      <c r="S427" s="109"/>
      <c r="T427" s="1"/>
    </row>
    <row r="428" spans="1:20" ht="18.75" thickBot="1" x14ac:dyDescent="0.25">
      <c r="A428" s="618"/>
      <c r="B428" s="650" t="s">
        <v>7</v>
      </c>
      <c r="C428" s="651"/>
      <c r="D428" s="651"/>
      <c r="E428" s="652"/>
      <c r="F428" s="82" t="e">
        <f>#N/A</f>
        <v>#N/A</v>
      </c>
      <c r="G428" s="82" t="e">
        <f>#N/A</f>
        <v>#N/A</v>
      </c>
      <c r="H428" s="82" t="e">
        <f>#N/A</f>
        <v>#N/A</v>
      </c>
      <c r="I428" s="82" t="e">
        <f>#N/A</f>
        <v>#N/A</v>
      </c>
      <c r="J428" s="82" t="e">
        <f>#N/A</f>
        <v>#N/A</v>
      </c>
      <c r="K428" s="82" t="e">
        <f>#N/A</f>
        <v>#N/A</v>
      </c>
      <c r="L428" s="82" t="e">
        <f>#N/A</f>
        <v>#N/A</v>
      </c>
      <c r="M428" s="82" t="e">
        <f>#N/A</f>
        <v>#N/A</v>
      </c>
      <c r="N428" s="82" t="e">
        <f>#N/A</f>
        <v>#N/A</v>
      </c>
      <c r="O428" s="82" t="e">
        <f>#N/A</f>
        <v>#N/A</v>
      </c>
      <c r="P428" s="82" t="e">
        <f>#N/A</f>
        <v>#N/A</v>
      </c>
      <c r="Q428" s="82" t="e">
        <f>#N/A</f>
        <v>#N/A</v>
      </c>
      <c r="R428" s="28" t="e">
        <f>AVERAGE(F428:Q428)</f>
        <v>#N/A</v>
      </c>
      <c r="S428" s="22"/>
      <c r="T428" s="1"/>
    </row>
    <row r="429" spans="1:20" ht="18.75" thickBot="1" x14ac:dyDescent="0.25">
      <c r="A429" s="22"/>
      <c r="B429" s="289"/>
      <c r="C429" s="289"/>
      <c r="D429" s="289"/>
      <c r="E429" s="289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"/>
      <c r="S429" s="1"/>
      <c r="T429" s="1"/>
    </row>
    <row r="430" spans="1:20" ht="20.25" x14ac:dyDescent="0.2">
      <c r="A430" s="643" t="s">
        <v>179</v>
      </c>
      <c r="B430" s="599" t="s">
        <v>270</v>
      </c>
      <c r="C430" s="600"/>
      <c r="D430" s="600"/>
      <c r="E430" s="607"/>
      <c r="F430" s="216">
        <v>90.3</v>
      </c>
      <c r="G430" s="217">
        <v>90.3</v>
      </c>
      <c r="H430" s="217">
        <v>90.3</v>
      </c>
      <c r="I430" s="217">
        <v>90.3</v>
      </c>
      <c r="J430" s="217">
        <v>90.3</v>
      </c>
      <c r="K430" s="217">
        <v>90.3</v>
      </c>
      <c r="L430" s="217">
        <v>90.3</v>
      </c>
      <c r="M430" s="217">
        <v>90.3</v>
      </c>
      <c r="N430" s="217">
        <v>90.3</v>
      </c>
      <c r="O430" s="217">
        <v>90.3</v>
      </c>
      <c r="P430" s="217">
        <v>90.3</v>
      </c>
      <c r="Q430" s="217">
        <v>90.3</v>
      </c>
      <c r="R430" s="245">
        <f>AVERAGE(F430:Q430)</f>
        <v>90.299999999999969</v>
      </c>
      <c r="S430" s="363"/>
      <c r="T430" s="5"/>
    </row>
    <row r="431" spans="1:20" ht="20.25" x14ac:dyDescent="0.2">
      <c r="A431" s="644"/>
      <c r="B431" s="295">
        <v>3400</v>
      </c>
      <c r="C431" s="362"/>
      <c r="D431" s="362"/>
      <c r="E431" s="296" t="s">
        <v>226</v>
      </c>
      <c r="F431" s="220">
        <v>1</v>
      </c>
      <c r="G431" s="221">
        <v>1</v>
      </c>
      <c r="H431" s="221">
        <v>1</v>
      </c>
      <c r="I431" s="221">
        <v>1</v>
      </c>
      <c r="J431" s="221">
        <v>1</v>
      </c>
      <c r="K431" s="221">
        <v>1</v>
      </c>
      <c r="L431" s="221">
        <v>1</v>
      </c>
      <c r="M431" s="221">
        <v>1</v>
      </c>
      <c r="N431" s="221">
        <v>1</v>
      </c>
      <c r="O431" s="221">
        <v>1</v>
      </c>
      <c r="P431" s="221">
        <v>1</v>
      </c>
      <c r="Q431" s="221">
        <v>1</v>
      </c>
      <c r="R431" s="222">
        <f>AVERAGE(F431:Q431)</f>
        <v>1</v>
      </c>
      <c r="S431" s="364"/>
      <c r="T431" s="5"/>
    </row>
    <row r="432" spans="1:20" ht="20.25" x14ac:dyDescent="0.2">
      <c r="A432" s="644"/>
      <c r="B432" s="218" t="s">
        <v>138</v>
      </c>
      <c r="C432" s="623" t="s">
        <v>108</v>
      </c>
      <c r="D432" s="623"/>
      <c r="E432" s="223" t="s">
        <v>225</v>
      </c>
      <c r="F432" s="138">
        <v>-6</v>
      </c>
      <c r="G432" s="74">
        <v>-5</v>
      </c>
      <c r="H432" s="74">
        <v>-4</v>
      </c>
      <c r="I432" s="74">
        <v>-3</v>
      </c>
      <c r="J432" s="74">
        <v>-3</v>
      </c>
      <c r="K432" s="74">
        <v>-3</v>
      </c>
      <c r="L432" s="74">
        <v>-3</v>
      </c>
      <c r="M432" s="74">
        <v>-3</v>
      </c>
      <c r="N432" s="74">
        <v>-3</v>
      </c>
      <c r="O432" s="74">
        <v>-3</v>
      </c>
      <c r="P432" s="74">
        <v>-3</v>
      </c>
      <c r="Q432" s="74">
        <v>-3</v>
      </c>
      <c r="R432" s="222">
        <f>AVERAGE(F432:Q432)</f>
        <v>-3.5</v>
      </c>
      <c r="S432" s="365"/>
      <c r="T432" s="5"/>
    </row>
    <row r="433" spans="1:20" ht="21" thickBot="1" x14ac:dyDescent="0.25">
      <c r="A433" s="644"/>
      <c r="B433" s="367"/>
      <c r="C433" s="368"/>
      <c r="D433" s="368"/>
      <c r="E433" s="369"/>
      <c r="F433" s="228">
        <v>0</v>
      </c>
      <c r="G433" s="228">
        <v>0</v>
      </c>
      <c r="H433" s="228">
        <v>0</v>
      </c>
      <c r="I433" s="228">
        <v>0</v>
      </c>
      <c r="J433" s="228">
        <v>0</v>
      </c>
      <c r="K433" s="228">
        <v>0</v>
      </c>
      <c r="L433" s="228">
        <v>0</v>
      </c>
      <c r="M433" s="228">
        <v>0</v>
      </c>
      <c r="N433" s="228">
        <v>0</v>
      </c>
      <c r="O433" s="228">
        <v>0</v>
      </c>
      <c r="P433" s="228">
        <v>0</v>
      </c>
      <c r="Q433" s="321">
        <v>0</v>
      </c>
      <c r="R433" s="227">
        <f>AVERAGE(F433:Q433)</f>
        <v>0</v>
      </c>
      <c r="S433" s="366"/>
      <c r="T433" s="5"/>
    </row>
    <row r="434" spans="1:20" ht="21" thickBot="1" x14ac:dyDescent="0.25">
      <c r="A434" s="638"/>
      <c r="B434" s="633" t="s">
        <v>7</v>
      </c>
      <c r="C434" s="634"/>
      <c r="D434" s="634"/>
      <c r="E434" s="635"/>
      <c r="F434" s="230" t="e">
        <f>#N/A</f>
        <v>#N/A</v>
      </c>
      <c r="G434" s="230" t="e">
        <f>#N/A</f>
        <v>#N/A</v>
      </c>
      <c r="H434" s="230" t="e">
        <f>#N/A</f>
        <v>#N/A</v>
      </c>
      <c r="I434" s="230" t="e">
        <f>#N/A</f>
        <v>#N/A</v>
      </c>
      <c r="J434" s="230" t="e">
        <f>#N/A</f>
        <v>#N/A</v>
      </c>
      <c r="K434" s="230" t="e">
        <f>#N/A</f>
        <v>#N/A</v>
      </c>
      <c r="L434" s="230" t="e">
        <f>#N/A</f>
        <v>#N/A</v>
      </c>
      <c r="M434" s="230" t="e">
        <f>#N/A</f>
        <v>#N/A</v>
      </c>
      <c r="N434" s="230" t="e">
        <f>#N/A</f>
        <v>#N/A</v>
      </c>
      <c r="O434" s="230" t="e">
        <f>#N/A</f>
        <v>#N/A</v>
      </c>
      <c r="P434" s="230" t="e">
        <f>#N/A</f>
        <v>#N/A</v>
      </c>
      <c r="Q434" s="230" t="e">
        <f>#N/A</f>
        <v>#N/A</v>
      </c>
      <c r="R434" s="28" t="e">
        <f>AVERAGE(F434:Q434)</f>
        <v>#N/A</v>
      </c>
      <c r="S434" s="231"/>
      <c r="T434" s="5"/>
    </row>
    <row r="435" spans="1:20" ht="18.75" thickBot="1" x14ac:dyDescent="0.25">
      <c r="A435" s="22"/>
      <c r="B435" s="22"/>
      <c r="C435" s="22"/>
      <c r="D435" s="22"/>
      <c r="E435" s="32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3"/>
      <c r="S435" s="23"/>
      <c r="T435" s="23"/>
    </row>
    <row r="436" spans="1:20" ht="20.25" x14ac:dyDescent="0.2">
      <c r="A436" s="636" t="s">
        <v>31</v>
      </c>
      <c r="B436" s="599" t="s">
        <v>270</v>
      </c>
      <c r="C436" s="600"/>
      <c r="D436" s="600"/>
      <c r="E436" s="607"/>
      <c r="F436" s="216">
        <v>240.63</v>
      </c>
      <c r="G436" s="217">
        <v>240.63</v>
      </c>
      <c r="H436" s="217">
        <v>240.63</v>
      </c>
      <c r="I436" s="217">
        <v>240.63</v>
      </c>
      <c r="J436" s="217">
        <v>240.63</v>
      </c>
      <c r="K436" s="217">
        <v>240.63</v>
      </c>
      <c r="L436" s="217">
        <v>240.63</v>
      </c>
      <c r="M436" s="217">
        <v>240.63</v>
      </c>
      <c r="N436" s="217">
        <v>240.63</v>
      </c>
      <c r="O436" s="217">
        <v>240.63</v>
      </c>
      <c r="P436" s="217">
        <v>240.63</v>
      </c>
      <c r="Q436" s="217">
        <v>240.63</v>
      </c>
      <c r="R436" s="245" t="e">
        <f>#N/A</f>
        <v>#N/A</v>
      </c>
      <c r="S436" s="457"/>
      <c r="T436" s="5"/>
    </row>
    <row r="437" spans="1:20" ht="30" x14ac:dyDescent="0.2">
      <c r="A437" s="637"/>
      <c r="B437" s="440"/>
      <c r="C437" s="473"/>
      <c r="D437" s="473"/>
      <c r="E437" s="454" t="s">
        <v>293</v>
      </c>
      <c r="F437" s="438"/>
      <c r="G437" s="264"/>
      <c r="H437" s="264"/>
      <c r="I437" s="264"/>
      <c r="J437" s="264"/>
      <c r="K437" s="264"/>
      <c r="L437" s="264"/>
      <c r="M437" s="264"/>
      <c r="N437" s="264"/>
      <c r="O437" s="264"/>
      <c r="P437" s="264"/>
      <c r="Q437" s="264"/>
      <c r="R437" s="222"/>
      <c r="S437" s="364"/>
      <c r="T437" s="5"/>
    </row>
    <row r="438" spans="1:20" ht="30" x14ac:dyDescent="0.2">
      <c r="A438" s="637"/>
      <c r="B438" s="440"/>
      <c r="C438" s="473"/>
      <c r="D438" s="473"/>
      <c r="E438" s="454" t="s">
        <v>294</v>
      </c>
      <c r="F438" s="438"/>
      <c r="G438" s="264"/>
      <c r="H438" s="264"/>
      <c r="I438" s="264"/>
      <c r="J438" s="264"/>
      <c r="K438" s="264"/>
      <c r="L438" s="264"/>
      <c r="M438" s="264"/>
      <c r="N438" s="264"/>
      <c r="O438" s="264"/>
      <c r="P438" s="264"/>
      <c r="Q438" s="264"/>
      <c r="R438" s="222"/>
      <c r="S438" s="364"/>
      <c r="T438" s="5"/>
    </row>
    <row r="439" spans="1:20" ht="40.5" x14ac:dyDescent="0.2">
      <c r="A439" s="637"/>
      <c r="B439" s="357">
        <v>5143</v>
      </c>
      <c r="C439" s="224" t="s">
        <v>268</v>
      </c>
      <c r="D439" s="224" t="s">
        <v>211</v>
      </c>
      <c r="E439" s="223" t="s">
        <v>305</v>
      </c>
      <c r="F439" s="229">
        <v>0.5</v>
      </c>
      <c r="G439" s="226">
        <v>0.5</v>
      </c>
      <c r="H439" s="226">
        <v>0.5</v>
      </c>
      <c r="I439" s="226">
        <v>0.5</v>
      </c>
      <c r="J439" s="226">
        <v>0.5</v>
      </c>
      <c r="K439" s="226">
        <v>0.5</v>
      </c>
      <c r="L439" s="226">
        <v>0.5</v>
      </c>
      <c r="M439" s="226">
        <v>0.5</v>
      </c>
      <c r="N439" s="226">
        <v>0.5</v>
      </c>
      <c r="O439" s="226">
        <v>0.5</v>
      </c>
      <c r="P439" s="226">
        <v>0.5</v>
      </c>
      <c r="Q439" s="226">
        <v>0.5</v>
      </c>
      <c r="R439" s="222" t="e">
        <f>#N/A</f>
        <v>#N/A</v>
      </c>
      <c r="S439" s="370"/>
      <c r="T439" s="5"/>
    </row>
    <row r="440" spans="1:20" ht="20.25" x14ac:dyDescent="0.2">
      <c r="A440" s="637"/>
      <c r="B440" s="357">
        <v>5615</v>
      </c>
      <c r="C440" s="224" t="s">
        <v>205</v>
      </c>
      <c r="D440" s="224" t="s">
        <v>187</v>
      </c>
      <c r="E440" s="223" t="s">
        <v>206</v>
      </c>
      <c r="F440" s="229">
        <v>1</v>
      </c>
      <c r="G440" s="226">
        <v>1</v>
      </c>
      <c r="H440" s="226">
        <v>1</v>
      </c>
      <c r="I440" s="226">
        <v>1</v>
      </c>
      <c r="J440" s="226">
        <v>1</v>
      </c>
      <c r="K440" s="226">
        <v>1</v>
      </c>
      <c r="L440" s="226">
        <v>1</v>
      </c>
      <c r="M440" s="226">
        <v>1</v>
      </c>
      <c r="N440" s="226">
        <v>1</v>
      </c>
      <c r="O440" s="226">
        <v>1</v>
      </c>
      <c r="P440" s="226">
        <v>1</v>
      </c>
      <c r="Q440" s="322">
        <v>1</v>
      </c>
      <c r="R440" s="222" t="e">
        <f>#N/A</f>
        <v>#N/A</v>
      </c>
      <c r="S440" s="370"/>
      <c r="T440" s="5"/>
    </row>
    <row r="441" spans="1:20" ht="21" thickBot="1" x14ac:dyDescent="0.25">
      <c r="A441" s="637"/>
      <c r="B441" s="455"/>
      <c r="C441" s="456"/>
      <c r="D441" s="456"/>
      <c r="E441" s="369"/>
      <c r="F441" s="453">
        <v>0</v>
      </c>
      <c r="G441" s="228">
        <v>0</v>
      </c>
      <c r="H441" s="228">
        <v>0</v>
      </c>
      <c r="I441" s="228">
        <v>0</v>
      </c>
      <c r="J441" s="228">
        <v>0</v>
      </c>
      <c r="K441" s="228">
        <v>0</v>
      </c>
      <c r="L441" s="228">
        <v>0</v>
      </c>
      <c r="M441" s="228">
        <v>0</v>
      </c>
      <c r="N441" s="228">
        <v>0</v>
      </c>
      <c r="O441" s="228">
        <v>0</v>
      </c>
      <c r="P441" s="228">
        <v>0</v>
      </c>
      <c r="Q441" s="321">
        <v>0</v>
      </c>
      <c r="R441" s="458" t="e">
        <f>#N/A</f>
        <v>#N/A</v>
      </c>
      <c r="S441" s="366"/>
      <c r="T441" s="5"/>
    </row>
    <row r="442" spans="1:20" ht="21" thickBot="1" x14ac:dyDescent="0.25">
      <c r="A442" s="638"/>
      <c r="B442" s="626" t="s">
        <v>7</v>
      </c>
      <c r="C442" s="627"/>
      <c r="D442" s="627"/>
      <c r="E442" s="628"/>
      <c r="F442" s="230" t="e">
        <f>#N/A</f>
        <v>#N/A</v>
      </c>
      <c r="G442" s="230" t="e">
        <f>#N/A</f>
        <v>#N/A</v>
      </c>
      <c r="H442" s="230" t="e">
        <f>#N/A</f>
        <v>#N/A</v>
      </c>
      <c r="I442" s="230" t="e">
        <f>#N/A</f>
        <v>#N/A</v>
      </c>
      <c r="J442" s="230" t="e">
        <f>#N/A</f>
        <v>#N/A</v>
      </c>
      <c r="K442" s="230" t="e">
        <f>#N/A</f>
        <v>#N/A</v>
      </c>
      <c r="L442" s="230" t="e">
        <f>#N/A</f>
        <v>#N/A</v>
      </c>
      <c r="M442" s="230" t="e">
        <f>#N/A</f>
        <v>#N/A</v>
      </c>
      <c r="N442" s="230" t="e">
        <f>#N/A</f>
        <v>#N/A</v>
      </c>
      <c r="O442" s="230" t="e">
        <f>#N/A</f>
        <v>#N/A</v>
      </c>
      <c r="P442" s="230" t="e">
        <f>#N/A</f>
        <v>#N/A</v>
      </c>
      <c r="Q442" s="230" t="e">
        <f>#N/A</f>
        <v>#N/A</v>
      </c>
      <c r="R442" s="28" t="e">
        <f>AVERAGE(F442:Q442)</f>
        <v>#N/A</v>
      </c>
      <c r="S442" s="231"/>
      <c r="T442" s="5"/>
    </row>
    <row r="443" spans="1:20" ht="18.75" thickBot="1" x14ac:dyDescent="0.25">
      <c r="A443" s="36"/>
      <c r="B443" s="36"/>
      <c r="C443" s="36"/>
      <c r="D443" s="36"/>
      <c r="E443" s="37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33"/>
      <c r="R443" s="5"/>
      <c r="S443" s="5"/>
      <c r="T443" s="5"/>
    </row>
    <row r="444" spans="1:20" ht="20.25" x14ac:dyDescent="0.2">
      <c r="A444" s="636" t="s">
        <v>32</v>
      </c>
      <c r="B444" s="599" t="s">
        <v>270</v>
      </c>
      <c r="C444" s="600"/>
      <c r="D444" s="600"/>
      <c r="E444" s="607"/>
      <c r="F444" s="216">
        <f>411.41-6.3</f>
        <v>405.11</v>
      </c>
      <c r="G444" s="217">
        <f>411.41-6.3</f>
        <v>405.11</v>
      </c>
      <c r="H444" s="217" t="e">
        <f>#N/A</f>
        <v>#N/A</v>
      </c>
      <c r="I444" s="217" t="e">
        <f>#N/A</f>
        <v>#N/A</v>
      </c>
      <c r="J444" s="217" t="e">
        <f>#N/A</f>
        <v>#N/A</v>
      </c>
      <c r="K444" s="217" t="e">
        <f>#N/A</f>
        <v>#N/A</v>
      </c>
      <c r="L444" s="217" t="e">
        <f>#N/A</f>
        <v>#N/A</v>
      </c>
      <c r="M444" s="217" t="e">
        <f>#N/A</f>
        <v>#N/A</v>
      </c>
      <c r="N444" s="217" t="e">
        <f>#N/A</f>
        <v>#N/A</v>
      </c>
      <c r="O444" s="217" t="e">
        <f>#N/A</f>
        <v>#N/A</v>
      </c>
      <c r="P444" s="217" t="e">
        <f>#N/A</f>
        <v>#N/A</v>
      </c>
      <c r="Q444" s="217" t="e">
        <f>#N/A</f>
        <v>#N/A</v>
      </c>
      <c r="R444" s="245" t="e">
        <f>#N/A</f>
        <v>#N/A</v>
      </c>
      <c r="S444" s="325"/>
      <c r="T444" s="1"/>
    </row>
    <row r="445" spans="1:20" ht="20.25" x14ac:dyDescent="0.2">
      <c r="A445" s="637"/>
      <c r="B445" s="246"/>
      <c r="C445" s="623"/>
      <c r="D445" s="623"/>
      <c r="E445" s="266" t="s">
        <v>229</v>
      </c>
      <c r="F445" s="425">
        <v>0</v>
      </c>
      <c r="G445" s="265">
        <v>0</v>
      </c>
      <c r="H445" s="425">
        <v>0</v>
      </c>
      <c r="I445" s="264">
        <v>-4.5</v>
      </c>
      <c r="J445" s="264">
        <v>-4.5</v>
      </c>
      <c r="K445" s="264">
        <v>-4.5</v>
      </c>
      <c r="L445" s="264">
        <v>-4.5</v>
      </c>
      <c r="M445" s="264">
        <v>-4.5</v>
      </c>
      <c r="N445" s="264">
        <v>-4.5</v>
      </c>
      <c r="O445" s="264">
        <v>-4.5</v>
      </c>
      <c r="P445" s="264">
        <v>-4.5</v>
      </c>
      <c r="Q445" s="264">
        <v>-4.5</v>
      </c>
      <c r="R445" s="222" t="e">
        <f>#N/A</f>
        <v>#N/A</v>
      </c>
      <c r="S445" s="327"/>
      <c r="T445" s="1"/>
    </row>
    <row r="446" spans="1:20" ht="40.5" x14ac:dyDescent="0.2">
      <c r="A446" s="637"/>
      <c r="B446" s="297"/>
      <c r="C446" s="640" t="s">
        <v>29</v>
      </c>
      <c r="D446" s="640"/>
      <c r="E446" s="298" t="s">
        <v>209</v>
      </c>
      <c r="F446" s="438">
        <v>0.5</v>
      </c>
      <c r="G446" s="264">
        <v>0.5</v>
      </c>
      <c r="H446" s="264">
        <v>0.5</v>
      </c>
      <c r="I446" s="264">
        <v>0.5</v>
      </c>
      <c r="J446" s="264">
        <v>0.5</v>
      </c>
      <c r="K446" s="264">
        <v>0.5</v>
      </c>
      <c r="L446" s="264">
        <v>0.5</v>
      </c>
      <c r="M446" s="264">
        <v>0.5</v>
      </c>
      <c r="N446" s="264">
        <v>0.5</v>
      </c>
      <c r="O446" s="264">
        <v>0.5</v>
      </c>
      <c r="P446" s="264">
        <v>0.5</v>
      </c>
      <c r="Q446" s="264">
        <v>0.5</v>
      </c>
      <c r="R446" s="222" t="e">
        <f>#N/A</f>
        <v>#N/A</v>
      </c>
      <c r="S446" s="327"/>
      <c r="T446" s="1"/>
    </row>
    <row r="447" spans="1:20" ht="20.25" x14ac:dyDescent="0.2">
      <c r="A447" s="637"/>
      <c r="B447" s="297"/>
      <c r="C447" s="472"/>
      <c r="D447" s="472"/>
      <c r="E447" s="298" t="s">
        <v>297</v>
      </c>
      <c r="F447" s="425">
        <v>0</v>
      </c>
      <c r="G447" s="265">
        <v>0</v>
      </c>
      <c r="H447" s="265">
        <v>0</v>
      </c>
      <c r="I447" s="265">
        <v>0</v>
      </c>
      <c r="J447" s="265">
        <v>0</v>
      </c>
      <c r="K447" s="265">
        <v>0</v>
      </c>
      <c r="L447" s="265">
        <v>0</v>
      </c>
      <c r="M447" s="265">
        <v>0</v>
      </c>
      <c r="N447" s="265">
        <v>0</v>
      </c>
      <c r="O447" s="265">
        <v>0</v>
      </c>
      <c r="P447" s="265">
        <v>0</v>
      </c>
      <c r="Q447" s="265">
        <v>0</v>
      </c>
      <c r="R447" s="222" t="e">
        <f>#N/A</f>
        <v>#N/A</v>
      </c>
      <c r="S447" s="327"/>
      <c r="T447" s="1"/>
    </row>
    <row r="448" spans="1:20" ht="40.5" x14ac:dyDescent="0.2">
      <c r="A448" s="637"/>
      <c r="B448" s="297"/>
      <c r="C448" s="472"/>
      <c r="D448" s="472"/>
      <c r="E448" s="298" t="s">
        <v>298</v>
      </c>
      <c r="F448" s="425">
        <v>0</v>
      </c>
      <c r="G448" s="265">
        <v>0</v>
      </c>
      <c r="H448" s="265">
        <v>0</v>
      </c>
      <c r="I448" s="265">
        <v>0</v>
      </c>
      <c r="J448" s="265">
        <v>0</v>
      </c>
      <c r="K448" s="265">
        <v>0</v>
      </c>
      <c r="L448" s="265">
        <v>0</v>
      </c>
      <c r="M448" s="265">
        <v>0</v>
      </c>
      <c r="N448" s="265">
        <v>0</v>
      </c>
      <c r="O448" s="265">
        <v>0</v>
      </c>
      <c r="P448" s="265">
        <v>0</v>
      </c>
      <c r="Q448" s="265">
        <v>0</v>
      </c>
      <c r="R448" s="222" t="e">
        <f>#N/A</f>
        <v>#N/A</v>
      </c>
      <c r="S448" s="327"/>
      <c r="T448" s="1"/>
    </row>
    <row r="449" spans="1:20" ht="20.25" x14ac:dyDescent="0.2">
      <c r="A449" s="637"/>
      <c r="B449" s="440"/>
      <c r="C449" s="639" t="s">
        <v>29</v>
      </c>
      <c r="D449" s="639"/>
      <c r="E449" s="448" t="s">
        <v>208</v>
      </c>
      <c r="F449" s="438">
        <v>0.4</v>
      </c>
      <c r="G449" s="264">
        <v>0.4</v>
      </c>
      <c r="H449" s="264">
        <v>0.4</v>
      </c>
      <c r="I449" s="264">
        <v>0.4</v>
      </c>
      <c r="J449" s="264">
        <v>0.4</v>
      </c>
      <c r="K449" s="264">
        <v>0.4</v>
      </c>
      <c r="L449" s="264">
        <v>0.4</v>
      </c>
      <c r="M449" s="264">
        <v>0.4</v>
      </c>
      <c r="N449" s="264">
        <v>0.4</v>
      </c>
      <c r="O449" s="264">
        <v>0.4</v>
      </c>
      <c r="P449" s="264">
        <v>0.4</v>
      </c>
      <c r="Q449" s="264">
        <v>0.4</v>
      </c>
      <c r="R449" s="222" t="e">
        <f>#N/A</f>
        <v>#N/A</v>
      </c>
      <c r="S449" s="327"/>
      <c r="T449" s="1"/>
    </row>
    <row r="450" spans="1:20" ht="60.75" x14ac:dyDescent="0.2">
      <c r="A450" s="637"/>
      <c r="B450" s="297">
        <v>4421</v>
      </c>
      <c r="C450" s="640" t="s">
        <v>71</v>
      </c>
      <c r="D450" s="640"/>
      <c r="E450" s="298" t="s">
        <v>170</v>
      </c>
      <c r="F450" s="425">
        <v>0</v>
      </c>
      <c r="G450" s="265">
        <v>0</v>
      </c>
      <c r="H450" s="265">
        <v>0</v>
      </c>
      <c r="I450" s="265">
        <v>0</v>
      </c>
      <c r="J450" s="265">
        <v>0</v>
      </c>
      <c r="K450" s="265">
        <v>0</v>
      </c>
      <c r="L450" s="265">
        <v>0</v>
      </c>
      <c r="M450" s="265">
        <v>0</v>
      </c>
      <c r="N450" s="265">
        <v>0</v>
      </c>
      <c r="O450" s="265">
        <v>0</v>
      </c>
      <c r="P450" s="265">
        <v>0</v>
      </c>
      <c r="Q450" s="265">
        <v>0</v>
      </c>
      <c r="R450" s="222" t="e">
        <f>#N/A</f>
        <v>#N/A</v>
      </c>
      <c r="S450" s="328" t="s">
        <v>328</v>
      </c>
      <c r="T450" s="1"/>
    </row>
    <row r="451" spans="1:20" ht="20.25" x14ac:dyDescent="0.2">
      <c r="A451" s="637"/>
      <c r="B451" s="297"/>
      <c r="C451" s="472"/>
      <c r="D451" s="472"/>
      <c r="E451" s="298" t="s">
        <v>239</v>
      </c>
      <c r="F451" s="425">
        <v>0</v>
      </c>
      <c r="G451" s="265">
        <v>0</v>
      </c>
      <c r="H451" s="265">
        <v>0</v>
      </c>
      <c r="I451" s="265">
        <v>0</v>
      </c>
      <c r="J451" s="265">
        <v>0</v>
      </c>
      <c r="K451" s="265">
        <v>0</v>
      </c>
      <c r="L451" s="265">
        <v>0</v>
      </c>
      <c r="M451" s="265">
        <v>0</v>
      </c>
      <c r="N451" s="265">
        <v>0</v>
      </c>
      <c r="O451" s="265">
        <v>0</v>
      </c>
      <c r="P451" s="265">
        <v>0</v>
      </c>
      <c r="Q451" s="265">
        <v>0</v>
      </c>
      <c r="R451" s="222" t="e">
        <f>#N/A</f>
        <v>#N/A</v>
      </c>
      <c r="S451" s="328"/>
      <c r="T451" s="1"/>
    </row>
    <row r="452" spans="1:20" ht="40.5" x14ac:dyDescent="0.2">
      <c r="A452" s="637"/>
      <c r="B452" s="246"/>
      <c r="C452" s="244"/>
      <c r="D452" s="244"/>
      <c r="E452" s="266" t="s">
        <v>307</v>
      </c>
      <c r="F452" s="438">
        <v>0.6</v>
      </c>
      <c r="G452" s="264">
        <v>0.6</v>
      </c>
      <c r="H452" s="264">
        <v>0.6</v>
      </c>
      <c r="I452" s="264">
        <v>0.6</v>
      </c>
      <c r="J452" s="264">
        <v>0.6</v>
      </c>
      <c r="K452" s="264">
        <v>0.6</v>
      </c>
      <c r="L452" s="264">
        <v>0.6</v>
      </c>
      <c r="M452" s="264">
        <v>0.6</v>
      </c>
      <c r="N452" s="264">
        <v>0.6</v>
      </c>
      <c r="O452" s="264">
        <v>0.6</v>
      </c>
      <c r="P452" s="264">
        <v>0.6</v>
      </c>
      <c r="Q452" s="264">
        <v>0.6</v>
      </c>
      <c r="R452" s="222" t="e">
        <f>#N/A</f>
        <v>#N/A</v>
      </c>
      <c r="S452" s="328"/>
      <c r="T452" s="1"/>
    </row>
    <row r="453" spans="1:20" ht="40.5" x14ac:dyDescent="0.2">
      <c r="A453" s="637"/>
      <c r="B453" s="246"/>
      <c r="C453" s="244"/>
      <c r="D453" s="244"/>
      <c r="E453" s="266" t="s">
        <v>308</v>
      </c>
      <c r="F453" s="438">
        <v>0.5</v>
      </c>
      <c r="G453" s="264">
        <v>0.5</v>
      </c>
      <c r="H453" s="264">
        <v>0.5</v>
      </c>
      <c r="I453" s="264">
        <v>0.5</v>
      </c>
      <c r="J453" s="264">
        <v>0.5</v>
      </c>
      <c r="K453" s="264">
        <v>0.5</v>
      </c>
      <c r="L453" s="264">
        <v>0.5</v>
      </c>
      <c r="M453" s="264">
        <v>0.5</v>
      </c>
      <c r="N453" s="264">
        <v>0.5</v>
      </c>
      <c r="O453" s="264">
        <v>0.5</v>
      </c>
      <c r="P453" s="264">
        <v>0.5</v>
      </c>
      <c r="Q453" s="264">
        <v>0.5</v>
      </c>
      <c r="R453" s="222" t="e">
        <f>#N/A</f>
        <v>#N/A</v>
      </c>
      <c r="S453" s="328"/>
      <c r="T453" s="1"/>
    </row>
    <row r="454" spans="1:20" ht="81" x14ac:dyDescent="0.2">
      <c r="A454" s="637"/>
      <c r="B454" s="246">
        <v>4101</v>
      </c>
      <c r="C454" s="244" t="s">
        <v>351</v>
      </c>
      <c r="D454" s="244" t="s">
        <v>352</v>
      </c>
      <c r="E454" s="219" t="s">
        <v>304</v>
      </c>
      <c r="F454" s="438">
        <v>0.6</v>
      </c>
      <c r="G454" s="264">
        <v>0.6</v>
      </c>
      <c r="H454" s="264">
        <v>0.6</v>
      </c>
      <c r="I454" s="264">
        <v>0.6</v>
      </c>
      <c r="J454" s="264">
        <v>0.6</v>
      </c>
      <c r="K454" s="264">
        <v>0.6</v>
      </c>
      <c r="L454" s="264">
        <v>0.6</v>
      </c>
      <c r="M454" s="264">
        <v>0.6</v>
      </c>
      <c r="N454" s="264">
        <v>0.6</v>
      </c>
      <c r="O454" s="264">
        <v>0.6</v>
      </c>
      <c r="P454" s="264">
        <v>0.6</v>
      </c>
      <c r="Q454" s="264">
        <v>0.6</v>
      </c>
      <c r="R454" s="287">
        <f>AVERAGE(F454:Q454)</f>
        <v>0.59999999999999987</v>
      </c>
      <c r="S454" s="328"/>
      <c r="T454" s="1"/>
    </row>
    <row r="455" spans="1:20" ht="20.25" x14ac:dyDescent="0.2">
      <c r="A455" s="637"/>
      <c r="B455" s="494"/>
      <c r="C455" s="654" t="s">
        <v>29</v>
      </c>
      <c r="D455" s="654"/>
      <c r="E455" s="223" t="s">
        <v>355</v>
      </c>
      <c r="F455" s="225">
        <v>1</v>
      </c>
      <c r="G455" s="226">
        <v>1</v>
      </c>
      <c r="H455" s="226">
        <v>1</v>
      </c>
      <c r="I455" s="226">
        <v>1</v>
      </c>
      <c r="J455" s="226">
        <v>1</v>
      </c>
      <c r="K455" s="226">
        <v>1</v>
      </c>
      <c r="L455" s="226">
        <v>1</v>
      </c>
      <c r="M455" s="226">
        <v>1</v>
      </c>
      <c r="N455" s="226">
        <v>1</v>
      </c>
      <c r="O455" s="226">
        <v>1</v>
      </c>
      <c r="P455" s="226">
        <v>1</v>
      </c>
      <c r="Q455" s="226">
        <v>1</v>
      </c>
      <c r="R455" s="227">
        <f>AVERAGE(F455:Q455)</f>
        <v>1</v>
      </c>
      <c r="S455" s="328"/>
      <c r="T455" s="1"/>
    </row>
    <row r="456" spans="1:20" ht="20.25" x14ac:dyDescent="0.2">
      <c r="A456" s="637"/>
      <c r="B456" s="246">
        <v>5809</v>
      </c>
      <c r="C456" s="641" t="s">
        <v>228</v>
      </c>
      <c r="D456" s="642"/>
      <c r="E456" s="223" t="s">
        <v>154</v>
      </c>
      <c r="F456" s="225">
        <v>1.3</v>
      </c>
      <c r="G456" s="226">
        <v>1.3</v>
      </c>
      <c r="H456" s="226">
        <v>1.3</v>
      </c>
      <c r="I456" s="226">
        <v>1.3</v>
      </c>
      <c r="J456" s="226">
        <v>1.3</v>
      </c>
      <c r="K456" s="226">
        <v>1.3</v>
      </c>
      <c r="L456" s="226">
        <v>1.3</v>
      </c>
      <c r="M456" s="226">
        <v>1.3</v>
      </c>
      <c r="N456" s="226">
        <v>1.3</v>
      </c>
      <c r="O456" s="226">
        <v>1.3</v>
      </c>
      <c r="P456" s="226">
        <v>1.3</v>
      </c>
      <c r="Q456" s="371">
        <v>1.3</v>
      </c>
      <c r="R456" s="227" t="e">
        <f>#N/A</f>
        <v>#N/A</v>
      </c>
      <c r="S456" s="328"/>
      <c r="T456" s="1"/>
    </row>
    <row r="457" spans="1:20" ht="20.25" x14ac:dyDescent="0.2">
      <c r="A457" s="637"/>
      <c r="B457" s="246">
        <v>5809</v>
      </c>
      <c r="C457" s="244" t="s">
        <v>210</v>
      </c>
      <c r="D457" s="244" t="s">
        <v>211</v>
      </c>
      <c r="E457" s="223" t="s">
        <v>125</v>
      </c>
      <c r="F457" s="225">
        <v>1</v>
      </c>
      <c r="G457" s="226">
        <v>1</v>
      </c>
      <c r="H457" s="226">
        <v>1</v>
      </c>
      <c r="I457" s="226">
        <v>1</v>
      </c>
      <c r="J457" s="226">
        <v>1</v>
      </c>
      <c r="K457" s="226">
        <v>1</v>
      </c>
      <c r="L457" s="226">
        <v>1</v>
      </c>
      <c r="M457" s="226">
        <v>1</v>
      </c>
      <c r="N457" s="226">
        <v>1</v>
      </c>
      <c r="O457" s="226">
        <v>1</v>
      </c>
      <c r="P457" s="226">
        <v>1</v>
      </c>
      <c r="Q457" s="372">
        <v>1</v>
      </c>
      <c r="R457" s="227" t="e">
        <f>#N/A</f>
        <v>#N/A</v>
      </c>
      <c r="S457" s="328"/>
      <c r="T457" s="1"/>
    </row>
    <row r="458" spans="1:20" ht="20.25" x14ac:dyDescent="0.2">
      <c r="A458" s="637"/>
      <c r="B458" s="246">
        <v>5823</v>
      </c>
      <c r="C458" s="244" t="s">
        <v>212</v>
      </c>
      <c r="D458" s="244" t="s">
        <v>178</v>
      </c>
      <c r="E458" s="223" t="s">
        <v>125</v>
      </c>
      <c r="F458" s="225">
        <v>0.3</v>
      </c>
      <c r="G458" s="226">
        <v>0.3</v>
      </c>
      <c r="H458" s="226">
        <v>0.3</v>
      </c>
      <c r="I458" s="226">
        <v>0.3</v>
      </c>
      <c r="J458" s="226">
        <v>0.3</v>
      </c>
      <c r="K458" s="226">
        <v>0.3</v>
      </c>
      <c r="L458" s="226">
        <v>0.3</v>
      </c>
      <c r="M458" s="226">
        <v>0.3</v>
      </c>
      <c r="N458" s="226">
        <v>0.3</v>
      </c>
      <c r="O458" s="226">
        <v>0.3</v>
      </c>
      <c r="P458" s="226">
        <v>0.3</v>
      </c>
      <c r="Q458" s="372">
        <v>0.3</v>
      </c>
      <c r="R458" s="227" t="e">
        <f>#N/A</f>
        <v>#N/A</v>
      </c>
      <c r="S458" s="328"/>
      <c r="T458" s="1"/>
    </row>
    <row r="459" spans="1:20" ht="20.25" x14ac:dyDescent="0.2">
      <c r="A459" s="637"/>
      <c r="B459" s="246" t="s">
        <v>142</v>
      </c>
      <c r="C459" s="623" t="s">
        <v>140</v>
      </c>
      <c r="D459" s="623"/>
      <c r="E459" s="266" t="s">
        <v>73</v>
      </c>
      <c r="F459" s="225">
        <v>13.5</v>
      </c>
      <c r="G459" s="226">
        <v>13.5</v>
      </c>
      <c r="H459" s="226">
        <v>13.5</v>
      </c>
      <c r="I459" s="226">
        <v>13.5</v>
      </c>
      <c r="J459" s="247">
        <v>0</v>
      </c>
      <c r="K459" s="247">
        <v>0</v>
      </c>
      <c r="L459" s="247">
        <v>0</v>
      </c>
      <c r="M459" s="247">
        <v>0</v>
      </c>
      <c r="N459" s="247">
        <v>0</v>
      </c>
      <c r="O459" s="247">
        <v>0</v>
      </c>
      <c r="P459" s="226">
        <v>6.75</v>
      </c>
      <c r="Q459" s="372">
        <v>13.5</v>
      </c>
      <c r="R459" s="227" t="e">
        <f>#N/A</f>
        <v>#N/A</v>
      </c>
      <c r="S459" s="328"/>
      <c r="T459" s="1"/>
    </row>
    <row r="460" spans="1:20" ht="20.25" x14ac:dyDescent="0.2">
      <c r="A460" s="637"/>
      <c r="B460" s="622" t="s">
        <v>139</v>
      </c>
      <c r="C460" s="623"/>
      <c r="D460" s="623"/>
      <c r="E460" s="266"/>
      <c r="F460" s="439">
        <v>0</v>
      </c>
      <c r="G460" s="247">
        <v>0</v>
      </c>
      <c r="H460" s="247">
        <v>0</v>
      </c>
      <c r="I460" s="247">
        <v>0</v>
      </c>
      <c r="J460" s="247">
        <v>0</v>
      </c>
      <c r="K460" s="247">
        <v>0</v>
      </c>
      <c r="L460" s="226">
        <v>3</v>
      </c>
      <c r="M460" s="226">
        <v>3</v>
      </c>
      <c r="N460" s="226">
        <v>3</v>
      </c>
      <c r="O460" s="247">
        <v>0</v>
      </c>
      <c r="P460" s="247">
        <v>0</v>
      </c>
      <c r="Q460" s="373">
        <v>0</v>
      </c>
      <c r="R460" s="227" t="e">
        <f>#N/A</f>
        <v>#N/A</v>
      </c>
      <c r="S460" s="328"/>
      <c r="T460" s="1"/>
    </row>
    <row r="461" spans="1:20" ht="20.25" x14ac:dyDescent="0.2">
      <c r="A461" s="637"/>
      <c r="B461" s="486"/>
      <c r="C461" s="487"/>
      <c r="D461" s="487"/>
      <c r="E461" s="488"/>
      <c r="F461" s="449"/>
      <c r="G461" s="247"/>
      <c r="H461" s="247"/>
      <c r="I461" s="247"/>
      <c r="J461" s="247"/>
      <c r="K461" s="247"/>
      <c r="L461" s="226"/>
      <c r="M461" s="226"/>
      <c r="N461" s="226"/>
      <c r="O461" s="247"/>
      <c r="P461" s="247"/>
      <c r="Q461" s="373"/>
      <c r="R461" s="227"/>
      <c r="S461" s="326"/>
      <c r="T461" s="1"/>
    </row>
    <row r="462" spans="1:20" ht="61.5" customHeight="1" thickBot="1" x14ac:dyDescent="0.25">
      <c r="A462" s="637"/>
      <c r="B462" s="486"/>
      <c r="C462" s="487"/>
      <c r="D462" s="487"/>
      <c r="E462" s="488" t="s">
        <v>299</v>
      </c>
      <c r="F462" s="360">
        <v>0.75</v>
      </c>
      <c r="G462" s="358">
        <v>0.75</v>
      </c>
      <c r="H462" s="358">
        <v>0.75</v>
      </c>
      <c r="I462" s="358">
        <v>0.75</v>
      </c>
      <c r="J462" s="358">
        <v>0.75</v>
      </c>
      <c r="K462" s="358">
        <v>0.75</v>
      </c>
      <c r="L462" s="358">
        <v>0.75</v>
      </c>
      <c r="M462" s="358">
        <v>0.75</v>
      </c>
      <c r="N462" s="358">
        <v>0.75</v>
      </c>
      <c r="O462" s="358">
        <v>0.75</v>
      </c>
      <c r="P462" s="358">
        <v>0.75</v>
      </c>
      <c r="Q462" s="374">
        <v>0.75</v>
      </c>
      <c r="R462" s="222">
        <f>AVERAGE(F462:Q462)</f>
        <v>0.75</v>
      </c>
      <c r="S462" s="329"/>
      <c r="T462" s="1"/>
    </row>
    <row r="463" spans="1:20" ht="21" thickBot="1" x14ac:dyDescent="0.25">
      <c r="A463" s="638"/>
      <c r="B463" s="626" t="s">
        <v>7</v>
      </c>
      <c r="C463" s="627"/>
      <c r="D463" s="627"/>
      <c r="E463" s="628"/>
      <c r="F463" s="230" t="e">
        <f>#N/A</f>
        <v>#N/A</v>
      </c>
      <c r="G463" s="230" t="e">
        <f>#N/A</f>
        <v>#N/A</v>
      </c>
      <c r="H463" s="230" t="e">
        <f>#N/A</f>
        <v>#N/A</v>
      </c>
      <c r="I463" s="230" t="e">
        <f>#N/A</f>
        <v>#N/A</v>
      </c>
      <c r="J463" s="230" t="e">
        <f>#N/A</f>
        <v>#N/A</v>
      </c>
      <c r="K463" s="230" t="e">
        <f>#N/A</f>
        <v>#N/A</v>
      </c>
      <c r="L463" s="230" t="e">
        <f>#N/A</f>
        <v>#N/A</v>
      </c>
      <c r="M463" s="230" t="e">
        <f>#N/A</f>
        <v>#N/A</v>
      </c>
      <c r="N463" s="230" t="e">
        <f>#N/A</f>
        <v>#N/A</v>
      </c>
      <c r="O463" s="230" t="e">
        <f>#N/A</f>
        <v>#N/A</v>
      </c>
      <c r="P463" s="230" t="e">
        <f>#N/A</f>
        <v>#N/A</v>
      </c>
      <c r="Q463" s="230" t="e">
        <f>#N/A</f>
        <v>#N/A</v>
      </c>
      <c r="R463" s="28" t="e">
        <f>AVERAGE(F463:Q463)</f>
        <v>#N/A</v>
      </c>
      <c r="S463" s="231"/>
      <c r="T463" s="1"/>
    </row>
    <row r="464" spans="1:20" ht="18.75" thickBot="1" x14ac:dyDescent="0.25">
      <c r="A464" s="22"/>
      <c r="B464" s="22"/>
      <c r="C464" s="22"/>
      <c r="D464" s="22"/>
      <c r="E464" s="39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1"/>
      <c r="S464" s="1"/>
      <c r="T464" s="1"/>
    </row>
    <row r="465" spans="1:20" ht="20.25" x14ac:dyDescent="0.2">
      <c r="A465" s="597" t="s">
        <v>33</v>
      </c>
      <c r="B465" s="599" t="s">
        <v>270</v>
      </c>
      <c r="C465" s="600"/>
      <c r="D465" s="600"/>
      <c r="E465" s="600"/>
      <c r="F465" s="116">
        <v>83.45</v>
      </c>
      <c r="G465" s="117">
        <v>83.45</v>
      </c>
      <c r="H465" s="117">
        <v>83.45</v>
      </c>
      <c r="I465" s="117">
        <v>83.45</v>
      </c>
      <c r="J465" s="117">
        <v>83.45</v>
      </c>
      <c r="K465" s="117">
        <v>83.45</v>
      </c>
      <c r="L465" s="117">
        <v>83.45</v>
      </c>
      <c r="M465" s="117">
        <v>83.45</v>
      </c>
      <c r="N465" s="117">
        <v>83.45</v>
      </c>
      <c r="O465" s="117">
        <v>83.45</v>
      </c>
      <c r="P465" s="117">
        <v>83.45</v>
      </c>
      <c r="Q465" s="137">
        <v>83.45</v>
      </c>
      <c r="R465" s="379" t="e">
        <f>#N/A</f>
        <v>#N/A</v>
      </c>
      <c r="S465" s="106"/>
      <c r="T465" s="1"/>
    </row>
    <row r="466" spans="1:20" ht="20.25" x14ac:dyDescent="0.2">
      <c r="A466" s="598"/>
      <c r="B466" s="468"/>
      <c r="C466" s="469"/>
      <c r="D466" s="469"/>
      <c r="E466" s="470" t="s">
        <v>239</v>
      </c>
      <c r="F466" s="152">
        <v>0</v>
      </c>
      <c r="G466" s="286">
        <v>0</v>
      </c>
      <c r="H466" s="286">
        <v>0</v>
      </c>
      <c r="I466" s="286">
        <v>0</v>
      </c>
      <c r="J466" s="286">
        <v>0</v>
      </c>
      <c r="K466" s="286">
        <v>0</v>
      </c>
      <c r="L466" s="286">
        <v>0</v>
      </c>
      <c r="M466" s="286">
        <v>0</v>
      </c>
      <c r="N466" s="286">
        <v>0</v>
      </c>
      <c r="O466" s="286">
        <v>0</v>
      </c>
      <c r="P466" s="286">
        <v>0</v>
      </c>
      <c r="Q466" s="356">
        <v>0</v>
      </c>
      <c r="R466" s="222" t="e">
        <f>#N/A</f>
        <v>#N/A</v>
      </c>
      <c r="S466" s="315"/>
      <c r="T466" s="1"/>
    </row>
    <row r="467" spans="1:20" ht="18" x14ac:dyDescent="0.2">
      <c r="A467" s="598"/>
      <c r="B467" s="629" t="s">
        <v>59</v>
      </c>
      <c r="C467" s="630"/>
      <c r="D467" s="630"/>
      <c r="E467" s="466" t="s">
        <v>180</v>
      </c>
      <c r="F467" s="126">
        <v>0.4</v>
      </c>
      <c r="G467" s="124">
        <v>0.4</v>
      </c>
      <c r="H467" s="124">
        <v>0.4</v>
      </c>
      <c r="I467" s="124">
        <v>0.4</v>
      </c>
      <c r="J467" s="124">
        <v>0.4</v>
      </c>
      <c r="K467" s="124">
        <v>0.4</v>
      </c>
      <c r="L467" s="124">
        <v>0.4</v>
      </c>
      <c r="M467" s="124">
        <v>0.4</v>
      </c>
      <c r="N467" s="124">
        <v>0.4</v>
      </c>
      <c r="O467" s="124">
        <v>0.4</v>
      </c>
      <c r="P467" s="124">
        <v>0.4</v>
      </c>
      <c r="Q467" s="145">
        <v>0.4</v>
      </c>
      <c r="R467" s="46">
        <f>AVERAGE(F467:Q467)</f>
        <v>0.39999999999999997</v>
      </c>
      <c r="S467" s="159"/>
      <c r="T467" s="1"/>
    </row>
    <row r="468" spans="1:20" ht="18.75" thickBot="1" x14ac:dyDescent="0.25">
      <c r="A468" s="598"/>
      <c r="B468" s="631" t="s">
        <v>59</v>
      </c>
      <c r="C468" s="632"/>
      <c r="D468" s="632"/>
      <c r="E468" s="467" t="s">
        <v>65</v>
      </c>
      <c r="F468" s="262">
        <v>2</v>
      </c>
      <c r="G468" s="151">
        <v>1.5</v>
      </c>
      <c r="H468" s="151">
        <v>1.6</v>
      </c>
      <c r="I468" s="151">
        <v>1.6</v>
      </c>
      <c r="J468" s="151">
        <v>1.6</v>
      </c>
      <c r="K468" s="151">
        <v>2.4500000000000002</v>
      </c>
      <c r="L468" s="151">
        <v>2.5</v>
      </c>
      <c r="M468" s="151">
        <v>2.5</v>
      </c>
      <c r="N468" s="151">
        <v>1.7</v>
      </c>
      <c r="O468" s="151">
        <v>1.7</v>
      </c>
      <c r="P468" s="151">
        <v>1.7</v>
      </c>
      <c r="Q468" s="263">
        <v>2</v>
      </c>
      <c r="R468" s="60">
        <f>AVERAGE(F468:Q468)</f>
        <v>1.9041666666666666</v>
      </c>
      <c r="S468" s="330"/>
      <c r="T468" s="1"/>
    </row>
    <row r="469" spans="1:20" ht="18.75" thickBot="1" x14ac:dyDescent="0.25">
      <c r="A469" s="618"/>
      <c r="B469" s="608" t="s">
        <v>7</v>
      </c>
      <c r="C469" s="609"/>
      <c r="D469" s="609"/>
      <c r="E469" s="610"/>
      <c r="F469" s="82" t="e">
        <f>#N/A</f>
        <v>#N/A</v>
      </c>
      <c r="G469" s="82" t="e">
        <f>#N/A</f>
        <v>#N/A</v>
      </c>
      <c r="H469" s="82" t="e">
        <f>#N/A</f>
        <v>#N/A</v>
      </c>
      <c r="I469" s="82" t="e">
        <f>#N/A</f>
        <v>#N/A</v>
      </c>
      <c r="J469" s="82" t="e">
        <f>#N/A</f>
        <v>#N/A</v>
      </c>
      <c r="K469" s="82" t="e">
        <f>#N/A</f>
        <v>#N/A</v>
      </c>
      <c r="L469" s="82" t="e">
        <f>#N/A</f>
        <v>#N/A</v>
      </c>
      <c r="M469" s="82" t="e">
        <f>#N/A</f>
        <v>#N/A</v>
      </c>
      <c r="N469" s="82" t="e">
        <f>#N/A</f>
        <v>#N/A</v>
      </c>
      <c r="O469" s="82" t="e">
        <f>#N/A</f>
        <v>#N/A</v>
      </c>
      <c r="P469" s="82" t="e">
        <f>#N/A</f>
        <v>#N/A</v>
      </c>
      <c r="Q469" s="82" t="e">
        <f>#N/A</f>
        <v>#N/A</v>
      </c>
      <c r="R469" s="28" t="e">
        <f>AVERAGE(F469:Q469)</f>
        <v>#N/A</v>
      </c>
      <c r="S469" s="22"/>
      <c r="T469" s="1"/>
    </row>
    <row r="470" spans="1:20" ht="18.75" thickBot="1" x14ac:dyDescent="0.25">
      <c r="A470" s="22"/>
      <c r="B470" s="22"/>
      <c r="C470" s="22"/>
      <c r="D470" s="22"/>
      <c r="E470" s="39"/>
      <c r="F470" s="15"/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"/>
      <c r="S470" s="1"/>
      <c r="T470" s="1"/>
    </row>
    <row r="471" spans="1:20" ht="20.25" x14ac:dyDescent="0.2">
      <c r="A471" s="597" t="s">
        <v>34</v>
      </c>
      <c r="B471" s="599" t="s">
        <v>270</v>
      </c>
      <c r="C471" s="600"/>
      <c r="D471" s="600"/>
      <c r="E471" s="607"/>
      <c r="F471" s="116">
        <v>71.73</v>
      </c>
      <c r="G471" s="119">
        <v>71.73</v>
      </c>
      <c r="H471" s="119">
        <v>71.73</v>
      </c>
      <c r="I471" s="119">
        <v>71.73</v>
      </c>
      <c r="J471" s="119">
        <v>71.73</v>
      </c>
      <c r="K471" s="119">
        <v>71.73</v>
      </c>
      <c r="L471" s="119">
        <v>71.73</v>
      </c>
      <c r="M471" s="119">
        <v>71.73</v>
      </c>
      <c r="N471" s="119">
        <v>71.73</v>
      </c>
      <c r="O471" s="119">
        <v>71.73</v>
      </c>
      <c r="P471" s="119">
        <v>71.73</v>
      </c>
      <c r="Q471" s="119">
        <v>71.73</v>
      </c>
      <c r="R471" s="50" t="e">
        <f>#N/A</f>
        <v>#N/A</v>
      </c>
      <c r="S471" s="106"/>
      <c r="T471" s="1"/>
    </row>
    <row r="472" spans="1:20" ht="30" x14ac:dyDescent="0.2">
      <c r="A472" s="598"/>
      <c r="B472" s="288"/>
      <c r="C472" s="288"/>
      <c r="D472" s="288"/>
      <c r="E472" s="178" t="s">
        <v>353</v>
      </c>
      <c r="F472" s="381">
        <v>0</v>
      </c>
      <c r="G472" s="265">
        <v>0</v>
      </c>
      <c r="H472" s="265">
        <v>0</v>
      </c>
      <c r="I472" s="265">
        <v>0</v>
      </c>
      <c r="J472" s="265">
        <v>0</v>
      </c>
      <c r="K472" s="265">
        <v>0</v>
      </c>
      <c r="L472" s="265">
        <v>0</v>
      </c>
      <c r="M472" s="265">
        <v>0</v>
      </c>
      <c r="N472" s="265">
        <v>0</v>
      </c>
      <c r="O472" s="265">
        <v>0</v>
      </c>
      <c r="P472" s="265">
        <v>0</v>
      </c>
      <c r="Q472" s="485">
        <v>-0.8</v>
      </c>
      <c r="R472" s="46" t="e">
        <f>#N/A</f>
        <v>#N/A</v>
      </c>
      <c r="S472" s="105"/>
      <c r="T472" s="1"/>
    </row>
    <row r="473" spans="1:20" ht="35.25" customHeight="1" x14ac:dyDescent="0.2">
      <c r="A473" s="598"/>
      <c r="B473" s="489"/>
      <c r="C473" s="288"/>
      <c r="D473" s="288"/>
      <c r="E473" s="178" t="s">
        <v>237</v>
      </c>
      <c r="F473" s="114">
        <v>-0.4</v>
      </c>
      <c r="G473" s="264">
        <v>-0.4</v>
      </c>
      <c r="H473" s="264">
        <v>-0.4</v>
      </c>
      <c r="I473" s="264">
        <v>-0.4</v>
      </c>
      <c r="J473" s="264">
        <v>-0.4</v>
      </c>
      <c r="K473" s="264">
        <v>-0.4</v>
      </c>
      <c r="L473" s="264">
        <v>-0.4</v>
      </c>
      <c r="M473" s="264">
        <v>-0.4</v>
      </c>
      <c r="N473" s="264">
        <v>-0.4</v>
      </c>
      <c r="O473" s="264">
        <v>-0.4</v>
      </c>
      <c r="P473" s="264">
        <v>-0.4</v>
      </c>
      <c r="Q473" s="264">
        <v>-0.4</v>
      </c>
      <c r="R473" s="46" t="e">
        <f>#N/A</f>
        <v>#N/A</v>
      </c>
      <c r="S473" s="105"/>
      <c r="T473" s="1"/>
    </row>
    <row r="474" spans="1:20" ht="20.25" x14ac:dyDescent="0.2">
      <c r="A474" s="598"/>
      <c r="B474" s="376">
        <v>3600</v>
      </c>
      <c r="C474" s="377"/>
      <c r="D474" s="377"/>
      <c r="E474" s="378" t="s">
        <v>213</v>
      </c>
      <c r="F474" s="381">
        <v>0</v>
      </c>
      <c r="G474" s="265">
        <v>0</v>
      </c>
      <c r="H474" s="265">
        <v>0</v>
      </c>
      <c r="I474" s="265">
        <v>0</v>
      </c>
      <c r="J474" s="265">
        <v>0</v>
      </c>
      <c r="K474" s="265">
        <v>0</v>
      </c>
      <c r="L474" s="265">
        <v>0</v>
      </c>
      <c r="M474" s="265">
        <v>0</v>
      </c>
      <c r="N474" s="265">
        <v>0</v>
      </c>
      <c r="O474" s="265">
        <v>0</v>
      </c>
      <c r="P474" s="265">
        <v>0</v>
      </c>
      <c r="Q474" s="265">
        <v>0</v>
      </c>
      <c r="R474" s="72" t="e">
        <f>#N/A</f>
        <v>#N/A</v>
      </c>
      <c r="S474" s="105"/>
      <c r="T474" s="1"/>
    </row>
    <row r="475" spans="1:20" ht="33" customHeight="1" x14ac:dyDescent="0.2">
      <c r="A475" s="598"/>
      <c r="B475" s="267"/>
      <c r="C475" s="309"/>
      <c r="D475" s="309"/>
      <c r="E475" s="268" t="s">
        <v>302</v>
      </c>
      <c r="F475" s="144">
        <v>0.5</v>
      </c>
      <c r="G475" s="124">
        <v>0.5</v>
      </c>
      <c r="H475" s="124">
        <v>0.5</v>
      </c>
      <c r="I475" s="124">
        <v>0.5</v>
      </c>
      <c r="J475" s="124">
        <v>0.5</v>
      </c>
      <c r="K475" s="124">
        <v>0.5</v>
      </c>
      <c r="L475" s="124">
        <v>0.5</v>
      </c>
      <c r="M475" s="124">
        <v>0.5</v>
      </c>
      <c r="N475" s="124">
        <v>0.5</v>
      </c>
      <c r="O475" s="124">
        <v>0.5</v>
      </c>
      <c r="P475" s="124">
        <v>0.5</v>
      </c>
      <c r="Q475" s="124">
        <v>0.5</v>
      </c>
      <c r="R475" s="72" t="e">
        <f>#N/A</f>
        <v>#N/A</v>
      </c>
      <c r="S475" s="105"/>
      <c r="T475" s="1"/>
    </row>
    <row r="476" spans="1:20" ht="18" x14ac:dyDescent="0.2">
      <c r="A476" s="598"/>
      <c r="B476" s="267"/>
      <c r="C476" s="309"/>
      <c r="D476" s="309"/>
      <c r="E476" s="268" t="s">
        <v>311</v>
      </c>
      <c r="F476" s="144">
        <v>0.05</v>
      </c>
      <c r="G476" s="124">
        <v>0.05</v>
      </c>
      <c r="H476" s="124">
        <v>0.05</v>
      </c>
      <c r="I476" s="124">
        <v>0.05</v>
      </c>
      <c r="J476" s="124">
        <v>0.05</v>
      </c>
      <c r="K476" s="124">
        <v>0.05</v>
      </c>
      <c r="L476" s="124">
        <v>0.05</v>
      </c>
      <c r="M476" s="124">
        <v>0.05</v>
      </c>
      <c r="N476" s="124">
        <v>0.05</v>
      </c>
      <c r="O476" s="124">
        <v>0.05</v>
      </c>
      <c r="P476" s="124">
        <v>0.05</v>
      </c>
      <c r="Q476" s="124">
        <v>0.05</v>
      </c>
      <c r="R476" s="72" t="e">
        <f>#N/A</f>
        <v>#N/A</v>
      </c>
      <c r="S476" s="105"/>
      <c r="T476" s="1"/>
    </row>
    <row r="477" spans="1:20" ht="18" x14ac:dyDescent="0.2">
      <c r="A477" s="598"/>
      <c r="B477" s="175">
        <v>3600</v>
      </c>
      <c r="C477" s="174" t="s">
        <v>123</v>
      </c>
      <c r="D477" s="174" t="s">
        <v>124</v>
      </c>
      <c r="E477" s="178" t="s">
        <v>125</v>
      </c>
      <c r="F477" s="144">
        <v>0.3</v>
      </c>
      <c r="G477" s="124">
        <v>0.3</v>
      </c>
      <c r="H477" s="124">
        <v>0.3</v>
      </c>
      <c r="I477" s="124">
        <v>0.3</v>
      </c>
      <c r="J477" s="124">
        <v>0.3</v>
      </c>
      <c r="K477" s="124">
        <v>0.3</v>
      </c>
      <c r="L477" s="124">
        <v>0.3</v>
      </c>
      <c r="M477" s="124">
        <v>0.3</v>
      </c>
      <c r="N477" s="124">
        <v>0.3</v>
      </c>
      <c r="O477" s="124">
        <v>0.3</v>
      </c>
      <c r="P477" s="124">
        <v>0.3</v>
      </c>
      <c r="Q477" s="323">
        <v>0.3</v>
      </c>
      <c r="R477" s="46" t="e">
        <f>#N/A</f>
        <v>#N/A</v>
      </c>
      <c r="S477" s="107"/>
      <c r="T477" s="1"/>
    </row>
    <row r="478" spans="1:20" ht="18" x14ac:dyDescent="0.2">
      <c r="A478" s="598"/>
      <c r="B478" s="175">
        <v>3610</v>
      </c>
      <c r="C478" s="174" t="s">
        <v>126</v>
      </c>
      <c r="D478" s="174" t="s">
        <v>127</v>
      </c>
      <c r="E478" s="178" t="s">
        <v>125</v>
      </c>
      <c r="F478" s="146">
        <v>0.6</v>
      </c>
      <c r="G478" s="125">
        <v>0.6</v>
      </c>
      <c r="H478" s="125">
        <v>0.6</v>
      </c>
      <c r="I478" s="125">
        <v>0.6</v>
      </c>
      <c r="J478" s="125">
        <v>0.6</v>
      </c>
      <c r="K478" s="125">
        <v>0.6</v>
      </c>
      <c r="L478" s="125">
        <v>0.6</v>
      </c>
      <c r="M478" s="125">
        <v>0.6</v>
      </c>
      <c r="N478" s="125">
        <v>0.6</v>
      </c>
      <c r="O478" s="125">
        <v>0.6</v>
      </c>
      <c r="P478" s="125">
        <v>0.6</v>
      </c>
      <c r="Q478" s="324">
        <v>0.6</v>
      </c>
      <c r="R478" s="46" t="e">
        <f>#N/A</f>
        <v>#N/A</v>
      </c>
      <c r="S478" s="108"/>
      <c r="T478" s="1"/>
    </row>
    <row r="479" spans="1:20" ht="27.75" customHeight="1" x14ac:dyDescent="0.2">
      <c r="A479" s="598"/>
      <c r="B479" s="180">
        <v>3100</v>
      </c>
      <c r="C479" s="181" t="s">
        <v>184</v>
      </c>
      <c r="D479" s="181" t="s">
        <v>185</v>
      </c>
      <c r="E479" s="178" t="s">
        <v>125</v>
      </c>
      <c r="F479" s="142">
        <v>0</v>
      </c>
      <c r="G479" s="135">
        <v>0</v>
      </c>
      <c r="H479" s="135">
        <v>0</v>
      </c>
      <c r="I479" s="135">
        <v>0</v>
      </c>
      <c r="J479" s="135">
        <v>0</v>
      </c>
      <c r="K479" s="135">
        <v>0</v>
      </c>
      <c r="L479" s="135">
        <v>0</v>
      </c>
      <c r="M479" s="135">
        <v>0</v>
      </c>
      <c r="N479" s="135">
        <v>0</v>
      </c>
      <c r="O479" s="135">
        <v>0</v>
      </c>
      <c r="P479" s="135">
        <v>0</v>
      </c>
      <c r="Q479" s="135">
        <v>0</v>
      </c>
      <c r="R479" s="46" t="e">
        <f>#N/A</f>
        <v>#N/A</v>
      </c>
      <c r="S479" s="108"/>
      <c r="T479" s="1"/>
    </row>
    <row r="480" spans="1:20" ht="48" thickBot="1" x14ac:dyDescent="0.25">
      <c r="A480" s="598"/>
      <c r="B480" s="255">
        <v>3630</v>
      </c>
      <c r="C480" s="256" t="s">
        <v>128</v>
      </c>
      <c r="D480" s="256" t="s">
        <v>129</v>
      </c>
      <c r="E480" s="257" t="s">
        <v>47</v>
      </c>
      <c r="F480" s="141">
        <v>0.5</v>
      </c>
      <c r="G480" s="123">
        <v>0.5</v>
      </c>
      <c r="H480" s="123">
        <v>0.5</v>
      </c>
      <c r="I480" s="123">
        <v>0.5</v>
      </c>
      <c r="J480" s="123">
        <v>0.5</v>
      </c>
      <c r="K480" s="123">
        <v>0.5</v>
      </c>
      <c r="L480" s="123">
        <v>0.5</v>
      </c>
      <c r="M480" s="123">
        <v>0.5</v>
      </c>
      <c r="N480" s="123">
        <v>0.5</v>
      </c>
      <c r="O480" s="123">
        <v>0.5</v>
      </c>
      <c r="P480" s="123">
        <v>0.5</v>
      </c>
      <c r="Q480" s="123">
        <v>0.5</v>
      </c>
      <c r="R480" s="49" t="e">
        <f>#N/A</f>
        <v>#N/A</v>
      </c>
      <c r="S480" s="331" t="s">
        <v>301</v>
      </c>
      <c r="T480" s="1"/>
    </row>
    <row r="481" spans="1:20" ht="18.75" thickBot="1" x14ac:dyDescent="0.25">
      <c r="A481" s="618"/>
      <c r="B481" s="604" t="s">
        <v>7</v>
      </c>
      <c r="C481" s="605"/>
      <c r="D481" s="605"/>
      <c r="E481" s="619"/>
      <c r="F481" s="82" t="e">
        <f>#N/A</f>
        <v>#N/A</v>
      </c>
      <c r="G481" s="82" t="e">
        <f>#N/A</f>
        <v>#N/A</v>
      </c>
      <c r="H481" s="82" t="e">
        <f>#N/A</f>
        <v>#N/A</v>
      </c>
      <c r="I481" s="82" t="e">
        <f>#N/A</f>
        <v>#N/A</v>
      </c>
      <c r="J481" s="82" t="e">
        <f>#N/A</f>
        <v>#N/A</v>
      </c>
      <c r="K481" s="82" t="e">
        <f>#N/A</f>
        <v>#N/A</v>
      </c>
      <c r="L481" s="82" t="e">
        <f>#N/A</f>
        <v>#N/A</v>
      </c>
      <c r="M481" s="82" t="e">
        <f>#N/A</f>
        <v>#N/A</v>
      </c>
      <c r="N481" s="82" t="e">
        <f>#N/A</f>
        <v>#N/A</v>
      </c>
      <c r="O481" s="82" t="e">
        <f>#N/A</f>
        <v>#N/A</v>
      </c>
      <c r="P481" s="82" t="e">
        <f>#N/A</f>
        <v>#N/A</v>
      </c>
      <c r="Q481" s="82" t="e">
        <f>#N/A</f>
        <v>#N/A</v>
      </c>
      <c r="R481" s="28" t="e">
        <f>AVERAGE(F481:Q481)</f>
        <v>#N/A</v>
      </c>
      <c r="S481" s="22"/>
      <c r="T481" s="1"/>
    </row>
    <row r="482" spans="1:20" ht="18.75" thickBot="1" x14ac:dyDescent="0.25">
      <c r="A482" s="22"/>
      <c r="B482" s="22"/>
      <c r="C482" s="22"/>
      <c r="D482" s="22"/>
      <c r="E482" s="44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45"/>
      <c r="S482" s="45"/>
      <c r="T482" s="45"/>
    </row>
    <row r="483" spans="1:20" ht="20.25" x14ac:dyDescent="0.2">
      <c r="A483" s="597" t="s">
        <v>43</v>
      </c>
      <c r="B483" s="599" t="s">
        <v>270</v>
      </c>
      <c r="C483" s="600"/>
      <c r="D483" s="600"/>
      <c r="E483" s="607"/>
      <c r="F483" s="116">
        <v>85.52</v>
      </c>
      <c r="G483" s="117">
        <v>85.52</v>
      </c>
      <c r="H483" s="117">
        <v>85.52</v>
      </c>
      <c r="I483" s="117">
        <v>85.52</v>
      </c>
      <c r="J483" s="117">
        <v>85.52</v>
      </c>
      <c r="K483" s="117">
        <v>85.52</v>
      </c>
      <c r="L483" s="117">
        <v>85.52</v>
      </c>
      <c r="M483" s="117">
        <v>85.52</v>
      </c>
      <c r="N483" s="117">
        <v>85.52</v>
      </c>
      <c r="O483" s="117">
        <v>85.52</v>
      </c>
      <c r="P483" s="117">
        <v>85.52</v>
      </c>
      <c r="Q483" s="117">
        <v>85.52</v>
      </c>
      <c r="R483" s="50" t="e">
        <f>#N/A</f>
        <v>#N/A</v>
      </c>
      <c r="S483" s="106"/>
      <c r="T483" s="1"/>
    </row>
    <row r="484" spans="1:20" ht="30" x14ac:dyDescent="0.2">
      <c r="A484" s="598"/>
      <c r="B484" s="288"/>
      <c r="C484" s="288"/>
      <c r="D484" s="288"/>
      <c r="E484" s="183" t="s">
        <v>345</v>
      </c>
      <c r="F484" s="375">
        <v>0.2</v>
      </c>
      <c r="G484" s="168">
        <v>0.2</v>
      </c>
      <c r="H484" s="168">
        <v>0.2</v>
      </c>
      <c r="I484" s="168">
        <v>0.2</v>
      </c>
      <c r="J484" s="168">
        <v>0.2</v>
      </c>
      <c r="K484" s="168">
        <v>0.2</v>
      </c>
      <c r="L484" s="168">
        <v>0.2</v>
      </c>
      <c r="M484" s="168">
        <v>0.2</v>
      </c>
      <c r="N484" s="168">
        <v>0.2</v>
      </c>
      <c r="O484" s="168">
        <v>0.2</v>
      </c>
      <c r="P484" s="168">
        <v>0.2</v>
      </c>
      <c r="Q484" s="168">
        <v>0.2</v>
      </c>
      <c r="R484" s="46" t="e">
        <f>#N/A</f>
        <v>#N/A</v>
      </c>
      <c r="S484" s="315"/>
      <c r="T484" s="1"/>
    </row>
    <row r="485" spans="1:20" ht="18" x14ac:dyDescent="0.2">
      <c r="A485" s="598"/>
      <c r="B485" s="292"/>
      <c r="C485" s="293" t="s">
        <v>186</v>
      </c>
      <c r="D485" s="471"/>
      <c r="E485" s="294" t="s">
        <v>214</v>
      </c>
      <c r="F485" s="383">
        <v>0</v>
      </c>
      <c r="G485" s="258">
        <v>0</v>
      </c>
      <c r="H485" s="258">
        <v>0</v>
      </c>
      <c r="I485" s="258">
        <v>0</v>
      </c>
      <c r="J485" s="258">
        <v>0</v>
      </c>
      <c r="K485" s="258">
        <v>0</v>
      </c>
      <c r="L485" s="258">
        <v>0</v>
      </c>
      <c r="M485" s="258">
        <v>0</v>
      </c>
      <c r="N485" s="258">
        <v>0</v>
      </c>
      <c r="O485" s="258">
        <v>0</v>
      </c>
      <c r="P485" s="258">
        <v>0</v>
      </c>
      <c r="Q485" s="258">
        <v>0</v>
      </c>
      <c r="R485" s="46" t="e">
        <f>#N/A</f>
        <v>#N/A</v>
      </c>
      <c r="S485" s="159"/>
      <c r="T485" s="1"/>
    </row>
    <row r="486" spans="1:20" ht="18" x14ac:dyDescent="0.2">
      <c r="A486" s="598"/>
      <c r="B486" s="292"/>
      <c r="C486" s="620"/>
      <c r="D486" s="621"/>
      <c r="E486" s="294" t="s">
        <v>215</v>
      </c>
      <c r="F486" s="383">
        <v>0</v>
      </c>
      <c r="G486" s="258">
        <v>0</v>
      </c>
      <c r="H486" s="258">
        <v>0</v>
      </c>
      <c r="I486" s="258">
        <v>0</v>
      </c>
      <c r="J486" s="258">
        <v>0</v>
      </c>
      <c r="K486" s="258">
        <v>0</v>
      </c>
      <c r="L486" s="258">
        <v>0</v>
      </c>
      <c r="M486" s="258">
        <v>0</v>
      </c>
      <c r="N486" s="258">
        <v>0</v>
      </c>
      <c r="O486" s="258">
        <v>0</v>
      </c>
      <c r="P486" s="258">
        <v>0</v>
      </c>
      <c r="Q486" s="258">
        <v>0</v>
      </c>
      <c r="R486" s="72" t="e">
        <f>#N/A</f>
        <v>#N/A</v>
      </c>
      <c r="S486" s="159"/>
      <c r="T486" s="1"/>
    </row>
    <row r="487" spans="1:20" ht="54" x14ac:dyDescent="0.2">
      <c r="A487" s="598"/>
      <c r="B487" s="292"/>
      <c r="C487" s="293"/>
      <c r="D487" s="293" t="s">
        <v>64</v>
      </c>
      <c r="E487" s="382" t="s">
        <v>216</v>
      </c>
      <c r="F487" s="383">
        <v>0</v>
      </c>
      <c r="G487" s="258">
        <v>0</v>
      </c>
      <c r="H487" s="258">
        <v>0</v>
      </c>
      <c r="I487" s="258">
        <v>0</v>
      </c>
      <c r="J487" s="258">
        <v>0</v>
      </c>
      <c r="K487" s="168">
        <v>1.29</v>
      </c>
      <c r="L487" s="168">
        <v>1.29</v>
      </c>
      <c r="M487" s="168">
        <v>1.29</v>
      </c>
      <c r="N487" s="168">
        <v>1.29</v>
      </c>
      <c r="O487" s="168">
        <v>1.29</v>
      </c>
      <c r="P487" s="168">
        <v>1.29</v>
      </c>
      <c r="Q487" s="168">
        <v>1.29</v>
      </c>
      <c r="R487" s="72" t="e">
        <f>#N/A</f>
        <v>#N/A</v>
      </c>
      <c r="S487" s="159" t="s">
        <v>328</v>
      </c>
      <c r="T487" s="1"/>
    </row>
    <row r="488" spans="1:20" ht="18" x14ac:dyDescent="0.2">
      <c r="A488" s="598"/>
      <c r="B488" s="292"/>
      <c r="C488" s="293"/>
      <c r="D488" s="293" t="s">
        <v>63</v>
      </c>
      <c r="E488" s="382" t="s">
        <v>216</v>
      </c>
      <c r="F488" s="383">
        <v>0</v>
      </c>
      <c r="G488" s="258">
        <v>0</v>
      </c>
      <c r="H488" s="258">
        <v>0</v>
      </c>
      <c r="I488" s="258">
        <v>0</v>
      </c>
      <c r="J488" s="258">
        <v>0</v>
      </c>
      <c r="K488" s="258">
        <v>0</v>
      </c>
      <c r="L488" s="258">
        <v>0</v>
      </c>
      <c r="M488" s="258">
        <v>0</v>
      </c>
      <c r="N488" s="258">
        <v>0</v>
      </c>
      <c r="O488" s="258">
        <v>0</v>
      </c>
      <c r="P488" s="258">
        <v>0</v>
      </c>
      <c r="Q488" s="258">
        <v>0</v>
      </c>
      <c r="R488" s="72" t="e">
        <f>#N/A</f>
        <v>#N/A</v>
      </c>
      <c r="S488" s="159"/>
      <c r="T488" s="1"/>
    </row>
    <row r="489" spans="1:20" ht="18" x14ac:dyDescent="0.2">
      <c r="A489" s="598"/>
      <c r="B489" s="292"/>
      <c r="C489" s="293"/>
      <c r="D489" s="293" t="s">
        <v>71</v>
      </c>
      <c r="E489" s="382" t="s">
        <v>216</v>
      </c>
      <c r="F489" s="383">
        <v>0</v>
      </c>
      <c r="G489" s="258">
        <v>0</v>
      </c>
      <c r="H489" s="258">
        <v>0</v>
      </c>
      <c r="I489" s="258">
        <v>0</v>
      </c>
      <c r="J489" s="258">
        <v>0</v>
      </c>
      <c r="K489" s="258">
        <v>0</v>
      </c>
      <c r="L489" s="258">
        <v>0</v>
      </c>
      <c r="M489" s="258">
        <v>0</v>
      </c>
      <c r="N489" s="258">
        <v>0</v>
      </c>
      <c r="O489" s="258">
        <v>0</v>
      </c>
      <c r="P489" s="258">
        <v>0</v>
      </c>
      <c r="Q489" s="258">
        <v>0</v>
      </c>
      <c r="R489" s="72" t="e">
        <f>#N/A</f>
        <v>#N/A</v>
      </c>
      <c r="S489" s="159"/>
      <c r="T489" s="1"/>
    </row>
    <row r="490" spans="1:20" ht="18" x14ac:dyDescent="0.2">
      <c r="A490" s="598"/>
      <c r="B490" s="267"/>
      <c r="C490" s="309"/>
      <c r="D490" s="309"/>
      <c r="E490" s="268" t="s">
        <v>311</v>
      </c>
      <c r="F490" s="144">
        <v>0.15</v>
      </c>
      <c r="G490" s="124">
        <v>0.15</v>
      </c>
      <c r="H490" s="124">
        <v>0.15</v>
      </c>
      <c r="I490" s="124">
        <v>0.15</v>
      </c>
      <c r="J490" s="124">
        <v>0.15</v>
      </c>
      <c r="K490" s="124">
        <v>0.15</v>
      </c>
      <c r="L490" s="124">
        <v>0.15</v>
      </c>
      <c r="M490" s="124">
        <v>0.15</v>
      </c>
      <c r="N490" s="124">
        <v>0.15</v>
      </c>
      <c r="O490" s="124">
        <v>0.15</v>
      </c>
      <c r="P490" s="124">
        <v>0.15</v>
      </c>
      <c r="Q490" s="323">
        <v>0.15</v>
      </c>
      <c r="R490" s="72" t="e">
        <f>#N/A</f>
        <v>#N/A</v>
      </c>
      <c r="S490" s="159"/>
      <c r="T490" s="1"/>
    </row>
    <row r="491" spans="1:20" ht="35.25" customHeight="1" thickBot="1" x14ac:dyDescent="0.25">
      <c r="A491" s="598"/>
      <c r="B491" s="180">
        <v>3301</v>
      </c>
      <c r="C491" s="181" t="s">
        <v>358</v>
      </c>
      <c r="D491" s="181" t="s">
        <v>249</v>
      </c>
      <c r="E491" s="183" t="s">
        <v>125</v>
      </c>
      <c r="F491" s="262">
        <v>0.9</v>
      </c>
      <c r="G491" s="151">
        <v>0.9</v>
      </c>
      <c r="H491" s="151">
        <v>0.9</v>
      </c>
      <c r="I491" s="151">
        <v>0.9</v>
      </c>
      <c r="J491" s="151">
        <v>0.9</v>
      </c>
      <c r="K491" s="151">
        <v>0.9</v>
      </c>
      <c r="L491" s="151">
        <v>0.9</v>
      </c>
      <c r="M491" s="151">
        <v>0.9</v>
      </c>
      <c r="N491" s="151">
        <v>0.9</v>
      </c>
      <c r="O491" s="151">
        <v>0.9</v>
      </c>
      <c r="P491" s="151">
        <v>0.9</v>
      </c>
      <c r="Q491" s="151">
        <v>0.9</v>
      </c>
      <c r="R491" s="72" t="e">
        <f>#N/A</f>
        <v>#N/A</v>
      </c>
      <c r="S491" s="109"/>
      <c r="T491" s="1"/>
    </row>
    <row r="492" spans="1:20" ht="18.75" thickBot="1" x14ac:dyDescent="0.25">
      <c r="A492" s="618"/>
      <c r="B492" s="608" t="s">
        <v>7</v>
      </c>
      <c r="C492" s="609"/>
      <c r="D492" s="609"/>
      <c r="E492" s="610"/>
      <c r="F492" s="82" t="e">
        <f>#N/A</f>
        <v>#N/A</v>
      </c>
      <c r="G492" s="82" t="e">
        <f>#N/A</f>
        <v>#N/A</v>
      </c>
      <c r="H492" s="82" t="e">
        <f>#N/A</f>
        <v>#N/A</v>
      </c>
      <c r="I492" s="82" t="e">
        <f>#N/A</f>
        <v>#N/A</v>
      </c>
      <c r="J492" s="82" t="e">
        <f>#N/A</f>
        <v>#N/A</v>
      </c>
      <c r="K492" s="82" t="e">
        <f>#N/A</f>
        <v>#N/A</v>
      </c>
      <c r="L492" s="82" t="e">
        <f>#N/A</f>
        <v>#N/A</v>
      </c>
      <c r="M492" s="82" t="e">
        <f>#N/A</f>
        <v>#N/A</v>
      </c>
      <c r="N492" s="82" t="e">
        <f>#N/A</f>
        <v>#N/A</v>
      </c>
      <c r="O492" s="82" t="e">
        <f>#N/A</f>
        <v>#N/A</v>
      </c>
      <c r="P492" s="82" t="e">
        <f>#N/A</f>
        <v>#N/A</v>
      </c>
      <c r="Q492" s="82" t="e">
        <f>#N/A</f>
        <v>#N/A</v>
      </c>
      <c r="R492" s="28" t="e">
        <f>AVERAGE(F492:Q492)</f>
        <v>#N/A</v>
      </c>
      <c r="S492" s="22"/>
      <c r="T492" s="1"/>
    </row>
    <row r="493" spans="1:20" ht="18.75" thickBot="1" x14ac:dyDescent="0.25">
      <c r="A493" s="22"/>
      <c r="B493" s="22"/>
      <c r="C493" s="22"/>
      <c r="D493" s="22"/>
      <c r="E493" s="39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22"/>
      <c r="T493" s="1"/>
    </row>
    <row r="494" spans="1:20" ht="20.25" x14ac:dyDescent="0.2">
      <c r="A494" s="597" t="s">
        <v>35</v>
      </c>
      <c r="B494" s="599" t="s">
        <v>270</v>
      </c>
      <c r="C494" s="600"/>
      <c r="D494" s="600"/>
      <c r="E494" s="600"/>
      <c r="F494" s="116">
        <v>166.86</v>
      </c>
      <c r="G494" s="117">
        <v>166.86</v>
      </c>
      <c r="H494" s="117">
        <v>166.86</v>
      </c>
      <c r="I494" s="117">
        <v>166.86</v>
      </c>
      <c r="J494" s="117">
        <v>166.86</v>
      </c>
      <c r="K494" s="117">
        <v>166.86</v>
      </c>
      <c r="L494" s="117">
        <v>166.86</v>
      </c>
      <c r="M494" s="117">
        <v>166.86</v>
      </c>
      <c r="N494" s="117">
        <v>166.86</v>
      </c>
      <c r="O494" s="117">
        <v>166.86</v>
      </c>
      <c r="P494" s="117">
        <v>166.86</v>
      </c>
      <c r="Q494" s="117">
        <v>166.86</v>
      </c>
      <c r="R494" s="50" t="e">
        <f>#N/A</f>
        <v>#N/A</v>
      </c>
      <c r="S494" s="76"/>
      <c r="T494" s="1"/>
    </row>
    <row r="495" spans="1:20" ht="30" x14ac:dyDescent="0.2">
      <c r="A495" s="598"/>
      <c r="B495" s="299"/>
      <c r="C495" s="293"/>
      <c r="D495" s="293"/>
      <c r="E495" s="354" t="s">
        <v>286</v>
      </c>
      <c r="F495" s="152">
        <v>0</v>
      </c>
      <c r="G495" s="286">
        <v>0</v>
      </c>
      <c r="H495" s="286">
        <v>0</v>
      </c>
      <c r="I495" s="286">
        <v>0</v>
      </c>
      <c r="J495" s="286">
        <v>0</v>
      </c>
      <c r="K495" s="286">
        <v>0</v>
      </c>
      <c r="L495" s="286">
        <v>0</v>
      </c>
      <c r="M495" s="286">
        <v>0</v>
      </c>
      <c r="N495" s="286">
        <v>0</v>
      </c>
      <c r="O495" s="286">
        <v>0</v>
      </c>
      <c r="P495" s="286">
        <v>0</v>
      </c>
      <c r="Q495" s="286">
        <v>0</v>
      </c>
      <c r="R495" s="46" t="e">
        <f>#N/A</f>
        <v>#N/A</v>
      </c>
      <c r="S495" s="57"/>
      <c r="T495" s="1"/>
    </row>
    <row r="496" spans="1:20" ht="18" x14ac:dyDescent="0.2">
      <c r="A496" s="598"/>
      <c r="B496" s="299"/>
      <c r="C496" s="293"/>
      <c r="D496" s="293"/>
      <c r="E496" s="354" t="s">
        <v>267</v>
      </c>
      <c r="F496" s="152">
        <v>0</v>
      </c>
      <c r="G496" s="286">
        <v>0</v>
      </c>
      <c r="H496" s="286">
        <v>0</v>
      </c>
      <c r="I496" s="286">
        <v>0</v>
      </c>
      <c r="J496" s="286">
        <v>0</v>
      </c>
      <c r="K496" s="286">
        <v>0</v>
      </c>
      <c r="L496" s="286">
        <v>0</v>
      </c>
      <c r="M496" s="286">
        <v>0</v>
      </c>
      <c r="N496" s="286">
        <v>0</v>
      </c>
      <c r="O496" s="286">
        <v>0</v>
      </c>
      <c r="P496" s="286">
        <v>0</v>
      </c>
      <c r="Q496" s="356">
        <v>0</v>
      </c>
      <c r="R496" s="46" t="e">
        <f>#N/A</f>
        <v>#N/A</v>
      </c>
      <c r="S496" s="57"/>
      <c r="T496" s="1"/>
    </row>
    <row r="497" spans="1:20" ht="18" x14ac:dyDescent="0.2">
      <c r="A497" s="598"/>
      <c r="B497" s="384"/>
      <c r="C497" s="293"/>
      <c r="D497" s="293"/>
      <c r="E497" s="437" t="s">
        <v>289</v>
      </c>
      <c r="F497" s="152">
        <v>0</v>
      </c>
      <c r="G497" s="286">
        <v>0</v>
      </c>
      <c r="H497" s="286">
        <v>0</v>
      </c>
      <c r="I497" s="168">
        <v>1</v>
      </c>
      <c r="J497" s="168">
        <v>1</v>
      </c>
      <c r="K497" s="168">
        <v>1</v>
      </c>
      <c r="L497" s="168">
        <v>1</v>
      </c>
      <c r="M497" s="168">
        <v>1</v>
      </c>
      <c r="N497" s="168">
        <v>1</v>
      </c>
      <c r="O497" s="168">
        <v>1</v>
      </c>
      <c r="P497" s="168">
        <v>1</v>
      </c>
      <c r="Q497" s="276">
        <v>1</v>
      </c>
      <c r="R497" s="46" t="e">
        <f>#N/A</f>
        <v>#N/A</v>
      </c>
      <c r="S497" s="57"/>
      <c r="T497" s="1"/>
    </row>
    <row r="498" spans="1:20" ht="30" x14ac:dyDescent="0.2">
      <c r="A498" s="598"/>
      <c r="B498" s="384"/>
      <c r="C498" s="293"/>
      <c r="D498" s="293"/>
      <c r="E498" s="437" t="s">
        <v>293</v>
      </c>
      <c r="F498" s="152">
        <v>0</v>
      </c>
      <c r="G498" s="286">
        <v>0</v>
      </c>
      <c r="H498" s="286">
        <v>0</v>
      </c>
      <c r="I498" s="286">
        <v>0</v>
      </c>
      <c r="J498" s="286">
        <v>0</v>
      </c>
      <c r="K498" s="286">
        <v>0</v>
      </c>
      <c r="L498" s="286">
        <v>0</v>
      </c>
      <c r="M498" s="286">
        <v>0</v>
      </c>
      <c r="N498" s="286">
        <v>0</v>
      </c>
      <c r="O498" s="286">
        <v>0</v>
      </c>
      <c r="P498" s="286">
        <v>0</v>
      </c>
      <c r="Q498" s="356">
        <v>0</v>
      </c>
      <c r="R498" s="46" t="e">
        <f>#N/A</f>
        <v>#N/A</v>
      </c>
      <c r="S498" s="57"/>
      <c r="T498" s="1"/>
    </row>
    <row r="499" spans="1:20" ht="30" x14ac:dyDescent="0.2">
      <c r="A499" s="598"/>
      <c r="B499" s="384"/>
      <c r="C499" s="293"/>
      <c r="D499" s="293"/>
      <c r="E499" s="437" t="s">
        <v>294</v>
      </c>
      <c r="F499" s="152">
        <v>0</v>
      </c>
      <c r="G499" s="286">
        <v>0</v>
      </c>
      <c r="H499" s="286">
        <v>0</v>
      </c>
      <c r="I499" s="286">
        <v>0</v>
      </c>
      <c r="J499" s="286">
        <v>0</v>
      </c>
      <c r="K499" s="286">
        <v>0</v>
      </c>
      <c r="L499" s="286">
        <v>0</v>
      </c>
      <c r="M499" s="286">
        <v>0</v>
      </c>
      <c r="N499" s="286">
        <v>0</v>
      </c>
      <c r="O499" s="286">
        <v>0</v>
      </c>
      <c r="P499" s="286">
        <v>0</v>
      </c>
      <c r="Q499" s="356">
        <v>0</v>
      </c>
      <c r="R499" s="46" t="e">
        <f>#N/A</f>
        <v>#N/A</v>
      </c>
      <c r="S499" s="57"/>
      <c r="T499" s="1"/>
    </row>
    <row r="500" spans="1:20" ht="18" x14ac:dyDescent="0.2">
      <c r="A500" s="598"/>
      <c r="B500" s="261">
        <v>4506</v>
      </c>
      <c r="C500" s="174" t="s">
        <v>64</v>
      </c>
      <c r="D500" s="174"/>
      <c r="E500" s="404" t="s">
        <v>292</v>
      </c>
      <c r="F500" s="144">
        <v>1</v>
      </c>
      <c r="G500" s="124">
        <v>1</v>
      </c>
      <c r="H500" s="124">
        <v>1</v>
      </c>
      <c r="I500" s="124">
        <v>1</v>
      </c>
      <c r="J500" s="124">
        <v>1</v>
      </c>
      <c r="K500" s="124">
        <v>1</v>
      </c>
      <c r="L500" s="124">
        <v>1</v>
      </c>
      <c r="M500" s="124">
        <v>1</v>
      </c>
      <c r="N500" s="124">
        <v>1</v>
      </c>
      <c r="O500" s="135">
        <v>0</v>
      </c>
      <c r="P500" s="135">
        <v>0</v>
      </c>
      <c r="Q500" s="140">
        <v>0</v>
      </c>
      <c r="R500" s="46">
        <f>AVERAGE(F500:Q500)</f>
        <v>0.75</v>
      </c>
      <c r="S500" s="57"/>
      <c r="T500" s="1"/>
    </row>
    <row r="501" spans="1:20" ht="18" x14ac:dyDescent="0.2">
      <c r="A501" s="598"/>
      <c r="B501" s="175">
        <v>2280</v>
      </c>
      <c r="C501" s="174" t="s">
        <v>287</v>
      </c>
      <c r="D501" s="174" t="s">
        <v>288</v>
      </c>
      <c r="E501" s="433" t="s">
        <v>291</v>
      </c>
      <c r="F501" s="126">
        <v>0.5</v>
      </c>
      <c r="G501" s="124">
        <v>0.5</v>
      </c>
      <c r="H501" s="124">
        <v>0.5</v>
      </c>
      <c r="I501" s="124">
        <v>0.5</v>
      </c>
      <c r="J501" s="124">
        <v>0.5</v>
      </c>
      <c r="K501" s="135">
        <v>0</v>
      </c>
      <c r="L501" s="135">
        <v>0</v>
      </c>
      <c r="M501" s="135">
        <v>0</v>
      </c>
      <c r="N501" s="135">
        <v>0</v>
      </c>
      <c r="O501" s="135">
        <v>0</v>
      </c>
      <c r="P501" s="135">
        <v>0</v>
      </c>
      <c r="Q501" s="140">
        <v>0</v>
      </c>
      <c r="R501" s="46">
        <f>AVERAGE(F501:Q501)</f>
        <v>0.20833333333333334</v>
      </c>
      <c r="S501" s="57"/>
      <c r="T501" s="1"/>
    </row>
    <row r="502" spans="1:20" ht="29.25" customHeight="1" x14ac:dyDescent="0.2">
      <c r="A502" s="598"/>
      <c r="B502" s="175">
        <v>1810</v>
      </c>
      <c r="C502" s="174"/>
      <c r="D502" s="174"/>
      <c r="E502" s="433" t="s">
        <v>364</v>
      </c>
      <c r="F502" s="135">
        <v>0</v>
      </c>
      <c r="G502" s="135">
        <v>0</v>
      </c>
      <c r="H502" s="135">
        <v>0</v>
      </c>
      <c r="I502" s="135">
        <v>0</v>
      </c>
      <c r="J502" s="135">
        <v>0</v>
      </c>
      <c r="K502" s="135">
        <v>0</v>
      </c>
      <c r="L502" s="135">
        <v>0</v>
      </c>
      <c r="M502" s="135">
        <v>0</v>
      </c>
      <c r="N502" s="135">
        <v>0</v>
      </c>
      <c r="O502" s="135">
        <v>0</v>
      </c>
      <c r="P502" s="135">
        <v>0</v>
      </c>
      <c r="Q502" s="135">
        <v>0</v>
      </c>
      <c r="R502" s="46">
        <f>AVERAGE(F502:Q502)</f>
        <v>0</v>
      </c>
      <c r="S502" s="57"/>
      <c r="T502" s="1"/>
    </row>
    <row r="503" spans="1:20" ht="36.75" customHeight="1" x14ac:dyDescent="0.2">
      <c r="A503" s="598"/>
      <c r="B503" s="175"/>
      <c r="C503" s="174"/>
      <c r="D503" s="174"/>
      <c r="E503" s="433" t="s">
        <v>341</v>
      </c>
      <c r="F503" s="126">
        <v>0.5</v>
      </c>
      <c r="G503" s="124">
        <v>0.5</v>
      </c>
      <c r="H503" s="135">
        <v>0</v>
      </c>
      <c r="I503" s="135">
        <v>0</v>
      </c>
      <c r="J503" s="135">
        <v>0</v>
      </c>
      <c r="K503" s="135">
        <v>0</v>
      </c>
      <c r="L503" s="135">
        <v>0</v>
      </c>
      <c r="M503" s="135">
        <v>0</v>
      </c>
      <c r="N503" s="135">
        <v>0</v>
      </c>
      <c r="O503" s="135">
        <v>0</v>
      </c>
      <c r="P503" s="135">
        <v>0</v>
      </c>
      <c r="Q503" s="135">
        <v>0</v>
      </c>
      <c r="R503" s="46">
        <f>AVERAGE(F503:Q503)</f>
        <v>8.3333333333333329E-2</v>
      </c>
      <c r="S503" s="57"/>
      <c r="T503" s="1"/>
    </row>
    <row r="504" spans="1:20" ht="45" x14ac:dyDescent="0.2">
      <c r="A504" s="598"/>
      <c r="B504" s="175">
        <v>2910</v>
      </c>
      <c r="C504" s="174" t="s">
        <v>133</v>
      </c>
      <c r="D504" s="174" t="s">
        <v>134</v>
      </c>
      <c r="E504" s="353" t="s">
        <v>135</v>
      </c>
      <c r="F504" s="126">
        <v>1</v>
      </c>
      <c r="G504" s="124">
        <v>1</v>
      </c>
      <c r="H504" s="124">
        <v>1</v>
      </c>
      <c r="I504" s="124">
        <v>1</v>
      </c>
      <c r="J504" s="124">
        <v>1</v>
      </c>
      <c r="K504" s="124">
        <v>1</v>
      </c>
      <c r="L504" s="124">
        <v>1</v>
      </c>
      <c r="M504" s="124">
        <v>1</v>
      </c>
      <c r="N504" s="124">
        <v>1</v>
      </c>
      <c r="O504" s="124">
        <v>1</v>
      </c>
      <c r="P504" s="124">
        <v>1</v>
      </c>
      <c r="Q504" s="145">
        <v>1</v>
      </c>
      <c r="R504" s="46" t="e">
        <f>#N/A</f>
        <v>#N/A</v>
      </c>
      <c r="S504" s="57"/>
      <c r="T504" s="1"/>
    </row>
    <row r="505" spans="1:20" ht="27.75" customHeight="1" x14ac:dyDescent="0.2">
      <c r="A505" s="598"/>
      <c r="B505" s="175">
        <v>2910</v>
      </c>
      <c r="C505" s="601" t="s">
        <v>132</v>
      </c>
      <c r="D505" s="601"/>
      <c r="E505" s="353" t="s">
        <v>306</v>
      </c>
      <c r="F505" s="126">
        <v>1.4</v>
      </c>
      <c r="G505" s="124">
        <v>1.4</v>
      </c>
      <c r="H505" s="124">
        <v>1.4</v>
      </c>
      <c r="I505" s="124">
        <v>1.4</v>
      </c>
      <c r="J505" s="124">
        <v>1.4</v>
      </c>
      <c r="K505" s="124">
        <v>1.4</v>
      </c>
      <c r="L505" s="124">
        <v>1.4</v>
      </c>
      <c r="M505" s="124">
        <v>1.4</v>
      </c>
      <c r="N505" s="124">
        <v>1.4</v>
      </c>
      <c r="O505" s="124">
        <v>1.4</v>
      </c>
      <c r="P505" s="124">
        <v>1.4</v>
      </c>
      <c r="Q505" s="145">
        <v>1.4</v>
      </c>
      <c r="R505" s="46" t="e">
        <f>#N/A</f>
        <v>#N/A</v>
      </c>
      <c r="S505" s="57"/>
      <c r="T505" s="1"/>
    </row>
    <row r="506" spans="1:20" ht="18" x14ac:dyDescent="0.2">
      <c r="A506" s="598"/>
      <c r="B506" s="175"/>
      <c r="C506" s="174"/>
      <c r="D506" s="174"/>
      <c r="E506" s="353" t="s">
        <v>253</v>
      </c>
      <c r="F506" s="126">
        <v>0.8</v>
      </c>
      <c r="G506" s="124">
        <v>0.8</v>
      </c>
      <c r="H506" s="124">
        <v>0.8</v>
      </c>
      <c r="I506" s="124">
        <v>0.8</v>
      </c>
      <c r="J506" s="124">
        <v>0.8</v>
      </c>
      <c r="K506" s="124">
        <v>0.8</v>
      </c>
      <c r="L506" s="124">
        <v>0.8</v>
      </c>
      <c r="M506" s="124">
        <v>0.8</v>
      </c>
      <c r="N506" s="124">
        <v>0.8</v>
      </c>
      <c r="O506" s="124">
        <v>0.8</v>
      </c>
      <c r="P506" s="124">
        <v>0.8</v>
      </c>
      <c r="Q506" s="145">
        <v>0.8</v>
      </c>
      <c r="R506" s="46" t="e">
        <f>#N/A</f>
        <v>#N/A</v>
      </c>
      <c r="S506" s="57"/>
      <c r="T506" s="1"/>
    </row>
    <row r="507" spans="1:20" ht="18.75" thickBot="1" x14ac:dyDescent="0.25">
      <c r="A507" s="598"/>
      <c r="B507" s="602" t="s">
        <v>136</v>
      </c>
      <c r="C507" s="603"/>
      <c r="D507" s="603"/>
      <c r="E507" s="603"/>
      <c r="F507" s="122">
        <v>1.45</v>
      </c>
      <c r="G507" s="123">
        <v>1.45</v>
      </c>
      <c r="H507" s="123">
        <v>1.45</v>
      </c>
      <c r="I507" s="123">
        <v>1.45</v>
      </c>
      <c r="J507" s="123">
        <v>1.45</v>
      </c>
      <c r="K507" s="123">
        <v>1.45</v>
      </c>
      <c r="L507" s="123">
        <v>1.45</v>
      </c>
      <c r="M507" s="123">
        <v>1.45</v>
      </c>
      <c r="N507" s="123">
        <v>1.45</v>
      </c>
      <c r="O507" s="123">
        <v>1.45</v>
      </c>
      <c r="P507" s="123">
        <v>1.45</v>
      </c>
      <c r="Q507" s="143">
        <v>1.45</v>
      </c>
      <c r="R507" s="46">
        <f>AVERAGE(F507:Q507)</f>
        <v>1.4499999999999995</v>
      </c>
      <c r="S507" s="56"/>
      <c r="T507" s="1"/>
    </row>
    <row r="508" spans="1:20" ht="18.75" thickBot="1" x14ac:dyDescent="0.25">
      <c r="A508" s="173"/>
      <c r="B508" s="604" t="s">
        <v>7</v>
      </c>
      <c r="C508" s="605"/>
      <c r="D508" s="605"/>
      <c r="E508" s="606"/>
      <c r="F508" s="99" t="e">
        <f>#N/A</f>
        <v>#N/A</v>
      </c>
      <c r="G508" s="99" t="e">
        <f>#N/A</f>
        <v>#N/A</v>
      </c>
      <c r="H508" s="99" t="e">
        <f>#N/A</f>
        <v>#N/A</v>
      </c>
      <c r="I508" s="99" t="e">
        <f>#N/A</f>
        <v>#N/A</v>
      </c>
      <c r="J508" s="99" t="e">
        <f>#N/A</f>
        <v>#N/A</v>
      </c>
      <c r="K508" s="99" t="e">
        <f>#N/A</f>
        <v>#N/A</v>
      </c>
      <c r="L508" s="99" t="e">
        <f>#N/A</f>
        <v>#N/A</v>
      </c>
      <c r="M508" s="99" t="e">
        <f>#N/A</f>
        <v>#N/A</v>
      </c>
      <c r="N508" s="99" t="e">
        <f>#N/A</f>
        <v>#N/A</v>
      </c>
      <c r="O508" s="99" t="e">
        <f>#N/A</f>
        <v>#N/A</v>
      </c>
      <c r="P508" s="99" t="e">
        <f>#N/A</f>
        <v>#N/A</v>
      </c>
      <c r="Q508" s="99" t="e">
        <f>#N/A</f>
        <v>#N/A</v>
      </c>
      <c r="R508" s="28" t="e">
        <f>AVERAGE(F508:Q508)</f>
        <v>#N/A</v>
      </c>
      <c r="S508" s="22"/>
      <c r="T508" s="1"/>
    </row>
    <row r="509" spans="1:20" ht="18.75" thickBot="1" x14ac:dyDescent="0.25">
      <c r="A509" s="22"/>
      <c r="B509" s="22"/>
      <c r="C509" s="22"/>
      <c r="D509" s="22"/>
      <c r="E509" s="39"/>
      <c r="F509" s="15"/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40"/>
      <c r="S509" s="22"/>
      <c r="T509" s="1"/>
    </row>
    <row r="510" spans="1:20" ht="20.25" x14ac:dyDescent="0.2">
      <c r="A510" s="590" t="s">
        <v>188</v>
      </c>
      <c r="B510" s="599" t="s">
        <v>270</v>
      </c>
      <c r="C510" s="600"/>
      <c r="D510" s="600"/>
      <c r="E510" s="607"/>
      <c r="F510" s="116">
        <f>504.87+0.7</f>
        <v>505.57</v>
      </c>
      <c r="G510" s="117" t="e">
        <f>#N/A</f>
        <v>#N/A</v>
      </c>
      <c r="H510" s="117" t="e">
        <f>#N/A</f>
        <v>#N/A</v>
      </c>
      <c r="I510" s="117" t="e">
        <f>#N/A</f>
        <v>#N/A</v>
      </c>
      <c r="J510" s="117" t="e">
        <f>#N/A</f>
        <v>#N/A</v>
      </c>
      <c r="K510" s="117" t="e">
        <f>#N/A</f>
        <v>#N/A</v>
      </c>
      <c r="L510" s="117" t="e">
        <f>#N/A</f>
        <v>#N/A</v>
      </c>
      <c r="M510" s="117" t="e">
        <f>#N/A</f>
        <v>#N/A</v>
      </c>
      <c r="N510" s="117" t="e">
        <f>#N/A</f>
        <v>#N/A</v>
      </c>
      <c r="O510" s="117" t="e">
        <f>#N/A</f>
        <v>#N/A</v>
      </c>
      <c r="P510" s="117" t="e">
        <f>#N/A</f>
        <v>#N/A</v>
      </c>
      <c r="Q510" s="117" t="e">
        <f>#N/A</f>
        <v>#N/A</v>
      </c>
      <c r="R510" s="50" t="e">
        <f>#N/A</f>
        <v>#N/A</v>
      </c>
      <c r="S510" s="106"/>
      <c r="T510" s="1"/>
    </row>
    <row r="511" spans="1:20" ht="30" x14ac:dyDescent="0.2">
      <c r="A511" s="591"/>
      <c r="B511" s="261"/>
      <c r="C511" s="174"/>
      <c r="D511" s="174"/>
      <c r="E511" s="269" t="s">
        <v>343</v>
      </c>
      <c r="F511" s="355">
        <v>0</v>
      </c>
      <c r="G511" s="168">
        <v>-0.3</v>
      </c>
      <c r="H511" s="168">
        <v>-0.3</v>
      </c>
      <c r="I511" s="168">
        <v>-0.3</v>
      </c>
      <c r="J511" s="168">
        <v>-0.3</v>
      </c>
      <c r="K511" s="168">
        <v>-0.3</v>
      </c>
      <c r="L511" s="168">
        <v>-0.3</v>
      </c>
      <c r="M511" s="168">
        <v>-0.3</v>
      </c>
      <c r="N511" s="168">
        <v>-0.3</v>
      </c>
      <c r="O511" s="168">
        <v>-0.3</v>
      </c>
      <c r="P511" s="168">
        <v>-0.3</v>
      </c>
      <c r="Q511" s="168">
        <v>-0.3</v>
      </c>
      <c r="R511" s="46" t="e">
        <f>#N/A</f>
        <v>#N/A</v>
      </c>
      <c r="S511" s="105"/>
      <c r="T511" s="1"/>
    </row>
    <row r="512" spans="1:20" ht="18" x14ac:dyDescent="0.2">
      <c r="A512" s="591"/>
      <c r="B512" s="384" t="s">
        <v>218</v>
      </c>
      <c r="C512" s="293" t="s">
        <v>71</v>
      </c>
      <c r="D512" s="293"/>
      <c r="E512" s="294" t="s">
        <v>217</v>
      </c>
      <c r="F512" s="152">
        <v>0</v>
      </c>
      <c r="G512" s="286">
        <v>0</v>
      </c>
      <c r="H512" s="286">
        <v>0</v>
      </c>
      <c r="I512" s="168">
        <v>1.3</v>
      </c>
      <c r="J512" s="168">
        <v>1.3</v>
      </c>
      <c r="K512" s="168">
        <v>1.3</v>
      </c>
      <c r="L512" s="168">
        <v>1.3</v>
      </c>
      <c r="M512" s="168">
        <v>1.3</v>
      </c>
      <c r="N512" s="168">
        <v>1.3</v>
      </c>
      <c r="O512" s="168">
        <v>1.3</v>
      </c>
      <c r="P512" s="168">
        <v>1.3</v>
      </c>
      <c r="Q512" s="168">
        <v>1.3</v>
      </c>
      <c r="R512" s="46" t="e">
        <f>#N/A</f>
        <v>#N/A</v>
      </c>
      <c r="S512" s="105"/>
      <c r="T512" s="1"/>
    </row>
    <row r="513" spans="1:20" ht="38.25" customHeight="1" x14ac:dyDescent="0.2">
      <c r="A513" s="591"/>
      <c r="B513" s="261"/>
      <c r="C513" s="174"/>
      <c r="D513" s="174"/>
      <c r="E513" s="404" t="s">
        <v>354</v>
      </c>
      <c r="F513" s="121">
        <f>1.73+0.86</f>
        <v>2.59</v>
      </c>
      <c r="G513" s="168">
        <f>1.73+0.86</f>
        <v>2.59</v>
      </c>
      <c r="H513" s="168" t="e">
        <f>#N/A</f>
        <v>#N/A</v>
      </c>
      <c r="I513" s="168" t="e">
        <f>#N/A</f>
        <v>#N/A</v>
      </c>
      <c r="J513" s="168" t="e">
        <f>#N/A</f>
        <v>#N/A</v>
      </c>
      <c r="K513" s="168" t="e">
        <f>#N/A</f>
        <v>#N/A</v>
      </c>
      <c r="L513" s="168" t="e">
        <f>#N/A</f>
        <v>#N/A</v>
      </c>
      <c r="M513" s="168" t="e">
        <f>#N/A</f>
        <v>#N/A</v>
      </c>
      <c r="N513" s="168" t="e">
        <f>#N/A</f>
        <v>#N/A</v>
      </c>
      <c r="O513" s="168" t="e">
        <f>#N/A</f>
        <v>#N/A</v>
      </c>
      <c r="P513" s="168" t="e">
        <f>#N/A</f>
        <v>#N/A</v>
      </c>
      <c r="Q513" s="168" t="e">
        <f>#N/A</f>
        <v>#N/A</v>
      </c>
      <c r="R513" s="46" t="e">
        <f>#N/A</f>
        <v>#N/A</v>
      </c>
      <c r="S513" s="105"/>
      <c r="T513" s="1"/>
    </row>
    <row r="514" spans="1:20" ht="38.25" customHeight="1" x14ac:dyDescent="0.2">
      <c r="A514" s="591"/>
      <c r="B514" s="261"/>
      <c r="C514" s="174"/>
      <c r="D514" s="174"/>
      <c r="E514" s="404" t="s">
        <v>362</v>
      </c>
      <c r="F514" s="121">
        <v>0.4</v>
      </c>
      <c r="G514" s="168">
        <v>0.4</v>
      </c>
      <c r="H514" s="168">
        <v>0.4</v>
      </c>
      <c r="I514" s="168">
        <v>0.4</v>
      </c>
      <c r="J514" s="168">
        <v>0.4</v>
      </c>
      <c r="K514" s="168">
        <v>0.4</v>
      </c>
      <c r="L514" s="168">
        <v>0.4</v>
      </c>
      <c r="M514" s="168">
        <v>0.4</v>
      </c>
      <c r="N514" s="168">
        <v>0.4</v>
      </c>
      <c r="O514" s="168">
        <v>0.4</v>
      </c>
      <c r="P514" s="168">
        <v>0.4</v>
      </c>
      <c r="Q514" s="168">
        <v>0.4</v>
      </c>
      <c r="R514" s="46" t="e">
        <f>#N/A</f>
        <v>#N/A</v>
      </c>
      <c r="S514" s="105"/>
      <c r="T514" s="1"/>
    </row>
    <row r="515" spans="1:20" ht="38.25" customHeight="1" x14ac:dyDescent="0.2">
      <c r="A515" s="591"/>
      <c r="B515" s="261"/>
      <c r="C515" s="174"/>
      <c r="D515" s="174"/>
      <c r="E515" s="404" t="s">
        <v>363</v>
      </c>
      <c r="F515" s="121">
        <v>0.8</v>
      </c>
      <c r="G515" s="168">
        <v>0.8</v>
      </c>
      <c r="H515" s="168">
        <v>0.8</v>
      </c>
      <c r="I515" s="168">
        <v>0.8</v>
      </c>
      <c r="J515" s="168">
        <v>0.8</v>
      </c>
      <c r="K515" s="168">
        <v>0.8</v>
      </c>
      <c r="L515" s="168">
        <v>0.8</v>
      </c>
      <c r="M515" s="168">
        <v>0.8</v>
      </c>
      <c r="N515" s="168">
        <v>0.8</v>
      </c>
      <c r="O515" s="168">
        <v>0.8</v>
      </c>
      <c r="P515" s="168">
        <v>0.8</v>
      </c>
      <c r="Q515" s="168">
        <v>0.8</v>
      </c>
      <c r="R515" s="46" t="e">
        <f>#N/A</f>
        <v>#N/A</v>
      </c>
      <c r="S515" s="105"/>
      <c r="T515" s="1"/>
    </row>
    <row r="516" spans="1:20" ht="30" x14ac:dyDescent="0.2">
      <c r="A516" s="591"/>
      <c r="B516" s="384"/>
      <c r="C516" s="293"/>
      <c r="D516" s="293"/>
      <c r="E516" s="437" t="s">
        <v>293</v>
      </c>
      <c r="F516" s="152">
        <v>0</v>
      </c>
      <c r="G516" s="286">
        <v>0</v>
      </c>
      <c r="H516" s="286">
        <v>0</v>
      </c>
      <c r="I516" s="286">
        <v>0</v>
      </c>
      <c r="J516" s="286">
        <v>0</v>
      </c>
      <c r="K516" s="286">
        <v>0</v>
      </c>
      <c r="L516" s="286">
        <v>0</v>
      </c>
      <c r="M516" s="286">
        <v>0</v>
      </c>
      <c r="N516" s="286">
        <v>0</v>
      </c>
      <c r="O516" s="286">
        <v>0</v>
      </c>
      <c r="P516" s="286">
        <v>0</v>
      </c>
      <c r="Q516" s="356">
        <v>0</v>
      </c>
      <c r="R516" s="46" t="e">
        <f>#N/A</f>
        <v>#N/A</v>
      </c>
      <c r="S516" s="105"/>
      <c r="T516" s="1"/>
    </row>
    <row r="517" spans="1:20" ht="30" x14ac:dyDescent="0.2">
      <c r="A517" s="591"/>
      <c r="B517" s="384"/>
      <c r="C517" s="293"/>
      <c r="D517" s="293"/>
      <c r="E517" s="437" t="s">
        <v>294</v>
      </c>
      <c r="F517" s="152">
        <v>0</v>
      </c>
      <c r="G517" s="286">
        <v>0</v>
      </c>
      <c r="H517" s="286">
        <v>0</v>
      </c>
      <c r="I517" s="286">
        <v>0</v>
      </c>
      <c r="J517" s="286">
        <v>0</v>
      </c>
      <c r="K517" s="286">
        <v>0</v>
      </c>
      <c r="L517" s="286">
        <v>0</v>
      </c>
      <c r="M517" s="286">
        <v>0</v>
      </c>
      <c r="N517" s="286">
        <v>0</v>
      </c>
      <c r="O517" s="286">
        <v>0</v>
      </c>
      <c r="P517" s="286">
        <v>0</v>
      </c>
      <c r="Q517" s="356">
        <v>0</v>
      </c>
      <c r="R517" s="46" t="e">
        <f>#N/A</f>
        <v>#N/A</v>
      </c>
      <c r="S517" s="105"/>
      <c r="T517" s="1"/>
    </row>
    <row r="518" spans="1:20" ht="18" x14ac:dyDescent="0.2">
      <c r="A518" s="591"/>
      <c r="B518" s="384"/>
      <c r="C518" s="293"/>
      <c r="D518" s="293"/>
      <c r="E518" s="437" t="s">
        <v>239</v>
      </c>
      <c r="F518" s="128"/>
      <c r="G518" s="285"/>
      <c r="H518" s="285"/>
      <c r="I518" s="285"/>
      <c r="J518" s="285"/>
      <c r="K518" s="285"/>
      <c r="L518" s="285"/>
      <c r="M518" s="285"/>
      <c r="N518" s="285"/>
      <c r="O518" s="285"/>
      <c r="P518" s="285"/>
      <c r="Q518" s="445"/>
      <c r="R518" s="46"/>
      <c r="S518" s="105"/>
      <c r="T518" s="1"/>
    </row>
    <row r="519" spans="1:20" ht="18" x14ac:dyDescent="0.2">
      <c r="A519" s="591"/>
      <c r="B519" s="175">
        <v>4129</v>
      </c>
      <c r="C519" s="174" t="s">
        <v>149</v>
      </c>
      <c r="D519" s="174" t="s">
        <v>150</v>
      </c>
      <c r="E519" s="179" t="s">
        <v>151</v>
      </c>
      <c r="F519" s="118">
        <v>1</v>
      </c>
      <c r="G519" s="115">
        <v>1</v>
      </c>
      <c r="H519" s="115">
        <v>1</v>
      </c>
      <c r="I519" s="115">
        <v>1</v>
      </c>
      <c r="J519" s="115">
        <v>1</v>
      </c>
      <c r="K519" s="115">
        <v>1</v>
      </c>
      <c r="L519" s="115">
        <v>1</v>
      </c>
      <c r="M519" s="115">
        <v>1</v>
      </c>
      <c r="N519" s="115">
        <v>1</v>
      </c>
      <c r="O519" s="115">
        <v>1</v>
      </c>
      <c r="P519" s="115">
        <v>1</v>
      </c>
      <c r="Q519" s="115">
        <v>1</v>
      </c>
      <c r="R519" s="46" t="e">
        <f>#N/A</f>
        <v>#N/A</v>
      </c>
      <c r="S519" s="105"/>
      <c r="T519" s="1"/>
    </row>
    <row r="520" spans="1:20" ht="18" x14ac:dyDescent="0.2">
      <c r="A520" s="591"/>
      <c r="B520" s="278" t="s">
        <v>45</v>
      </c>
      <c r="C520" s="277"/>
      <c r="D520" s="277"/>
      <c r="E520" s="178" t="s">
        <v>152</v>
      </c>
      <c r="F520" s="118">
        <v>0.1</v>
      </c>
      <c r="G520" s="115">
        <v>0.1</v>
      </c>
      <c r="H520" s="115">
        <v>0.1</v>
      </c>
      <c r="I520" s="115">
        <v>0.1</v>
      </c>
      <c r="J520" s="124">
        <v>0.1</v>
      </c>
      <c r="K520" s="124">
        <v>0.1</v>
      </c>
      <c r="L520" s="124">
        <v>0.1</v>
      </c>
      <c r="M520" s="124">
        <v>0.1</v>
      </c>
      <c r="N520" s="124">
        <v>0.1</v>
      </c>
      <c r="O520" s="124">
        <v>0.1</v>
      </c>
      <c r="P520" s="124">
        <v>0.1</v>
      </c>
      <c r="Q520" s="145">
        <v>0.1</v>
      </c>
      <c r="R520" s="46" t="e">
        <f>#N/A</f>
        <v>#N/A</v>
      </c>
      <c r="S520" s="105"/>
      <c r="T520" s="1"/>
    </row>
    <row r="521" spans="1:20" ht="36" x14ac:dyDescent="0.2">
      <c r="A521" s="591"/>
      <c r="B521" s="175">
        <v>4103</v>
      </c>
      <c r="C521" s="174" t="s">
        <v>143</v>
      </c>
      <c r="D521" s="174" t="s">
        <v>144</v>
      </c>
      <c r="E521" s="179" t="s">
        <v>145</v>
      </c>
      <c r="F521" s="144">
        <v>1</v>
      </c>
      <c r="G521" s="124">
        <v>1</v>
      </c>
      <c r="H521" s="124">
        <v>1</v>
      </c>
      <c r="I521" s="124">
        <v>1</v>
      </c>
      <c r="J521" s="124">
        <v>1</v>
      </c>
      <c r="K521" s="124">
        <v>1</v>
      </c>
      <c r="L521" s="124">
        <v>1</v>
      </c>
      <c r="M521" s="124">
        <v>1</v>
      </c>
      <c r="N521" s="124">
        <v>1</v>
      </c>
      <c r="O521" s="124">
        <v>1</v>
      </c>
      <c r="P521" s="124">
        <v>1</v>
      </c>
      <c r="Q521" s="145">
        <v>1</v>
      </c>
      <c r="R521" s="46" t="e">
        <f>#N/A</f>
        <v>#N/A</v>
      </c>
      <c r="S521" s="136"/>
      <c r="T521" s="1"/>
    </row>
    <row r="522" spans="1:20" ht="18" x14ac:dyDescent="0.2">
      <c r="A522" s="591"/>
      <c r="B522" s="175">
        <v>4100</v>
      </c>
      <c r="C522" s="174" t="s">
        <v>365</v>
      </c>
      <c r="D522" s="174" t="s">
        <v>366</v>
      </c>
      <c r="E522" s="179" t="s">
        <v>114</v>
      </c>
      <c r="F522" s="135">
        <v>0</v>
      </c>
      <c r="G522" s="135">
        <v>0</v>
      </c>
      <c r="H522" s="135">
        <v>0</v>
      </c>
      <c r="I522" s="135">
        <v>0</v>
      </c>
      <c r="J522" s="135">
        <v>0</v>
      </c>
      <c r="K522" s="135">
        <v>0</v>
      </c>
      <c r="L522" s="135">
        <v>0</v>
      </c>
      <c r="M522" s="135">
        <v>0</v>
      </c>
      <c r="N522" s="135">
        <v>0</v>
      </c>
      <c r="O522" s="135">
        <v>0</v>
      </c>
      <c r="P522" s="135">
        <v>0</v>
      </c>
      <c r="Q522" s="135">
        <v>0</v>
      </c>
      <c r="R522" s="46" t="e">
        <f>#N/A</f>
        <v>#N/A</v>
      </c>
      <c r="S522" s="136"/>
      <c r="T522" s="1"/>
    </row>
    <row r="523" spans="1:20" ht="18" x14ac:dyDescent="0.2">
      <c r="A523" s="591"/>
      <c r="B523" s="175">
        <v>4100</v>
      </c>
      <c r="C523" s="174" t="s">
        <v>247</v>
      </c>
      <c r="D523" s="174" t="s">
        <v>172</v>
      </c>
      <c r="E523" s="179" t="s">
        <v>248</v>
      </c>
      <c r="F523" s="144">
        <v>1</v>
      </c>
      <c r="G523" s="124">
        <v>1</v>
      </c>
      <c r="H523" s="124">
        <v>1</v>
      </c>
      <c r="I523" s="124">
        <v>1</v>
      </c>
      <c r="J523" s="124">
        <v>1</v>
      </c>
      <c r="K523" s="124">
        <v>1</v>
      </c>
      <c r="L523" s="124">
        <v>1</v>
      </c>
      <c r="M523" s="124">
        <v>1</v>
      </c>
      <c r="N523" s="124">
        <v>1</v>
      </c>
      <c r="O523" s="124">
        <v>1</v>
      </c>
      <c r="P523" s="124">
        <v>1</v>
      </c>
      <c r="Q523" s="124">
        <v>1</v>
      </c>
      <c r="R523" s="46" t="e">
        <f>#N/A</f>
        <v>#N/A</v>
      </c>
      <c r="S523" s="136"/>
      <c r="T523" s="1"/>
    </row>
    <row r="524" spans="1:20" ht="18" x14ac:dyDescent="0.2">
      <c r="A524" s="591"/>
      <c r="B524" s="175"/>
      <c r="C524" s="174" t="s">
        <v>230</v>
      </c>
      <c r="D524" s="174" t="s">
        <v>227</v>
      </c>
      <c r="E524" s="178" t="s">
        <v>231</v>
      </c>
      <c r="F524" s="124">
        <v>0.5</v>
      </c>
      <c r="G524" s="115">
        <v>0.5</v>
      </c>
      <c r="H524" s="115">
        <v>0.5</v>
      </c>
      <c r="I524" s="115">
        <v>0.5</v>
      </c>
      <c r="J524" s="115">
        <v>0.5</v>
      </c>
      <c r="K524" s="115">
        <v>0.5</v>
      </c>
      <c r="L524" s="115">
        <v>0.5</v>
      </c>
      <c r="M524" s="115">
        <v>0.5</v>
      </c>
      <c r="N524" s="115">
        <v>0.5</v>
      </c>
      <c r="O524" s="115">
        <v>0.5</v>
      </c>
      <c r="P524" s="115">
        <v>0.5</v>
      </c>
      <c r="Q524" s="115">
        <v>0.5</v>
      </c>
      <c r="R524" s="46" t="e">
        <f>#N/A</f>
        <v>#N/A</v>
      </c>
      <c r="S524" s="159"/>
      <c r="T524" s="1"/>
    </row>
    <row r="525" spans="1:20" ht="18.75" thickBot="1" x14ac:dyDescent="0.25">
      <c r="A525" s="591"/>
      <c r="B525" s="279" t="s">
        <v>148</v>
      </c>
      <c r="C525" s="280" t="s">
        <v>146</v>
      </c>
      <c r="D525" s="280" t="s">
        <v>147</v>
      </c>
      <c r="E525" s="281" t="s">
        <v>125</v>
      </c>
      <c r="F525" s="141">
        <v>1</v>
      </c>
      <c r="G525" s="123">
        <v>1</v>
      </c>
      <c r="H525" s="123">
        <v>1</v>
      </c>
      <c r="I525" s="123">
        <v>1</v>
      </c>
      <c r="J525" s="123">
        <v>1</v>
      </c>
      <c r="K525" s="123">
        <v>1</v>
      </c>
      <c r="L525" s="123">
        <v>1</v>
      </c>
      <c r="M525" s="123">
        <v>1</v>
      </c>
      <c r="N525" s="123">
        <v>1</v>
      </c>
      <c r="O525" s="123">
        <v>1</v>
      </c>
      <c r="P525" s="123">
        <v>1</v>
      </c>
      <c r="Q525" s="143">
        <v>1</v>
      </c>
      <c r="R525" s="49" t="e">
        <f>#N/A</f>
        <v>#N/A</v>
      </c>
      <c r="S525" s="109"/>
      <c r="T525" s="1"/>
    </row>
    <row r="526" spans="1:20" ht="18.75" thickBot="1" x14ac:dyDescent="0.25">
      <c r="A526" s="592"/>
      <c r="B526" s="608" t="s">
        <v>7</v>
      </c>
      <c r="C526" s="609"/>
      <c r="D526" s="609"/>
      <c r="E526" s="610"/>
      <c r="F526" s="127" t="e">
        <f>#N/A</f>
        <v>#N/A</v>
      </c>
      <c r="G526" s="127" t="e">
        <f>#N/A</f>
        <v>#N/A</v>
      </c>
      <c r="H526" s="127" t="e">
        <f>#N/A</f>
        <v>#N/A</v>
      </c>
      <c r="I526" s="127" t="e">
        <f>#N/A</f>
        <v>#N/A</v>
      </c>
      <c r="J526" s="127" t="e">
        <f>#N/A</f>
        <v>#N/A</v>
      </c>
      <c r="K526" s="127" t="e">
        <f>#N/A</f>
        <v>#N/A</v>
      </c>
      <c r="L526" s="127" t="e">
        <f>#N/A</f>
        <v>#N/A</v>
      </c>
      <c r="M526" s="127" t="e">
        <f>#N/A</f>
        <v>#N/A</v>
      </c>
      <c r="N526" s="127" t="e">
        <f>#N/A</f>
        <v>#N/A</v>
      </c>
      <c r="O526" s="127" t="e">
        <f>#N/A</f>
        <v>#N/A</v>
      </c>
      <c r="P526" s="127" t="e">
        <f>#N/A</f>
        <v>#N/A</v>
      </c>
      <c r="Q526" s="127" t="e">
        <f>#N/A</f>
        <v>#N/A</v>
      </c>
      <c r="R526" s="28" t="e">
        <f>AVERAGE(F526:Q526)</f>
        <v>#N/A</v>
      </c>
      <c r="S526" s="22"/>
      <c r="T526" s="1"/>
    </row>
    <row r="527" spans="1:20" ht="18.75" thickBot="1" x14ac:dyDescent="0.25">
      <c r="A527" s="22"/>
      <c r="B527" s="22"/>
      <c r="C527" s="22"/>
      <c r="D527" s="22"/>
      <c r="E527" s="39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40"/>
      <c r="S527" s="22"/>
      <c r="T527" s="1"/>
    </row>
    <row r="528" spans="1:20" ht="20.25" x14ac:dyDescent="0.2">
      <c r="A528" s="553" t="s">
        <v>173</v>
      </c>
      <c r="B528" s="599" t="s">
        <v>270</v>
      </c>
      <c r="C528" s="600"/>
      <c r="D528" s="600"/>
      <c r="E528" s="607"/>
      <c r="F528" s="119">
        <v>529.69000000000005</v>
      </c>
      <c r="G528" s="117">
        <v>529.69000000000005</v>
      </c>
      <c r="H528" s="117">
        <v>529.69000000000005</v>
      </c>
      <c r="I528" s="117">
        <v>529.69000000000005</v>
      </c>
      <c r="J528" s="117">
        <v>529.69000000000005</v>
      </c>
      <c r="K528" s="117">
        <v>529.69000000000005</v>
      </c>
      <c r="L528" s="117">
        <v>529.69000000000005</v>
      </c>
      <c r="M528" s="117">
        <v>529.69000000000005</v>
      </c>
      <c r="N528" s="117">
        <v>529.69000000000005</v>
      </c>
      <c r="O528" s="117">
        <v>529.69000000000005</v>
      </c>
      <c r="P528" s="117">
        <v>529.69000000000005</v>
      </c>
      <c r="Q528" s="117">
        <v>529.69000000000005</v>
      </c>
      <c r="R528" s="50" t="e">
        <f>#N/A</f>
        <v>#N/A</v>
      </c>
      <c r="S528" s="55"/>
    </row>
    <row r="529" spans="1:20" ht="18" x14ac:dyDescent="0.2">
      <c r="A529" s="554"/>
      <c r="B529" s="308"/>
      <c r="C529" s="307"/>
      <c r="D529" s="307"/>
      <c r="E529" s="268" t="s">
        <v>278</v>
      </c>
      <c r="F529" s="375">
        <v>-1</v>
      </c>
      <c r="G529" s="168">
        <v>-1</v>
      </c>
      <c r="H529" s="168">
        <v>-1</v>
      </c>
      <c r="I529" s="168">
        <v>-1</v>
      </c>
      <c r="J529" s="168">
        <v>-1</v>
      </c>
      <c r="K529" s="168">
        <v>-1</v>
      </c>
      <c r="L529" s="168">
        <v>-1</v>
      </c>
      <c r="M529" s="168">
        <v>-1</v>
      </c>
      <c r="N529" s="168">
        <v>-1</v>
      </c>
      <c r="O529" s="168">
        <v>-1</v>
      </c>
      <c r="P529" s="168">
        <v>-1</v>
      </c>
      <c r="Q529" s="168">
        <v>-1</v>
      </c>
      <c r="R529" s="46" t="e">
        <f>#N/A</f>
        <v>#N/A</v>
      </c>
      <c r="S529" s="61"/>
    </row>
    <row r="530" spans="1:20" ht="30" x14ac:dyDescent="0.2">
      <c r="A530" s="554"/>
      <c r="B530" s="387">
        <v>4128</v>
      </c>
      <c r="C530" s="388" t="s">
        <v>64</v>
      </c>
      <c r="D530" s="388"/>
      <c r="E530" s="378" t="s">
        <v>220</v>
      </c>
      <c r="F530" s="187">
        <v>0</v>
      </c>
      <c r="G530" s="286">
        <v>0</v>
      </c>
      <c r="H530" s="286">
        <v>0</v>
      </c>
      <c r="I530" s="286">
        <v>0</v>
      </c>
      <c r="J530" s="286">
        <v>0</v>
      </c>
      <c r="K530" s="286">
        <v>0</v>
      </c>
      <c r="L530" s="286">
        <v>0</v>
      </c>
      <c r="M530" s="286">
        <v>0</v>
      </c>
      <c r="N530" s="286">
        <v>0</v>
      </c>
      <c r="O530" s="286">
        <v>0</v>
      </c>
      <c r="P530" s="286">
        <v>0</v>
      </c>
      <c r="Q530" s="356">
        <v>0</v>
      </c>
      <c r="R530" s="46" t="e">
        <f>#N/A</f>
        <v>#N/A</v>
      </c>
      <c r="S530" s="61"/>
    </row>
    <row r="531" spans="1:20" ht="30" x14ac:dyDescent="0.2">
      <c r="A531" s="554"/>
      <c r="B531" s="387">
        <v>4128</v>
      </c>
      <c r="C531" s="388" t="s">
        <v>63</v>
      </c>
      <c r="D531" s="388"/>
      <c r="E531" s="378" t="s">
        <v>220</v>
      </c>
      <c r="F531" s="187">
        <v>0</v>
      </c>
      <c r="G531" s="286">
        <v>0</v>
      </c>
      <c r="H531" s="286">
        <v>0</v>
      </c>
      <c r="I531" s="286">
        <v>0</v>
      </c>
      <c r="J531" s="286">
        <v>0</v>
      </c>
      <c r="K531" s="286">
        <v>0</v>
      </c>
      <c r="L531" s="286">
        <v>0</v>
      </c>
      <c r="M531" s="286">
        <v>0</v>
      </c>
      <c r="N531" s="286">
        <v>0</v>
      </c>
      <c r="O531" s="286">
        <v>0</v>
      </c>
      <c r="P531" s="286">
        <v>0</v>
      </c>
      <c r="Q531" s="356">
        <v>0</v>
      </c>
      <c r="R531" s="46" t="e">
        <f>#N/A</f>
        <v>#N/A</v>
      </c>
      <c r="S531" s="61"/>
    </row>
    <row r="532" spans="1:20" ht="18" x14ac:dyDescent="0.2">
      <c r="A532" s="554"/>
      <c r="B532" s="387"/>
      <c r="C532" s="388"/>
      <c r="D532" s="388"/>
      <c r="E532" s="378" t="s">
        <v>239</v>
      </c>
      <c r="F532" s="187">
        <v>0</v>
      </c>
      <c r="G532" s="286">
        <v>0</v>
      </c>
      <c r="H532" s="286">
        <v>0</v>
      </c>
      <c r="I532" s="286">
        <v>0</v>
      </c>
      <c r="J532" s="286">
        <v>0</v>
      </c>
      <c r="K532" s="286">
        <v>0</v>
      </c>
      <c r="L532" s="286">
        <v>0</v>
      </c>
      <c r="M532" s="286">
        <v>0</v>
      </c>
      <c r="N532" s="286">
        <v>0</v>
      </c>
      <c r="O532" s="286">
        <v>0</v>
      </c>
      <c r="P532" s="286">
        <v>0</v>
      </c>
      <c r="Q532" s="356">
        <v>0</v>
      </c>
      <c r="R532" s="46" t="e">
        <f>#N/A</f>
        <v>#N/A</v>
      </c>
      <c r="S532" s="61"/>
    </row>
    <row r="533" spans="1:20" ht="18" x14ac:dyDescent="0.2">
      <c r="A533" s="554"/>
      <c r="B533" s="387">
        <v>3500</v>
      </c>
      <c r="C533" s="388" t="s">
        <v>109</v>
      </c>
      <c r="D533" s="388"/>
      <c r="E533" s="378" t="s">
        <v>221</v>
      </c>
      <c r="F533" s="380">
        <v>0.1</v>
      </c>
      <c r="G533" s="168">
        <v>0.1</v>
      </c>
      <c r="H533" s="168">
        <v>0.1</v>
      </c>
      <c r="I533" s="168">
        <v>0.1</v>
      </c>
      <c r="J533" s="168">
        <v>0.1</v>
      </c>
      <c r="K533" s="168">
        <v>0.1</v>
      </c>
      <c r="L533" s="168">
        <v>0.1</v>
      </c>
      <c r="M533" s="168">
        <v>0.1</v>
      </c>
      <c r="N533" s="168">
        <v>0.1</v>
      </c>
      <c r="O533" s="168">
        <v>0.1</v>
      </c>
      <c r="P533" s="168">
        <v>0.1</v>
      </c>
      <c r="Q533" s="168">
        <v>0.1</v>
      </c>
      <c r="R533" s="46" t="e">
        <f>#N/A</f>
        <v>#N/A</v>
      </c>
      <c r="S533" s="61"/>
    </row>
    <row r="534" spans="1:20" ht="18" x14ac:dyDescent="0.2">
      <c r="A534" s="554"/>
      <c r="B534" s="384">
        <v>3500</v>
      </c>
      <c r="C534" s="293"/>
      <c r="D534" s="293" t="s">
        <v>109</v>
      </c>
      <c r="E534" s="465" t="s">
        <v>242</v>
      </c>
      <c r="F534" s="187">
        <v>0</v>
      </c>
      <c r="G534" s="258">
        <v>0</v>
      </c>
      <c r="H534" s="258">
        <v>0</v>
      </c>
      <c r="I534" s="258">
        <v>0</v>
      </c>
      <c r="J534" s="258">
        <v>0</v>
      </c>
      <c r="K534" s="258">
        <v>0</v>
      </c>
      <c r="L534" s="258">
        <v>0</v>
      </c>
      <c r="M534" s="258">
        <v>0</v>
      </c>
      <c r="N534" s="258">
        <v>0</v>
      </c>
      <c r="O534" s="258">
        <v>0</v>
      </c>
      <c r="P534" s="258">
        <v>0</v>
      </c>
      <c r="Q534" s="258">
        <v>0</v>
      </c>
      <c r="R534" s="46" t="e">
        <f>#N/A</f>
        <v>#N/A</v>
      </c>
      <c r="S534" s="61"/>
      <c r="T534" s="155"/>
    </row>
    <row r="535" spans="1:20" ht="18" x14ac:dyDescent="0.2">
      <c r="A535" s="554"/>
      <c r="B535" s="384">
        <v>3500</v>
      </c>
      <c r="C535" s="293"/>
      <c r="D535" s="293" t="s">
        <v>109</v>
      </c>
      <c r="E535" s="465" t="s">
        <v>216</v>
      </c>
      <c r="F535" s="187">
        <v>0</v>
      </c>
      <c r="G535" s="258">
        <v>0</v>
      </c>
      <c r="H535" s="258">
        <v>0</v>
      </c>
      <c r="I535" s="258">
        <v>0</v>
      </c>
      <c r="J535" s="258">
        <v>0</v>
      </c>
      <c r="K535" s="258">
        <v>0</v>
      </c>
      <c r="L535" s="258">
        <v>0</v>
      </c>
      <c r="M535" s="258">
        <v>0</v>
      </c>
      <c r="N535" s="258">
        <v>0</v>
      </c>
      <c r="O535" s="258">
        <v>0</v>
      </c>
      <c r="P535" s="258">
        <v>0</v>
      </c>
      <c r="Q535" s="258">
        <v>0</v>
      </c>
      <c r="R535" s="46" t="e">
        <f>#N/A</f>
        <v>#N/A</v>
      </c>
      <c r="S535" s="61"/>
      <c r="T535" s="155"/>
    </row>
    <row r="536" spans="1:20" ht="29.25" customHeight="1" x14ac:dyDescent="0.2">
      <c r="A536" s="554"/>
      <c r="B536" s="611" t="s">
        <v>153</v>
      </c>
      <c r="C536" s="612"/>
      <c r="D536" s="613"/>
      <c r="E536" s="352" t="s">
        <v>60</v>
      </c>
      <c r="F536" s="73">
        <v>0</v>
      </c>
      <c r="G536" s="74">
        <v>0</v>
      </c>
      <c r="H536" s="74">
        <v>0</v>
      </c>
      <c r="I536" s="74">
        <v>0</v>
      </c>
      <c r="J536" s="74">
        <v>0</v>
      </c>
      <c r="K536" s="74">
        <v>-2</v>
      </c>
      <c r="L536" s="74">
        <v>-2</v>
      </c>
      <c r="M536" s="74">
        <v>-2</v>
      </c>
      <c r="N536" s="74">
        <v>-3</v>
      </c>
      <c r="O536" s="74">
        <v>0</v>
      </c>
      <c r="P536" s="74">
        <v>0</v>
      </c>
      <c r="Q536" s="139">
        <v>0</v>
      </c>
      <c r="R536" s="75" t="e">
        <f>#N/A</f>
        <v>#N/A</v>
      </c>
      <c r="S536" s="61" t="s">
        <v>337</v>
      </c>
    </row>
    <row r="537" spans="1:20" ht="29.25" customHeight="1" x14ac:dyDescent="0.2">
      <c r="A537" s="554"/>
      <c r="B537" s="308"/>
      <c r="C537" s="307"/>
      <c r="D537" s="307"/>
      <c r="E537" s="268" t="s">
        <v>357</v>
      </c>
      <c r="F537" s="464">
        <v>0.3</v>
      </c>
      <c r="G537" s="115">
        <v>0.3</v>
      </c>
      <c r="H537" s="134">
        <v>0</v>
      </c>
      <c r="I537" s="134">
        <v>0</v>
      </c>
      <c r="J537" s="134">
        <v>0</v>
      </c>
      <c r="K537" s="134">
        <v>0</v>
      </c>
      <c r="L537" s="134">
        <v>0</v>
      </c>
      <c r="M537" s="134">
        <v>0</v>
      </c>
      <c r="N537" s="134">
        <v>0</v>
      </c>
      <c r="O537" s="134">
        <v>0</v>
      </c>
      <c r="P537" s="134">
        <v>0</v>
      </c>
      <c r="Q537" s="134">
        <v>0</v>
      </c>
      <c r="R537" s="72" t="e">
        <f>#N/A</f>
        <v>#N/A</v>
      </c>
      <c r="S537" s="61"/>
    </row>
    <row r="538" spans="1:20" ht="18" x14ac:dyDescent="0.2">
      <c r="A538" s="554"/>
      <c r="B538" s="308"/>
      <c r="C538" s="307"/>
      <c r="D538" s="307"/>
      <c r="E538" s="268" t="s">
        <v>309</v>
      </c>
      <c r="F538" s="464">
        <v>0.7</v>
      </c>
      <c r="G538" s="115">
        <v>0.7</v>
      </c>
      <c r="H538" s="134">
        <v>0</v>
      </c>
      <c r="I538" s="134">
        <v>0</v>
      </c>
      <c r="J538" s="134">
        <v>0</v>
      </c>
      <c r="K538" s="134">
        <v>0</v>
      </c>
      <c r="L538" s="134">
        <v>0</v>
      </c>
      <c r="M538" s="134">
        <v>0</v>
      </c>
      <c r="N538" s="134">
        <v>0</v>
      </c>
      <c r="O538" s="134">
        <v>0</v>
      </c>
      <c r="P538" s="134">
        <v>0</v>
      </c>
      <c r="Q538" s="134">
        <v>0</v>
      </c>
      <c r="R538" s="46" t="e">
        <f>#N/A</f>
        <v>#N/A</v>
      </c>
      <c r="S538" s="61"/>
    </row>
    <row r="539" spans="1:20" ht="18" x14ac:dyDescent="0.2">
      <c r="A539" s="554"/>
      <c r="B539" s="308"/>
      <c r="C539" s="307"/>
      <c r="D539" s="307"/>
      <c r="E539" s="268" t="s">
        <v>290</v>
      </c>
      <c r="F539" s="464">
        <f>13.84+5.02</f>
        <v>18.86</v>
      </c>
      <c r="G539" s="115">
        <f>13.84+5.02</f>
        <v>18.86</v>
      </c>
      <c r="H539" s="134">
        <v>0</v>
      </c>
      <c r="I539" s="134">
        <v>0</v>
      </c>
      <c r="J539" s="134">
        <v>0</v>
      </c>
      <c r="K539" s="134">
        <v>0</v>
      </c>
      <c r="L539" s="134">
        <v>0</v>
      </c>
      <c r="M539" s="134">
        <v>0</v>
      </c>
      <c r="N539" s="134">
        <v>0</v>
      </c>
      <c r="O539" s="134">
        <v>0</v>
      </c>
      <c r="P539" s="134">
        <v>0</v>
      </c>
      <c r="Q539" s="134">
        <v>0</v>
      </c>
      <c r="R539" s="46">
        <f>AVERAGE(F539:Q539)</f>
        <v>3.1433333333333331</v>
      </c>
      <c r="S539" s="61"/>
    </row>
    <row r="540" spans="1:20" ht="18" x14ac:dyDescent="0.2">
      <c r="A540" s="554"/>
      <c r="B540" s="261">
        <v>6418</v>
      </c>
      <c r="C540" s="174" t="s">
        <v>62</v>
      </c>
      <c r="D540" s="174"/>
      <c r="E540" s="269" t="s">
        <v>233</v>
      </c>
      <c r="F540" s="464">
        <v>1.72</v>
      </c>
      <c r="G540" s="115">
        <v>1.72</v>
      </c>
      <c r="H540" s="115">
        <v>1.72</v>
      </c>
      <c r="I540" s="115">
        <v>1.72</v>
      </c>
      <c r="J540" s="115">
        <v>1.72</v>
      </c>
      <c r="K540" s="115">
        <v>1.72</v>
      </c>
      <c r="L540" s="115">
        <v>1.72</v>
      </c>
      <c r="M540" s="115">
        <v>1.72</v>
      </c>
      <c r="N540" s="115">
        <v>1.72</v>
      </c>
      <c r="O540" s="115">
        <v>1.72</v>
      </c>
      <c r="P540" s="115">
        <v>1.72</v>
      </c>
      <c r="Q540" s="115">
        <v>1.72</v>
      </c>
      <c r="R540" s="46" t="e">
        <f>#N/A</f>
        <v>#N/A</v>
      </c>
      <c r="S540" s="61"/>
    </row>
    <row r="541" spans="1:20" ht="18.75" thickBot="1" x14ac:dyDescent="0.25">
      <c r="A541" s="554"/>
      <c r="B541" s="261">
        <v>6418</v>
      </c>
      <c r="C541" s="174" t="s">
        <v>64</v>
      </c>
      <c r="D541" s="316"/>
      <c r="E541" s="269" t="s">
        <v>233</v>
      </c>
      <c r="F541" s="464">
        <v>1.72</v>
      </c>
      <c r="G541" s="115">
        <v>1.72</v>
      </c>
      <c r="H541" s="115">
        <v>1.72</v>
      </c>
      <c r="I541" s="115">
        <v>1.72</v>
      </c>
      <c r="J541" s="115">
        <v>1.72</v>
      </c>
      <c r="K541" s="115">
        <v>1.72</v>
      </c>
      <c r="L541" s="115">
        <v>1.72</v>
      </c>
      <c r="M541" s="115">
        <v>1.72</v>
      </c>
      <c r="N541" s="115">
        <v>1.72</v>
      </c>
      <c r="O541" s="115">
        <v>1.72</v>
      </c>
      <c r="P541" s="115">
        <v>1.72</v>
      </c>
      <c r="Q541" s="115">
        <v>1.72</v>
      </c>
      <c r="R541" s="46">
        <f>AVERAGE(F541:Q541)</f>
        <v>1.72</v>
      </c>
      <c r="S541" s="61"/>
    </row>
    <row r="542" spans="1:20" ht="18.75" thickBot="1" x14ac:dyDescent="0.25">
      <c r="A542" s="555"/>
      <c r="B542" s="614" t="s">
        <v>7</v>
      </c>
      <c r="C542" s="615"/>
      <c r="D542" s="615"/>
      <c r="E542" s="616"/>
      <c r="F542" s="127" t="e">
        <f>#N/A</f>
        <v>#N/A</v>
      </c>
      <c r="G542" s="127" t="e">
        <f>#N/A</f>
        <v>#N/A</v>
      </c>
      <c r="H542" s="127" t="e">
        <f>#N/A</f>
        <v>#N/A</v>
      </c>
      <c r="I542" s="127" t="e">
        <f>#N/A</f>
        <v>#N/A</v>
      </c>
      <c r="J542" s="127" t="e">
        <f>#N/A</f>
        <v>#N/A</v>
      </c>
      <c r="K542" s="127" t="e">
        <f>#N/A</f>
        <v>#N/A</v>
      </c>
      <c r="L542" s="127" t="e">
        <f>#N/A</f>
        <v>#N/A</v>
      </c>
      <c r="M542" s="127" t="e">
        <f>#N/A</f>
        <v>#N/A</v>
      </c>
      <c r="N542" s="127" t="e">
        <f>#N/A</f>
        <v>#N/A</v>
      </c>
      <c r="O542" s="127" t="e">
        <f>#N/A</f>
        <v>#N/A</v>
      </c>
      <c r="P542" s="127" t="e">
        <f>#N/A</f>
        <v>#N/A</v>
      </c>
      <c r="Q542" s="127" t="e">
        <f>#N/A</f>
        <v>#N/A</v>
      </c>
      <c r="R542" s="28" t="e">
        <f>#N/A</f>
        <v>#N/A</v>
      </c>
      <c r="S542" s="22"/>
    </row>
    <row r="543" spans="1:20" x14ac:dyDescent="0.2">
      <c r="C543" s="6"/>
      <c r="D543" s="6"/>
      <c r="S543"/>
    </row>
    <row r="544" spans="1:20" ht="13.5" thickBot="1" x14ac:dyDescent="0.25">
      <c r="C544" s="6"/>
      <c r="D544" s="6"/>
      <c r="S544"/>
    </row>
    <row r="545" spans="1:20" ht="21" thickBot="1" x14ac:dyDescent="0.25">
      <c r="A545" s="617"/>
      <c r="B545" s="67"/>
      <c r="C545" s="67"/>
      <c r="D545" s="67"/>
      <c r="E545" s="62" t="s">
        <v>275</v>
      </c>
      <c r="F545" s="417" t="e">
        <f>#N/A</f>
        <v>#N/A</v>
      </c>
      <c r="G545" s="417" t="e">
        <f>#N/A</f>
        <v>#N/A</v>
      </c>
      <c r="H545" s="417" t="e">
        <f>#N/A</f>
        <v>#N/A</v>
      </c>
      <c r="I545" s="417" t="e">
        <f>#N/A</f>
        <v>#N/A</v>
      </c>
      <c r="J545" s="417" t="e">
        <f>#N/A</f>
        <v>#N/A</v>
      </c>
      <c r="K545" s="417" t="e">
        <f>#N/A</f>
        <v>#N/A</v>
      </c>
      <c r="L545" s="417" t="e">
        <f>#N/A</f>
        <v>#N/A</v>
      </c>
      <c r="M545" s="417" t="e">
        <f>#N/A</f>
        <v>#N/A</v>
      </c>
      <c r="N545" s="417" t="e">
        <f>#N/A</f>
        <v>#N/A</v>
      </c>
      <c r="O545" s="417" t="e">
        <f>#N/A</f>
        <v>#N/A</v>
      </c>
      <c r="P545" s="417" t="e">
        <f>#N/A</f>
        <v>#N/A</v>
      </c>
      <c r="Q545" s="93" t="e">
        <f>#N/A</f>
        <v>#N/A</v>
      </c>
      <c r="R545" s="68" t="e">
        <f>AVERAGE(F545:Q545)</f>
        <v>#N/A</v>
      </c>
      <c r="S545" s="169"/>
    </row>
    <row r="546" spans="1:20" ht="21" thickBot="1" x14ac:dyDescent="0.25">
      <c r="A546" s="617"/>
      <c r="B546" s="67"/>
      <c r="C546" s="67"/>
      <c r="D546" s="67"/>
      <c r="E546" s="185" t="s">
        <v>219</v>
      </c>
      <c r="F546" s="421">
        <v>2397.3400000000006</v>
      </c>
      <c r="G546" s="422">
        <v>2396.5000000000005</v>
      </c>
      <c r="H546" s="422">
        <v>2391.94</v>
      </c>
      <c r="I546" s="422">
        <v>2391.41</v>
      </c>
      <c r="J546" s="422">
        <v>2363.65</v>
      </c>
      <c r="K546" s="422">
        <v>2362.7199999999998</v>
      </c>
      <c r="L546" s="422">
        <v>2361.2000000000003</v>
      </c>
      <c r="M546" s="422">
        <v>2361.0700000000002</v>
      </c>
      <c r="N546" s="422">
        <v>2362.96</v>
      </c>
      <c r="O546" s="422">
        <v>2359.67</v>
      </c>
      <c r="P546" s="422">
        <v>2325.1200000000003</v>
      </c>
      <c r="Q546" s="423">
        <v>2329.4700000000003</v>
      </c>
      <c r="R546" s="132">
        <f>AVERAGE(F546:Q546)</f>
        <v>2366.9208333333331</v>
      </c>
      <c r="S546" s="169"/>
    </row>
    <row r="547" spans="1:20" ht="21" thickBot="1" x14ac:dyDescent="0.25">
      <c r="A547" s="67"/>
      <c r="B547" s="67"/>
      <c r="C547" s="67"/>
      <c r="D547" s="67"/>
      <c r="E547" s="70" t="s">
        <v>276</v>
      </c>
      <c r="F547" s="419" t="e">
        <f>F545-F546</f>
        <v>#N/A</v>
      </c>
      <c r="G547" s="420" t="e">
        <f>#N/A</f>
        <v>#N/A</v>
      </c>
      <c r="H547" s="420" t="e">
        <f>#N/A</f>
        <v>#N/A</v>
      </c>
      <c r="I547" s="420" t="e">
        <f>#N/A</f>
        <v>#N/A</v>
      </c>
      <c r="J547" s="420" t="e">
        <f>#N/A</f>
        <v>#N/A</v>
      </c>
      <c r="K547" s="420" t="e">
        <f>#N/A</f>
        <v>#N/A</v>
      </c>
      <c r="L547" s="420" t="e">
        <f>#N/A</f>
        <v>#N/A</v>
      </c>
      <c r="M547" s="420" t="e">
        <f>#N/A</f>
        <v>#N/A</v>
      </c>
      <c r="N547" s="420" t="e">
        <f>#N/A</f>
        <v>#N/A</v>
      </c>
      <c r="O547" s="420" t="e">
        <f>#N/A</f>
        <v>#N/A</v>
      </c>
      <c r="P547" s="420" t="e">
        <f>#N/A</f>
        <v>#N/A</v>
      </c>
      <c r="Q547" s="418" t="e">
        <f>#N/A</f>
        <v>#N/A</v>
      </c>
      <c r="R547" s="131" t="e">
        <f>AVERAGE(F547:Q547)</f>
        <v>#N/A</v>
      </c>
      <c r="S547"/>
    </row>
    <row r="548" spans="1:20" x14ac:dyDescent="0.2">
      <c r="C548" s="6"/>
      <c r="D548" s="6"/>
      <c r="S548"/>
    </row>
    <row r="549" spans="1:20" x14ac:dyDescent="0.2">
      <c r="C549" s="6"/>
      <c r="D549" s="6"/>
      <c r="S549"/>
    </row>
    <row r="550" spans="1:20" ht="13.5" thickBot="1" x14ac:dyDescent="0.25">
      <c r="C550" s="6"/>
      <c r="D550" s="6"/>
      <c r="S550"/>
    </row>
    <row r="551" spans="1:20" ht="18.75" thickBot="1" x14ac:dyDescent="0.25">
      <c r="A551" s="537" t="s">
        <v>271</v>
      </c>
      <c r="B551" s="538"/>
      <c r="C551" s="93">
        <f>F419+F430+F436+F444+F465+F471+F483+F494+F510+F528</f>
        <v>2293.8599999999997</v>
      </c>
      <c r="D551" s="6"/>
      <c r="E551" s="416" t="s">
        <v>241</v>
      </c>
      <c r="F551" s="417" t="e">
        <f>F545+F389</f>
        <v>#N/A</v>
      </c>
      <c r="G551" s="417" t="e">
        <f>#N/A</f>
        <v>#N/A</v>
      </c>
      <c r="H551" s="417" t="e">
        <f>#N/A</f>
        <v>#N/A</v>
      </c>
      <c r="I551" s="417" t="e">
        <f>#N/A</f>
        <v>#N/A</v>
      </c>
      <c r="J551" s="417" t="e">
        <f>#N/A</f>
        <v>#N/A</v>
      </c>
      <c r="K551" s="417" t="e">
        <f>#N/A</f>
        <v>#N/A</v>
      </c>
      <c r="L551" s="417" t="e">
        <f>#N/A</f>
        <v>#N/A</v>
      </c>
      <c r="M551" s="417" t="e">
        <f>#N/A</f>
        <v>#N/A</v>
      </c>
      <c r="N551" s="417" t="e">
        <f>#N/A</f>
        <v>#N/A</v>
      </c>
      <c r="O551" s="417" t="e">
        <f>#N/A</f>
        <v>#N/A</v>
      </c>
      <c r="P551" s="417" t="e">
        <f>#N/A</f>
        <v>#N/A</v>
      </c>
      <c r="Q551" s="417" t="e">
        <f>#N/A</f>
        <v>#N/A</v>
      </c>
      <c r="R551" s="20" t="e">
        <f>AVERAGE(F551:Q551)</f>
        <v>#N/A</v>
      </c>
      <c r="S551"/>
    </row>
    <row r="552" spans="1:20" ht="13.5" thickBot="1" x14ac:dyDescent="0.25">
      <c r="C552" s="6"/>
      <c r="D552" s="6"/>
      <c r="S552"/>
    </row>
    <row r="553" spans="1:20" ht="38.25" customHeight="1" thickBot="1" x14ac:dyDescent="0.25">
      <c r="A553" s="537" t="s">
        <v>313</v>
      </c>
      <c r="B553" s="538"/>
      <c r="C553" s="93">
        <f>C551+C395</f>
        <v>3115.1799999999994</v>
      </c>
      <c r="D553" s="6"/>
      <c r="S553"/>
    </row>
    <row r="554" spans="1:20" ht="72.75" thickBot="1" x14ac:dyDescent="0.25">
      <c r="C554" s="6"/>
      <c r="D554" s="6"/>
      <c r="E554" s="416" t="s">
        <v>243</v>
      </c>
      <c r="F554" s="417">
        <f>F557-F536-F432-'Construction cible TPER DIR 18'!F745-'Construction cible TPER DIR 18'!F753-'Construction cible TPER DIR 18'!F739+'Construction cible TPER DIR 18'!F772</f>
        <v>2300.65</v>
      </c>
      <c r="G554" s="417" t="e">
        <f>G557-G536-G432-'Construction cible TPER DIR 18'!G745-'Construction cible TPER DIR 18'!G753-'Construction cible TPER DIR 18'!G739+'Construction cible TPER DIR 18'!G772</f>
        <v>#N/A</v>
      </c>
      <c r="H554" s="417" t="e">
        <f>H557-H536-H432-'Construction cible TPER DIR 18'!H745-'Construction cible TPER DIR 18'!H753-'Construction cible TPER DIR 18'!H739+'Construction cible TPER DIR 18'!H772</f>
        <v>#N/A</v>
      </c>
      <c r="I554" s="417" t="e">
        <f>I557-I536-I432-'Construction cible TPER DIR 18'!I745-'Construction cible TPER DIR 18'!I753-'Construction cible TPER DIR 18'!I739+'Construction cible TPER DIR 18'!I772</f>
        <v>#N/A</v>
      </c>
      <c r="J554" s="417" t="e">
        <f>J557-J536-J432-'Construction cible TPER DIR 18'!J745-'Construction cible TPER DIR 18'!J753-'Construction cible TPER DIR 18'!J739+'Construction cible TPER DIR 18'!J772</f>
        <v>#N/A</v>
      </c>
      <c r="K554" s="417" t="e">
        <f>K557-K536-K432-'Construction cible TPER DIR 18'!K745-'Construction cible TPER DIR 18'!K753-'Construction cible TPER DIR 18'!K739+'Construction cible TPER DIR 18'!K772</f>
        <v>#N/A</v>
      </c>
      <c r="L554" s="417" t="e">
        <f>L557-L536-L432-'Construction cible TPER DIR 18'!L745-'Construction cible TPER DIR 18'!L753-'Construction cible TPER DIR 18'!L739+'Construction cible TPER DIR 18'!L772</f>
        <v>#N/A</v>
      </c>
      <c r="M554" s="417" t="e">
        <f>M557-M536-M432-'Construction cible TPER DIR 18'!M745-'Construction cible TPER DIR 18'!M753-'Construction cible TPER DIR 18'!M739+'Construction cible TPER DIR 18'!M772</f>
        <v>#N/A</v>
      </c>
      <c r="N554" s="417" t="e">
        <f>N557-N536-N432-'Construction cible TPER DIR 18'!N745-'Construction cible TPER DIR 18'!N753-'Construction cible TPER DIR 18'!N739+'Construction cible TPER DIR 18'!N772</f>
        <v>#N/A</v>
      </c>
      <c r="O554" s="417" t="e">
        <f>O557-O536-O432-'Construction cible TPER DIR 18'!O745-'Construction cible TPER DIR 18'!O753-'Construction cible TPER DIR 18'!O739+'Construction cible TPER DIR 18'!O772</f>
        <v>#N/A</v>
      </c>
      <c r="P554" s="417" t="e">
        <f>P557-P536-P432-'Construction cible TPER DIR 18'!P745-'Construction cible TPER DIR 18'!P753-'Construction cible TPER DIR 18'!P739+'Construction cible TPER DIR 18'!P772</f>
        <v>#N/A</v>
      </c>
      <c r="Q554" s="417" t="e">
        <f>Q557-Q536-Q432-'Construction cible TPER DIR 18'!Q745-'Construction cible TPER DIR 18'!Q753-'Construction cible TPER DIR 18'!Q739+'Construction cible TPER DIR 18'!Q772</f>
        <v>#N/A</v>
      </c>
      <c r="R554" s="20" t="e">
        <f>AVERAGE(F554:Q554)</f>
        <v>#N/A</v>
      </c>
      <c r="S554"/>
    </row>
    <row r="555" spans="1:20" x14ac:dyDescent="0.2">
      <c r="C555" s="6"/>
      <c r="D555" s="6"/>
      <c r="S555"/>
    </row>
    <row r="556" spans="1:20" ht="13.5" thickBot="1" x14ac:dyDescent="0.25">
      <c r="C556" s="6"/>
      <c r="D556" s="6"/>
      <c r="S556"/>
    </row>
    <row r="557" spans="1:20" ht="36.75" thickBot="1" x14ac:dyDescent="0.25">
      <c r="C557" s="6"/>
      <c r="D557" s="6"/>
      <c r="E557" s="133" t="s">
        <v>273</v>
      </c>
      <c r="F557" s="69">
        <f>F419+F420+F421+F422+F430+F431+F432+F436+F444+F449+F450+F465+F471+F474+F483+F485+F486+F487+F488+F489+F494+F495+F496+F497+F510+F511+F512+F528+F529+F530+F531+F533+F534+F535+F536+F446+F445+F447+F448+F451+F454+F516+F517+F498+F499+F466+F437+F438+F452+F453+F532+F518+F472+F513+F484+F473+F423+F514+F515</f>
        <v>2294.65</v>
      </c>
      <c r="G557" s="69" t="e">
        <f>#N/A</f>
        <v>#N/A</v>
      </c>
      <c r="H557" s="69" t="e">
        <f>#N/A</f>
        <v>#N/A</v>
      </c>
      <c r="I557" s="69" t="e">
        <f>#N/A</f>
        <v>#N/A</v>
      </c>
      <c r="J557" s="69" t="e">
        <f>#N/A</f>
        <v>#N/A</v>
      </c>
      <c r="K557" s="69" t="e">
        <f>#N/A</f>
        <v>#N/A</v>
      </c>
      <c r="L557" s="69" t="e">
        <f>#N/A</f>
        <v>#N/A</v>
      </c>
      <c r="M557" s="69" t="e">
        <f>#N/A</f>
        <v>#N/A</v>
      </c>
      <c r="N557" s="69" t="e">
        <f>#N/A</f>
        <v>#N/A</v>
      </c>
      <c r="O557" s="69" t="e">
        <f>#N/A</f>
        <v>#N/A</v>
      </c>
      <c r="P557" s="69" t="e">
        <f>#N/A</f>
        <v>#N/A</v>
      </c>
      <c r="Q557" s="69" t="e">
        <f>#N/A</f>
        <v>#N/A</v>
      </c>
      <c r="R557" s="290" t="e">
        <f>AVERAGE(F557:Q557)</f>
        <v>#N/A</v>
      </c>
      <c r="S557" s="169"/>
    </row>
    <row r="558" spans="1:20" ht="21" thickBot="1" x14ac:dyDescent="0.35">
      <c r="C558" s="6"/>
      <c r="D558" s="6"/>
      <c r="E558" s="129" t="s">
        <v>274</v>
      </c>
      <c r="F558" s="130">
        <f>F424+F427+F433+F439+F440+F441+F455+F456+F457+F458+F459+F460+F462+F467+F468+F477+F478+F480+F491+F500+F504+F505+F506+F507+F519+F520+F521+F523+F524+F525+F539+F540+F541+F501+F475+F461+F538+F490+F476+F426+F503+F425+F537+F479+F502+F522</f>
        <v>60.599999999999994</v>
      </c>
      <c r="G558" s="130" t="e">
        <f>#N/A</f>
        <v>#N/A</v>
      </c>
      <c r="H558" s="130" t="e">
        <f>#N/A</f>
        <v>#N/A</v>
      </c>
      <c r="I558" s="130" t="e">
        <f>#N/A</f>
        <v>#N/A</v>
      </c>
      <c r="J558" s="130" t="e">
        <f>#N/A</f>
        <v>#N/A</v>
      </c>
      <c r="K558" s="130" t="e">
        <f>#N/A</f>
        <v>#N/A</v>
      </c>
      <c r="L558" s="130" t="e">
        <f>#N/A</f>
        <v>#N/A</v>
      </c>
      <c r="M558" s="130" t="e">
        <f>#N/A</f>
        <v>#N/A</v>
      </c>
      <c r="N558" s="130" t="e">
        <f>#N/A</f>
        <v>#N/A</v>
      </c>
      <c r="O558" s="130" t="e">
        <f>#N/A</f>
        <v>#N/A</v>
      </c>
      <c r="P558" s="130" t="e">
        <f>#N/A</f>
        <v>#N/A</v>
      </c>
      <c r="Q558" s="130" t="e">
        <f>#N/A</f>
        <v>#N/A</v>
      </c>
      <c r="R558" s="291" t="e">
        <f>AVERAGE(F558:Q558)</f>
        <v>#N/A</v>
      </c>
      <c r="S558" s="397" t="e">
        <f>R557+R558</f>
        <v>#N/A</v>
      </c>
      <c r="T558" s="398" t="e">
        <f>IF(S558=R545,"OK",FALSE)</f>
        <v>#N/A</v>
      </c>
    </row>
    <row r="559" spans="1:20" ht="21" customHeight="1" thickBot="1" x14ac:dyDescent="0.25"/>
    <row r="560" spans="1:20" ht="36.75" thickBot="1" x14ac:dyDescent="0.25">
      <c r="E560" s="133" t="s">
        <v>273</v>
      </c>
      <c r="F560" s="69">
        <f>F557+F399</f>
        <v>3164.42</v>
      </c>
      <c r="G560" s="69" t="e">
        <f>#N/A</f>
        <v>#N/A</v>
      </c>
      <c r="H560" s="69" t="e">
        <f>#N/A</f>
        <v>#N/A</v>
      </c>
      <c r="I560" s="69" t="e">
        <f>#N/A</f>
        <v>#N/A</v>
      </c>
      <c r="J560" s="69" t="e">
        <f>#N/A</f>
        <v>#N/A</v>
      </c>
      <c r="K560" s="69" t="e">
        <f>#N/A</f>
        <v>#N/A</v>
      </c>
      <c r="L560" s="69" t="e">
        <f>#N/A</f>
        <v>#N/A</v>
      </c>
      <c r="M560" s="69" t="e">
        <f>#N/A</f>
        <v>#N/A</v>
      </c>
      <c r="N560" s="69" t="e">
        <f>#N/A</f>
        <v>#N/A</v>
      </c>
      <c r="O560" s="69" t="e">
        <f>#N/A</f>
        <v>#N/A</v>
      </c>
      <c r="P560" s="69" t="e">
        <f>#N/A</f>
        <v>#N/A</v>
      </c>
      <c r="Q560" s="69" t="e">
        <f>#N/A</f>
        <v>#N/A</v>
      </c>
      <c r="R560" s="290" t="e">
        <f>AVERAGE(F560:Q560)</f>
        <v>#N/A</v>
      </c>
    </row>
    <row r="561" spans="2:20" ht="30.75" customHeight="1" thickBot="1" x14ac:dyDescent="0.25">
      <c r="E561" s="129" t="s">
        <v>274</v>
      </c>
      <c r="F561" s="394">
        <f>F558+F400</f>
        <v>82.11</v>
      </c>
      <c r="G561" s="394" t="e">
        <f>#N/A</f>
        <v>#N/A</v>
      </c>
      <c r="H561" s="394" t="e">
        <f>#N/A</f>
        <v>#N/A</v>
      </c>
      <c r="I561" s="394" t="e">
        <f>#N/A</f>
        <v>#N/A</v>
      </c>
      <c r="J561" s="394" t="e">
        <f>#N/A</f>
        <v>#N/A</v>
      </c>
      <c r="K561" s="394" t="e">
        <f>#N/A</f>
        <v>#N/A</v>
      </c>
      <c r="L561" s="394" t="e">
        <f>#N/A</f>
        <v>#N/A</v>
      </c>
      <c r="M561" s="394" t="e">
        <f>#N/A</f>
        <v>#N/A</v>
      </c>
      <c r="N561" s="394" t="e">
        <f>#N/A</f>
        <v>#N/A</v>
      </c>
      <c r="O561" s="394" t="e">
        <f>#N/A</f>
        <v>#N/A</v>
      </c>
      <c r="P561" s="394" t="e">
        <f>#N/A</f>
        <v>#N/A</v>
      </c>
      <c r="Q561" s="394" t="e">
        <f>#N/A</f>
        <v>#N/A</v>
      </c>
      <c r="R561" s="476" t="e">
        <f>AVERAGE(F561:Q561)</f>
        <v>#N/A</v>
      </c>
      <c r="S561" s="20" t="e">
        <f>R560+R561</f>
        <v>#N/A</v>
      </c>
    </row>
    <row r="564" spans="2:20" ht="13.5" thickBot="1" x14ac:dyDescent="0.25"/>
    <row r="565" spans="2:20" ht="70.5" customHeight="1" thickBot="1" x14ac:dyDescent="0.4">
      <c r="B565" s="478" t="s">
        <v>237</v>
      </c>
      <c r="C565" s="478" t="s">
        <v>324</v>
      </c>
      <c r="D565" s="478" t="s">
        <v>323</v>
      </c>
      <c r="E565" s="478" t="s">
        <v>322</v>
      </c>
      <c r="F565" s="479" t="s">
        <v>114</v>
      </c>
      <c r="G565" s="479" t="s">
        <v>314</v>
      </c>
      <c r="H565" s="479" t="s">
        <v>69</v>
      </c>
      <c r="I565" s="478" t="s">
        <v>60</v>
      </c>
      <c r="J565" s="478" t="s">
        <v>315</v>
      </c>
      <c r="K565" s="478" t="s">
        <v>316</v>
      </c>
      <c r="L565" s="479" t="s">
        <v>58</v>
      </c>
      <c r="M565" s="479" t="s">
        <v>317</v>
      </c>
      <c r="N565" s="478" t="s">
        <v>318</v>
      </c>
      <c r="O565" s="479" t="s">
        <v>319</v>
      </c>
      <c r="P565" s="479" t="s">
        <v>59</v>
      </c>
      <c r="Q565" s="479" t="s">
        <v>320</v>
      </c>
      <c r="R565" s="479" t="s">
        <v>321</v>
      </c>
      <c r="S565" s="480" t="e">
        <f>C553+C566+D566+E566+I566+J566+K566+N566+B566</f>
        <v>#N/A</v>
      </c>
      <c r="T565" s="398" t="e">
        <f>IF(S565=R560,"OK",FALSE)</f>
        <v>#N/A</v>
      </c>
    </row>
    <row r="566" spans="2:20" ht="38.25" customHeight="1" thickBot="1" x14ac:dyDescent="0.35">
      <c r="B566" s="475" t="e">
        <f>R46+R51+R56+R61+R80+R176+R245+R250+R274+R473</f>
        <v>#N/A</v>
      </c>
      <c r="C566" s="475" t="e">
        <f>R25+R529+R307+R308+R279+R445+R472+R273+R200+R199+R119+R513+R511+R484+R452+R453+R454+R423+R348+R118+R117+R13+R422+R142+R514+R515</f>
        <v>#N/A</v>
      </c>
      <c r="D566" s="475" t="e">
        <f>R420+R421+R431+R446+R450+R487+R488+R489+R495+R512+R533+R534+R535+R530+R531+R485+R486+R474+R449</f>
        <v>#N/A</v>
      </c>
      <c r="E566" s="475" t="e">
        <f>R497</f>
        <v>#N/A</v>
      </c>
      <c r="F566" s="474" t="e">
        <f>R14+R134+R177+R262+R280+R289+R455+R462+R475+R480+R500+R501+R520+R523+R540+R541+R524+R424+R502+R522</f>
        <v>#N/A</v>
      </c>
      <c r="G566" s="474" t="e">
        <f>R16+R178+R456+R457+R458+R477+R478+R491+R504+R519+R521+R525+R15+R425+R479</f>
        <v>#N/A</v>
      </c>
      <c r="H566" s="474" t="e">
        <f>R20+R74+R86+R87+R88+R507</f>
        <v>#N/A</v>
      </c>
      <c r="I566" s="475" t="e">
        <f>R536+R432</f>
        <v>#N/A</v>
      </c>
      <c r="J566" s="475">
        <f>R380</f>
        <v>17</v>
      </c>
      <c r="K566" s="475">
        <f>R372</f>
        <v>29.083333333333332</v>
      </c>
      <c r="L566" s="474" t="e">
        <f>R440+R439+R353</f>
        <v>#N/A</v>
      </c>
      <c r="M566" s="474" t="e">
        <f>R260</f>
        <v>#N/A</v>
      </c>
      <c r="N566" s="475">
        <f>R366</f>
        <v>10</v>
      </c>
      <c r="O566" s="474" t="e">
        <f>R427+R282+R261</f>
        <v>#N/A</v>
      </c>
      <c r="P566" s="474" t="e">
        <f>R21+R263+R264+R285+R290+R310+R311+R426+R467+R468+R476+R490+R505+R506+R460+R284</f>
        <v>#N/A</v>
      </c>
      <c r="Q566" s="474" t="e">
        <f>R539+R538+R283+R503+R537</f>
        <v>#N/A</v>
      </c>
      <c r="R566" s="474" t="e">
        <f>R459</f>
        <v>#N/A</v>
      </c>
      <c r="S566" s="481" t="e">
        <f>F566+G566+H566+L566+M566+O566+P566+Q566+R566</f>
        <v>#N/A</v>
      </c>
      <c r="T566" s="398" t="e">
        <f>IF(S566=R561,"OK",FALSE)</f>
        <v>#N/A</v>
      </c>
    </row>
    <row r="567" spans="2:20" ht="45" customHeight="1" thickBot="1" x14ac:dyDescent="0.35">
      <c r="S567" s="482" t="e">
        <f>SUM(S565:S566)</f>
        <v>#N/A</v>
      </c>
    </row>
    <row r="568" spans="2:20" ht="36" customHeight="1" thickBot="1" x14ac:dyDescent="0.35">
      <c r="Q568" s="483" t="s">
        <v>325</v>
      </c>
      <c r="R568" s="483"/>
      <c r="S568" s="482">
        <v>5.64</v>
      </c>
    </row>
    <row r="569" spans="2:20" ht="29.25" customHeight="1" thickBot="1" x14ac:dyDescent="0.35">
      <c r="F569" s="477"/>
      <c r="G569" s="477"/>
      <c r="H569" s="477"/>
      <c r="I569" s="477"/>
      <c r="Q569" s="483" t="s">
        <v>326</v>
      </c>
      <c r="R569" s="483"/>
      <c r="S569" s="482">
        <v>8.08</v>
      </c>
    </row>
    <row r="570" spans="2:20" ht="34.5" customHeight="1" thickBot="1" x14ac:dyDescent="0.35">
      <c r="Q570" s="484" t="s">
        <v>239</v>
      </c>
      <c r="R570" s="483"/>
      <c r="S570" s="482">
        <v>-9.61</v>
      </c>
    </row>
    <row r="571" spans="2:20" ht="34.5" customHeight="1" thickBot="1" x14ac:dyDescent="0.35">
      <c r="Q571" s="484" t="s">
        <v>327</v>
      </c>
      <c r="R571" s="483"/>
      <c r="S571" s="482" t="e">
        <f>S567+S568+S569+S570</f>
        <v>#N/A</v>
      </c>
    </row>
    <row r="572" spans="2:20" ht="30.75" customHeight="1" x14ac:dyDescent="0.2"/>
  </sheetData>
  <sheetProtection selectLockedCells="1" selectUnlockedCells="1"/>
  <mergeCells count="287">
    <mergeCell ref="A494:A507"/>
    <mergeCell ref="B494:E494"/>
    <mergeCell ref="C505:D505"/>
    <mergeCell ref="B507:E507"/>
    <mergeCell ref="B508:E508"/>
    <mergeCell ref="A510:A526"/>
    <mergeCell ref="B510:E510"/>
    <mergeCell ref="B526:E526"/>
    <mergeCell ref="A553:B553"/>
    <mergeCell ref="A528:A542"/>
    <mergeCell ref="B528:E528"/>
    <mergeCell ref="B536:D536"/>
    <mergeCell ref="B542:E542"/>
    <mergeCell ref="A545:A546"/>
    <mergeCell ref="A551:B551"/>
    <mergeCell ref="A465:A469"/>
    <mergeCell ref="B465:E465"/>
    <mergeCell ref="B467:D467"/>
    <mergeCell ref="B468:D468"/>
    <mergeCell ref="B469:E469"/>
    <mergeCell ref="A471:A481"/>
    <mergeCell ref="B471:E471"/>
    <mergeCell ref="B481:E481"/>
    <mergeCell ref="A483:A492"/>
    <mergeCell ref="B483:E483"/>
    <mergeCell ref="C486:D486"/>
    <mergeCell ref="B492:E492"/>
    <mergeCell ref="A436:A442"/>
    <mergeCell ref="B436:E436"/>
    <mergeCell ref="B442:E442"/>
    <mergeCell ref="A444:A463"/>
    <mergeCell ref="B444:E444"/>
    <mergeCell ref="C445:D445"/>
    <mergeCell ref="C446:D446"/>
    <mergeCell ref="C449:D449"/>
    <mergeCell ref="C450:D450"/>
    <mergeCell ref="C455:D455"/>
    <mergeCell ref="C456:D456"/>
    <mergeCell ref="C459:D459"/>
    <mergeCell ref="B460:D460"/>
    <mergeCell ref="B463:E463"/>
    <mergeCell ref="F417:Q417"/>
    <mergeCell ref="A419:A428"/>
    <mergeCell ref="B419:E419"/>
    <mergeCell ref="C427:D427"/>
    <mergeCell ref="B428:E428"/>
    <mergeCell ref="A430:A434"/>
    <mergeCell ref="B430:E430"/>
    <mergeCell ref="C432:D432"/>
    <mergeCell ref="B434:E434"/>
    <mergeCell ref="A389:B389"/>
    <mergeCell ref="A392:B392"/>
    <mergeCell ref="A395:B395"/>
    <mergeCell ref="S399:T399"/>
    <mergeCell ref="B376:B378"/>
    <mergeCell ref="C376:E376"/>
    <mergeCell ref="C378:E378"/>
    <mergeCell ref="B380:B382"/>
    <mergeCell ref="C380:E380"/>
    <mergeCell ref="C382:E382"/>
    <mergeCell ref="B369:B370"/>
    <mergeCell ref="C369:E369"/>
    <mergeCell ref="S369:T369"/>
    <mergeCell ref="C370:E370"/>
    <mergeCell ref="B372:B374"/>
    <mergeCell ref="C372:E372"/>
    <mergeCell ref="C374:E374"/>
    <mergeCell ref="A384:B384"/>
    <mergeCell ref="A335:A341"/>
    <mergeCell ref="B335:B337"/>
    <mergeCell ref="C335:E335"/>
    <mergeCell ref="C337:E337"/>
    <mergeCell ref="B339:B341"/>
    <mergeCell ref="C339:E339"/>
    <mergeCell ref="C341:E341"/>
    <mergeCell ref="A343:B343"/>
    <mergeCell ref="A347:A382"/>
    <mergeCell ref="B347:B350"/>
    <mergeCell ref="C347:E347"/>
    <mergeCell ref="C350:E350"/>
    <mergeCell ref="B352:B354"/>
    <mergeCell ref="C352:E352"/>
    <mergeCell ref="C354:E354"/>
    <mergeCell ref="B356:B359"/>
    <mergeCell ref="C356:E356"/>
    <mergeCell ref="C359:E359"/>
    <mergeCell ref="B361:B364"/>
    <mergeCell ref="C361:E361"/>
    <mergeCell ref="C364:E364"/>
    <mergeCell ref="B366:B367"/>
    <mergeCell ref="C366:E366"/>
    <mergeCell ref="C367:E367"/>
    <mergeCell ref="B318:B319"/>
    <mergeCell ref="C318:E318"/>
    <mergeCell ref="C319:E319"/>
    <mergeCell ref="A321:B321"/>
    <mergeCell ref="A324:A330"/>
    <mergeCell ref="B324:B326"/>
    <mergeCell ref="C324:E324"/>
    <mergeCell ref="C326:E326"/>
    <mergeCell ref="B328:B330"/>
    <mergeCell ref="C328:E328"/>
    <mergeCell ref="C330:E330"/>
    <mergeCell ref="C298:E298"/>
    <mergeCell ref="C300:E300"/>
    <mergeCell ref="B302:B304"/>
    <mergeCell ref="C302:E302"/>
    <mergeCell ref="C304:E304"/>
    <mergeCell ref="B306:B312"/>
    <mergeCell ref="C306:E306"/>
    <mergeCell ref="C312:E312"/>
    <mergeCell ref="B314:B316"/>
    <mergeCell ref="C314:E314"/>
    <mergeCell ref="C316:E316"/>
    <mergeCell ref="B249:B252"/>
    <mergeCell ref="C249:E249"/>
    <mergeCell ref="C252:E252"/>
    <mergeCell ref="A254:B254"/>
    <mergeCell ref="A258:A319"/>
    <mergeCell ref="B258:B265"/>
    <mergeCell ref="C258:E258"/>
    <mergeCell ref="C265:E265"/>
    <mergeCell ref="B267:B270"/>
    <mergeCell ref="C267:E267"/>
    <mergeCell ref="C270:E270"/>
    <mergeCell ref="B272:B276"/>
    <mergeCell ref="C272:E272"/>
    <mergeCell ref="C276:E276"/>
    <mergeCell ref="B278:B286"/>
    <mergeCell ref="C278:E278"/>
    <mergeCell ref="C286:E286"/>
    <mergeCell ref="B288:B291"/>
    <mergeCell ref="C288:E288"/>
    <mergeCell ref="C291:E291"/>
    <mergeCell ref="B293:B296"/>
    <mergeCell ref="C293:E293"/>
    <mergeCell ref="C296:E296"/>
    <mergeCell ref="B298:B300"/>
    <mergeCell ref="B236:B238"/>
    <mergeCell ref="C236:E236"/>
    <mergeCell ref="C238:E238"/>
    <mergeCell ref="B240:B242"/>
    <mergeCell ref="C240:E240"/>
    <mergeCell ref="C242:E242"/>
    <mergeCell ref="B244:B247"/>
    <mergeCell ref="C244:E244"/>
    <mergeCell ref="C247:E247"/>
    <mergeCell ref="B224:B226"/>
    <mergeCell ref="C224:E224"/>
    <mergeCell ref="C226:E226"/>
    <mergeCell ref="B228:B230"/>
    <mergeCell ref="C228:E228"/>
    <mergeCell ref="C230:E230"/>
    <mergeCell ref="B232:B234"/>
    <mergeCell ref="C232:E232"/>
    <mergeCell ref="C234:E234"/>
    <mergeCell ref="B212:B214"/>
    <mergeCell ref="C212:E212"/>
    <mergeCell ref="C214:E214"/>
    <mergeCell ref="B216:B218"/>
    <mergeCell ref="C216:E216"/>
    <mergeCell ref="C218:E218"/>
    <mergeCell ref="B220:B222"/>
    <mergeCell ref="C220:E220"/>
    <mergeCell ref="C222:E222"/>
    <mergeCell ref="B198:B202"/>
    <mergeCell ref="C198:E198"/>
    <mergeCell ref="C202:E202"/>
    <mergeCell ref="B204:B206"/>
    <mergeCell ref="C204:E204"/>
    <mergeCell ref="C206:E206"/>
    <mergeCell ref="B208:B210"/>
    <mergeCell ref="C208:E208"/>
    <mergeCell ref="C210:E210"/>
    <mergeCell ref="A162:A169"/>
    <mergeCell ref="B162:B165"/>
    <mergeCell ref="C162:E162"/>
    <mergeCell ref="C165:E165"/>
    <mergeCell ref="B167:B169"/>
    <mergeCell ref="C167:E167"/>
    <mergeCell ref="C169:E169"/>
    <mergeCell ref="A171:B171"/>
    <mergeCell ref="A175:A252"/>
    <mergeCell ref="B175:B179"/>
    <mergeCell ref="C175:E175"/>
    <mergeCell ref="C179:E179"/>
    <mergeCell ref="B181:B184"/>
    <mergeCell ref="C181:E181"/>
    <mergeCell ref="C184:E184"/>
    <mergeCell ref="B186:B188"/>
    <mergeCell ref="C186:E186"/>
    <mergeCell ref="C188:E188"/>
    <mergeCell ref="B190:B192"/>
    <mergeCell ref="C190:E190"/>
    <mergeCell ref="C192:E192"/>
    <mergeCell ref="B194:B196"/>
    <mergeCell ref="C194:E194"/>
    <mergeCell ref="C196:E196"/>
    <mergeCell ref="A132:A157"/>
    <mergeCell ref="B132:B135"/>
    <mergeCell ref="C132:E132"/>
    <mergeCell ref="C135:E135"/>
    <mergeCell ref="B137:B139"/>
    <mergeCell ref="C137:E137"/>
    <mergeCell ref="C139:E139"/>
    <mergeCell ref="B141:B145"/>
    <mergeCell ref="C141:E141"/>
    <mergeCell ref="C145:E145"/>
    <mergeCell ref="B147:B149"/>
    <mergeCell ref="C147:E147"/>
    <mergeCell ref="C149:E149"/>
    <mergeCell ref="B151:B153"/>
    <mergeCell ref="C151:E151"/>
    <mergeCell ref="C153:E153"/>
    <mergeCell ref="B155:B157"/>
    <mergeCell ref="C155:E155"/>
    <mergeCell ref="C157:E157"/>
    <mergeCell ref="T106:W106"/>
    <mergeCell ref="C110:E110"/>
    <mergeCell ref="B112:B114"/>
    <mergeCell ref="C112:E112"/>
    <mergeCell ref="C114:E114"/>
    <mergeCell ref="B116:B122"/>
    <mergeCell ref="C116:E116"/>
    <mergeCell ref="C122:E122"/>
    <mergeCell ref="A129:B129"/>
    <mergeCell ref="A97:B97"/>
    <mergeCell ref="A101:A127"/>
    <mergeCell ref="B101:B104"/>
    <mergeCell ref="C101:E101"/>
    <mergeCell ref="C104:E104"/>
    <mergeCell ref="B106:B110"/>
    <mergeCell ref="C106:E106"/>
    <mergeCell ref="B124:B127"/>
    <mergeCell ref="C124:E124"/>
    <mergeCell ref="C127:E127"/>
    <mergeCell ref="A70:B70"/>
    <mergeCell ref="A73:A75"/>
    <mergeCell ref="B73:B75"/>
    <mergeCell ref="C73:E73"/>
    <mergeCell ref="C75:E75"/>
    <mergeCell ref="A79:A94"/>
    <mergeCell ref="B79:B82"/>
    <mergeCell ref="C79:E79"/>
    <mergeCell ref="C82:E82"/>
    <mergeCell ref="B84:B89"/>
    <mergeCell ref="C84:E84"/>
    <mergeCell ref="C89:E89"/>
    <mergeCell ref="B91:B94"/>
    <mergeCell ref="C91:E91"/>
    <mergeCell ref="C94:E94"/>
    <mergeCell ref="A45:A68"/>
    <mergeCell ref="B45:B48"/>
    <mergeCell ref="C45:E45"/>
    <mergeCell ref="C48:E48"/>
    <mergeCell ref="B50:B53"/>
    <mergeCell ref="C50:E50"/>
    <mergeCell ref="C53:E53"/>
    <mergeCell ref="B55:B58"/>
    <mergeCell ref="C55:E55"/>
    <mergeCell ref="C58:E58"/>
    <mergeCell ref="B60:B64"/>
    <mergeCell ref="C60:E60"/>
    <mergeCell ref="C64:E64"/>
    <mergeCell ref="B66:B68"/>
    <mergeCell ref="C66:E66"/>
    <mergeCell ref="C68:E68"/>
    <mergeCell ref="F10:Q10"/>
    <mergeCell ref="A12:A39"/>
    <mergeCell ref="B12:B17"/>
    <mergeCell ref="C12:E12"/>
    <mergeCell ref="C17:E17"/>
    <mergeCell ref="B19:B22"/>
    <mergeCell ref="C19:E19"/>
    <mergeCell ref="C22:E22"/>
    <mergeCell ref="B24:B27"/>
    <mergeCell ref="C24:E24"/>
    <mergeCell ref="C27:E27"/>
    <mergeCell ref="B29:B31"/>
    <mergeCell ref="C29:E29"/>
    <mergeCell ref="C31:E31"/>
    <mergeCell ref="B33:B35"/>
    <mergeCell ref="C33:E33"/>
    <mergeCell ref="C35:E35"/>
    <mergeCell ref="B37:B39"/>
    <mergeCell ref="C37:E37"/>
    <mergeCell ref="C39:E39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10" manualBreakCount="10">
    <brk id="70" max="19" man="1"/>
    <brk id="129" max="19" man="1"/>
    <brk id="171" max="19" man="1"/>
    <brk id="243" max="19" man="1"/>
    <brk id="305" max="19" man="1"/>
    <brk id="345" max="19" man="1"/>
    <brk id="405" max="19" man="1"/>
    <brk id="443" max="19" man="1"/>
    <brk id="470" max="19" man="1"/>
    <brk id="527" max="19" man="1"/>
  </rowBreaks>
  <legacy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U150"/>
  <sheetViews>
    <sheetView showGridLines="0" view="pageBreakPreview" zoomScale="55" zoomScaleNormal="50" zoomScaleSheetLayoutView="55" workbookViewId="0">
      <selection activeCell="C127" sqref="C127"/>
    </sheetView>
  </sheetViews>
  <sheetFormatPr baseColWidth="10" defaultRowHeight="12.75" x14ac:dyDescent="0.2"/>
  <cols>
    <col min="1" max="1" width="23.85546875" style="6" customWidth="1"/>
    <col min="2" max="2" width="17.42578125" style="6" customWidth="1"/>
    <col min="3" max="3" width="22.42578125" style="6" customWidth="1"/>
    <col min="4" max="4" width="19.42578125" style="6" customWidth="1"/>
    <col min="5" max="5" width="43.42578125" customWidth="1"/>
    <col min="6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0.140625" bestFit="1" customWidth="1"/>
    <col min="15" max="15" width="16.42578125" bestFit="1" customWidth="1"/>
    <col min="16" max="16" width="18.7109375" bestFit="1" customWidth="1"/>
    <col min="17" max="17" width="18.85546875" customWidth="1"/>
    <col min="18" max="18" width="37.42578125" bestFit="1" customWidth="1"/>
    <col min="19" max="19" width="35.42578125" customWidth="1"/>
  </cols>
  <sheetData>
    <row r="1" spans="1:19" ht="18" x14ac:dyDescent="0.25">
      <c r="A1" s="43"/>
      <c r="B1" s="43"/>
      <c r="C1" s="43"/>
      <c r="D1" s="43"/>
      <c r="E1" s="8" t="s">
        <v>48</v>
      </c>
    </row>
    <row r="2" spans="1:19" ht="18" x14ac:dyDescent="0.25">
      <c r="A2" s="52"/>
      <c r="B2" s="52"/>
      <c r="C2" s="52"/>
      <c r="D2" s="52"/>
      <c r="E2" s="8" t="s">
        <v>49</v>
      </c>
      <c r="H2" s="10"/>
    </row>
    <row r="3" spans="1:19" ht="18" x14ac:dyDescent="0.25">
      <c r="A3" s="42"/>
      <c r="B3" s="42"/>
      <c r="C3" s="42"/>
      <c r="D3" s="42"/>
      <c r="E3" s="8"/>
      <c r="H3" s="10"/>
    </row>
    <row r="4" spans="1:19" ht="18" x14ac:dyDescent="0.25">
      <c r="A4" s="42"/>
      <c r="B4" s="42"/>
      <c r="C4" s="42"/>
      <c r="D4" s="42"/>
      <c r="E4" s="63" t="s">
        <v>74</v>
      </c>
      <c r="H4" s="10"/>
    </row>
    <row r="5" spans="1:19" ht="18" x14ac:dyDescent="0.25">
      <c r="A5" s="42"/>
      <c r="B5" s="42"/>
      <c r="C5" s="42"/>
      <c r="D5" s="42"/>
      <c r="E5" s="8" t="s">
        <v>277</v>
      </c>
      <c r="H5" s="10"/>
    </row>
    <row r="6" spans="1:19" ht="18" x14ac:dyDescent="0.25">
      <c r="A6" s="42"/>
      <c r="B6" s="42"/>
      <c r="C6" s="42"/>
      <c r="D6" s="42"/>
      <c r="E6" s="8"/>
    </row>
    <row r="7" spans="1:19" ht="18" x14ac:dyDescent="0.25">
      <c r="A7" s="42"/>
      <c r="B7" s="42"/>
      <c r="C7" s="42"/>
      <c r="D7" s="42"/>
      <c r="E7" s="7"/>
      <c r="J7" s="9"/>
      <c r="Q7" s="64" t="s">
        <v>6</v>
      </c>
      <c r="R7" s="65">
        <v>43019</v>
      </c>
    </row>
    <row r="9" spans="1:19" ht="13.5" thickBot="1" x14ac:dyDescent="0.25">
      <c r="H9" s="9"/>
      <c r="R9" s="11"/>
    </row>
    <row r="10" spans="1:19" s="4" customFormat="1" ht="31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</row>
    <row r="11" spans="1:19" s="2" customFormat="1" ht="74.25" customHeight="1" thickBot="1" x14ac:dyDescent="0.25">
      <c r="A11" s="3"/>
      <c r="B11" s="232" t="s">
        <v>66</v>
      </c>
      <c r="C11" s="233" t="s">
        <v>120</v>
      </c>
      <c r="D11" s="233" t="s">
        <v>121</v>
      </c>
      <c r="E11" s="234" t="s">
        <v>122</v>
      </c>
      <c r="F11" s="235" t="s">
        <v>27</v>
      </c>
      <c r="G11" s="236" t="s">
        <v>16</v>
      </c>
      <c r="H11" s="236" t="s">
        <v>17</v>
      </c>
      <c r="I11" s="236" t="s">
        <v>18</v>
      </c>
      <c r="J11" s="236" t="s">
        <v>19</v>
      </c>
      <c r="K11" s="236" t="s">
        <v>20</v>
      </c>
      <c r="L11" s="236" t="s">
        <v>21</v>
      </c>
      <c r="M11" s="236" t="s">
        <v>22</v>
      </c>
      <c r="N11" s="236" t="s">
        <v>23</v>
      </c>
      <c r="O11" s="236" t="s">
        <v>24</v>
      </c>
      <c r="P11" s="236" t="s">
        <v>25</v>
      </c>
      <c r="Q11" s="319" t="s">
        <v>26</v>
      </c>
      <c r="R11" s="332" t="s">
        <v>5</v>
      </c>
      <c r="S11" s="332" t="s">
        <v>50</v>
      </c>
    </row>
    <row r="12" spans="1:19" s="1" customFormat="1" ht="31.5" customHeight="1" x14ac:dyDescent="0.2">
      <c r="A12" s="597" t="s">
        <v>30</v>
      </c>
      <c r="B12" s="645" t="s">
        <v>270</v>
      </c>
      <c r="C12" s="646"/>
      <c r="D12" s="646"/>
      <c r="E12" s="647"/>
      <c r="F12" s="216">
        <v>115</v>
      </c>
      <c r="G12" s="217">
        <v>115</v>
      </c>
      <c r="H12" s="217">
        <v>115</v>
      </c>
      <c r="I12" s="217">
        <v>115</v>
      </c>
      <c r="J12" s="217">
        <v>115</v>
      </c>
      <c r="K12" s="217">
        <v>115</v>
      </c>
      <c r="L12" s="217">
        <v>115</v>
      </c>
      <c r="M12" s="217">
        <v>115</v>
      </c>
      <c r="N12" s="217">
        <v>115</v>
      </c>
      <c r="O12" s="217">
        <v>115</v>
      </c>
      <c r="P12" s="217">
        <v>115</v>
      </c>
      <c r="Q12" s="217">
        <v>115</v>
      </c>
      <c r="R12" s="245" t="e">
        <f>#N/A</f>
        <v>#N/A</v>
      </c>
      <c r="S12" s="106"/>
    </row>
    <row r="13" spans="1:19" s="1" customFormat="1" ht="58.5" customHeight="1" x14ac:dyDescent="0.2">
      <c r="A13" s="598"/>
      <c r="B13" s="295"/>
      <c r="C13" s="362" t="s">
        <v>71</v>
      </c>
      <c r="D13" s="362"/>
      <c r="E13" s="296" t="s">
        <v>224</v>
      </c>
      <c r="F13" s="121"/>
      <c r="G13" s="168"/>
      <c r="H13" s="168"/>
      <c r="I13" s="168"/>
      <c r="J13" s="168"/>
      <c r="K13" s="168"/>
      <c r="L13" s="168"/>
      <c r="M13" s="168"/>
      <c r="N13" s="168"/>
      <c r="O13" s="168"/>
      <c r="P13" s="168"/>
      <c r="Q13" s="168"/>
      <c r="R13" s="222"/>
      <c r="S13" s="105"/>
    </row>
    <row r="14" spans="1:19" s="1" customFormat="1" ht="38.25" customHeight="1" x14ac:dyDescent="0.2">
      <c r="A14" s="598"/>
      <c r="B14" s="295"/>
      <c r="C14" s="362" t="s">
        <v>71</v>
      </c>
      <c r="D14" s="362"/>
      <c r="E14" s="296" t="s">
        <v>224</v>
      </c>
      <c r="F14" s="121"/>
      <c r="G14" s="168"/>
      <c r="H14" s="168"/>
      <c r="I14" s="168"/>
      <c r="J14" s="168"/>
      <c r="K14" s="168"/>
      <c r="L14" s="168"/>
      <c r="M14" s="168"/>
      <c r="N14" s="168"/>
      <c r="O14" s="168"/>
      <c r="P14" s="168"/>
      <c r="Q14" s="168"/>
      <c r="R14" s="222"/>
      <c r="S14" s="105"/>
    </row>
    <row r="15" spans="1:19" s="1" customFormat="1" ht="38.25" customHeight="1" x14ac:dyDescent="0.2">
      <c r="A15" s="598"/>
      <c r="B15" s="295"/>
      <c r="C15" s="362" t="s">
        <v>70</v>
      </c>
      <c r="D15" s="362"/>
      <c r="E15" s="296" t="s">
        <v>224</v>
      </c>
      <c r="F15" s="121"/>
      <c r="G15" s="168"/>
      <c r="H15" s="168"/>
      <c r="I15" s="168"/>
      <c r="J15" s="168"/>
      <c r="K15" s="168"/>
      <c r="L15" s="168"/>
      <c r="M15" s="168"/>
      <c r="N15" s="168"/>
      <c r="O15" s="168"/>
      <c r="P15" s="168"/>
      <c r="Q15" s="168"/>
      <c r="R15" s="222"/>
      <c r="S15" s="105"/>
    </row>
    <row r="16" spans="1:19" s="1" customFormat="1" ht="33.75" customHeight="1" x14ac:dyDescent="0.2">
      <c r="A16" s="598"/>
      <c r="B16" s="180"/>
      <c r="C16" s="176"/>
      <c r="D16" s="176"/>
      <c r="E16" s="199"/>
      <c r="F16" s="228">
        <v>0</v>
      </c>
      <c r="G16" s="228">
        <v>0</v>
      </c>
      <c r="H16" s="228">
        <v>0</v>
      </c>
      <c r="I16" s="228">
        <v>0</v>
      </c>
      <c r="J16" s="228">
        <v>0</v>
      </c>
      <c r="K16" s="228">
        <v>0</v>
      </c>
      <c r="L16" s="228">
        <v>0</v>
      </c>
      <c r="M16" s="228">
        <v>0</v>
      </c>
      <c r="N16" s="228">
        <v>0</v>
      </c>
      <c r="O16" s="228">
        <v>0</v>
      </c>
      <c r="P16" s="228">
        <v>0</v>
      </c>
      <c r="Q16" s="321">
        <v>0</v>
      </c>
      <c r="R16" s="222" t="e">
        <f>#N/A</f>
        <v>#N/A</v>
      </c>
      <c r="S16" s="105"/>
    </row>
    <row r="17" spans="1:19" s="1" customFormat="1" ht="33.75" customHeight="1" x14ac:dyDescent="0.2">
      <c r="A17" s="598"/>
      <c r="B17" s="180"/>
      <c r="C17" s="317"/>
      <c r="D17" s="403"/>
      <c r="E17" s="199" t="s">
        <v>310</v>
      </c>
      <c r="F17" s="225">
        <v>0.2</v>
      </c>
      <c r="G17" s="226">
        <v>0.2</v>
      </c>
      <c r="H17" s="226">
        <v>0.2</v>
      </c>
      <c r="I17" s="226">
        <v>0.2</v>
      </c>
      <c r="J17" s="226">
        <v>0.2</v>
      </c>
      <c r="K17" s="226">
        <v>0.2</v>
      </c>
      <c r="L17" s="226">
        <v>0.2</v>
      </c>
      <c r="M17" s="226">
        <v>0.2</v>
      </c>
      <c r="N17" s="226">
        <v>0.2</v>
      </c>
      <c r="O17" s="226">
        <v>0.2</v>
      </c>
      <c r="P17" s="226">
        <v>0.2</v>
      </c>
      <c r="Q17" s="226">
        <v>0.2</v>
      </c>
      <c r="R17" s="222" t="e">
        <f>#N/A</f>
        <v>#N/A</v>
      </c>
      <c r="S17" s="315"/>
    </row>
    <row r="18" spans="1:19" s="1" customFormat="1" ht="40.5" customHeight="1" thickBot="1" x14ac:dyDescent="0.25">
      <c r="A18" s="598"/>
      <c r="B18" s="255">
        <v>3100</v>
      </c>
      <c r="C18" s="648" t="s">
        <v>118</v>
      </c>
      <c r="D18" s="649"/>
      <c r="E18" s="361" t="s">
        <v>119</v>
      </c>
      <c r="F18" s="360">
        <v>0.5</v>
      </c>
      <c r="G18" s="358">
        <v>0.5</v>
      </c>
      <c r="H18" s="358">
        <v>0.5</v>
      </c>
      <c r="I18" s="358">
        <v>0.5</v>
      </c>
      <c r="J18" s="358">
        <v>0.5</v>
      </c>
      <c r="K18" s="358">
        <v>0.5</v>
      </c>
      <c r="L18" s="358">
        <v>0.5</v>
      </c>
      <c r="M18" s="358">
        <v>0.5</v>
      </c>
      <c r="N18" s="358">
        <v>0.5</v>
      </c>
      <c r="O18" s="358">
        <v>0.5</v>
      </c>
      <c r="P18" s="358">
        <v>0.5</v>
      </c>
      <c r="Q18" s="359">
        <v>0.5</v>
      </c>
      <c r="R18" s="222" t="e">
        <f>#N/A</f>
        <v>#N/A</v>
      </c>
      <c r="S18" s="109"/>
    </row>
    <row r="19" spans="1:19" s="1" customFormat="1" ht="22.5" customHeight="1" thickBot="1" x14ac:dyDescent="0.25">
      <c r="A19" s="618"/>
      <c r="B19" s="650" t="s">
        <v>7</v>
      </c>
      <c r="C19" s="651"/>
      <c r="D19" s="651"/>
      <c r="E19" s="652"/>
      <c r="F19" s="82" t="e">
        <f>#N/A</f>
        <v>#N/A</v>
      </c>
      <c r="G19" s="82" t="e">
        <f>#N/A</f>
        <v>#N/A</v>
      </c>
      <c r="H19" s="82" t="e">
        <f>#N/A</f>
        <v>#N/A</v>
      </c>
      <c r="I19" s="82" t="e">
        <f>#N/A</f>
        <v>#N/A</v>
      </c>
      <c r="J19" s="82" t="e">
        <f>#N/A</f>
        <v>#N/A</v>
      </c>
      <c r="K19" s="82" t="e">
        <f>#N/A</f>
        <v>#N/A</v>
      </c>
      <c r="L19" s="82" t="e">
        <f>#N/A</f>
        <v>#N/A</v>
      </c>
      <c r="M19" s="82" t="e">
        <f>#N/A</f>
        <v>#N/A</v>
      </c>
      <c r="N19" s="82" t="e">
        <f>#N/A</f>
        <v>#N/A</v>
      </c>
      <c r="O19" s="82" t="e">
        <f>#N/A</f>
        <v>#N/A</v>
      </c>
      <c r="P19" s="82" t="e">
        <f>#N/A</f>
        <v>#N/A</v>
      </c>
      <c r="Q19" s="82" t="e">
        <f>#N/A</f>
        <v>#N/A</v>
      </c>
      <c r="R19" s="28" t="e">
        <f>AVERAGE(F19:Q19)</f>
        <v>#N/A</v>
      </c>
      <c r="S19" s="22"/>
    </row>
    <row r="20" spans="1:19" s="1" customFormat="1" ht="22.5" customHeight="1" thickBot="1" x14ac:dyDescent="0.25">
      <c r="A20" s="22"/>
      <c r="B20" s="289"/>
      <c r="C20" s="289"/>
      <c r="D20" s="289"/>
      <c r="E20" s="289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9" s="5" customFormat="1" ht="37.5" customHeight="1" x14ac:dyDescent="0.2">
      <c r="A21" s="643" t="s">
        <v>179</v>
      </c>
      <c r="B21" s="599" t="s">
        <v>270</v>
      </c>
      <c r="C21" s="600"/>
      <c r="D21" s="600"/>
      <c r="E21" s="607"/>
      <c r="F21" s="216">
        <v>90.3</v>
      </c>
      <c r="G21" s="217">
        <v>90.3</v>
      </c>
      <c r="H21" s="217">
        <v>90.3</v>
      </c>
      <c r="I21" s="217">
        <v>90.3</v>
      </c>
      <c r="J21" s="217">
        <v>90.3</v>
      </c>
      <c r="K21" s="217">
        <v>90.3</v>
      </c>
      <c r="L21" s="217">
        <v>90.3</v>
      </c>
      <c r="M21" s="217">
        <v>90.3</v>
      </c>
      <c r="N21" s="217">
        <v>90.3</v>
      </c>
      <c r="O21" s="217">
        <v>90.3</v>
      </c>
      <c r="P21" s="217">
        <v>90.3</v>
      </c>
      <c r="Q21" s="217">
        <v>90.3</v>
      </c>
      <c r="R21" s="245">
        <f>AVERAGE(F21:Q21)</f>
        <v>90.299999999999969</v>
      </c>
      <c r="S21" s="363"/>
    </row>
    <row r="22" spans="1:19" s="5" customFormat="1" ht="37.5" customHeight="1" x14ac:dyDescent="0.2">
      <c r="A22" s="644"/>
      <c r="B22" s="295">
        <v>3400</v>
      </c>
      <c r="C22" s="362"/>
      <c r="D22" s="362"/>
      <c r="E22" s="296" t="s">
        <v>226</v>
      </c>
      <c r="F22" s="220">
        <v>1</v>
      </c>
      <c r="G22" s="221">
        <v>1</v>
      </c>
      <c r="H22" s="221">
        <v>1</v>
      </c>
      <c r="I22" s="221">
        <v>1</v>
      </c>
      <c r="J22" s="221">
        <v>1</v>
      </c>
      <c r="K22" s="221">
        <v>1</v>
      </c>
      <c r="L22" s="221">
        <v>1</v>
      </c>
      <c r="M22" s="221">
        <v>1</v>
      </c>
      <c r="N22" s="221">
        <v>1</v>
      </c>
      <c r="O22" s="221">
        <v>1</v>
      </c>
      <c r="P22" s="221">
        <v>1</v>
      </c>
      <c r="Q22" s="221">
        <v>1</v>
      </c>
      <c r="R22" s="222">
        <f>AVERAGE(F22:Q22)</f>
        <v>1</v>
      </c>
      <c r="S22" s="364"/>
    </row>
    <row r="23" spans="1:19" s="5" customFormat="1" ht="28.5" customHeight="1" x14ac:dyDescent="0.2">
      <c r="A23" s="644"/>
      <c r="B23" s="218" t="s">
        <v>138</v>
      </c>
      <c r="C23" s="623" t="s">
        <v>108</v>
      </c>
      <c r="D23" s="623"/>
      <c r="E23" s="223" t="s">
        <v>225</v>
      </c>
      <c r="F23" s="138">
        <v>-2.9</v>
      </c>
      <c r="G23" s="74">
        <v>-2.9</v>
      </c>
      <c r="H23" s="74">
        <v>-2.9</v>
      </c>
      <c r="I23" s="74">
        <v>-2.9</v>
      </c>
      <c r="J23" s="74">
        <v>-2.9</v>
      </c>
      <c r="K23" s="74">
        <v>-2.9</v>
      </c>
      <c r="L23" s="74">
        <v>-2.9</v>
      </c>
      <c r="M23" s="74">
        <v>-2.9</v>
      </c>
      <c r="N23" s="74">
        <v>-2.9</v>
      </c>
      <c r="O23" s="74">
        <v>-2.9</v>
      </c>
      <c r="P23" s="74">
        <v>-2.9</v>
      </c>
      <c r="Q23" s="74">
        <v>-2.9</v>
      </c>
      <c r="R23" s="222">
        <f>AVERAGE(F23:Q23)</f>
        <v>-2.899999999999999</v>
      </c>
      <c r="S23" s="365"/>
    </row>
    <row r="24" spans="1:19" s="5" customFormat="1" ht="35.25" customHeight="1" thickBot="1" x14ac:dyDescent="0.25">
      <c r="A24" s="644"/>
      <c r="B24" s="367"/>
      <c r="C24" s="368"/>
      <c r="D24" s="368"/>
      <c r="E24" s="369"/>
      <c r="F24" s="228">
        <v>0</v>
      </c>
      <c r="G24" s="228">
        <v>0</v>
      </c>
      <c r="H24" s="228">
        <v>0</v>
      </c>
      <c r="I24" s="228">
        <v>0</v>
      </c>
      <c r="J24" s="228">
        <v>0</v>
      </c>
      <c r="K24" s="228">
        <v>0</v>
      </c>
      <c r="L24" s="228">
        <v>0</v>
      </c>
      <c r="M24" s="228">
        <v>0</v>
      </c>
      <c r="N24" s="228">
        <v>0</v>
      </c>
      <c r="O24" s="228">
        <v>0</v>
      </c>
      <c r="P24" s="228">
        <v>0</v>
      </c>
      <c r="Q24" s="321">
        <v>0</v>
      </c>
      <c r="R24" s="227">
        <f>AVERAGE(F24:Q24)</f>
        <v>0</v>
      </c>
      <c r="S24" s="366"/>
    </row>
    <row r="25" spans="1:19" s="5" customFormat="1" ht="33.75" customHeight="1" thickBot="1" x14ac:dyDescent="0.25">
      <c r="A25" s="638"/>
      <c r="B25" s="633" t="s">
        <v>7</v>
      </c>
      <c r="C25" s="634"/>
      <c r="D25" s="634"/>
      <c r="E25" s="635"/>
      <c r="F25" s="230" t="e">
        <f>#N/A</f>
        <v>#N/A</v>
      </c>
      <c r="G25" s="230" t="e">
        <f>#N/A</f>
        <v>#N/A</v>
      </c>
      <c r="H25" s="230" t="e">
        <f>#N/A</f>
        <v>#N/A</v>
      </c>
      <c r="I25" s="230" t="e">
        <f>#N/A</f>
        <v>#N/A</v>
      </c>
      <c r="J25" s="230" t="e">
        <f>#N/A</f>
        <v>#N/A</v>
      </c>
      <c r="K25" s="230" t="e">
        <f>#N/A</f>
        <v>#N/A</v>
      </c>
      <c r="L25" s="230" t="e">
        <f>#N/A</f>
        <v>#N/A</v>
      </c>
      <c r="M25" s="230" t="e">
        <f>#N/A</f>
        <v>#N/A</v>
      </c>
      <c r="N25" s="230" t="e">
        <f>#N/A</f>
        <v>#N/A</v>
      </c>
      <c r="O25" s="230" t="e">
        <f>#N/A</f>
        <v>#N/A</v>
      </c>
      <c r="P25" s="230" t="e">
        <f>#N/A</f>
        <v>#N/A</v>
      </c>
      <c r="Q25" s="230" t="e">
        <f>#N/A</f>
        <v>#N/A</v>
      </c>
      <c r="R25" s="28" t="e">
        <f>AVERAGE(F25:Q25)</f>
        <v>#N/A</v>
      </c>
      <c r="S25" s="231"/>
    </row>
    <row r="26" spans="1:19" s="23" customFormat="1" ht="22.5" customHeight="1" thickBot="1" x14ac:dyDescent="0.25">
      <c r="A26" s="22"/>
      <c r="B26" s="22"/>
      <c r="C26" s="22"/>
      <c r="D26" s="22"/>
      <c r="E26" s="32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</row>
    <row r="27" spans="1:19" s="5" customFormat="1" ht="37.5" customHeight="1" x14ac:dyDescent="0.2">
      <c r="A27" s="636" t="s">
        <v>31</v>
      </c>
      <c r="B27" s="599" t="s">
        <v>270</v>
      </c>
      <c r="C27" s="600"/>
      <c r="D27" s="600"/>
      <c r="E27" s="607"/>
      <c r="F27" s="216">
        <v>241.63</v>
      </c>
      <c r="G27" s="217">
        <v>241.63</v>
      </c>
      <c r="H27" s="217">
        <v>241.63</v>
      </c>
      <c r="I27" s="217">
        <v>241.63</v>
      </c>
      <c r="J27" s="217">
        <v>241.63</v>
      </c>
      <c r="K27" s="217">
        <v>241.63</v>
      </c>
      <c r="L27" s="217">
        <v>241.63</v>
      </c>
      <c r="M27" s="217">
        <v>241.63</v>
      </c>
      <c r="N27" s="217">
        <v>241.63</v>
      </c>
      <c r="O27" s="217">
        <v>241.63</v>
      </c>
      <c r="P27" s="217">
        <v>241.63</v>
      </c>
      <c r="Q27" s="320">
        <v>241.63</v>
      </c>
      <c r="R27" s="245" t="e">
        <f>#N/A</f>
        <v>#N/A</v>
      </c>
      <c r="S27" s="457"/>
    </row>
    <row r="28" spans="1:19" s="5" customFormat="1" ht="37.5" customHeight="1" x14ac:dyDescent="0.2">
      <c r="A28" s="637"/>
      <c r="B28" s="440"/>
      <c r="C28" s="463"/>
      <c r="D28" s="463"/>
      <c r="E28" s="454" t="s">
        <v>293</v>
      </c>
      <c r="F28" s="438"/>
      <c r="G28" s="264"/>
      <c r="H28" s="264"/>
      <c r="I28" s="264"/>
      <c r="J28" s="264"/>
      <c r="K28" s="264"/>
      <c r="L28" s="264"/>
      <c r="M28" s="264"/>
      <c r="N28" s="264"/>
      <c r="O28" s="264"/>
      <c r="P28" s="264"/>
      <c r="Q28" s="264"/>
      <c r="R28" s="222"/>
      <c r="S28" s="364"/>
    </row>
    <row r="29" spans="1:19" s="5" customFormat="1" ht="37.5" customHeight="1" x14ac:dyDescent="0.2">
      <c r="A29" s="637"/>
      <c r="B29" s="440"/>
      <c r="C29" s="463"/>
      <c r="D29" s="463"/>
      <c r="E29" s="454" t="s">
        <v>294</v>
      </c>
      <c r="F29" s="438"/>
      <c r="G29" s="264"/>
      <c r="H29" s="264"/>
      <c r="I29" s="264"/>
      <c r="J29" s="264"/>
      <c r="K29" s="264"/>
      <c r="L29" s="264"/>
      <c r="M29" s="264"/>
      <c r="N29" s="264"/>
      <c r="O29" s="264"/>
      <c r="P29" s="264"/>
      <c r="Q29" s="264"/>
      <c r="R29" s="222"/>
      <c r="S29" s="364"/>
    </row>
    <row r="30" spans="1:19" s="5" customFormat="1" ht="39.75" customHeight="1" x14ac:dyDescent="0.2">
      <c r="A30" s="637"/>
      <c r="B30" s="357">
        <v>5143</v>
      </c>
      <c r="C30" s="224" t="s">
        <v>268</v>
      </c>
      <c r="D30" s="224" t="s">
        <v>211</v>
      </c>
      <c r="E30" s="223" t="s">
        <v>305</v>
      </c>
      <c r="F30" s="229">
        <v>0.5</v>
      </c>
      <c r="G30" s="226">
        <v>0.5</v>
      </c>
      <c r="H30" s="226">
        <v>0.5</v>
      </c>
      <c r="I30" s="226">
        <v>0.5</v>
      </c>
      <c r="J30" s="226">
        <v>0.5</v>
      </c>
      <c r="K30" s="226">
        <v>0.5</v>
      </c>
      <c r="L30" s="226">
        <v>0.5</v>
      </c>
      <c r="M30" s="226">
        <v>0.5</v>
      </c>
      <c r="N30" s="226">
        <v>0.5</v>
      </c>
      <c r="O30" s="226">
        <v>0.5</v>
      </c>
      <c r="P30" s="226">
        <v>0.5</v>
      </c>
      <c r="Q30" s="226">
        <v>0.5</v>
      </c>
      <c r="R30" s="222" t="e">
        <f>#N/A</f>
        <v>#N/A</v>
      </c>
      <c r="S30" s="370"/>
    </row>
    <row r="31" spans="1:19" s="5" customFormat="1" ht="39.75" customHeight="1" x14ac:dyDescent="0.2">
      <c r="A31" s="637"/>
      <c r="B31" s="357">
        <v>5615</v>
      </c>
      <c r="C31" s="224" t="s">
        <v>205</v>
      </c>
      <c r="D31" s="224" t="s">
        <v>187</v>
      </c>
      <c r="E31" s="223" t="s">
        <v>206</v>
      </c>
      <c r="F31" s="229">
        <v>1</v>
      </c>
      <c r="G31" s="226">
        <v>1</v>
      </c>
      <c r="H31" s="226">
        <v>1</v>
      </c>
      <c r="I31" s="226">
        <v>1</v>
      </c>
      <c r="J31" s="226">
        <v>1</v>
      </c>
      <c r="K31" s="226">
        <v>1</v>
      </c>
      <c r="L31" s="226">
        <v>1</v>
      </c>
      <c r="M31" s="226">
        <v>1</v>
      </c>
      <c r="N31" s="226">
        <v>1</v>
      </c>
      <c r="O31" s="226">
        <v>1</v>
      </c>
      <c r="P31" s="226">
        <v>1</v>
      </c>
      <c r="Q31" s="322">
        <v>1</v>
      </c>
      <c r="R31" s="222" t="e">
        <f>#N/A</f>
        <v>#N/A</v>
      </c>
      <c r="S31" s="370"/>
    </row>
    <row r="32" spans="1:19" s="5" customFormat="1" ht="39.75" customHeight="1" thickBot="1" x14ac:dyDescent="0.25">
      <c r="A32" s="637"/>
      <c r="B32" s="455"/>
      <c r="C32" s="456"/>
      <c r="D32" s="456"/>
      <c r="E32" s="369"/>
      <c r="F32" s="453">
        <v>0</v>
      </c>
      <c r="G32" s="228">
        <v>0</v>
      </c>
      <c r="H32" s="228">
        <v>0</v>
      </c>
      <c r="I32" s="228">
        <v>0</v>
      </c>
      <c r="J32" s="228">
        <v>0</v>
      </c>
      <c r="K32" s="228">
        <v>0</v>
      </c>
      <c r="L32" s="228">
        <v>0</v>
      </c>
      <c r="M32" s="228">
        <v>0</v>
      </c>
      <c r="N32" s="228">
        <v>0</v>
      </c>
      <c r="O32" s="228">
        <v>0</v>
      </c>
      <c r="P32" s="228">
        <v>0</v>
      </c>
      <c r="Q32" s="321">
        <v>0</v>
      </c>
      <c r="R32" s="458" t="e">
        <f>#N/A</f>
        <v>#N/A</v>
      </c>
      <c r="S32" s="366"/>
    </row>
    <row r="33" spans="1:19" s="5" customFormat="1" ht="33.75" customHeight="1" thickBot="1" x14ac:dyDescent="0.25">
      <c r="A33" s="638"/>
      <c r="B33" s="626" t="s">
        <v>7</v>
      </c>
      <c r="C33" s="627"/>
      <c r="D33" s="627"/>
      <c r="E33" s="628"/>
      <c r="F33" s="230" t="e">
        <f>#N/A</f>
        <v>#N/A</v>
      </c>
      <c r="G33" s="230" t="e">
        <f>#N/A</f>
        <v>#N/A</v>
      </c>
      <c r="H33" s="230" t="e">
        <f>#N/A</f>
        <v>#N/A</v>
      </c>
      <c r="I33" s="230" t="e">
        <f>#N/A</f>
        <v>#N/A</v>
      </c>
      <c r="J33" s="230" t="e">
        <f>#N/A</f>
        <v>#N/A</v>
      </c>
      <c r="K33" s="230" t="e">
        <f>#N/A</f>
        <v>#N/A</v>
      </c>
      <c r="L33" s="230" t="e">
        <f>#N/A</f>
        <v>#N/A</v>
      </c>
      <c r="M33" s="230" t="e">
        <f>#N/A</f>
        <v>#N/A</v>
      </c>
      <c r="N33" s="230" t="e">
        <f>#N/A</f>
        <v>#N/A</v>
      </c>
      <c r="O33" s="230" t="e">
        <f>#N/A</f>
        <v>#N/A</v>
      </c>
      <c r="P33" s="230" t="e">
        <f>#N/A</f>
        <v>#N/A</v>
      </c>
      <c r="Q33" s="230" t="e">
        <f>#N/A</f>
        <v>#N/A</v>
      </c>
      <c r="R33" s="28" t="e">
        <f>AVERAGE(F33:Q33)</f>
        <v>#N/A</v>
      </c>
      <c r="S33" s="231"/>
    </row>
    <row r="34" spans="1:19" s="5" customFormat="1" ht="21.75" customHeight="1" thickBot="1" x14ac:dyDescent="0.25">
      <c r="A34" s="36"/>
      <c r="B34" s="36"/>
      <c r="C34" s="36"/>
      <c r="D34" s="36"/>
      <c r="E34" s="37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33"/>
    </row>
    <row r="35" spans="1:19" s="1" customFormat="1" ht="34.5" customHeight="1" x14ac:dyDescent="0.2">
      <c r="A35" s="636" t="s">
        <v>32</v>
      </c>
      <c r="B35" s="599" t="s">
        <v>270</v>
      </c>
      <c r="C35" s="600"/>
      <c r="D35" s="600"/>
      <c r="E35" s="607"/>
      <c r="F35" s="216">
        <f>411.41-6.3</f>
        <v>405.11</v>
      </c>
      <c r="G35" s="217">
        <f>411.41-6.3</f>
        <v>405.11</v>
      </c>
      <c r="H35" s="217" t="e">
        <f>#N/A</f>
        <v>#N/A</v>
      </c>
      <c r="I35" s="217" t="e">
        <f>#N/A</f>
        <v>#N/A</v>
      </c>
      <c r="J35" s="217" t="e">
        <f>#N/A</f>
        <v>#N/A</v>
      </c>
      <c r="K35" s="217" t="e">
        <f>#N/A</f>
        <v>#N/A</v>
      </c>
      <c r="L35" s="217" t="e">
        <f>#N/A</f>
        <v>#N/A</v>
      </c>
      <c r="M35" s="217" t="e">
        <f>#N/A</f>
        <v>#N/A</v>
      </c>
      <c r="N35" s="217" t="e">
        <f>#N/A</f>
        <v>#N/A</v>
      </c>
      <c r="O35" s="217" t="e">
        <f>#N/A</f>
        <v>#N/A</v>
      </c>
      <c r="P35" s="217" t="e">
        <f>#N/A</f>
        <v>#N/A</v>
      </c>
      <c r="Q35" s="217" t="e">
        <f>#N/A</f>
        <v>#N/A</v>
      </c>
      <c r="R35" s="245" t="e">
        <f>#N/A</f>
        <v>#N/A</v>
      </c>
      <c r="S35" s="325"/>
    </row>
    <row r="36" spans="1:19" s="1" customFormat="1" ht="44.25" customHeight="1" x14ac:dyDescent="0.2">
      <c r="A36" s="637"/>
      <c r="B36" s="246"/>
      <c r="C36" s="623"/>
      <c r="D36" s="623"/>
      <c r="E36" s="266"/>
      <c r="F36" s="425">
        <v>0</v>
      </c>
      <c r="G36" s="265">
        <v>0</v>
      </c>
      <c r="H36" s="265">
        <v>0</v>
      </c>
      <c r="I36" s="265">
        <v>0</v>
      </c>
      <c r="J36" s="265">
        <v>0</v>
      </c>
      <c r="K36" s="265">
        <v>0</v>
      </c>
      <c r="L36" s="265">
        <v>0</v>
      </c>
      <c r="M36" s="265">
        <v>0</v>
      </c>
      <c r="N36" s="265">
        <v>0</v>
      </c>
      <c r="O36" s="265">
        <v>0</v>
      </c>
      <c r="P36" s="265">
        <v>0</v>
      </c>
      <c r="Q36" s="265">
        <v>0</v>
      </c>
      <c r="R36" s="222" t="e">
        <f>#N/A</f>
        <v>#N/A</v>
      </c>
      <c r="S36" s="327"/>
    </row>
    <row r="37" spans="1:19" s="1" customFormat="1" ht="45.75" customHeight="1" x14ac:dyDescent="0.2">
      <c r="A37" s="637"/>
      <c r="B37" s="297"/>
      <c r="C37" s="640" t="s">
        <v>29</v>
      </c>
      <c r="D37" s="640"/>
      <c r="E37" s="298" t="s">
        <v>209</v>
      </c>
      <c r="F37" s="438">
        <v>0.5</v>
      </c>
      <c r="G37" s="264">
        <v>0.5</v>
      </c>
      <c r="H37" s="264">
        <v>0.5</v>
      </c>
      <c r="I37" s="264">
        <v>0.5</v>
      </c>
      <c r="J37" s="264">
        <v>0.5</v>
      </c>
      <c r="K37" s="264">
        <v>0.5</v>
      </c>
      <c r="L37" s="264">
        <v>0.5</v>
      </c>
      <c r="M37" s="264">
        <v>0.5</v>
      </c>
      <c r="N37" s="264">
        <v>0.5</v>
      </c>
      <c r="O37" s="264">
        <v>0.5</v>
      </c>
      <c r="P37" s="264">
        <v>0.5</v>
      </c>
      <c r="Q37" s="264">
        <v>0.5</v>
      </c>
      <c r="R37" s="222" t="e">
        <f>#N/A</f>
        <v>#N/A</v>
      </c>
      <c r="S37" s="327"/>
    </row>
    <row r="38" spans="1:19" s="1" customFormat="1" ht="45.75" customHeight="1" x14ac:dyDescent="0.2">
      <c r="A38" s="637"/>
      <c r="B38" s="297"/>
      <c r="C38" s="460"/>
      <c r="D38" s="460"/>
      <c r="E38" s="298" t="s">
        <v>297</v>
      </c>
      <c r="F38" s="425">
        <v>0</v>
      </c>
      <c r="G38" s="265">
        <v>0</v>
      </c>
      <c r="H38" s="265">
        <v>0</v>
      </c>
      <c r="I38" s="265">
        <v>0</v>
      </c>
      <c r="J38" s="265">
        <v>0</v>
      </c>
      <c r="K38" s="265">
        <v>0</v>
      </c>
      <c r="L38" s="265">
        <v>0</v>
      </c>
      <c r="M38" s="265">
        <v>0</v>
      </c>
      <c r="N38" s="265">
        <v>0</v>
      </c>
      <c r="O38" s="265">
        <v>0</v>
      </c>
      <c r="P38" s="265">
        <v>0</v>
      </c>
      <c r="Q38" s="265">
        <v>0</v>
      </c>
      <c r="R38" s="222" t="e">
        <f>#N/A</f>
        <v>#N/A</v>
      </c>
      <c r="S38" s="327"/>
    </row>
    <row r="39" spans="1:19" s="1" customFormat="1" ht="45.75" customHeight="1" x14ac:dyDescent="0.2">
      <c r="A39" s="637"/>
      <c r="B39" s="297"/>
      <c r="C39" s="460"/>
      <c r="D39" s="460"/>
      <c r="E39" s="298" t="s">
        <v>298</v>
      </c>
      <c r="F39" s="425">
        <v>0</v>
      </c>
      <c r="G39" s="265">
        <v>0</v>
      </c>
      <c r="H39" s="265">
        <v>0</v>
      </c>
      <c r="I39" s="265">
        <v>0</v>
      </c>
      <c r="J39" s="265">
        <v>0</v>
      </c>
      <c r="K39" s="265">
        <v>0</v>
      </c>
      <c r="L39" s="265">
        <v>0</v>
      </c>
      <c r="M39" s="265">
        <v>0</v>
      </c>
      <c r="N39" s="265">
        <v>0</v>
      </c>
      <c r="O39" s="265">
        <v>0</v>
      </c>
      <c r="P39" s="265">
        <v>0</v>
      </c>
      <c r="Q39" s="265">
        <v>0</v>
      </c>
      <c r="R39" s="222" t="e">
        <f>#N/A</f>
        <v>#N/A</v>
      </c>
      <c r="S39" s="327"/>
    </row>
    <row r="40" spans="1:19" s="1" customFormat="1" ht="39" customHeight="1" x14ac:dyDescent="0.2">
      <c r="A40" s="637"/>
      <c r="B40" s="440"/>
      <c r="C40" s="639" t="s">
        <v>29</v>
      </c>
      <c r="D40" s="639"/>
      <c r="E40" s="448" t="s">
        <v>208</v>
      </c>
      <c r="F40" s="438">
        <v>0.4</v>
      </c>
      <c r="G40" s="264">
        <v>0.4</v>
      </c>
      <c r="H40" s="264">
        <v>0.4</v>
      </c>
      <c r="I40" s="264">
        <v>0.4</v>
      </c>
      <c r="J40" s="264">
        <v>0.4</v>
      </c>
      <c r="K40" s="264">
        <v>0.4</v>
      </c>
      <c r="L40" s="264">
        <v>0.4</v>
      </c>
      <c r="M40" s="264">
        <v>0.4</v>
      </c>
      <c r="N40" s="264">
        <v>0.4</v>
      </c>
      <c r="O40" s="264">
        <v>0.4</v>
      </c>
      <c r="P40" s="264">
        <v>0.4</v>
      </c>
      <c r="Q40" s="264">
        <v>0.4</v>
      </c>
      <c r="R40" s="222" t="e">
        <f>#N/A</f>
        <v>#N/A</v>
      </c>
      <c r="S40" s="327"/>
    </row>
    <row r="41" spans="1:19" s="1" customFormat="1" ht="28.5" customHeight="1" x14ac:dyDescent="0.2">
      <c r="A41" s="637"/>
      <c r="B41" s="297">
        <v>4421</v>
      </c>
      <c r="C41" s="640" t="s">
        <v>71</v>
      </c>
      <c r="D41" s="640"/>
      <c r="E41" s="298" t="s">
        <v>170</v>
      </c>
      <c r="F41" s="438">
        <v>1.27</v>
      </c>
      <c r="G41" s="264">
        <v>1.27</v>
      </c>
      <c r="H41" s="264">
        <v>1.27</v>
      </c>
      <c r="I41" s="264">
        <v>1.27</v>
      </c>
      <c r="J41" s="264">
        <v>1.27</v>
      </c>
      <c r="K41" s="264">
        <v>1.27</v>
      </c>
      <c r="L41" s="264">
        <v>1.27</v>
      </c>
      <c r="M41" s="264">
        <v>1.27</v>
      </c>
      <c r="N41" s="264">
        <v>1.27</v>
      </c>
      <c r="O41" s="264">
        <v>1.27</v>
      </c>
      <c r="P41" s="264">
        <v>1.27</v>
      </c>
      <c r="Q41" s="264">
        <v>1.27</v>
      </c>
      <c r="R41" s="222" t="e">
        <f>#N/A</f>
        <v>#N/A</v>
      </c>
      <c r="S41" s="328"/>
    </row>
    <row r="42" spans="1:19" s="1" customFormat="1" ht="28.5" customHeight="1" x14ac:dyDescent="0.2">
      <c r="A42" s="637"/>
      <c r="B42" s="297"/>
      <c r="C42" s="460"/>
      <c r="D42" s="460"/>
      <c r="E42" s="298" t="s">
        <v>239</v>
      </c>
      <c r="F42" s="425">
        <v>0</v>
      </c>
      <c r="G42" s="265">
        <v>0</v>
      </c>
      <c r="H42" s="265">
        <v>0</v>
      </c>
      <c r="I42" s="265">
        <v>0</v>
      </c>
      <c r="J42" s="265">
        <v>0</v>
      </c>
      <c r="K42" s="265">
        <v>0</v>
      </c>
      <c r="L42" s="265">
        <v>0</v>
      </c>
      <c r="M42" s="265">
        <v>0</v>
      </c>
      <c r="N42" s="265">
        <v>0</v>
      </c>
      <c r="O42" s="265">
        <v>0</v>
      </c>
      <c r="P42" s="265">
        <v>0</v>
      </c>
      <c r="Q42" s="265">
        <v>0</v>
      </c>
      <c r="R42" s="222" t="e">
        <f>#N/A</f>
        <v>#N/A</v>
      </c>
      <c r="S42" s="328"/>
    </row>
    <row r="43" spans="1:19" s="1" customFormat="1" ht="38.25" customHeight="1" x14ac:dyDescent="0.2">
      <c r="A43" s="637"/>
      <c r="B43" s="297"/>
      <c r="C43" s="460"/>
      <c r="D43" s="460"/>
      <c r="E43" s="298" t="s">
        <v>307</v>
      </c>
      <c r="F43" s="438">
        <v>0.6</v>
      </c>
      <c r="G43" s="264">
        <v>0.6</v>
      </c>
      <c r="H43" s="264">
        <v>0.6</v>
      </c>
      <c r="I43" s="264">
        <v>0.6</v>
      </c>
      <c r="J43" s="264">
        <v>0.6</v>
      </c>
      <c r="K43" s="264">
        <v>0.6</v>
      </c>
      <c r="L43" s="264">
        <v>0.6</v>
      </c>
      <c r="M43" s="264">
        <v>0.6</v>
      </c>
      <c r="N43" s="264">
        <v>0.6</v>
      </c>
      <c r="O43" s="264">
        <v>0.6</v>
      </c>
      <c r="P43" s="264">
        <v>0.6</v>
      </c>
      <c r="Q43" s="264">
        <v>0.6</v>
      </c>
      <c r="R43" s="222" t="e">
        <f>#N/A</f>
        <v>#N/A</v>
      </c>
      <c r="S43" s="328"/>
    </row>
    <row r="44" spans="1:19" s="1" customFormat="1" ht="39.75" customHeight="1" x14ac:dyDescent="0.2">
      <c r="A44" s="637"/>
      <c r="B44" s="297"/>
      <c r="C44" s="460"/>
      <c r="D44" s="460"/>
      <c r="E44" s="298" t="s">
        <v>308</v>
      </c>
      <c r="F44" s="438">
        <v>0.5</v>
      </c>
      <c r="G44" s="264">
        <v>0.5</v>
      </c>
      <c r="H44" s="264">
        <v>0.5</v>
      </c>
      <c r="I44" s="264">
        <v>0.5</v>
      </c>
      <c r="J44" s="264">
        <v>0.5</v>
      </c>
      <c r="K44" s="264">
        <v>0.5</v>
      </c>
      <c r="L44" s="264">
        <v>0.5</v>
      </c>
      <c r="M44" s="264">
        <v>0.5</v>
      </c>
      <c r="N44" s="264">
        <v>0.5</v>
      </c>
      <c r="O44" s="264">
        <v>0.5</v>
      </c>
      <c r="P44" s="264">
        <v>0.5</v>
      </c>
      <c r="Q44" s="264">
        <v>0.5</v>
      </c>
      <c r="R44" s="222" t="e">
        <f>#N/A</f>
        <v>#N/A</v>
      </c>
      <c r="S44" s="328"/>
    </row>
    <row r="45" spans="1:19" s="1" customFormat="1" ht="69.75" customHeight="1" x14ac:dyDescent="0.2">
      <c r="A45" s="637"/>
      <c r="B45" s="297">
        <v>4101</v>
      </c>
      <c r="C45" s="460" t="s">
        <v>263</v>
      </c>
      <c r="D45" s="460" t="s">
        <v>264</v>
      </c>
      <c r="E45" s="296" t="s">
        <v>304</v>
      </c>
      <c r="F45" s="438">
        <v>0.3</v>
      </c>
      <c r="G45" s="264">
        <v>0.3</v>
      </c>
      <c r="H45" s="264">
        <v>0.3</v>
      </c>
      <c r="I45" s="264">
        <v>0.3</v>
      </c>
      <c r="J45" s="264">
        <v>0.3</v>
      </c>
      <c r="K45" s="264">
        <v>0.3</v>
      </c>
      <c r="L45" s="264">
        <v>0.3</v>
      </c>
      <c r="M45" s="264">
        <v>0.3</v>
      </c>
      <c r="N45" s="264">
        <v>0.3</v>
      </c>
      <c r="O45" s="264">
        <v>0.3</v>
      </c>
      <c r="P45" s="264">
        <v>0.3</v>
      </c>
      <c r="Q45" s="264">
        <v>0.3</v>
      </c>
      <c r="R45" s="287">
        <f>AVERAGE(F45:Q45)</f>
        <v>0.29999999999999993</v>
      </c>
      <c r="S45" s="328"/>
    </row>
    <row r="46" spans="1:19" s="1" customFormat="1" ht="46.5" customHeight="1" x14ac:dyDescent="0.2">
      <c r="A46" s="637"/>
      <c r="B46" s="440"/>
      <c r="C46" s="639" t="s">
        <v>29</v>
      </c>
      <c r="D46" s="639"/>
      <c r="E46" s="448" t="s">
        <v>300</v>
      </c>
      <c r="F46" s="225">
        <v>1</v>
      </c>
      <c r="G46" s="226">
        <v>1</v>
      </c>
      <c r="H46" s="226">
        <v>1</v>
      </c>
      <c r="I46" s="226">
        <v>1</v>
      </c>
      <c r="J46" s="226">
        <v>1</v>
      </c>
      <c r="K46" s="226">
        <v>1</v>
      </c>
      <c r="L46" s="226">
        <v>1</v>
      </c>
      <c r="M46" s="226">
        <v>1</v>
      </c>
      <c r="N46" s="226">
        <v>1</v>
      </c>
      <c r="O46" s="226">
        <v>1</v>
      </c>
      <c r="P46" s="226">
        <v>1</v>
      </c>
      <c r="Q46" s="226">
        <v>1</v>
      </c>
      <c r="R46" s="227">
        <f>AVERAGE(F46:Q46)</f>
        <v>1</v>
      </c>
      <c r="S46" s="328"/>
    </row>
    <row r="47" spans="1:19" s="1" customFormat="1" ht="59.25" customHeight="1" x14ac:dyDescent="0.2">
      <c r="A47" s="637"/>
      <c r="B47" s="246">
        <v>5809</v>
      </c>
      <c r="C47" s="641" t="s">
        <v>228</v>
      </c>
      <c r="D47" s="642"/>
      <c r="E47" s="223" t="s">
        <v>154</v>
      </c>
      <c r="F47" s="225">
        <v>1.3</v>
      </c>
      <c r="G47" s="226">
        <v>1.3</v>
      </c>
      <c r="H47" s="226">
        <v>1.3</v>
      </c>
      <c r="I47" s="226">
        <v>1.3</v>
      </c>
      <c r="J47" s="226">
        <v>1.3</v>
      </c>
      <c r="K47" s="226">
        <v>1.3</v>
      </c>
      <c r="L47" s="226">
        <v>1.3</v>
      </c>
      <c r="M47" s="226">
        <v>1.3</v>
      </c>
      <c r="N47" s="226">
        <v>1.3</v>
      </c>
      <c r="O47" s="226">
        <v>1.3</v>
      </c>
      <c r="P47" s="226">
        <v>1.3</v>
      </c>
      <c r="Q47" s="371">
        <v>1.3</v>
      </c>
      <c r="R47" s="227" t="e">
        <f>#N/A</f>
        <v>#N/A</v>
      </c>
      <c r="S47" s="328"/>
    </row>
    <row r="48" spans="1:19" s="1" customFormat="1" ht="30.75" customHeight="1" x14ac:dyDescent="0.2">
      <c r="A48" s="637"/>
      <c r="B48" s="246">
        <v>5809</v>
      </c>
      <c r="C48" s="244" t="s">
        <v>210</v>
      </c>
      <c r="D48" s="244" t="s">
        <v>211</v>
      </c>
      <c r="E48" s="223" t="s">
        <v>125</v>
      </c>
      <c r="F48" s="225">
        <v>1</v>
      </c>
      <c r="G48" s="226">
        <v>1</v>
      </c>
      <c r="H48" s="226">
        <v>1</v>
      </c>
      <c r="I48" s="226">
        <v>1</v>
      </c>
      <c r="J48" s="226">
        <v>1</v>
      </c>
      <c r="K48" s="226">
        <v>1</v>
      </c>
      <c r="L48" s="226">
        <v>1</v>
      </c>
      <c r="M48" s="226">
        <v>1</v>
      </c>
      <c r="N48" s="226">
        <v>1</v>
      </c>
      <c r="O48" s="226">
        <v>1</v>
      </c>
      <c r="P48" s="226">
        <v>1</v>
      </c>
      <c r="Q48" s="372">
        <v>1</v>
      </c>
      <c r="R48" s="227" t="e">
        <f>#N/A</f>
        <v>#N/A</v>
      </c>
      <c r="S48" s="328"/>
    </row>
    <row r="49" spans="1:21" s="1" customFormat="1" ht="35.25" customHeight="1" x14ac:dyDescent="0.2">
      <c r="A49" s="637"/>
      <c r="B49" s="246">
        <v>5823</v>
      </c>
      <c r="C49" s="244" t="s">
        <v>212</v>
      </c>
      <c r="D49" s="244" t="s">
        <v>178</v>
      </c>
      <c r="E49" s="223" t="s">
        <v>125</v>
      </c>
      <c r="F49" s="225">
        <v>0.3</v>
      </c>
      <c r="G49" s="226">
        <v>0.3</v>
      </c>
      <c r="H49" s="226">
        <v>0.3</v>
      </c>
      <c r="I49" s="226">
        <v>0.3</v>
      </c>
      <c r="J49" s="226">
        <v>0.3</v>
      </c>
      <c r="K49" s="226">
        <v>0.3</v>
      </c>
      <c r="L49" s="226">
        <v>0.3</v>
      </c>
      <c r="M49" s="226">
        <v>0.3</v>
      </c>
      <c r="N49" s="226">
        <v>0.3</v>
      </c>
      <c r="O49" s="226">
        <v>0.3</v>
      </c>
      <c r="P49" s="226">
        <v>0.3</v>
      </c>
      <c r="Q49" s="372">
        <v>0.3</v>
      </c>
      <c r="R49" s="227" t="e">
        <f>#N/A</f>
        <v>#N/A</v>
      </c>
      <c r="S49" s="328"/>
    </row>
    <row r="50" spans="1:21" s="1" customFormat="1" ht="27.75" customHeight="1" x14ac:dyDescent="0.2">
      <c r="A50" s="637"/>
      <c r="B50" s="246" t="s">
        <v>142</v>
      </c>
      <c r="C50" s="623" t="s">
        <v>140</v>
      </c>
      <c r="D50" s="623"/>
      <c r="E50" s="266" t="s">
        <v>73</v>
      </c>
      <c r="F50" s="225">
        <v>13.5</v>
      </c>
      <c r="G50" s="226">
        <v>13.5</v>
      </c>
      <c r="H50" s="226">
        <v>13.5</v>
      </c>
      <c r="I50" s="226">
        <v>13.5</v>
      </c>
      <c r="J50" s="247">
        <v>0</v>
      </c>
      <c r="K50" s="247">
        <v>0</v>
      </c>
      <c r="L50" s="247">
        <v>0</v>
      </c>
      <c r="M50" s="247">
        <v>0</v>
      </c>
      <c r="N50" s="247">
        <v>0</v>
      </c>
      <c r="O50" s="247">
        <v>0</v>
      </c>
      <c r="P50" s="226">
        <v>6.75</v>
      </c>
      <c r="Q50" s="372">
        <v>13.5</v>
      </c>
      <c r="R50" s="227" t="e">
        <f>#N/A</f>
        <v>#N/A</v>
      </c>
      <c r="S50" s="328"/>
    </row>
    <row r="51" spans="1:21" s="1" customFormat="1" ht="22.5" customHeight="1" x14ac:dyDescent="0.2">
      <c r="A51" s="637"/>
      <c r="B51" s="622" t="s">
        <v>139</v>
      </c>
      <c r="C51" s="623"/>
      <c r="D51" s="623"/>
      <c r="E51" s="266"/>
      <c r="F51" s="439">
        <v>0</v>
      </c>
      <c r="G51" s="247">
        <v>0</v>
      </c>
      <c r="H51" s="247">
        <v>0</v>
      </c>
      <c r="I51" s="247">
        <v>0</v>
      </c>
      <c r="J51" s="247">
        <v>0</v>
      </c>
      <c r="K51" s="247">
        <v>0</v>
      </c>
      <c r="L51" s="226">
        <v>3</v>
      </c>
      <c r="M51" s="226">
        <v>3</v>
      </c>
      <c r="N51" s="226">
        <v>3</v>
      </c>
      <c r="O51" s="247">
        <v>0</v>
      </c>
      <c r="P51" s="247">
        <v>0</v>
      </c>
      <c r="Q51" s="373">
        <v>0</v>
      </c>
      <c r="R51" s="227" t="e">
        <f>#N/A</f>
        <v>#N/A</v>
      </c>
      <c r="S51" s="328"/>
    </row>
    <row r="52" spans="1:21" s="1" customFormat="1" ht="40.5" customHeight="1" x14ac:dyDescent="0.2">
      <c r="A52" s="637"/>
      <c r="B52" s="450"/>
      <c r="C52" s="451"/>
      <c r="D52" s="451"/>
      <c r="E52" s="452" t="s">
        <v>299</v>
      </c>
      <c r="F52" s="449"/>
      <c r="G52" s="247"/>
      <c r="H52" s="247"/>
      <c r="I52" s="247"/>
      <c r="J52" s="247"/>
      <c r="K52" s="247"/>
      <c r="L52" s="226"/>
      <c r="M52" s="226"/>
      <c r="N52" s="226"/>
      <c r="O52" s="247"/>
      <c r="P52" s="247"/>
      <c r="Q52" s="373"/>
      <c r="R52" s="227"/>
      <c r="S52" s="326"/>
    </row>
    <row r="53" spans="1:21" s="1" customFormat="1" ht="41.25" customHeight="1" thickBot="1" x14ac:dyDescent="0.25">
      <c r="A53" s="637"/>
      <c r="B53" s="624" t="s">
        <v>141</v>
      </c>
      <c r="C53" s="625"/>
      <c r="D53" s="625"/>
      <c r="E53" s="441" t="s">
        <v>102</v>
      </c>
      <c r="F53" s="360">
        <v>0.75</v>
      </c>
      <c r="G53" s="358">
        <v>0.75</v>
      </c>
      <c r="H53" s="358">
        <v>0.75</v>
      </c>
      <c r="I53" s="358">
        <v>0.75</v>
      </c>
      <c r="J53" s="358">
        <v>0.75</v>
      </c>
      <c r="K53" s="358">
        <v>0.75</v>
      </c>
      <c r="L53" s="358">
        <v>0.75</v>
      </c>
      <c r="M53" s="358">
        <v>0.75</v>
      </c>
      <c r="N53" s="358">
        <v>0.75</v>
      </c>
      <c r="O53" s="358">
        <v>0.75</v>
      </c>
      <c r="P53" s="358">
        <v>0.75</v>
      </c>
      <c r="Q53" s="374">
        <v>0.75</v>
      </c>
      <c r="R53" s="222">
        <f>AVERAGE(F53:Q53)</f>
        <v>0.75</v>
      </c>
      <c r="S53" s="329"/>
    </row>
    <row r="54" spans="1:21" s="1" customFormat="1" ht="24" customHeight="1" thickBot="1" x14ac:dyDescent="0.25">
      <c r="A54" s="638"/>
      <c r="B54" s="626" t="s">
        <v>7</v>
      </c>
      <c r="C54" s="627"/>
      <c r="D54" s="627"/>
      <c r="E54" s="628"/>
      <c r="F54" s="230" t="e">
        <f>#N/A</f>
        <v>#N/A</v>
      </c>
      <c r="G54" s="230" t="e">
        <f>#N/A</f>
        <v>#N/A</v>
      </c>
      <c r="H54" s="230" t="e">
        <f>#N/A</f>
        <v>#N/A</v>
      </c>
      <c r="I54" s="230" t="e">
        <f>#N/A</f>
        <v>#N/A</v>
      </c>
      <c r="J54" s="230" t="e">
        <f>#N/A</f>
        <v>#N/A</v>
      </c>
      <c r="K54" s="230" t="e">
        <f>#N/A</f>
        <v>#N/A</v>
      </c>
      <c r="L54" s="230" t="e">
        <f>#N/A</f>
        <v>#N/A</v>
      </c>
      <c r="M54" s="230" t="e">
        <f>#N/A</f>
        <v>#N/A</v>
      </c>
      <c r="N54" s="230" t="e">
        <f>#N/A</f>
        <v>#N/A</v>
      </c>
      <c r="O54" s="230" t="e">
        <f>#N/A</f>
        <v>#N/A</v>
      </c>
      <c r="P54" s="230" t="e">
        <f>#N/A</f>
        <v>#N/A</v>
      </c>
      <c r="Q54" s="230" t="e">
        <f>#N/A</f>
        <v>#N/A</v>
      </c>
      <c r="R54" s="28" t="e">
        <f>AVERAGE(F54:Q54)</f>
        <v>#N/A</v>
      </c>
      <c r="S54" s="231"/>
    </row>
    <row r="55" spans="1:21" s="1" customFormat="1" ht="18.75" customHeight="1" thickBot="1" x14ac:dyDescent="0.25">
      <c r="A55" s="22"/>
      <c r="B55" s="22"/>
      <c r="C55" s="22"/>
      <c r="D55" s="22"/>
      <c r="E55" s="39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</row>
    <row r="56" spans="1:21" s="1" customFormat="1" ht="37.5" customHeight="1" x14ac:dyDescent="0.2">
      <c r="A56" s="597" t="s">
        <v>33</v>
      </c>
      <c r="B56" s="599" t="s">
        <v>270</v>
      </c>
      <c r="C56" s="600"/>
      <c r="D56" s="600"/>
      <c r="E56" s="600"/>
      <c r="F56" s="116">
        <v>83.45</v>
      </c>
      <c r="G56" s="117">
        <v>83.45</v>
      </c>
      <c r="H56" s="117">
        <v>83.45</v>
      </c>
      <c r="I56" s="117">
        <v>83.45</v>
      </c>
      <c r="J56" s="117">
        <v>83.45</v>
      </c>
      <c r="K56" s="117">
        <v>83.45</v>
      </c>
      <c r="L56" s="117">
        <v>83.45</v>
      </c>
      <c r="M56" s="117">
        <v>83.45</v>
      </c>
      <c r="N56" s="117">
        <v>83.45</v>
      </c>
      <c r="O56" s="117">
        <v>83.45</v>
      </c>
      <c r="P56" s="117">
        <v>83.45</v>
      </c>
      <c r="Q56" s="137">
        <v>83.45</v>
      </c>
      <c r="R56" s="379" t="e">
        <f>#N/A</f>
        <v>#N/A</v>
      </c>
      <c r="S56" s="106"/>
    </row>
    <row r="57" spans="1:21" s="1" customFormat="1" ht="37.5" customHeight="1" x14ac:dyDescent="0.2">
      <c r="A57" s="598"/>
      <c r="B57" s="468"/>
      <c r="C57" s="469"/>
      <c r="D57" s="469"/>
      <c r="E57" s="461" t="s">
        <v>239</v>
      </c>
      <c r="F57" s="152">
        <v>0</v>
      </c>
      <c r="G57" s="286">
        <v>0</v>
      </c>
      <c r="H57" s="286">
        <v>0</v>
      </c>
      <c r="I57" s="286">
        <v>0</v>
      </c>
      <c r="J57" s="286">
        <v>0</v>
      </c>
      <c r="K57" s="286">
        <v>0</v>
      </c>
      <c r="L57" s="286">
        <v>0</v>
      </c>
      <c r="M57" s="286">
        <v>0</v>
      </c>
      <c r="N57" s="286">
        <v>0</v>
      </c>
      <c r="O57" s="286">
        <v>0</v>
      </c>
      <c r="P57" s="286">
        <v>0</v>
      </c>
      <c r="Q57" s="356">
        <v>0</v>
      </c>
      <c r="R57" s="222" t="e">
        <f>#N/A</f>
        <v>#N/A</v>
      </c>
      <c r="S57" s="315"/>
    </row>
    <row r="58" spans="1:21" s="1" customFormat="1" ht="36" customHeight="1" x14ac:dyDescent="0.2">
      <c r="A58" s="598"/>
      <c r="B58" s="629" t="s">
        <v>59</v>
      </c>
      <c r="C58" s="630"/>
      <c r="D58" s="630"/>
      <c r="E58" s="466" t="s">
        <v>180</v>
      </c>
      <c r="F58" s="126">
        <v>0.4</v>
      </c>
      <c r="G58" s="124">
        <v>0.4</v>
      </c>
      <c r="H58" s="124">
        <v>0.4</v>
      </c>
      <c r="I58" s="124">
        <v>0.4</v>
      </c>
      <c r="J58" s="124">
        <v>0.4</v>
      </c>
      <c r="K58" s="124">
        <v>0.4</v>
      </c>
      <c r="L58" s="124">
        <v>0.4</v>
      </c>
      <c r="M58" s="124">
        <v>0.4</v>
      </c>
      <c r="N58" s="124">
        <v>0.4</v>
      </c>
      <c r="O58" s="124">
        <v>0.4</v>
      </c>
      <c r="P58" s="124">
        <v>0.4</v>
      </c>
      <c r="Q58" s="145">
        <v>0.4</v>
      </c>
      <c r="R58" s="46">
        <f>AVERAGE(F58:Q58)</f>
        <v>0.39999999999999997</v>
      </c>
      <c r="S58" s="159"/>
      <c r="U58" s="13"/>
    </row>
    <row r="59" spans="1:21" s="1" customFormat="1" ht="30" customHeight="1" thickBot="1" x14ac:dyDescent="0.25">
      <c r="A59" s="598"/>
      <c r="B59" s="631" t="s">
        <v>59</v>
      </c>
      <c r="C59" s="632"/>
      <c r="D59" s="632"/>
      <c r="E59" s="467" t="s">
        <v>65</v>
      </c>
      <c r="F59" s="262">
        <v>2</v>
      </c>
      <c r="G59" s="151">
        <v>1.5</v>
      </c>
      <c r="H59" s="151">
        <v>1.6</v>
      </c>
      <c r="I59" s="151">
        <v>1.6</v>
      </c>
      <c r="J59" s="151">
        <v>1.6</v>
      </c>
      <c r="K59" s="151">
        <v>2.4500000000000002</v>
      </c>
      <c r="L59" s="151">
        <v>2.5</v>
      </c>
      <c r="M59" s="151">
        <v>2.5</v>
      </c>
      <c r="N59" s="151">
        <v>1.7</v>
      </c>
      <c r="O59" s="151">
        <v>1.7</v>
      </c>
      <c r="P59" s="151">
        <v>1.7</v>
      </c>
      <c r="Q59" s="263">
        <v>2</v>
      </c>
      <c r="R59" s="60">
        <f>AVERAGE(F59:Q59)</f>
        <v>1.9041666666666666</v>
      </c>
      <c r="S59" s="330"/>
    </row>
    <row r="60" spans="1:21" s="1" customFormat="1" ht="24.75" customHeight="1" thickBot="1" x14ac:dyDescent="0.25">
      <c r="A60" s="618"/>
      <c r="B60" s="608" t="s">
        <v>7</v>
      </c>
      <c r="C60" s="609"/>
      <c r="D60" s="609"/>
      <c r="E60" s="610"/>
      <c r="F60" s="82" t="e">
        <f>#N/A</f>
        <v>#N/A</v>
      </c>
      <c r="G60" s="82" t="e">
        <f>#N/A</f>
        <v>#N/A</v>
      </c>
      <c r="H60" s="82" t="e">
        <f>#N/A</f>
        <v>#N/A</v>
      </c>
      <c r="I60" s="82" t="e">
        <f>#N/A</f>
        <v>#N/A</v>
      </c>
      <c r="J60" s="82" t="e">
        <f>#N/A</f>
        <v>#N/A</v>
      </c>
      <c r="K60" s="82" t="e">
        <f>#N/A</f>
        <v>#N/A</v>
      </c>
      <c r="L60" s="82" t="e">
        <f>#N/A</f>
        <v>#N/A</v>
      </c>
      <c r="M60" s="82" t="e">
        <f>#N/A</f>
        <v>#N/A</v>
      </c>
      <c r="N60" s="82" t="e">
        <f>#N/A</f>
        <v>#N/A</v>
      </c>
      <c r="O60" s="82" t="e">
        <f>#N/A</f>
        <v>#N/A</v>
      </c>
      <c r="P60" s="82" t="e">
        <f>#N/A</f>
        <v>#N/A</v>
      </c>
      <c r="Q60" s="82" t="e">
        <f>#N/A</f>
        <v>#N/A</v>
      </c>
      <c r="R60" s="28" t="e">
        <f>AVERAGE(F60:Q60)</f>
        <v>#N/A</v>
      </c>
      <c r="S60" s="22"/>
    </row>
    <row r="61" spans="1:21" s="1" customFormat="1" ht="24.75" customHeight="1" thickBot="1" x14ac:dyDescent="0.25">
      <c r="A61" s="22"/>
      <c r="B61" s="22"/>
      <c r="C61" s="22"/>
      <c r="D61" s="22"/>
      <c r="E61" s="39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</row>
    <row r="62" spans="1:21" s="1" customFormat="1" ht="31.5" customHeight="1" x14ac:dyDescent="0.2">
      <c r="A62" s="597" t="s">
        <v>34</v>
      </c>
      <c r="B62" s="599" t="s">
        <v>270</v>
      </c>
      <c r="C62" s="600"/>
      <c r="D62" s="600"/>
      <c r="E62" s="607"/>
      <c r="F62" s="116">
        <v>71.73</v>
      </c>
      <c r="G62" s="119">
        <v>71.73</v>
      </c>
      <c r="H62" s="119">
        <v>71.73</v>
      </c>
      <c r="I62" s="119">
        <v>71.73</v>
      </c>
      <c r="J62" s="119">
        <v>71.73</v>
      </c>
      <c r="K62" s="119">
        <v>71.73</v>
      </c>
      <c r="L62" s="119">
        <v>71.73</v>
      </c>
      <c r="M62" s="119">
        <v>71.73</v>
      </c>
      <c r="N62" s="119">
        <v>71.73</v>
      </c>
      <c r="O62" s="119">
        <v>71.73</v>
      </c>
      <c r="P62" s="119">
        <v>71.73</v>
      </c>
      <c r="Q62" s="119">
        <v>71.73</v>
      </c>
      <c r="R62" s="50" t="e">
        <f>#N/A</f>
        <v>#N/A</v>
      </c>
      <c r="S62" s="106"/>
    </row>
    <row r="63" spans="1:21" s="1" customFormat="1" ht="33" customHeight="1" x14ac:dyDescent="0.2">
      <c r="A63" s="598"/>
      <c r="B63" s="376">
        <v>3600</v>
      </c>
      <c r="C63" s="377"/>
      <c r="D63" s="377"/>
      <c r="E63" s="378" t="s">
        <v>213</v>
      </c>
      <c r="F63" s="381">
        <v>0</v>
      </c>
      <c r="G63" s="265">
        <v>0</v>
      </c>
      <c r="H63" s="265">
        <v>0</v>
      </c>
      <c r="I63" s="265">
        <v>0</v>
      </c>
      <c r="J63" s="265">
        <v>0</v>
      </c>
      <c r="K63" s="265">
        <v>0</v>
      </c>
      <c r="L63" s="265">
        <v>0</v>
      </c>
      <c r="M63" s="265">
        <v>0</v>
      </c>
      <c r="N63" s="265">
        <v>0</v>
      </c>
      <c r="O63" s="265">
        <v>0</v>
      </c>
      <c r="P63" s="265">
        <v>0</v>
      </c>
      <c r="Q63" s="265">
        <v>0</v>
      </c>
      <c r="R63" s="72" t="e">
        <f>#N/A</f>
        <v>#N/A</v>
      </c>
      <c r="S63" s="105"/>
    </row>
    <row r="64" spans="1:21" s="1" customFormat="1" ht="33" customHeight="1" x14ac:dyDescent="0.2">
      <c r="A64" s="598"/>
      <c r="B64" s="376"/>
      <c r="C64" s="377"/>
      <c r="D64" s="377"/>
      <c r="E64" s="378" t="s">
        <v>302</v>
      </c>
      <c r="F64" s="144">
        <v>0.5</v>
      </c>
      <c r="G64" s="124">
        <v>0.5</v>
      </c>
      <c r="H64" s="124">
        <v>0.5</v>
      </c>
      <c r="I64" s="124">
        <v>0.5</v>
      </c>
      <c r="J64" s="124">
        <v>0.5</v>
      </c>
      <c r="K64" s="124">
        <v>0.5</v>
      </c>
      <c r="L64" s="135">
        <v>0</v>
      </c>
      <c r="M64" s="135">
        <v>0</v>
      </c>
      <c r="N64" s="135">
        <v>0</v>
      </c>
      <c r="O64" s="135">
        <v>0</v>
      </c>
      <c r="P64" s="135">
        <v>0</v>
      </c>
      <c r="Q64" s="135">
        <v>0</v>
      </c>
      <c r="R64" s="72" t="e">
        <f>#N/A</f>
        <v>#N/A</v>
      </c>
      <c r="S64" s="105"/>
    </row>
    <row r="65" spans="1:19" s="1" customFormat="1" ht="33" customHeight="1" x14ac:dyDescent="0.2">
      <c r="A65" s="598"/>
      <c r="B65" s="267"/>
      <c r="C65" s="309"/>
      <c r="D65" s="309"/>
      <c r="E65" s="268" t="s">
        <v>311</v>
      </c>
      <c r="F65" s="144">
        <v>0.05</v>
      </c>
      <c r="G65" s="124">
        <v>0.05</v>
      </c>
      <c r="H65" s="124">
        <v>0.05</v>
      </c>
      <c r="I65" s="124">
        <v>0.05</v>
      </c>
      <c r="J65" s="124">
        <v>0.05</v>
      </c>
      <c r="K65" s="124">
        <v>0.05</v>
      </c>
      <c r="L65" s="124">
        <v>0.05</v>
      </c>
      <c r="M65" s="124">
        <v>0.05</v>
      </c>
      <c r="N65" s="124">
        <v>0.05</v>
      </c>
      <c r="O65" s="124">
        <v>0.05</v>
      </c>
      <c r="P65" s="124">
        <v>0.05</v>
      </c>
      <c r="Q65" s="124">
        <v>0.05</v>
      </c>
      <c r="R65" s="72" t="e">
        <f>#N/A</f>
        <v>#N/A</v>
      </c>
      <c r="S65" s="105"/>
    </row>
    <row r="66" spans="1:19" s="1" customFormat="1" ht="22.5" customHeight="1" x14ac:dyDescent="0.2">
      <c r="A66" s="598"/>
      <c r="B66" s="175">
        <v>3600</v>
      </c>
      <c r="C66" s="174" t="s">
        <v>123</v>
      </c>
      <c r="D66" s="174" t="s">
        <v>124</v>
      </c>
      <c r="E66" s="178" t="s">
        <v>125</v>
      </c>
      <c r="F66" s="144">
        <v>0.3</v>
      </c>
      <c r="G66" s="124">
        <v>0.3</v>
      </c>
      <c r="H66" s="124">
        <v>0.3</v>
      </c>
      <c r="I66" s="124">
        <v>0.3</v>
      </c>
      <c r="J66" s="124">
        <v>0.3</v>
      </c>
      <c r="K66" s="124">
        <v>0.3</v>
      </c>
      <c r="L66" s="124">
        <v>0.3</v>
      </c>
      <c r="M66" s="124">
        <v>0.3</v>
      </c>
      <c r="N66" s="124">
        <v>0.3</v>
      </c>
      <c r="O66" s="124">
        <v>0.3</v>
      </c>
      <c r="P66" s="124">
        <v>0.3</v>
      </c>
      <c r="Q66" s="323">
        <v>0.3</v>
      </c>
      <c r="R66" s="46" t="e">
        <f>#N/A</f>
        <v>#N/A</v>
      </c>
      <c r="S66" s="107"/>
    </row>
    <row r="67" spans="1:19" s="1" customFormat="1" ht="22.5" customHeight="1" x14ac:dyDescent="0.2">
      <c r="A67" s="598"/>
      <c r="B67" s="175">
        <v>3610</v>
      </c>
      <c r="C67" s="174" t="s">
        <v>126</v>
      </c>
      <c r="D67" s="174" t="s">
        <v>127</v>
      </c>
      <c r="E67" s="178" t="s">
        <v>125</v>
      </c>
      <c r="F67" s="146">
        <v>0.6</v>
      </c>
      <c r="G67" s="125">
        <v>0.6</v>
      </c>
      <c r="H67" s="125">
        <v>0.6</v>
      </c>
      <c r="I67" s="125">
        <v>0.6</v>
      </c>
      <c r="J67" s="125">
        <v>0.6</v>
      </c>
      <c r="K67" s="125">
        <v>0.6</v>
      </c>
      <c r="L67" s="125">
        <v>0.6</v>
      </c>
      <c r="M67" s="125">
        <v>0.6</v>
      </c>
      <c r="N67" s="125">
        <v>0.6</v>
      </c>
      <c r="O67" s="125">
        <v>0.6</v>
      </c>
      <c r="P67" s="125">
        <v>0.6</v>
      </c>
      <c r="Q67" s="324">
        <v>0.6</v>
      </c>
      <c r="R67" s="46" t="e">
        <f>#N/A</f>
        <v>#N/A</v>
      </c>
      <c r="S67" s="108"/>
    </row>
    <row r="68" spans="1:19" s="1" customFormat="1" ht="22.5" customHeight="1" thickBot="1" x14ac:dyDescent="0.25">
      <c r="A68" s="598"/>
      <c r="B68" s="255">
        <v>3630</v>
      </c>
      <c r="C68" s="256" t="s">
        <v>128</v>
      </c>
      <c r="D68" s="256" t="s">
        <v>129</v>
      </c>
      <c r="E68" s="257" t="s">
        <v>47</v>
      </c>
      <c r="F68" s="141">
        <v>0.5</v>
      </c>
      <c r="G68" s="123">
        <v>0.5</v>
      </c>
      <c r="H68" s="123">
        <v>0.5</v>
      </c>
      <c r="I68" s="123">
        <v>0.5</v>
      </c>
      <c r="J68" s="123">
        <v>0.5</v>
      </c>
      <c r="K68" s="123">
        <v>0.5</v>
      </c>
      <c r="L68" s="123">
        <v>0.5</v>
      </c>
      <c r="M68" s="123">
        <v>0.5</v>
      </c>
      <c r="N68" s="123">
        <v>0.5</v>
      </c>
      <c r="O68" s="123">
        <v>0.5</v>
      </c>
      <c r="P68" s="123">
        <v>0.5</v>
      </c>
      <c r="Q68" s="123">
        <v>0.5</v>
      </c>
      <c r="R68" s="49" t="e">
        <f>#N/A</f>
        <v>#N/A</v>
      </c>
      <c r="S68" s="331" t="s">
        <v>301</v>
      </c>
    </row>
    <row r="69" spans="1:19" s="1" customFormat="1" ht="19.5" customHeight="1" thickBot="1" x14ac:dyDescent="0.25">
      <c r="A69" s="618"/>
      <c r="B69" s="604" t="s">
        <v>7</v>
      </c>
      <c r="C69" s="605"/>
      <c r="D69" s="605"/>
      <c r="E69" s="619"/>
      <c r="F69" s="82" t="e">
        <f>#N/A</f>
        <v>#N/A</v>
      </c>
      <c r="G69" s="82" t="e">
        <f>#N/A</f>
        <v>#N/A</v>
      </c>
      <c r="H69" s="82" t="e">
        <f>#N/A</f>
        <v>#N/A</v>
      </c>
      <c r="I69" s="82" t="e">
        <f>#N/A</f>
        <v>#N/A</v>
      </c>
      <c r="J69" s="82" t="e">
        <f>#N/A</f>
        <v>#N/A</v>
      </c>
      <c r="K69" s="82" t="e">
        <f>#N/A</f>
        <v>#N/A</v>
      </c>
      <c r="L69" s="82" t="e">
        <f>#N/A</f>
        <v>#N/A</v>
      </c>
      <c r="M69" s="82" t="e">
        <f>#N/A</f>
        <v>#N/A</v>
      </c>
      <c r="N69" s="82" t="e">
        <f>#N/A</f>
        <v>#N/A</v>
      </c>
      <c r="O69" s="82" t="e">
        <f>#N/A</f>
        <v>#N/A</v>
      </c>
      <c r="P69" s="82" t="e">
        <f>#N/A</f>
        <v>#N/A</v>
      </c>
      <c r="Q69" s="82" t="e">
        <f>#N/A</f>
        <v>#N/A</v>
      </c>
      <c r="R69" s="28" t="e">
        <f>AVERAGE(F69:Q69)</f>
        <v>#N/A</v>
      </c>
      <c r="S69" s="22"/>
    </row>
    <row r="70" spans="1:19" s="45" customFormat="1" ht="18.75" thickBot="1" x14ac:dyDescent="0.25">
      <c r="A70" s="22"/>
      <c r="B70" s="22"/>
      <c r="C70" s="22"/>
      <c r="D70" s="22"/>
      <c r="E70" s="44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</row>
    <row r="71" spans="1:19" s="1" customFormat="1" ht="22.5" customHeight="1" x14ac:dyDescent="0.2">
      <c r="A71" s="597" t="s">
        <v>43</v>
      </c>
      <c r="B71" s="599" t="s">
        <v>270</v>
      </c>
      <c r="C71" s="600"/>
      <c r="D71" s="600"/>
      <c r="E71" s="607"/>
      <c r="F71" s="116">
        <v>85.52</v>
      </c>
      <c r="G71" s="117">
        <v>85.52</v>
      </c>
      <c r="H71" s="117">
        <v>85.52</v>
      </c>
      <c r="I71" s="117">
        <v>85.52</v>
      </c>
      <c r="J71" s="117">
        <v>85.52</v>
      </c>
      <c r="K71" s="117">
        <v>85.52</v>
      </c>
      <c r="L71" s="117">
        <v>85.52</v>
      </c>
      <c r="M71" s="117">
        <v>85.52</v>
      </c>
      <c r="N71" s="117">
        <v>85.52</v>
      </c>
      <c r="O71" s="117">
        <v>85.52</v>
      </c>
      <c r="P71" s="117">
        <v>85.52</v>
      </c>
      <c r="Q71" s="117">
        <v>85.52</v>
      </c>
      <c r="R71" s="50" t="e">
        <f>#N/A</f>
        <v>#N/A</v>
      </c>
      <c r="S71" s="106"/>
    </row>
    <row r="72" spans="1:19" s="1" customFormat="1" ht="32.25" customHeight="1" x14ac:dyDescent="0.2">
      <c r="A72" s="598"/>
      <c r="B72" s="292"/>
      <c r="C72" s="293" t="s">
        <v>186</v>
      </c>
      <c r="D72" s="462"/>
      <c r="E72" s="294" t="s">
        <v>214</v>
      </c>
      <c r="F72" s="375">
        <v>0.5</v>
      </c>
      <c r="G72" s="168">
        <v>0.5</v>
      </c>
      <c r="H72" s="168">
        <v>0.5</v>
      </c>
      <c r="I72" s="168">
        <v>0.5</v>
      </c>
      <c r="J72" s="168">
        <v>0.5</v>
      </c>
      <c r="K72" s="168">
        <v>0.5</v>
      </c>
      <c r="L72" s="168">
        <v>0.5</v>
      </c>
      <c r="M72" s="168">
        <v>0.5</v>
      </c>
      <c r="N72" s="168">
        <v>0.5</v>
      </c>
      <c r="O72" s="168">
        <v>0.5</v>
      </c>
      <c r="P72" s="168">
        <v>0.5</v>
      </c>
      <c r="Q72" s="168">
        <v>0.5</v>
      </c>
      <c r="R72" s="46" t="e">
        <f>#N/A</f>
        <v>#N/A</v>
      </c>
      <c r="S72" s="159"/>
    </row>
    <row r="73" spans="1:19" s="1" customFormat="1" ht="32.25" customHeight="1" x14ac:dyDescent="0.2">
      <c r="A73" s="598"/>
      <c r="B73" s="292"/>
      <c r="C73" s="620"/>
      <c r="D73" s="621"/>
      <c r="E73" s="294" t="s">
        <v>215</v>
      </c>
      <c r="F73" s="383">
        <v>0</v>
      </c>
      <c r="G73" s="258">
        <v>0</v>
      </c>
      <c r="H73" s="258">
        <v>0</v>
      </c>
      <c r="I73" s="258">
        <v>0</v>
      </c>
      <c r="J73" s="258">
        <v>0</v>
      </c>
      <c r="K73" s="258">
        <v>0</v>
      </c>
      <c r="L73" s="258">
        <v>0</v>
      </c>
      <c r="M73" s="258">
        <v>0</v>
      </c>
      <c r="N73" s="258">
        <v>0</v>
      </c>
      <c r="O73" s="258">
        <v>0</v>
      </c>
      <c r="P73" s="258">
        <v>0</v>
      </c>
      <c r="Q73" s="258">
        <v>0</v>
      </c>
      <c r="R73" s="72" t="e">
        <f>#N/A</f>
        <v>#N/A</v>
      </c>
      <c r="S73" s="159"/>
    </row>
    <row r="74" spans="1:19" s="1" customFormat="1" ht="32.25" customHeight="1" x14ac:dyDescent="0.2">
      <c r="A74" s="598"/>
      <c r="B74" s="292"/>
      <c r="C74" s="293"/>
      <c r="D74" s="293" t="s">
        <v>64</v>
      </c>
      <c r="E74" s="382" t="s">
        <v>216</v>
      </c>
      <c r="F74" s="375">
        <v>0.75</v>
      </c>
      <c r="G74" s="375">
        <v>0.75</v>
      </c>
      <c r="H74" s="375">
        <v>0.75</v>
      </c>
      <c r="I74" s="375">
        <v>0.75</v>
      </c>
      <c r="J74" s="375">
        <v>0.75</v>
      </c>
      <c r="K74" s="375">
        <v>0.75</v>
      </c>
      <c r="L74" s="375">
        <v>0.75</v>
      </c>
      <c r="M74" s="375">
        <v>0.75</v>
      </c>
      <c r="N74" s="375">
        <v>0.75</v>
      </c>
      <c r="O74" s="375">
        <v>0.75</v>
      </c>
      <c r="P74" s="375">
        <v>0.75</v>
      </c>
      <c r="Q74" s="375">
        <v>0.75</v>
      </c>
      <c r="R74" s="72" t="e">
        <f>#N/A</f>
        <v>#N/A</v>
      </c>
      <c r="S74" s="159"/>
    </row>
    <row r="75" spans="1:19" s="1" customFormat="1" ht="32.25" customHeight="1" x14ac:dyDescent="0.2">
      <c r="A75" s="598"/>
      <c r="B75" s="292"/>
      <c r="C75" s="293"/>
      <c r="D75" s="293" t="s">
        <v>63</v>
      </c>
      <c r="E75" s="382" t="s">
        <v>216</v>
      </c>
      <c r="F75" s="375">
        <v>0.75</v>
      </c>
      <c r="G75" s="375">
        <v>0.75</v>
      </c>
      <c r="H75" s="375">
        <v>0.75</v>
      </c>
      <c r="I75" s="375">
        <v>0.75</v>
      </c>
      <c r="J75" s="375">
        <v>0.75</v>
      </c>
      <c r="K75" s="375">
        <v>0.75</v>
      </c>
      <c r="L75" s="375">
        <v>0.75</v>
      </c>
      <c r="M75" s="375">
        <v>0.75</v>
      </c>
      <c r="N75" s="375">
        <v>0.75</v>
      </c>
      <c r="O75" s="375">
        <v>0.75</v>
      </c>
      <c r="P75" s="375">
        <v>0.75</v>
      </c>
      <c r="Q75" s="375">
        <v>0.75</v>
      </c>
      <c r="R75" s="72" t="e">
        <f>#N/A</f>
        <v>#N/A</v>
      </c>
      <c r="S75" s="159"/>
    </row>
    <row r="76" spans="1:19" s="1" customFormat="1" ht="32.25" customHeight="1" x14ac:dyDescent="0.2">
      <c r="A76" s="598"/>
      <c r="B76" s="292"/>
      <c r="C76" s="293"/>
      <c r="D76" s="293" t="s">
        <v>71</v>
      </c>
      <c r="E76" s="382" t="s">
        <v>216</v>
      </c>
      <c r="F76" s="375">
        <v>0.6</v>
      </c>
      <c r="G76" s="375">
        <v>0.6</v>
      </c>
      <c r="H76" s="375">
        <v>0.6</v>
      </c>
      <c r="I76" s="375">
        <v>0.6</v>
      </c>
      <c r="J76" s="375">
        <v>0.6</v>
      </c>
      <c r="K76" s="375">
        <v>0.6</v>
      </c>
      <c r="L76" s="375">
        <v>0.6</v>
      </c>
      <c r="M76" s="375">
        <v>0.6</v>
      </c>
      <c r="N76" s="375">
        <v>0.6</v>
      </c>
      <c r="O76" s="375">
        <v>0.6</v>
      </c>
      <c r="P76" s="375">
        <v>0.6</v>
      </c>
      <c r="Q76" s="375">
        <v>0.6</v>
      </c>
      <c r="R76" s="72" t="e">
        <f>#N/A</f>
        <v>#N/A</v>
      </c>
      <c r="S76" s="159"/>
    </row>
    <row r="77" spans="1:19" s="1" customFormat="1" ht="32.25" customHeight="1" x14ac:dyDescent="0.2">
      <c r="A77" s="598"/>
      <c r="B77" s="267"/>
      <c r="C77" s="309"/>
      <c r="D77" s="309"/>
      <c r="E77" s="268" t="s">
        <v>311</v>
      </c>
      <c r="F77" s="144">
        <v>0.15</v>
      </c>
      <c r="G77" s="124">
        <v>0.15</v>
      </c>
      <c r="H77" s="124">
        <v>0.15</v>
      </c>
      <c r="I77" s="124">
        <v>0.15</v>
      </c>
      <c r="J77" s="124">
        <v>0.15</v>
      </c>
      <c r="K77" s="124">
        <v>0.15</v>
      </c>
      <c r="L77" s="124">
        <v>0.15</v>
      </c>
      <c r="M77" s="124">
        <v>0.15</v>
      </c>
      <c r="N77" s="124">
        <v>0.15</v>
      </c>
      <c r="O77" s="124">
        <v>0.15</v>
      </c>
      <c r="P77" s="124">
        <v>0.15</v>
      </c>
      <c r="Q77" s="323">
        <v>0.15</v>
      </c>
      <c r="R77" s="72" t="e">
        <f>#N/A</f>
        <v>#N/A</v>
      </c>
      <c r="S77" s="159"/>
    </row>
    <row r="78" spans="1:19" s="1" customFormat="1" ht="32.25" customHeight="1" thickBot="1" x14ac:dyDescent="0.25">
      <c r="A78" s="598"/>
      <c r="B78" s="180">
        <v>3301</v>
      </c>
      <c r="C78" s="181" t="s">
        <v>130</v>
      </c>
      <c r="D78" s="181" t="s">
        <v>131</v>
      </c>
      <c r="E78" s="183" t="s">
        <v>296</v>
      </c>
      <c r="F78" s="262">
        <v>0.8</v>
      </c>
      <c r="G78" s="151">
        <v>0.8</v>
      </c>
      <c r="H78" s="151">
        <v>0.8</v>
      </c>
      <c r="I78" s="151">
        <v>0.8</v>
      </c>
      <c r="J78" s="151">
        <v>0.8</v>
      </c>
      <c r="K78" s="151">
        <v>0.8</v>
      </c>
      <c r="L78" s="151">
        <v>0.8</v>
      </c>
      <c r="M78" s="151">
        <v>0.8</v>
      </c>
      <c r="N78" s="151">
        <v>0.8</v>
      </c>
      <c r="O78" s="151">
        <v>0.8</v>
      </c>
      <c r="P78" s="151">
        <v>0.8</v>
      </c>
      <c r="Q78" s="151">
        <v>0.8</v>
      </c>
      <c r="R78" s="72" t="e">
        <f>#N/A</f>
        <v>#N/A</v>
      </c>
      <c r="S78" s="109"/>
    </row>
    <row r="79" spans="1:19" s="1" customFormat="1" ht="24.75" customHeight="1" thickBot="1" x14ac:dyDescent="0.25">
      <c r="A79" s="618"/>
      <c r="B79" s="608" t="s">
        <v>7</v>
      </c>
      <c r="C79" s="609"/>
      <c r="D79" s="609"/>
      <c r="E79" s="610"/>
      <c r="F79" s="82" t="e">
        <f>#N/A</f>
        <v>#N/A</v>
      </c>
      <c r="G79" s="82" t="e">
        <f>#N/A</f>
        <v>#N/A</v>
      </c>
      <c r="H79" s="82" t="e">
        <f>#N/A</f>
        <v>#N/A</v>
      </c>
      <c r="I79" s="82" t="e">
        <f>#N/A</f>
        <v>#N/A</v>
      </c>
      <c r="J79" s="82" t="e">
        <f>#N/A</f>
        <v>#N/A</v>
      </c>
      <c r="K79" s="82" t="e">
        <f>#N/A</f>
        <v>#N/A</v>
      </c>
      <c r="L79" s="82" t="e">
        <f>#N/A</f>
        <v>#N/A</v>
      </c>
      <c r="M79" s="82" t="e">
        <f>#N/A</f>
        <v>#N/A</v>
      </c>
      <c r="N79" s="82" t="e">
        <f>#N/A</f>
        <v>#N/A</v>
      </c>
      <c r="O79" s="82" t="e">
        <f>#N/A</f>
        <v>#N/A</v>
      </c>
      <c r="P79" s="82" t="e">
        <f>#N/A</f>
        <v>#N/A</v>
      </c>
      <c r="Q79" s="82" t="e">
        <f>#N/A</f>
        <v>#N/A</v>
      </c>
      <c r="R79" s="28" t="e">
        <f>AVERAGE(F79:Q79)</f>
        <v>#N/A</v>
      </c>
      <c r="S79" s="22"/>
    </row>
    <row r="80" spans="1:19" s="1" customFormat="1" ht="28.5" customHeight="1" thickBot="1" x14ac:dyDescent="0.25">
      <c r="A80" s="22"/>
      <c r="B80" s="22"/>
      <c r="C80" s="22"/>
      <c r="D80" s="22"/>
      <c r="E80" s="39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22"/>
    </row>
    <row r="81" spans="1:19" s="1" customFormat="1" ht="22.5" customHeight="1" x14ac:dyDescent="0.2">
      <c r="A81" s="597" t="s">
        <v>35</v>
      </c>
      <c r="B81" s="599" t="s">
        <v>270</v>
      </c>
      <c r="C81" s="600"/>
      <c r="D81" s="600"/>
      <c r="E81" s="600"/>
      <c r="F81" s="116">
        <v>166.86</v>
      </c>
      <c r="G81" s="117">
        <v>166.86</v>
      </c>
      <c r="H81" s="117">
        <v>166.86</v>
      </c>
      <c r="I81" s="117">
        <v>166.86</v>
      </c>
      <c r="J81" s="117">
        <v>166.86</v>
      </c>
      <c r="K81" s="117">
        <v>166.86</v>
      </c>
      <c r="L81" s="117">
        <v>166.86</v>
      </c>
      <c r="M81" s="117">
        <v>166.86</v>
      </c>
      <c r="N81" s="117">
        <v>166.86</v>
      </c>
      <c r="O81" s="117">
        <v>166.86</v>
      </c>
      <c r="P81" s="117">
        <v>166.86</v>
      </c>
      <c r="Q81" s="137">
        <v>166.86</v>
      </c>
      <c r="R81" s="50" t="e">
        <f>#N/A</f>
        <v>#N/A</v>
      </c>
      <c r="S81" s="76"/>
    </row>
    <row r="82" spans="1:19" s="1" customFormat="1" ht="30.75" customHeight="1" x14ac:dyDescent="0.2">
      <c r="A82" s="598"/>
      <c r="B82" s="299"/>
      <c r="C82" s="293"/>
      <c r="D82" s="293"/>
      <c r="E82" s="354" t="s">
        <v>286</v>
      </c>
      <c r="F82" s="121">
        <v>1.9</v>
      </c>
      <c r="G82" s="168">
        <v>1.9</v>
      </c>
      <c r="H82" s="168">
        <v>1.9</v>
      </c>
      <c r="I82" s="168">
        <v>1.9</v>
      </c>
      <c r="J82" s="168">
        <v>1.9</v>
      </c>
      <c r="K82" s="168">
        <v>1.9</v>
      </c>
      <c r="L82" s="168">
        <v>1.9</v>
      </c>
      <c r="M82" s="168">
        <v>1.9</v>
      </c>
      <c r="N82" s="168">
        <v>1.9</v>
      </c>
      <c r="O82" s="168">
        <v>1.9</v>
      </c>
      <c r="P82" s="168">
        <v>1.9</v>
      </c>
      <c r="Q82" s="168">
        <v>1.9</v>
      </c>
      <c r="R82" s="46" t="e">
        <f>#N/A</f>
        <v>#N/A</v>
      </c>
      <c r="S82" s="57"/>
    </row>
    <row r="83" spans="1:19" s="1" customFormat="1" ht="30.75" customHeight="1" x14ac:dyDescent="0.2">
      <c r="A83" s="598"/>
      <c r="B83" s="299"/>
      <c r="C83" s="293"/>
      <c r="D83" s="293"/>
      <c r="E83" s="354" t="s">
        <v>267</v>
      </c>
      <c r="F83" s="152">
        <v>0</v>
      </c>
      <c r="G83" s="286">
        <v>0</v>
      </c>
      <c r="H83" s="286">
        <v>0</v>
      </c>
      <c r="I83" s="286">
        <v>0</v>
      </c>
      <c r="J83" s="286">
        <v>0</v>
      </c>
      <c r="K83" s="286">
        <v>0</v>
      </c>
      <c r="L83" s="286">
        <v>0</v>
      </c>
      <c r="M83" s="286">
        <v>0</v>
      </c>
      <c r="N83" s="286">
        <v>0</v>
      </c>
      <c r="O83" s="286">
        <v>0</v>
      </c>
      <c r="P83" s="286">
        <v>0</v>
      </c>
      <c r="Q83" s="356">
        <v>0</v>
      </c>
      <c r="R83" s="46" t="e">
        <f>#N/A</f>
        <v>#N/A</v>
      </c>
      <c r="S83" s="57"/>
    </row>
    <row r="84" spans="1:19" s="1" customFormat="1" ht="30.75" customHeight="1" x14ac:dyDescent="0.2">
      <c r="A84" s="598"/>
      <c r="B84" s="384"/>
      <c r="C84" s="293"/>
      <c r="D84" s="293"/>
      <c r="E84" s="437" t="s">
        <v>289</v>
      </c>
      <c r="F84" s="121">
        <v>1</v>
      </c>
      <c r="G84" s="168">
        <v>1</v>
      </c>
      <c r="H84" s="168">
        <v>1</v>
      </c>
      <c r="I84" s="168">
        <v>1</v>
      </c>
      <c r="J84" s="168">
        <v>1</v>
      </c>
      <c r="K84" s="168">
        <v>1</v>
      </c>
      <c r="L84" s="168">
        <v>1</v>
      </c>
      <c r="M84" s="168">
        <v>1</v>
      </c>
      <c r="N84" s="168">
        <v>1</v>
      </c>
      <c r="O84" s="168">
        <v>1</v>
      </c>
      <c r="P84" s="168">
        <v>1</v>
      </c>
      <c r="Q84" s="168">
        <v>1</v>
      </c>
      <c r="R84" s="46" t="e">
        <f>#N/A</f>
        <v>#N/A</v>
      </c>
      <c r="S84" s="57"/>
    </row>
    <row r="85" spans="1:19" s="1" customFormat="1" ht="30.75" customHeight="1" x14ac:dyDescent="0.2">
      <c r="A85" s="598"/>
      <c r="B85" s="384"/>
      <c r="C85" s="293"/>
      <c r="D85" s="293"/>
      <c r="E85" s="437" t="s">
        <v>293</v>
      </c>
      <c r="F85" s="152">
        <v>0</v>
      </c>
      <c r="G85" s="286">
        <v>0</v>
      </c>
      <c r="H85" s="286">
        <v>0</v>
      </c>
      <c r="I85" s="286">
        <v>0</v>
      </c>
      <c r="J85" s="286">
        <v>0</v>
      </c>
      <c r="K85" s="286">
        <v>0</v>
      </c>
      <c r="L85" s="286">
        <v>0</v>
      </c>
      <c r="M85" s="286">
        <v>0</v>
      </c>
      <c r="N85" s="286">
        <v>0</v>
      </c>
      <c r="O85" s="286">
        <v>0</v>
      </c>
      <c r="P85" s="286">
        <v>0</v>
      </c>
      <c r="Q85" s="356">
        <v>0</v>
      </c>
      <c r="R85" s="46" t="e">
        <f>#N/A</f>
        <v>#N/A</v>
      </c>
      <c r="S85" s="57"/>
    </row>
    <row r="86" spans="1:19" s="1" customFormat="1" ht="30.75" customHeight="1" x14ac:dyDescent="0.2">
      <c r="A86" s="598"/>
      <c r="B86" s="384"/>
      <c r="C86" s="293"/>
      <c r="D86" s="293"/>
      <c r="E86" s="437" t="s">
        <v>294</v>
      </c>
      <c r="F86" s="152">
        <v>0</v>
      </c>
      <c r="G86" s="286">
        <v>0</v>
      </c>
      <c r="H86" s="286">
        <v>0</v>
      </c>
      <c r="I86" s="286">
        <v>0</v>
      </c>
      <c r="J86" s="286">
        <v>0</v>
      </c>
      <c r="K86" s="286">
        <v>0</v>
      </c>
      <c r="L86" s="286">
        <v>0</v>
      </c>
      <c r="M86" s="286">
        <v>0</v>
      </c>
      <c r="N86" s="286">
        <v>0</v>
      </c>
      <c r="O86" s="286">
        <v>0</v>
      </c>
      <c r="P86" s="286">
        <v>0</v>
      </c>
      <c r="Q86" s="356">
        <v>0</v>
      </c>
      <c r="R86" s="46" t="e">
        <f>#N/A</f>
        <v>#N/A</v>
      </c>
      <c r="S86" s="57"/>
    </row>
    <row r="87" spans="1:19" s="1" customFormat="1" ht="35.25" customHeight="1" x14ac:dyDescent="0.2">
      <c r="A87" s="598"/>
      <c r="B87" s="261">
        <v>4506</v>
      </c>
      <c r="C87" s="174" t="s">
        <v>64</v>
      </c>
      <c r="D87" s="174"/>
      <c r="E87" s="404" t="s">
        <v>292</v>
      </c>
      <c r="F87" s="144">
        <v>1</v>
      </c>
      <c r="G87" s="124">
        <v>1</v>
      </c>
      <c r="H87" s="124">
        <v>1</v>
      </c>
      <c r="I87" s="124">
        <v>1</v>
      </c>
      <c r="J87" s="124">
        <v>1</v>
      </c>
      <c r="K87" s="124">
        <v>1</v>
      </c>
      <c r="L87" s="124">
        <v>1</v>
      </c>
      <c r="M87" s="124">
        <v>1</v>
      </c>
      <c r="N87" s="124">
        <v>1</v>
      </c>
      <c r="O87" s="124">
        <v>1</v>
      </c>
      <c r="P87" s="124">
        <v>1</v>
      </c>
      <c r="Q87" s="124">
        <v>1</v>
      </c>
      <c r="R87" s="46">
        <f>AVERAGE(F87:Q87)</f>
        <v>1</v>
      </c>
      <c r="S87" s="57"/>
    </row>
    <row r="88" spans="1:19" s="1" customFormat="1" ht="35.25" customHeight="1" x14ac:dyDescent="0.2">
      <c r="A88" s="598"/>
      <c r="B88" s="299">
        <v>2280</v>
      </c>
      <c r="C88" s="293" t="s">
        <v>287</v>
      </c>
      <c r="D88" s="293" t="s">
        <v>288</v>
      </c>
      <c r="E88" s="389" t="s">
        <v>291</v>
      </c>
      <c r="F88" s="126">
        <v>0.5</v>
      </c>
      <c r="G88" s="124">
        <v>0.5</v>
      </c>
      <c r="H88" s="124">
        <v>0.5</v>
      </c>
      <c r="I88" s="124">
        <v>0.5</v>
      </c>
      <c r="J88" s="124">
        <v>0.5</v>
      </c>
      <c r="K88" s="124">
        <v>0.5</v>
      </c>
      <c r="L88" s="124">
        <v>0.5</v>
      </c>
      <c r="M88" s="124">
        <v>0.5</v>
      </c>
      <c r="N88" s="124">
        <v>0.5</v>
      </c>
      <c r="O88" s="124">
        <v>0.5</v>
      </c>
      <c r="P88" s="124">
        <v>0.5</v>
      </c>
      <c r="Q88" s="124">
        <v>0.5</v>
      </c>
      <c r="R88" s="46">
        <f>AVERAGE(F88:Q88)</f>
        <v>0.5</v>
      </c>
      <c r="S88" s="57"/>
    </row>
    <row r="89" spans="1:19" s="1" customFormat="1" ht="47.25" customHeight="1" x14ac:dyDescent="0.2">
      <c r="A89" s="598"/>
      <c r="B89" s="175">
        <v>2910</v>
      </c>
      <c r="C89" s="174" t="s">
        <v>133</v>
      </c>
      <c r="D89" s="174" t="s">
        <v>134</v>
      </c>
      <c r="E89" s="353" t="s">
        <v>135</v>
      </c>
      <c r="F89" s="126">
        <v>1</v>
      </c>
      <c r="G89" s="124">
        <v>1</v>
      </c>
      <c r="H89" s="124">
        <v>1</v>
      </c>
      <c r="I89" s="124">
        <v>1</v>
      </c>
      <c r="J89" s="124">
        <v>1</v>
      </c>
      <c r="K89" s="124">
        <v>1</v>
      </c>
      <c r="L89" s="124">
        <v>1</v>
      </c>
      <c r="M89" s="124">
        <v>1</v>
      </c>
      <c r="N89" s="124">
        <v>1</v>
      </c>
      <c r="O89" s="124">
        <v>1</v>
      </c>
      <c r="P89" s="124">
        <v>1</v>
      </c>
      <c r="Q89" s="145">
        <v>1</v>
      </c>
      <c r="R89" s="46" t="e">
        <f>#N/A</f>
        <v>#N/A</v>
      </c>
      <c r="S89" s="57"/>
    </row>
    <row r="90" spans="1:19" s="1" customFormat="1" ht="34.5" customHeight="1" x14ac:dyDescent="0.2">
      <c r="A90" s="598"/>
      <c r="B90" s="175">
        <v>2910</v>
      </c>
      <c r="C90" s="601" t="s">
        <v>132</v>
      </c>
      <c r="D90" s="601"/>
      <c r="E90" s="353" t="s">
        <v>306</v>
      </c>
      <c r="F90" s="126">
        <v>1.4</v>
      </c>
      <c r="G90" s="124">
        <v>1.4</v>
      </c>
      <c r="H90" s="124">
        <v>1.4</v>
      </c>
      <c r="I90" s="124">
        <v>1.4</v>
      </c>
      <c r="J90" s="124">
        <v>1.4</v>
      </c>
      <c r="K90" s="124">
        <v>1.4</v>
      </c>
      <c r="L90" s="124">
        <v>1.4</v>
      </c>
      <c r="M90" s="124">
        <v>1.4</v>
      </c>
      <c r="N90" s="124">
        <v>1.4</v>
      </c>
      <c r="O90" s="124">
        <v>1.4</v>
      </c>
      <c r="P90" s="124">
        <v>1.4</v>
      </c>
      <c r="Q90" s="124">
        <v>1.4</v>
      </c>
      <c r="R90" s="46" t="e">
        <f>#N/A</f>
        <v>#N/A</v>
      </c>
      <c r="S90" s="57"/>
    </row>
    <row r="91" spans="1:19" s="1" customFormat="1" ht="34.5" customHeight="1" x14ac:dyDescent="0.2">
      <c r="A91" s="598"/>
      <c r="B91" s="175"/>
      <c r="C91" s="174"/>
      <c r="D91" s="174"/>
      <c r="E91" s="353" t="s">
        <v>253</v>
      </c>
      <c r="F91" s="126">
        <v>0.8</v>
      </c>
      <c r="G91" s="124">
        <v>0.8</v>
      </c>
      <c r="H91" s="124">
        <v>0.8</v>
      </c>
      <c r="I91" s="124">
        <v>0.8</v>
      </c>
      <c r="J91" s="124">
        <v>0.8</v>
      </c>
      <c r="K91" s="124">
        <v>0.8</v>
      </c>
      <c r="L91" s="124">
        <v>0.8</v>
      </c>
      <c r="M91" s="124">
        <v>0.8</v>
      </c>
      <c r="N91" s="124">
        <v>0.8</v>
      </c>
      <c r="O91" s="124">
        <v>0.8</v>
      </c>
      <c r="P91" s="124">
        <v>0.8</v>
      </c>
      <c r="Q91" s="124">
        <v>0.8</v>
      </c>
      <c r="R91" s="46" t="e">
        <f>#N/A</f>
        <v>#N/A</v>
      </c>
      <c r="S91" s="57"/>
    </row>
    <row r="92" spans="1:19" s="1" customFormat="1" ht="22.5" customHeight="1" thickBot="1" x14ac:dyDescent="0.25">
      <c r="A92" s="598"/>
      <c r="B92" s="602" t="s">
        <v>136</v>
      </c>
      <c r="C92" s="603"/>
      <c r="D92" s="603"/>
      <c r="E92" s="603"/>
      <c r="F92" s="122">
        <v>1.45</v>
      </c>
      <c r="G92" s="123">
        <v>1.45</v>
      </c>
      <c r="H92" s="123">
        <v>1.45</v>
      </c>
      <c r="I92" s="123">
        <v>1.45</v>
      </c>
      <c r="J92" s="123">
        <v>1.45</v>
      </c>
      <c r="K92" s="123">
        <v>1.45</v>
      </c>
      <c r="L92" s="123">
        <v>1.45</v>
      </c>
      <c r="M92" s="123">
        <v>1.45</v>
      </c>
      <c r="N92" s="123">
        <v>1.45</v>
      </c>
      <c r="O92" s="123">
        <v>1.45</v>
      </c>
      <c r="P92" s="123">
        <v>1.45</v>
      </c>
      <c r="Q92" s="143">
        <v>1.45</v>
      </c>
      <c r="R92" s="46">
        <f>AVERAGE(F92:Q92)</f>
        <v>1.4499999999999995</v>
      </c>
      <c r="S92" s="56"/>
    </row>
    <row r="93" spans="1:19" s="1" customFormat="1" ht="24.75" customHeight="1" thickBot="1" x14ac:dyDescent="0.25">
      <c r="A93" s="173"/>
      <c r="B93" s="604" t="s">
        <v>7</v>
      </c>
      <c r="C93" s="605"/>
      <c r="D93" s="605"/>
      <c r="E93" s="606"/>
      <c r="F93" s="99" t="e">
        <f>#N/A</f>
        <v>#N/A</v>
      </c>
      <c r="G93" s="99" t="e">
        <f>#N/A</f>
        <v>#N/A</v>
      </c>
      <c r="H93" s="99" t="e">
        <f>#N/A</f>
        <v>#N/A</v>
      </c>
      <c r="I93" s="99" t="e">
        <f>#N/A</f>
        <v>#N/A</v>
      </c>
      <c r="J93" s="99" t="e">
        <f>#N/A</f>
        <v>#N/A</v>
      </c>
      <c r="K93" s="99" t="e">
        <f>#N/A</f>
        <v>#N/A</v>
      </c>
      <c r="L93" s="99" t="e">
        <f>#N/A</f>
        <v>#N/A</v>
      </c>
      <c r="M93" s="99" t="e">
        <f>#N/A</f>
        <v>#N/A</v>
      </c>
      <c r="N93" s="99" t="e">
        <f>#N/A</f>
        <v>#N/A</v>
      </c>
      <c r="O93" s="99" t="e">
        <f>#N/A</f>
        <v>#N/A</v>
      </c>
      <c r="P93" s="99" t="e">
        <f>#N/A</f>
        <v>#N/A</v>
      </c>
      <c r="Q93" s="99" t="e">
        <f>#N/A</f>
        <v>#N/A</v>
      </c>
      <c r="R93" s="28" t="e">
        <f>AVERAGE(F93:Q93)</f>
        <v>#N/A</v>
      </c>
      <c r="S93" s="22"/>
    </row>
    <row r="94" spans="1:19" s="1" customFormat="1" ht="18.75" thickBot="1" x14ac:dyDescent="0.25">
      <c r="A94" s="22"/>
      <c r="B94" s="22"/>
      <c r="C94" s="22"/>
      <c r="D94" s="22"/>
      <c r="E94" s="39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40"/>
      <c r="S94" s="22"/>
    </row>
    <row r="95" spans="1:19" s="1" customFormat="1" ht="31.5" customHeight="1" x14ac:dyDescent="0.2">
      <c r="A95" s="590" t="s">
        <v>188</v>
      </c>
      <c r="B95" s="599" t="s">
        <v>270</v>
      </c>
      <c r="C95" s="600"/>
      <c r="D95" s="600"/>
      <c r="E95" s="607"/>
      <c r="F95" s="116">
        <v>504.87</v>
      </c>
      <c r="G95" s="117">
        <v>504.87</v>
      </c>
      <c r="H95" s="117">
        <v>504.87</v>
      </c>
      <c r="I95" s="117">
        <v>504.87</v>
      </c>
      <c r="J95" s="117">
        <v>504.87</v>
      </c>
      <c r="K95" s="117">
        <v>504.87</v>
      </c>
      <c r="L95" s="117">
        <v>504.87</v>
      </c>
      <c r="M95" s="117">
        <v>504.87</v>
      </c>
      <c r="N95" s="117">
        <v>504.87</v>
      </c>
      <c r="O95" s="117">
        <v>504.87</v>
      </c>
      <c r="P95" s="117">
        <v>504.87</v>
      </c>
      <c r="Q95" s="117">
        <v>504.87</v>
      </c>
      <c r="R95" s="50" t="e">
        <f>#N/A</f>
        <v>#N/A</v>
      </c>
      <c r="S95" s="106"/>
    </row>
    <row r="96" spans="1:19" s="1" customFormat="1" ht="33.75" customHeight="1" x14ac:dyDescent="0.2">
      <c r="A96" s="591"/>
      <c r="B96" s="384"/>
      <c r="C96" s="293"/>
      <c r="D96" s="293"/>
      <c r="E96" s="294"/>
      <c r="F96" s="121"/>
      <c r="G96" s="168"/>
      <c r="H96" s="168"/>
      <c r="I96" s="168"/>
      <c r="J96" s="168"/>
      <c r="K96" s="168"/>
      <c r="L96" s="168"/>
      <c r="M96" s="168"/>
      <c r="N96" s="168"/>
      <c r="O96" s="168"/>
      <c r="P96" s="168"/>
      <c r="Q96" s="168"/>
      <c r="R96" s="46"/>
      <c r="S96" s="105"/>
    </row>
    <row r="97" spans="1:19" s="1" customFormat="1" ht="33.75" customHeight="1" x14ac:dyDescent="0.2">
      <c r="A97" s="591"/>
      <c r="B97" s="384" t="s">
        <v>218</v>
      </c>
      <c r="C97" s="293" t="s">
        <v>71</v>
      </c>
      <c r="D97" s="293"/>
      <c r="E97" s="294" t="s">
        <v>217</v>
      </c>
      <c r="F97" s="121">
        <v>1.3</v>
      </c>
      <c r="G97" s="168">
        <v>1.3</v>
      </c>
      <c r="H97" s="168">
        <v>1.3</v>
      </c>
      <c r="I97" s="168">
        <v>1.3</v>
      </c>
      <c r="J97" s="168">
        <v>1.3</v>
      </c>
      <c r="K97" s="168">
        <v>1.3</v>
      </c>
      <c r="L97" s="168">
        <v>1.3</v>
      </c>
      <c r="M97" s="168">
        <v>1.3</v>
      </c>
      <c r="N97" s="168">
        <v>1.3</v>
      </c>
      <c r="O97" s="168">
        <v>1.3</v>
      </c>
      <c r="P97" s="168">
        <v>1.3</v>
      </c>
      <c r="Q97" s="168">
        <v>1.3</v>
      </c>
      <c r="R97" s="46" t="e">
        <f>#N/A</f>
        <v>#N/A</v>
      </c>
      <c r="S97" s="105"/>
    </row>
    <row r="98" spans="1:19" s="1" customFormat="1" ht="33.75" customHeight="1" x14ac:dyDescent="0.2">
      <c r="A98" s="591"/>
      <c r="B98" s="384"/>
      <c r="C98" s="293"/>
      <c r="D98" s="293"/>
      <c r="E98" s="437" t="s">
        <v>293</v>
      </c>
      <c r="F98" s="152">
        <v>0</v>
      </c>
      <c r="G98" s="286">
        <v>0</v>
      </c>
      <c r="H98" s="286">
        <v>0</v>
      </c>
      <c r="I98" s="286">
        <v>0</v>
      </c>
      <c r="J98" s="286">
        <v>0</v>
      </c>
      <c r="K98" s="286">
        <v>0</v>
      </c>
      <c r="L98" s="286">
        <v>0</v>
      </c>
      <c r="M98" s="286">
        <v>0</v>
      </c>
      <c r="N98" s="286">
        <v>0</v>
      </c>
      <c r="O98" s="286">
        <v>0</v>
      </c>
      <c r="P98" s="286">
        <v>0</v>
      </c>
      <c r="Q98" s="356">
        <v>0</v>
      </c>
      <c r="R98" s="46" t="e">
        <f>#N/A</f>
        <v>#N/A</v>
      </c>
      <c r="S98" s="105"/>
    </row>
    <row r="99" spans="1:19" s="1" customFormat="1" ht="33.75" customHeight="1" x14ac:dyDescent="0.2">
      <c r="A99" s="591"/>
      <c r="B99" s="384"/>
      <c r="C99" s="293"/>
      <c r="D99" s="293"/>
      <c r="E99" s="437" t="s">
        <v>294</v>
      </c>
      <c r="F99" s="152">
        <v>0</v>
      </c>
      <c r="G99" s="286">
        <v>0</v>
      </c>
      <c r="H99" s="286">
        <v>0</v>
      </c>
      <c r="I99" s="286">
        <v>0</v>
      </c>
      <c r="J99" s="286">
        <v>0</v>
      </c>
      <c r="K99" s="286">
        <v>0</v>
      </c>
      <c r="L99" s="286">
        <v>0</v>
      </c>
      <c r="M99" s="286">
        <v>0</v>
      </c>
      <c r="N99" s="286">
        <v>0</v>
      </c>
      <c r="O99" s="286">
        <v>0</v>
      </c>
      <c r="P99" s="286">
        <v>0</v>
      </c>
      <c r="Q99" s="356">
        <v>0</v>
      </c>
      <c r="R99" s="46" t="e">
        <f>#N/A</f>
        <v>#N/A</v>
      </c>
      <c r="S99" s="105"/>
    </row>
    <row r="100" spans="1:19" s="1" customFormat="1" ht="33.75" customHeight="1" x14ac:dyDescent="0.2">
      <c r="A100" s="591"/>
      <c r="B100" s="384"/>
      <c r="C100" s="293"/>
      <c r="D100" s="293"/>
      <c r="E100" s="437" t="s">
        <v>239</v>
      </c>
      <c r="F100" s="128"/>
      <c r="G100" s="285"/>
      <c r="H100" s="285"/>
      <c r="I100" s="285"/>
      <c r="J100" s="285"/>
      <c r="K100" s="285"/>
      <c r="L100" s="285"/>
      <c r="M100" s="285"/>
      <c r="N100" s="285"/>
      <c r="O100" s="285"/>
      <c r="P100" s="285"/>
      <c r="Q100" s="445"/>
      <c r="R100" s="46"/>
      <c r="S100" s="105"/>
    </row>
    <row r="101" spans="1:19" s="1" customFormat="1" ht="33.75" customHeight="1" x14ac:dyDescent="0.2">
      <c r="A101" s="591"/>
      <c r="B101" s="175">
        <v>4129</v>
      </c>
      <c r="C101" s="174" t="s">
        <v>149</v>
      </c>
      <c r="D101" s="174" t="s">
        <v>150</v>
      </c>
      <c r="E101" s="179" t="s">
        <v>151</v>
      </c>
      <c r="F101" s="118">
        <v>1</v>
      </c>
      <c r="G101" s="115">
        <v>1</v>
      </c>
      <c r="H101" s="115">
        <v>1</v>
      </c>
      <c r="I101" s="115">
        <v>1</v>
      </c>
      <c r="J101" s="115">
        <v>1</v>
      </c>
      <c r="K101" s="115">
        <v>1</v>
      </c>
      <c r="L101" s="115">
        <v>1</v>
      </c>
      <c r="M101" s="115">
        <v>1</v>
      </c>
      <c r="N101" s="115">
        <v>1</v>
      </c>
      <c r="O101" s="115">
        <v>1</v>
      </c>
      <c r="P101" s="115">
        <v>1</v>
      </c>
      <c r="Q101" s="115">
        <v>1</v>
      </c>
      <c r="R101" s="46" t="e">
        <f>#N/A</f>
        <v>#N/A</v>
      </c>
      <c r="S101" s="105"/>
    </row>
    <row r="102" spans="1:19" s="1" customFormat="1" ht="33.75" customHeight="1" x14ac:dyDescent="0.2">
      <c r="A102" s="591"/>
      <c r="B102" s="278" t="s">
        <v>45</v>
      </c>
      <c r="C102" s="277"/>
      <c r="D102" s="277"/>
      <c r="E102" s="178" t="s">
        <v>152</v>
      </c>
      <c r="F102" s="118">
        <v>0.1</v>
      </c>
      <c r="G102" s="115">
        <v>0.1</v>
      </c>
      <c r="H102" s="115">
        <v>0.1</v>
      </c>
      <c r="I102" s="115">
        <v>0.1</v>
      </c>
      <c r="J102" s="124">
        <v>0.1</v>
      </c>
      <c r="K102" s="124">
        <v>0.1</v>
      </c>
      <c r="L102" s="124">
        <v>0.1</v>
      </c>
      <c r="M102" s="124">
        <v>0.1</v>
      </c>
      <c r="N102" s="124">
        <v>0.1</v>
      </c>
      <c r="O102" s="124">
        <v>0.1</v>
      </c>
      <c r="P102" s="124">
        <v>0.1</v>
      </c>
      <c r="Q102" s="145">
        <v>0.1</v>
      </c>
      <c r="R102" s="46" t="e">
        <f>#N/A</f>
        <v>#N/A</v>
      </c>
      <c r="S102" s="105"/>
    </row>
    <row r="103" spans="1:19" s="1" customFormat="1" ht="30" customHeight="1" x14ac:dyDescent="0.2">
      <c r="A103" s="591"/>
      <c r="B103" s="175">
        <v>4103</v>
      </c>
      <c r="C103" s="174" t="s">
        <v>143</v>
      </c>
      <c r="D103" s="174" t="s">
        <v>144</v>
      </c>
      <c r="E103" s="179" t="s">
        <v>145</v>
      </c>
      <c r="F103" s="144">
        <v>1</v>
      </c>
      <c r="G103" s="124">
        <v>1</v>
      </c>
      <c r="H103" s="124">
        <v>1</v>
      </c>
      <c r="I103" s="124">
        <v>1</v>
      </c>
      <c r="J103" s="124">
        <v>1</v>
      </c>
      <c r="K103" s="124">
        <v>1</v>
      </c>
      <c r="L103" s="124">
        <v>1</v>
      </c>
      <c r="M103" s="124">
        <v>1</v>
      </c>
      <c r="N103" s="124">
        <v>1</v>
      </c>
      <c r="O103" s="124">
        <v>1</v>
      </c>
      <c r="P103" s="124">
        <v>1</v>
      </c>
      <c r="Q103" s="145">
        <v>1</v>
      </c>
      <c r="R103" s="46" t="e">
        <f>#N/A</f>
        <v>#N/A</v>
      </c>
      <c r="S103" s="136"/>
    </row>
    <row r="104" spans="1:19" s="1" customFormat="1" ht="30" customHeight="1" x14ac:dyDescent="0.2">
      <c r="A104" s="591"/>
      <c r="B104" s="175">
        <v>4100</v>
      </c>
      <c r="C104" s="174" t="s">
        <v>247</v>
      </c>
      <c r="D104" s="174" t="s">
        <v>172</v>
      </c>
      <c r="E104" s="179" t="s">
        <v>248</v>
      </c>
      <c r="F104" s="144">
        <v>1</v>
      </c>
      <c r="G104" s="124">
        <v>1</v>
      </c>
      <c r="H104" s="124">
        <v>1</v>
      </c>
      <c r="I104" s="124">
        <v>1</v>
      </c>
      <c r="J104" s="124">
        <v>1</v>
      </c>
      <c r="K104" s="124">
        <v>1</v>
      </c>
      <c r="L104" s="124">
        <v>1</v>
      </c>
      <c r="M104" s="124">
        <v>1</v>
      </c>
      <c r="N104" s="124">
        <v>1</v>
      </c>
      <c r="O104" s="124">
        <v>1</v>
      </c>
      <c r="P104" s="124">
        <v>1</v>
      </c>
      <c r="Q104" s="124">
        <v>1</v>
      </c>
      <c r="R104" s="46" t="e">
        <f>#N/A</f>
        <v>#N/A</v>
      </c>
      <c r="S104" s="136"/>
    </row>
    <row r="105" spans="1:19" s="1" customFormat="1" ht="41.25" customHeight="1" x14ac:dyDescent="0.2">
      <c r="A105" s="591"/>
      <c r="B105" s="175"/>
      <c r="C105" s="174" t="s">
        <v>230</v>
      </c>
      <c r="D105" s="174" t="s">
        <v>227</v>
      </c>
      <c r="E105" s="178" t="s">
        <v>231</v>
      </c>
      <c r="F105" s="124">
        <v>0.5</v>
      </c>
      <c r="G105" s="115">
        <v>0.5</v>
      </c>
      <c r="H105" s="115">
        <v>0.5</v>
      </c>
      <c r="I105" s="115">
        <v>0.5</v>
      </c>
      <c r="J105" s="115">
        <v>0.5</v>
      </c>
      <c r="K105" s="115">
        <v>0.5</v>
      </c>
      <c r="L105" s="115">
        <v>0.5</v>
      </c>
      <c r="M105" s="115">
        <v>0.5</v>
      </c>
      <c r="N105" s="115">
        <v>0.5</v>
      </c>
      <c r="O105" s="115">
        <v>0.5</v>
      </c>
      <c r="P105" s="115">
        <v>0.5</v>
      </c>
      <c r="Q105" s="115">
        <v>0.5</v>
      </c>
      <c r="R105" s="46" t="e">
        <f>#N/A</f>
        <v>#N/A</v>
      </c>
      <c r="S105" s="159"/>
    </row>
    <row r="106" spans="1:19" s="1" customFormat="1" ht="30" customHeight="1" thickBot="1" x14ac:dyDescent="0.25">
      <c r="A106" s="591"/>
      <c r="B106" s="279" t="s">
        <v>148</v>
      </c>
      <c r="C106" s="280" t="s">
        <v>146</v>
      </c>
      <c r="D106" s="280" t="s">
        <v>147</v>
      </c>
      <c r="E106" s="281" t="s">
        <v>125</v>
      </c>
      <c r="F106" s="141">
        <v>1</v>
      </c>
      <c r="G106" s="123">
        <v>1</v>
      </c>
      <c r="H106" s="123">
        <v>1</v>
      </c>
      <c r="I106" s="123">
        <v>1</v>
      </c>
      <c r="J106" s="123">
        <v>1</v>
      </c>
      <c r="K106" s="123">
        <v>1</v>
      </c>
      <c r="L106" s="123">
        <v>1</v>
      </c>
      <c r="M106" s="123">
        <v>1</v>
      </c>
      <c r="N106" s="123">
        <v>1</v>
      </c>
      <c r="O106" s="123">
        <v>1</v>
      </c>
      <c r="P106" s="123">
        <v>1</v>
      </c>
      <c r="Q106" s="143">
        <v>1</v>
      </c>
      <c r="R106" s="49" t="e">
        <f>#N/A</f>
        <v>#N/A</v>
      </c>
      <c r="S106" s="109"/>
    </row>
    <row r="107" spans="1:19" s="1" customFormat="1" ht="18.75" thickBot="1" x14ac:dyDescent="0.25">
      <c r="A107" s="592"/>
      <c r="B107" s="608" t="s">
        <v>7</v>
      </c>
      <c r="C107" s="609"/>
      <c r="D107" s="609"/>
      <c r="E107" s="610"/>
      <c r="F107" s="127" t="e">
        <f>#N/A</f>
        <v>#N/A</v>
      </c>
      <c r="G107" s="127" t="e">
        <f>#N/A</f>
        <v>#N/A</v>
      </c>
      <c r="H107" s="127" t="e">
        <f>#N/A</f>
        <v>#N/A</v>
      </c>
      <c r="I107" s="127" t="e">
        <f>#N/A</f>
        <v>#N/A</v>
      </c>
      <c r="J107" s="127" t="e">
        <f>#N/A</f>
        <v>#N/A</v>
      </c>
      <c r="K107" s="127" t="e">
        <f>#N/A</f>
        <v>#N/A</v>
      </c>
      <c r="L107" s="127" t="e">
        <f>#N/A</f>
        <v>#N/A</v>
      </c>
      <c r="M107" s="127" t="e">
        <f>#N/A</f>
        <v>#N/A</v>
      </c>
      <c r="N107" s="127" t="e">
        <f>#N/A</f>
        <v>#N/A</v>
      </c>
      <c r="O107" s="127" t="e">
        <f>#N/A</f>
        <v>#N/A</v>
      </c>
      <c r="P107" s="127" t="e">
        <f>#N/A</f>
        <v>#N/A</v>
      </c>
      <c r="Q107" s="127" t="e">
        <f>#N/A</f>
        <v>#N/A</v>
      </c>
      <c r="R107" s="28" t="e">
        <f>AVERAGE(F107:Q107)</f>
        <v>#N/A</v>
      </c>
      <c r="S107" s="22"/>
    </row>
    <row r="108" spans="1:19" s="1" customFormat="1" ht="24" customHeight="1" thickBot="1" x14ac:dyDescent="0.25">
      <c r="A108" s="22"/>
      <c r="B108" s="22"/>
      <c r="C108" s="22"/>
      <c r="D108" s="22"/>
      <c r="E108" s="39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40"/>
      <c r="S108" s="22"/>
    </row>
    <row r="109" spans="1:19" ht="29.25" customHeight="1" x14ac:dyDescent="0.2">
      <c r="A109" s="553" t="s">
        <v>173</v>
      </c>
      <c r="B109" s="599" t="s">
        <v>270</v>
      </c>
      <c r="C109" s="600"/>
      <c r="D109" s="600"/>
      <c r="E109" s="607"/>
      <c r="F109" s="119">
        <v>529.69000000000005</v>
      </c>
      <c r="G109" s="117">
        <v>529.69000000000005</v>
      </c>
      <c r="H109" s="117">
        <v>529.69000000000005</v>
      </c>
      <c r="I109" s="117">
        <v>529.69000000000005</v>
      </c>
      <c r="J109" s="117">
        <v>529.69000000000005</v>
      </c>
      <c r="K109" s="117">
        <v>529.69000000000005</v>
      </c>
      <c r="L109" s="117">
        <v>529.69000000000005</v>
      </c>
      <c r="M109" s="117">
        <v>529.69000000000005</v>
      </c>
      <c r="N109" s="117">
        <v>529.69000000000005</v>
      </c>
      <c r="O109" s="117">
        <v>529.69000000000005</v>
      </c>
      <c r="P109" s="117">
        <v>529.69000000000005</v>
      </c>
      <c r="Q109" s="117">
        <v>529.69000000000005</v>
      </c>
      <c r="R109" s="50" t="e">
        <f>#N/A</f>
        <v>#N/A</v>
      </c>
      <c r="S109" s="55"/>
    </row>
    <row r="110" spans="1:19" ht="29.25" customHeight="1" x14ac:dyDescent="0.2">
      <c r="A110" s="554"/>
      <c r="B110" s="308"/>
      <c r="C110" s="307"/>
      <c r="D110" s="307"/>
      <c r="E110" s="268" t="s">
        <v>278</v>
      </c>
      <c r="F110" s="375">
        <v>-1</v>
      </c>
      <c r="G110" s="168">
        <v>-1</v>
      </c>
      <c r="H110" s="168">
        <v>-1</v>
      </c>
      <c r="I110" s="168">
        <v>-1</v>
      </c>
      <c r="J110" s="168">
        <v>-1</v>
      </c>
      <c r="K110" s="168">
        <v>-1</v>
      </c>
      <c r="L110" s="168">
        <v>-1</v>
      </c>
      <c r="M110" s="168">
        <v>-1</v>
      </c>
      <c r="N110" s="168">
        <v>-1</v>
      </c>
      <c r="O110" s="168">
        <v>-1</v>
      </c>
      <c r="P110" s="168">
        <v>-1</v>
      </c>
      <c r="Q110" s="168">
        <v>-1</v>
      </c>
      <c r="R110" s="46" t="e">
        <f>#N/A</f>
        <v>#N/A</v>
      </c>
      <c r="S110" s="61"/>
    </row>
    <row r="111" spans="1:19" ht="29.25" customHeight="1" x14ac:dyDescent="0.2">
      <c r="A111" s="554"/>
      <c r="B111" s="387">
        <v>4128</v>
      </c>
      <c r="C111" s="388" t="s">
        <v>64</v>
      </c>
      <c r="D111" s="388"/>
      <c r="E111" s="378" t="s">
        <v>220</v>
      </c>
      <c r="F111" s="187">
        <v>0</v>
      </c>
      <c r="G111" s="286">
        <v>0</v>
      </c>
      <c r="H111" s="286">
        <v>0</v>
      </c>
      <c r="I111" s="286">
        <v>0</v>
      </c>
      <c r="J111" s="286">
        <v>0</v>
      </c>
      <c r="K111" s="286">
        <v>0</v>
      </c>
      <c r="L111" s="286">
        <v>0</v>
      </c>
      <c r="M111" s="286">
        <v>0</v>
      </c>
      <c r="N111" s="286">
        <v>0</v>
      </c>
      <c r="O111" s="286">
        <v>0</v>
      </c>
      <c r="P111" s="286">
        <v>0</v>
      </c>
      <c r="Q111" s="356">
        <v>0</v>
      </c>
      <c r="R111" s="46" t="e">
        <f>#N/A</f>
        <v>#N/A</v>
      </c>
      <c r="S111" s="61"/>
    </row>
    <row r="112" spans="1:19" ht="29.25" customHeight="1" x14ac:dyDescent="0.2">
      <c r="A112" s="554"/>
      <c r="B112" s="387">
        <v>4128</v>
      </c>
      <c r="C112" s="388" t="s">
        <v>63</v>
      </c>
      <c r="D112" s="388"/>
      <c r="E112" s="378" t="s">
        <v>220</v>
      </c>
      <c r="F112" s="187">
        <v>0</v>
      </c>
      <c r="G112" s="286">
        <v>0</v>
      </c>
      <c r="H112" s="286">
        <v>0</v>
      </c>
      <c r="I112" s="286">
        <v>0</v>
      </c>
      <c r="J112" s="286">
        <v>0</v>
      </c>
      <c r="K112" s="286">
        <v>0</v>
      </c>
      <c r="L112" s="286">
        <v>0</v>
      </c>
      <c r="M112" s="286">
        <v>0</v>
      </c>
      <c r="N112" s="286">
        <v>0</v>
      </c>
      <c r="O112" s="286">
        <v>0</v>
      </c>
      <c r="P112" s="286">
        <v>0</v>
      </c>
      <c r="Q112" s="356">
        <v>0</v>
      </c>
      <c r="R112" s="46" t="e">
        <f>#N/A</f>
        <v>#N/A</v>
      </c>
      <c r="S112" s="61"/>
    </row>
    <row r="113" spans="1:20" ht="29.25" customHeight="1" x14ac:dyDescent="0.2">
      <c r="A113" s="554"/>
      <c r="B113" s="387"/>
      <c r="C113" s="388"/>
      <c r="D113" s="388"/>
      <c r="E113" s="378" t="s">
        <v>239</v>
      </c>
      <c r="F113" s="187">
        <v>0</v>
      </c>
      <c r="G113" s="286">
        <v>0</v>
      </c>
      <c r="H113" s="286">
        <v>0</v>
      </c>
      <c r="I113" s="286">
        <v>0</v>
      </c>
      <c r="J113" s="286">
        <v>0</v>
      </c>
      <c r="K113" s="286">
        <v>0</v>
      </c>
      <c r="L113" s="286">
        <v>0</v>
      </c>
      <c r="M113" s="286">
        <v>0</v>
      </c>
      <c r="N113" s="286">
        <v>0</v>
      </c>
      <c r="O113" s="286">
        <v>0</v>
      </c>
      <c r="P113" s="286">
        <v>0</v>
      </c>
      <c r="Q113" s="356">
        <v>0</v>
      </c>
      <c r="R113" s="46" t="e">
        <f>#N/A</f>
        <v>#N/A</v>
      </c>
      <c r="S113" s="61"/>
    </row>
    <row r="114" spans="1:20" ht="29.25" customHeight="1" x14ac:dyDescent="0.2">
      <c r="A114" s="554"/>
      <c r="B114" s="387">
        <v>3500</v>
      </c>
      <c r="C114" s="388" t="s">
        <v>109</v>
      </c>
      <c r="D114" s="388"/>
      <c r="E114" s="378" t="s">
        <v>221</v>
      </c>
      <c r="F114" s="187">
        <v>0</v>
      </c>
      <c r="G114" s="286">
        <v>0</v>
      </c>
      <c r="H114" s="286">
        <v>0</v>
      </c>
      <c r="I114" s="286">
        <v>0</v>
      </c>
      <c r="J114" s="286">
        <v>0</v>
      </c>
      <c r="K114" s="286">
        <v>0</v>
      </c>
      <c r="L114" s="286">
        <v>0</v>
      </c>
      <c r="M114" s="286">
        <v>0</v>
      </c>
      <c r="N114" s="286">
        <v>0</v>
      </c>
      <c r="O114" s="286">
        <v>0</v>
      </c>
      <c r="P114" s="286">
        <v>0</v>
      </c>
      <c r="Q114" s="356">
        <v>0</v>
      </c>
      <c r="R114" s="46" t="e">
        <f>#N/A</f>
        <v>#N/A</v>
      </c>
      <c r="S114" s="61"/>
    </row>
    <row r="115" spans="1:20" ht="39.75" customHeight="1" x14ac:dyDescent="0.2">
      <c r="A115" s="554"/>
      <c r="B115" s="384">
        <v>3500</v>
      </c>
      <c r="C115" s="293"/>
      <c r="D115" s="293" t="s">
        <v>109</v>
      </c>
      <c r="E115" s="465" t="s">
        <v>242</v>
      </c>
      <c r="F115" s="187">
        <v>0</v>
      </c>
      <c r="G115" s="286">
        <v>0</v>
      </c>
      <c r="H115" s="286">
        <v>0</v>
      </c>
      <c r="I115" s="286">
        <v>0</v>
      </c>
      <c r="J115" s="286">
        <v>0</v>
      </c>
      <c r="K115" s="286">
        <v>0</v>
      </c>
      <c r="L115" s="286">
        <v>0</v>
      </c>
      <c r="M115" s="286">
        <v>0</v>
      </c>
      <c r="N115" s="286">
        <v>0</v>
      </c>
      <c r="O115" s="286">
        <v>0</v>
      </c>
      <c r="P115" s="286">
        <v>0</v>
      </c>
      <c r="Q115" s="356">
        <v>0</v>
      </c>
      <c r="R115" s="46" t="e">
        <f>#N/A</f>
        <v>#N/A</v>
      </c>
      <c r="S115" s="61"/>
      <c r="T115" s="155"/>
    </row>
    <row r="116" spans="1:20" ht="41.25" customHeight="1" x14ac:dyDescent="0.2">
      <c r="A116" s="554"/>
      <c r="B116" s="384">
        <v>3500</v>
      </c>
      <c r="C116" s="293"/>
      <c r="D116" s="293" t="s">
        <v>109</v>
      </c>
      <c r="E116" s="465" t="s">
        <v>216</v>
      </c>
      <c r="F116" s="187">
        <v>0</v>
      </c>
      <c r="G116" s="286">
        <v>0</v>
      </c>
      <c r="H116" s="286">
        <v>0</v>
      </c>
      <c r="I116" s="286">
        <v>0</v>
      </c>
      <c r="J116" s="286">
        <v>0</v>
      </c>
      <c r="K116" s="286">
        <v>0</v>
      </c>
      <c r="L116" s="286">
        <v>0</v>
      </c>
      <c r="M116" s="286">
        <v>0</v>
      </c>
      <c r="N116" s="286">
        <v>0</v>
      </c>
      <c r="O116" s="286">
        <v>0</v>
      </c>
      <c r="P116" s="286">
        <v>0</v>
      </c>
      <c r="Q116" s="356">
        <v>0</v>
      </c>
      <c r="R116" s="46" t="e">
        <f>#N/A</f>
        <v>#N/A</v>
      </c>
      <c r="S116" s="61"/>
      <c r="T116" s="155"/>
    </row>
    <row r="117" spans="1:20" ht="24.95" customHeight="1" x14ac:dyDescent="0.2">
      <c r="A117" s="554"/>
      <c r="B117" s="611" t="s">
        <v>153</v>
      </c>
      <c r="C117" s="612"/>
      <c r="D117" s="613"/>
      <c r="E117" s="352" t="s">
        <v>60</v>
      </c>
      <c r="F117" s="73">
        <v>-3</v>
      </c>
      <c r="G117" s="74">
        <v>-3</v>
      </c>
      <c r="H117" s="74">
        <v>-3</v>
      </c>
      <c r="I117" s="74">
        <v>-3</v>
      </c>
      <c r="J117" s="74">
        <v>-4</v>
      </c>
      <c r="K117" s="74">
        <v>-4</v>
      </c>
      <c r="L117" s="74">
        <v>-3</v>
      </c>
      <c r="M117" s="74">
        <v>-3</v>
      </c>
      <c r="N117" s="74">
        <v>-3</v>
      </c>
      <c r="O117" s="74">
        <v>-1</v>
      </c>
      <c r="P117" s="74">
        <v>-1</v>
      </c>
      <c r="Q117" s="139">
        <v>-1</v>
      </c>
      <c r="R117" s="75" t="e">
        <f>#N/A</f>
        <v>#N/A</v>
      </c>
      <c r="S117" s="61"/>
    </row>
    <row r="118" spans="1:20" ht="24.95" customHeight="1" x14ac:dyDescent="0.2">
      <c r="A118" s="554"/>
      <c r="B118" s="387"/>
      <c r="C118" s="388"/>
      <c r="D118" s="388"/>
      <c r="E118" s="378" t="s">
        <v>309</v>
      </c>
      <c r="F118" s="464">
        <v>1</v>
      </c>
      <c r="G118" s="115">
        <v>1</v>
      </c>
      <c r="H118" s="115">
        <v>0.2</v>
      </c>
      <c r="I118" s="134">
        <v>0</v>
      </c>
      <c r="J118" s="134">
        <v>0</v>
      </c>
      <c r="K118" s="134">
        <v>0</v>
      </c>
      <c r="L118" s="134">
        <v>0</v>
      </c>
      <c r="M118" s="134">
        <v>0</v>
      </c>
      <c r="N118" s="134">
        <v>0</v>
      </c>
      <c r="O118" s="134">
        <v>0</v>
      </c>
      <c r="P118" s="134">
        <v>0</v>
      </c>
      <c r="Q118" s="134">
        <v>0</v>
      </c>
      <c r="R118" s="46" t="e">
        <f>#N/A</f>
        <v>#N/A</v>
      </c>
      <c r="S118" s="61"/>
    </row>
    <row r="119" spans="1:20" ht="29.25" customHeight="1" x14ac:dyDescent="0.2">
      <c r="A119" s="554"/>
      <c r="B119" s="387"/>
      <c r="C119" s="388"/>
      <c r="D119" s="388"/>
      <c r="E119" s="378" t="s">
        <v>290</v>
      </c>
      <c r="F119" s="464">
        <f>13.84+5.02</f>
        <v>18.86</v>
      </c>
      <c r="G119" s="115">
        <f>13.84+5.02</f>
        <v>18.86</v>
      </c>
      <c r="H119" s="115">
        <v>8.8000000000000007</v>
      </c>
      <c r="I119" s="134">
        <v>0</v>
      </c>
      <c r="J119" s="134">
        <v>0</v>
      </c>
      <c r="K119" s="134">
        <v>0</v>
      </c>
      <c r="L119" s="134">
        <v>0</v>
      </c>
      <c r="M119" s="134">
        <v>0</v>
      </c>
      <c r="N119" s="134">
        <v>0</v>
      </c>
      <c r="O119" s="134">
        <v>0</v>
      </c>
      <c r="P119" s="134">
        <v>0</v>
      </c>
      <c r="Q119" s="134">
        <v>0</v>
      </c>
      <c r="R119" s="46">
        <f>AVERAGE(F119:Q119)</f>
        <v>3.8766666666666665</v>
      </c>
      <c r="S119" s="61"/>
    </row>
    <row r="120" spans="1:20" ht="24.95" customHeight="1" x14ac:dyDescent="0.2">
      <c r="A120" s="554"/>
      <c r="B120" s="261">
        <v>6418</v>
      </c>
      <c r="C120" s="174" t="s">
        <v>62</v>
      </c>
      <c r="D120" s="174"/>
      <c r="E120" s="269" t="s">
        <v>233</v>
      </c>
      <c r="F120" s="464">
        <v>1.72</v>
      </c>
      <c r="G120" s="115">
        <v>1.72</v>
      </c>
      <c r="H120" s="115">
        <v>1.72</v>
      </c>
      <c r="I120" s="115">
        <v>1.72</v>
      </c>
      <c r="J120" s="115">
        <v>1.72</v>
      </c>
      <c r="K120" s="115">
        <v>1.72</v>
      </c>
      <c r="L120" s="115">
        <v>1.72</v>
      </c>
      <c r="M120" s="115">
        <v>1.72</v>
      </c>
      <c r="N120" s="115">
        <v>1.72</v>
      </c>
      <c r="O120" s="115">
        <v>1.72</v>
      </c>
      <c r="P120" s="115">
        <v>1.72</v>
      </c>
      <c r="Q120" s="115">
        <v>1.72</v>
      </c>
      <c r="R120" s="46" t="e">
        <f>#N/A</f>
        <v>#N/A</v>
      </c>
      <c r="S120" s="61"/>
    </row>
    <row r="121" spans="1:20" ht="24.95" customHeight="1" thickBot="1" x14ac:dyDescent="0.25">
      <c r="A121" s="554"/>
      <c r="B121" s="261">
        <v>6418</v>
      </c>
      <c r="C121" s="174" t="s">
        <v>64</v>
      </c>
      <c r="D121" s="316"/>
      <c r="E121" s="269" t="s">
        <v>233</v>
      </c>
      <c r="F121" s="464">
        <v>1.72</v>
      </c>
      <c r="G121" s="115">
        <v>1.72</v>
      </c>
      <c r="H121" s="115">
        <v>1.72</v>
      </c>
      <c r="I121" s="115">
        <v>1.72</v>
      </c>
      <c r="J121" s="115">
        <v>1.72</v>
      </c>
      <c r="K121" s="115">
        <v>1.72</v>
      </c>
      <c r="L121" s="115">
        <v>1.72</v>
      </c>
      <c r="M121" s="115">
        <v>1.72</v>
      </c>
      <c r="N121" s="115">
        <v>1.72</v>
      </c>
      <c r="O121" s="115">
        <v>1.72</v>
      </c>
      <c r="P121" s="115">
        <v>1.72</v>
      </c>
      <c r="Q121" s="115">
        <v>1.72</v>
      </c>
      <c r="R121" s="46">
        <f>AVERAGE(F121:Q121)</f>
        <v>1.72</v>
      </c>
      <c r="S121" s="61"/>
    </row>
    <row r="122" spans="1:20" ht="25.5" customHeight="1" thickBot="1" x14ac:dyDescent="0.25">
      <c r="A122" s="555"/>
      <c r="B122" s="614" t="s">
        <v>7</v>
      </c>
      <c r="C122" s="615"/>
      <c r="D122" s="615"/>
      <c r="E122" s="616"/>
      <c r="F122" s="127" t="e">
        <f>#N/A</f>
        <v>#N/A</v>
      </c>
      <c r="G122" s="127" t="e">
        <f>#N/A</f>
        <v>#N/A</v>
      </c>
      <c r="H122" s="127" t="e">
        <f>#N/A</f>
        <v>#N/A</v>
      </c>
      <c r="I122" s="127" t="e">
        <f>#N/A</f>
        <v>#N/A</v>
      </c>
      <c r="J122" s="127" t="e">
        <f>#N/A</f>
        <v>#N/A</v>
      </c>
      <c r="K122" s="127" t="e">
        <f>#N/A</f>
        <v>#N/A</v>
      </c>
      <c r="L122" s="127" t="e">
        <f>#N/A</f>
        <v>#N/A</v>
      </c>
      <c r="M122" s="127" t="e">
        <f>#N/A</f>
        <v>#N/A</v>
      </c>
      <c r="N122" s="127" t="e">
        <f>#N/A</f>
        <v>#N/A</v>
      </c>
      <c r="O122" s="127" t="e">
        <f>#N/A</f>
        <v>#N/A</v>
      </c>
      <c r="P122" s="127" t="e">
        <f>#N/A</f>
        <v>#N/A</v>
      </c>
      <c r="Q122" s="127" t="e">
        <f>#N/A</f>
        <v>#N/A</v>
      </c>
      <c r="R122" s="28" t="e">
        <f>#N/A</f>
        <v>#N/A</v>
      </c>
      <c r="S122" s="22"/>
    </row>
    <row r="125" spans="1:20" ht="37.5" customHeight="1" thickBot="1" x14ac:dyDescent="0.25">
      <c r="A125" s="617"/>
      <c r="B125" s="67"/>
      <c r="C125" s="67"/>
      <c r="D125" s="67"/>
      <c r="E125" s="62" t="s">
        <v>275</v>
      </c>
      <c r="F125" s="417" t="e">
        <f>#N/A</f>
        <v>#N/A</v>
      </c>
      <c r="G125" s="417" t="e">
        <f>#N/A</f>
        <v>#N/A</v>
      </c>
      <c r="H125" s="417" t="e">
        <f>#N/A</f>
        <v>#N/A</v>
      </c>
      <c r="I125" s="417" t="e">
        <f>#N/A</f>
        <v>#N/A</v>
      </c>
      <c r="J125" s="417" t="e">
        <f>#N/A</f>
        <v>#N/A</v>
      </c>
      <c r="K125" s="417" t="e">
        <f>#N/A</f>
        <v>#N/A</v>
      </c>
      <c r="L125" s="417" t="e">
        <f>#N/A</f>
        <v>#N/A</v>
      </c>
      <c r="M125" s="417" t="e">
        <f>#N/A</f>
        <v>#N/A</v>
      </c>
      <c r="N125" s="417" t="e">
        <f>#N/A</f>
        <v>#N/A</v>
      </c>
      <c r="O125" s="417" t="e">
        <f>#N/A</f>
        <v>#N/A</v>
      </c>
      <c r="P125" s="417" t="e">
        <f>#N/A</f>
        <v>#N/A</v>
      </c>
      <c r="Q125" s="93" t="e">
        <f>#N/A</f>
        <v>#N/A</v>
      </c>
      <c r="R125" s="68" t="e">
        <f>AVERAGE(F125:Q125)</f>
        <v>#N/A</v>
      </c>
      <c r="S125" s="169"/>
    </row>
    <row r="126" spans="1:20" ht="37.5" customHeight="1" thickBot="1" x14ac:dyDescent="0.25">
      <c r="A126" s="617"/>
      <c r="B126" s="67"/>
      <c r="C126" s="67"/>
      <c r="D126" s="67"/>
      <c r="E126" s="185" t="s">
        <v>219</v>
      </c>
      <c r="F126" s="421">
        <v>2397.3400000000006</v>
      </c>
      <c r="G126" s="422">
        <v>2396.5000000000005</v>
      </c>
      <c r="H126" s="422">
        <v>2391.94</v>
      </c>
      <c r="I126" s="422">
        <v>2391.41</v>
      </c>
      <c r="J126" s="422">
        <v>2363.65</v>
      </c>
      <c r="K126" s="422">
        <v>2362.7199999999998</v>
      </c>
      <c r="L126" s="422">
        <v>2361.2000000000003</v>
      </c>
      <c r="M126" s="422">
        <v>2361.0700000000002</v>
      </c>
      <c r="N126" s="422">
        <v>2362.96</v>
      </c>
      <c r="O126" s="422">
        <v>2359.67</v>
      </c>
      <c r="P126" s="422">
        <v>2325.1200000000003</v>
      </c>
      <c r="Q126" s="423">
        <v>2329.4700000000003</v>
      </c>
      <c r="R126" s="132">
        <f>AVERAGE(F126:Q126)</f>
        <v>2366.9208333333331</v>
      </c>
      <c r="S126" s="169"/>
    </row>
    <row r="127" spans="1:20" ht="20.100000000000001" customHeight="1" thickBot="1" x14ac:dyDescent="0.25">
      <c r="A127" s="67"/>
      <c r="B127" s="67"/>
      <c r="C127" s="67"/>
      <c r="D127" s="67"/>
      <c r="E127" s="70" t="s">
        <v>276</v>
      </c>
      <c r="F127" s="419" t="e">
        <f>F125-F126</f>
        <v>#N/A</v>
      </c>
      <c r="G127" s="420" t="e">
        <f>#N/A</f>
        <v>#N/A</v>
      </c>
      <c r="H127" s="420" t="e">
        <f>#N/A</f>
        <v>#N/A</v>
      </c>
      <c r="I127" s="420" t="e">
        <f>#N/A</f>
        <v>#N/A</v>
      </c>
      <c r="J127" s="420" t="e">
        <f>#N/A</f>
        <v>#N/A</v>
      </c>
      <c r="K127" s="420" t="e">
        <f>#N/A</f>
        <v>#N/A</v>
      </c>
      <c r="L127" s="420" t="e">
        <f>#N/A</f>
        <v>#N/A</v>
      </c>
      <c r="M127" s="420" t="e">
        <f>#N/A</f>
        <v>#N/A</v>
      </c>
      <c r="N127" s="420" t="e">
        <f>#N/A</f>
        <v>#N/A</v>
      </c>
      <c r="O127" s="420" t="e">
        <f>#N/A</f>
        <v>#N/A</v>
      </c>
      <c r="P127" s="420" t="e">
        <f>#N/A</f>
        <v>#N/A</v>
      </c>
      <c r="Q127" s="418" t="e">
        <f>#N/A</f>
        <v>#N/A</v>
      </c>
      <c r="R127" s="131" t="e">
        <f>AVERAGE(F127:Q127)</f>
        <v>#N/A</v>
      </c>
    </row>
    <row r="130" spans="1:21" ht="13.5" thickBot="1" x14ac:dyDescent="0.25"/>
    <row r="131" spans="1:21" ht="94.5" customHeight="1" thickBot="1" x14ac:dyDescent="0.25">
      <c r="A131" s="537" t="s">
        <v>271</v>
      </c>
      <c r="B131" s="538"/>
      <c r="C131" s="93">
        <f>F12+F21+F27+F35+F56+F62+F71+F81+F95+F109</f>
        <v>2294.16</v>
      </c>
      <c r="E131" s="416" t="s">
        <v>241</v>
      </c>
      <c r="F131" s="417" t="e">
        <f>F125+'EPRD 2018'!F389</f>
        <v>#N/A</v>
      </c>
      <c r="G131" s="417" t="e">
        <f>G125+'EPRD 2018'!G389</f>
        <v>#N/A</v>
      </c>
      <c r="H131" s="417" t="e">
        <f>H125+'EPRD 2018'!H389</f>
        <v>#N/A</v>
      </c>
      <c r="I131" s="417" t="e">
        <f>I125+'EPRD 2018'!I389</f>
        <v>#N/A</v>
      </c>
      <c r="J131" s="417" t="e">
        <f>J125+'EPRD 2018'!J389</f>
        <v>#N/A</v>
      </c>
      <c r="K131" s="417" t="e">
        <f>K125+'EPRD 2018'!K389</f>
        <v>#N/A</v>
      </c>
      <c r="L131" s="417" t="e">
        <f>L125+'EPRD 2018'!L389</f>
        <v>#N/A</v>
      </c>
      <c r="M131" s="417" t="e">
        <f>M125+'EPRD 2018'!M389</f>
        <v>#N/A</v>
      </c>
      <c r="N131" s="417" t="e">
        <f>N125+'EPRD 2018'!N389</f>
        <v>#N/A</v>
      </c>
      <c r="O131" s="417" t="e">
        <f>O125+'EPRD 2018'!O389</f>
        <v>#N/A</v>
      </c>
      <c r="P131" s="417" t="e">
        <f>P125+'EPRD 2018'!P389</f>
        <v>#N/A</v>
      </c>
      <c r="Q131" s="417" t="e">
        <f>Q125+'EPRD 2018'!Q389</f>
        <v>#N/A</v>
      </c>
      <c r="R131" s="20" t="e">
        <f>AVERAGE(F131:Q131)</f>
        <v>#N/A</v>
      </c>
    </row>
    <row r="133" spans="1:21" ht="13.5" thickBot="1" x14ac:dyDescent="0.25"/>
    <row r="134" spans="1:21" ht="69" customHeight="1" thickBot="1" x14ac:dyDescent="0.25">
      <c r="E134" s="416" t="s">
        <v>243</v>
      </c>
      <c r="F134" s="417">
        <f>F137-F117-F23-'Construction cible TPER DIR 18'!F355-'Construction cible TPER DIR 18'!F363-'Construction cible TPER DIR 18'!F349+'Construction cible TPER DIR 18'!F382</f>
        <v>3125.5299999999997</v>
      </c>
      <c r="G134" s="417" t="e">
        <f>G137-G117-G23-'Construction cible TPER DIR 18'!G355-'Construction cible TPER DIR 18'!G363-'Construction cible TPER DIR 18'!G349+'Construction cible TPER DIR 18'!G382</f>
        <v>#N/A</v>
      </c>
      <c r="H134" s="417" t="e">
        <f>H137-H117-H23-'Construction cible TPER DIR 18'!H355-'Construction cible TPER DIR 18'!H363-'Construction cible TPER DIR 18'!H349+'Construction cible TPER DIR 18'!H382</f>
        <v>#N/A</v>
      </c>
      <c r="I134" s="417" t="e">
        <f>I137-I117-I23-'Construction cible TPER DIR 18'!I355-'Construction cible TPER DIR 18'!I363-'Construction cible TPER DIR 18'!I349+'Construction cible TPER DIR 18'!I382</f>
        <v>#N/A</v>
      </c>
      <c r="J134" s="417" t="e">
        <f>J137-J117-J23-'Construction cible TPER DIR 18'!J355-'Construction cible TPER DIR 18'!J363-'Construction cible TPER DIR 18'!J349+'Construction cible TPER DIR 18'!J382</f>
        <v>#N/A</v>
      </c>
      <c r="K134" s="417" t="e">
        <f>K137-K117-K23-'Construction cible TPER DIR 18'!K355-'Construction cible TPER DIR 18'!K363-'Construction cible TPER DIR 18'!K349+'Construction cible TPER DIR 18'!K382</f>
        <v>#N/A</v>
      </c>
      <c r="L134" s="417" t="e">
        <f>L137-L117-L23-'Construction cible TPER DIR 18'!L355-'Construction cible TPER DIR 18'!L363-'Construction cible TPER DIR 18'!L349+'Construction cible TPER DIR 18'!L382</f>
        <v>#N/A</v>
      </c>
      <c r="M134" s="417" t="e">
        <f>M137-M117-M23-'Construction cible TPER DIR 18'!M355-'Construction cible TPER DIR 18'!M363-'Construction cible TPER DIR 18'!M349+'Construction cible TPER DIR 18'!M382</f>
        <v>#N/A</v>
      </c>
      <c r="N134" s="417" t="e">
        <f>N137-N117-N23-'Construction cible TPER DIR 18'!N355-'Construction cible TPER DIR 18'!N363-'Construction cible TPER DIR 18'!N349+'Construction cible TPER DIR 18'!N382</f>
        <v>#N/A</v>
      </c>
      <c r="O134" s="417" t="e">
        <f>O137-O117-O23-'Construction cible TPER DIR 18'!O355-'Construction cible TPER DIR 18'!O363-'Construction cible TPER DIR 18'!O349+'Construction cible TPER DIR 18'!O382</f>
        <v>#N/A</v>
      </c>
      <c r="P134" s="417" t="e">
        <f>P137-P117-P23-'Construction cible TPER DIR 18'!P355-'Construction cible TPER DIR 18'!P363-'Construction cible TPER DIR 18'!P349+'Construction cible TPER DIR 18'!P382</f>
        <v>#N/A</v>
      </c>
      <c r="Q134" s="417" t="e">
        <f>Q137-Q117-Q23-'Construction cible TPER DIR 18'!Q355-'Construction cible TPER DIR 18'!Q363-'Construction cible TPER DIR 18'!Q349+'Construction cible TPER DIR 18'!Q382</f>
        <v>#N/A</v>
      </c>
      <c r="R134" s="20" t="e">
        <f>AVERAGE(F134:Q134)</f>
        <v>#N/A</v>
      </c>
    </row>
    <row r="136" spans="1:21" ht="13.5" thickBot="1" x14ac:dyDescent="0.25"/>
    <row r="137" spans="1:21" ht="36.75" thickBot="1" x14ac:dyDescent="0.25">
      <c r="E137" s="133" t="s">
        <v>273</v>
      </c>
      <c r="F137" s="69">
        <f>F12+F13+F14+F15+F21+F22+F23+F27+F35+F40+F41+F56+F62+F63+F71+F72+F73+F74+F75+F76+F81+F82+F83+F84+F95+F96+F97+F109+F110+F111+F112+F114+F115+F116+F117+F37+F36+F38+F39+F42+F45+F98+F99+F85+F86+F57+F28+F29+F43+F44+F113+F100</f>
        <v>2298.6299999999997</v>
      </c>
      <c r="G137" s="69" t="e">
        <f>#N/A</f>
        <v>#N/A</v>
      </c>
      <c r="H137" s="69" t="e">
        <f>#N/A</f>
        <v>#N/A</v>
      </c>
      <c r="I137" s="69" t="e">
        <f>#N/A</f>
        <v>#N/A</v>
      </c>
      <c r="J137" s="69" t="e">
        <f>#N/A</f>
        <v>#N/A</v>
      </c>
      <c r="K137" s="69" t="e">
        <f>#N/A</f>
        <v>#N/A</v>
      </c>
      <c r="L137" s="69" t="e">
        <f>#N/A</f>
        <v>#N/A</v>
      </c>
      <c r="M137" s="69" t="e">
        <f>#N/A</f>
        <v>#N/A</v>
      </c>
      <c r="N137" s="69" t="e">
        <f>#N/A</f>
        <v>#N/A</v>
      </c>
      <c r="O137" s="69" t="e">
        <f>#N/A</f>
        <v>#N/A</v>
      </c>
      <c r="P137" s="69" t="e">
        <f>#N/A</f>
        <v>#N/A</v>
      </c>
      <c r="Q137" s="69" t="e">
        <f>#N/A</f>
        <v>#N/A</v>
      </c>
      <c r="R137" s="290" t="e">
        <f>AVERAGE(F137:Q137)</f>
        <v>#N/A</v>
      </c>
      <c r="S137" s="169"/>
      <c r="U137" s="169"/>
    </row>
    <row r="138" spans="1:21" ht="21" thickBot="1" x14ac:dyDescent="0.35">
      <c r="E138" s="129" t="s">
        <v>274</v>
      </c>
      <c r="F138" s="130">
        <f>F16+F18+F24+F30+F31+F32+F46+F47+F48+F49+F50+F51+F53+F58+F59+F66+F67+F68+F78+F87+F89+F90+F91+F92+F101+F102+F103+F104+F105+F106+F119+F120+F121+F88+F64+F52+F118+F77+F65+F17</f>
        <v>59.4</v>
      </c>
      <c r="G138" s="130" t="e">
        <f>#N/A</f>
        <v>#N/A</v>
      </c>
      <c r="H138" s="130" t="e">
        <f>#N/A</f>
        <v>#N/A</v>
      </c>
      <c r="I138" s="130" t="e">
        <f>#N/A</f>
        <v>#N/A</v>
      </c>
      <c r="J138" s="130" t="e">
        <f>#N/A</f>
        <v>#N/A</v>
      </c>
      <c r="K138" s="130" t="e">
        <f>#N/A</f>
        <v>#N/A</v>
      </c>
      <c r="L138" s="130" t="e">
        <f>#N/A</f>
        <v>#N/A</v>
      </c>
      <c r="M138" s="130" t="e">
        <f>#N/A</f>
        <v>#N/A</v>
      </c>
      <c r="N138" s="130" t="e">
        <f>#N/A</f>
        <v>#N/A</v>
      </c>
      <c r="O138" s="130" t="e">
        <f>#N/A</f>
        <v>#N/A</v>
      </c>
      <c r="P138" s="130" t="e">
        <f>#N/A</f>
        <v>#N/A</v>
      </c>
      <c r="Q138" s="130" t="e">
        <f>#N/A</f>
        <v>#N/A</v>
      </c>
      <c r="R138" s="291" t="e">
        <f>AVERAGE(F138:Q138)</f>
        <v>#N/A</v>
      </c>
      <c r="S138" s="397" t="e">
        <f>R137+R138</f>
        <v>#N/A</v>
      </c>
      <c r="T138" s="398" t="e">
        <f>IF(S138=R125,"OK",FALSE)</f>
        <v>#N/A</v>
      </c>
    </row>
    <row r="143" spans="1:21" ht="18" x14ac:dyDescent="0.25">
      <c r="E143" s="7"/>
    </row>
    <row r="144" spans="1:21" ht="18" x14ac:dyDescent="0.25">
      <c r="E144" s="7"/>
    </row>
    <row r="145" spans="5:18" ht="18" x14ac:dyDescent="0.25">
      <c r="E145" s="7"/>
    </row>
    <row r="146" spans="5:18" ht="18" x14ac:dyDescent="0.25">
      <c r="E146" s="7"/>
      <c r="R146" s="169"/>
    </row>
    <row r="147" spans="5:18" ht="18" x14ac:dyDescent="0.25">
      <c r="E147" s="7"/>
    </row>
    <row r="150" spans="5:18" x14ac:dyDescent="0.2">
      <c r="Q150" s="155"/>
    </row>
  </sheetData>
  <sheetProtection selectLockedCells="1" selectUnlockedCells="1"/>
  <mergeCells count="50">
    <mergeCell ref="A21:A25"/>
    <mergeCell ref="B21:E21"/>
    <mergeCell ref="C23:D23"/>
    <mergeCell ref="B25:E25"/>
    <mergeCell ref="F10:Q10"/>
    <mergeCell ref="A12:A19"/>
    <mergeCell ref="B12:E12"/>
    <mergeCell ref="C18:D18"/>
    <mergeCell ref="B19:E19"/>
    <mergeCell ref="A27:A33"/>
    <mergeCell ref="B27:E27"/>
    <mergeCell ref="B33:E33"/>
    <mergeCell ref="A35:A54"/>
    <mergeCell ref="B35:E35"/>
    <mergeCell ref="C36:D36"/>
    <mergeCell ref="C37:D37"/>
    <mergeCell ref="C40:D40"/>
    <mergeCell ref="C41:D41"/>
    <mergeCell ref="C46:D46"/>
    <mergeCell ref="C47:D47"/>
    <mergeCell ref="C50:D50"/>
    <mergeCell ref="B51:D51"/>
    <mergeCell ref="B53:D53"/>
    <mergeCell ref="B54:E54"/>
    <mergeCell ref="A56:A60"/>
    <mergeCell ref="B56:E56"/>
    <mergeCell ref="B58:D58"/>
    <mergeCell ref="B59:D59"/>
    <mergeCell ref="B60:E60"/>
    <mergeCell ref="A62:A69"/>
    <mergeCell ref="B62:E62"/>
    <mergeCell ref="B69:E69"/>
    <mergeCell ref="A71:A79"/>
    <mergeCell ref="B71:E71"/>
    <mergeCell ref="C73:D73"/>
    <mergeCell ref="B79:E79"/>
    <mergeCell ref="A131:B131"/>
    <mergeCell ref="A81:A92"/>
    <mergeCell ref="B81:E81"/>
    <mergeCell ref="C90:D90"/>
    <mergeCell ref="B92:E92"/>
    <mergeCell ref="B93:E93"/>
    <mergeCell ref="A95:A107"/>
    <mergeCell ref="B95:E95"/>
    <mergeCell ref="B107:E107"/>
    <mergeCell ref="A109:A122"/>
    <mergeCell ref="B109:E109"/>
    <mergeCell ref="B117:D117"/>
    <mergeCell ref="B122:E122"/>
    <mergeCell ref="A125:A126"/>
  </mergeCells>
  <printOptions horizontalCentered="1"/>
  <pageMargins left="0.31496062992125984" right="0.23622047244094491" top="1.1811023622047245" bottom="0.31496062992125984" header="0.27559055118110237" footer="0.15748031496062992"/>
  <pageSetup paperSize="9" scale="35" fitToHeight="0" orientation="landscape" r:id="rId1"/>
  <headerFooter alignWithMargins="0">
    <oddHeader>&amp;L&amp;G&amp;C&amp;"Arial,Gras"&amp;20
 PROJET DE CONSTRUCTION DE LA CIBLE
 TPER 2018
&amp;R&amp;"Arial,Gras"&amp;12CONFIDENTIEL</oddHeader>
    <oddFooter>&amp;R&amp;"Arial,Gras"&amp;12&amp;P</oddFooter>
  </headerFooter>
  <rowBreaks count="1" manualBreakCount="1">
    <brk id="69" max="19" man="1"/>
  </rowBreaks>
  <legacy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92D050"/>
    <pageSetUpPr fitToPage="1"/>
  </sheetPr>
  <dimension ref="A2:AZ12"/>
  <sheetViews>
    <sheetView tabSelected="1" workbookViewId="0">
      <pane ySplit="5" topLeftCell="A6" activePane="bottomLeft" state="frozen"/>
      <selection pane="bottomLeft" activeCell="A13" sqref="A13:XFD13"/>
    </sheetView>
  </sheetViews>
  <sheetFormatPr baseColWidth="10" defaultColWidth="11.42578125" defaultRowHeight="12.75" x14ac:dyDescent="0.2"/>
  <cols>
    <col min="1" max="1" width="13.140625" style="505" customWidth="1"/>
    <col min="2" max="2" width="20.7109375" style="505" customWidth="1"/>
    <col min="3" max="3" width="13.42578125" style="520" bestFit="1" customWidth="1"/>
    <col min="4" max="4" width="19.85546875" style="505" customWidth="1"/>
    <col min="5" max="5" width="9.5703125" style="526" customWidth="1"/>
    <col min="6" max="6" width="28.140625" style="508" bestFit="1" customWidth="1"/>
    <col min="7" max="7" width="25.42578125" style="505" customWidth="1"/>
    <col min="8" max="8" width="8.7109375" style="505" customWidth="1"/>
    <col min="9" max="9" width="22" style="505" bestFit="1" customWidth="1"/>
    <col min="10" max="10" width="8.140625" style="505" customWidth="1"/>
    <col min="11" max="11" width="14" style="505" customWidth="1"/>
    <col min="12" max="12" width="9.5703125" style="516" bestFit="1" customWidth="1"/>
    <col min="13" max="13" width="12" style="520" customWidth="1"/>
    <col min="14" max="14" width="12" style="516" customWidth="1"/>
    <col min="15" max="15" width="60.42578125" style="505" bestFit="1" customWidth="1"/>
    <col min="16" max="16" width="9" style="505" bestFit="1" customWidth="1"/>
    <col min="17" max="17" width="18.28515625" style="505" customWidth="1"/>
    <col min="18" max="18" width="9.28515625" style="505" customWidth="1"/>
    <col min="19" max="19" width="12.85546875" style="505" customWidth="1"/>
    <col min="20" max="20" width="12.7109375" style="505" customWidth="1"/>
    <col min="21" max="21" width="15.140625" style="505" customWidth="1"/>
    <col min="22" max="22" width="21.140625" style="505" customWidth="1"/>
    <col min="23" max="23" width="10.5703125" style="505" customWidth="1"/>
    <col min="24" max="24" width="8.7109375" style="505" customWidth="1"/>
    <col min="25" max="25" width="16.7109375" style="505" customWidth="1"/>
    <col min="26" max="26" width="8.28515625" style="520" customWidth="1"/>
    <col min="27" max="27" width="6.85546875" style="523" customWidth="1"/>
    <col min="28" max="28" width="16.140625" style="505" customWidth="1"/>
    <col min="29" max="29" width="21.5703125" style="505" customWidth="1"/>
    <col min="30" max="30" width="11" style="505" customWidth="1"/>
    <col min="31" max="31" width="13.7109375" style="505" customWidth="1"/>
    <col min="32" max="32" width="11.85546875" style="505" customWidth="1"/>
    <col min="33" max="33" width="16" style="505" customWidth="1"/>
    <col min="34" max="34" width="15.140625" style="505" customWidth="1"/>
    <col min="35" max="35" width="30" style="505" customWidth="1"/>
    <col min="36" max="36" width="21.85546875" style="505" customWidth="1"/>
    <col min="37" max="37" width="19.42578125" style="505" customWidth="1"/>
    <col min="38" max="38" width="8.42578125" style="505" customWidth="1"/>
    <col min="39" max="39" width="21.42578125" style="505" customWidth="1"/>
    <col min="40" max="40" width="18.5703125" style="505" customWidth="1"/>
    <col min="41" max="41" width="10.5703125" style="520" customWidth="1"/>
    <col min="42" max="42" width="17.5703125" style="505" bestFit="1" customWidth="1"/>
    <col min="43" max="43" width="8" style="505" customWidth="1"/>
    <col min="44" max="44" width="41.28515625" style="505" customWidth="1"/>
    <col min="45" max="45" width="8" style="505" customWidth="1"/>
    <col min="46" max="46" width="10.42578125" style="505" bestFit="1" customWidth="1"/>
    <col min="47" max="47" width="14.7109375" style="505" customWidth="1"/>
    <col min="48" max="48" width="12" style="505" bestFit="1" customWidth="1"/>
    <col min="49" max="49" width="10.140625" style="505" customWidth="1"/>
    <col min="50" max="50" width="12.5703125" style="505" bestFit="1" customWidth="1"/>
    <col min="51" max="51" width="9.42578125" style="505" customWidth="1"/>
    <col min="52" max="52" width="15.140625" style="505" customWidth="1"/>
    <col min="53" max="16384" width="11.42578125" style="505"/>
  </cols>
  <sheetData>
    <row r="2" spans="1:52" x14ac:dyDescent="0.2">
      <c r="A2" s="505" t="s">
        <v>451</v>
      </c>
    </row>
    <row r="5" spans="1:52" s="504" customFormat="1" x14ac:dyDescent="0.2">
      <c r="A5" s="502" t="s">
        <v>46</v>
      </c>
      <c r="B5" s="502" t="s">
        <v>424</v>
      </c>
      <c r="C5" s="524" t="s">
        <v>432</v>
      </c>
      <c r="D5" s="502" t="s">
        <v>420</v>
      </c>
      <c r="E5" s="524" t="s">
        <v>369</v>
      </c>
      <c r="F5" s="502" t="s">
        <v>426</v>
      </c>
      <c r="G5" s="503" t="s">
        <v>77</v>
      </c>
      <c r="H5" s="502" t="s">
        <v>67</v>
      </c>
      <c r="I5" s="503" t="s">
        <v>336</v>
      </c>
      <c r="J5" s="503" t="s">
        <v>375</v>
      </c>
      <c r="K5" s="503" t="s">
        <v>415</v>
      </c>
      <c r="L5" s="503" t="s">
        <v>425</v>
      </c>
      <c r="M5" s="528" t="s">
        <v>388</v>
      </c>
      <c r="N5" s="503" t="s">
        <v>428</v>
      </c>
      <c r="O5" s="503" t="s">
        <v>406</v>
      </c>
      <c r="P5" s="503" t="s">
        <v>430</v>
      </c>
      <c r="Q5" s="503" t="s">
        <v>427</v>
      </c>
      <c r="R5" s="503" t="s">
        <v>407</v>
      </c>
      <c r="S5" s="503" t="s">
        <v>400</v>
      </c>
      <c r="T5" s="503" t="s">
        <v>401</v>
      </c>
      <c r="U5" s="503" t="s">
        <v>398</v>
      </c>
      <c r="V5" s="503" t="s">
        <v>410</v>
      </c>
      <c r="W5" s="503" t="s">
        <v>411</v>
      </c>
      <c r="X5" s="503" t="s">
        <v>416</v>
      </c>
      <c r="Y5" s="503" t="s">
        <v>417</v>
      </c>
      <c r="Z5" s="529" t="s">
        <v>386</v>
      </c>
      <c r="AA5" s="517" t="s">
        <v>387</v>
      </c>
      <c r="AB5" s="517" t="s">
        <v>382</v>
      </c>
      <c r="AC5" s="517" t="s">
        <v>383</v>
      </c>
      <c r="AD5" s="517" t="s">
        <v>378</v>
      </c>
      <c r="AE5" s="517" t="s">
        <v>379</v>
      </c>
      <c r="AF5" s="517" t="s">
        <v>380</v>
      </c>
      <c r="AG5" s="517" t="s">
        <v>381</v>
      </c>
      <c r="AH5" s="517" t="s">
        <v>384</v>
      </c>
      <c r="AI5" s="517" t="s">
        <v>414</v>
      </c>
      <c r="AJ5" s="504" t="s">
        <v>371</v>
      </c>
      <c r="AK5" s="504" t="s">
        <v>373</v>
      </c>
      <c r="AL5" s="504" t="s">
        <v>374</v>
      </c>
      <c r="AM5" s="504" t="s">
        <v>372</v>
      </c>
      <c r="AN5" s="504" t="s">
        <v>376</v>
      </c>
      <c r="AO5" s="518" t="s">
        <v>389</v>
      </c>
      <c r="AP5" s="519" t="s">
        <v>390</v>
      </c>
      <c r="AQ5" s="519" t="s">
        <v>402</v>
      </c>
      <c r="AR5" s="519" t="s">
        <v>399</v>
      </c>
      <c r="AS5" s="519" t="s">
        <v>392</v>
      </c>
      <c r="AT5" s="519" t="s">
        <v>393</v>
      </c>
      <c r="AU5" s="519" t="s">
        <v>391</v>
      </c>
      <c r="AV5" s="519" t="s">
        <v>377</v>
      </c>
      <c r="AW5" s="519" t="s">
        <v>394</v>
      </c>
      <c r="AX5" s="519" t="s">
        <v>395</v>
      </c>
      <c r="AY5" s="519" t="s">
        <v>397</v>
      </c>
      <c r="AZ5" s="519" t="s">
        <v>403</v>
      </c>
    </row>
    <row r="6" spans="1:52" x14ac:dyDescent="0.2">
      <c r="A6" s="505" t="s">
        <v>370</v>
      </c>
      <c r="B6" s="506" t="s">
        <v>79</v>
      </c>
      <c r="C6" s="527" t="e">
        <f>VLOOKUP(Tableau1[[#This Row],[Pôle]],#REF!,3,FALSE)</f>
        <v>#REF!</v>
      </c>
      <c r="D6" s="506" t="s">
        <v>422</v>
      </c>
      <c r="E6" s="525" t="s">
        <v>434</v>
      </c>
      <c r="F6" s="508" t="s">
        <v>408</v>
      </c>
      <c r="G6" s="506" t="s">
        <v>78</v>
      </c>
      <c r="H6" s="506" t="s">
        <v>68</v>
      </c>
      <c r="I6" s="506" t="s">
        <v>334</v>
      </c>
      <c r="J6" s="506" t="e">
        <f>+VLOOKUP(I6,#REF!,2,FALSE)</f>
        <v>#REF!</v>
      </c>
      <c r="K6" s="506" t="e">
        <f>VLOOKUP(J6,#REF!,2,FALSE)</f>
        <v>#REF!</v>
      </c>
      <c r="L6" s="509">
        <v>6</v>
      </c>
      <c r="M6" s="527" t="str">
        <f t="shared" ref="M6:M7" si="0">+"A000"&amp;L6</f>
        <v>A0006</v>
      </c>
      <c r="N6" s="531" t="s">
        <v>429</v>
      </c>
      <c r="O6" s="513" t="s">
        <v>419</v>
      </c>
      <c r="P6" s="513" t="s">
        <v>431</v>
      </c>
      <c r="Q6" s="513"/>
      <c r="R6" s="514">
        <v>100</v>
      </c>
      <c r="S6" s="515">
        <v>43374</v>
      </c>
      <c r="T6" s="515">
        <v>402133</v>
      </c>
      <c r="V6" s="506" t="s">
        <v>412</v>
      </c>
      <c r="Z6" s="520" t="s">
        <v>433</v>
      </c>
      <c r="AA6" s="520" t="s">
        <v>404</v>
      </c>
      <c r="AB6" s="505" t="e">
        <f>+#REF!/100</f>
        <v>#REF!</v>
      </c>
      <c r="AH6" s="505" t="e">
        <f>+#REF!+#REF!+#REF!+#REF!+#REF!+#REF!</f>
        <v>#REF!</v>
      </c>
      <c r="AJ6" s="505" t="s">
        <v>409</v>
      </c>
      <c r="AM6" s="515">
        <v>43374</v>
      </c>
      <c r="AO6" s="521" t="s">
        <v>418</v>
      </c>
      <c r="AP6" s="522"/>
      <c r="AQ6" s="522"/>
      <c r="AR6" s="522"/>
      <c r="AS6" s="522"/>
      <c r="AT6" s="522"/>
      <c r="AU6" s="522"/>
      <c r="AV6" s="522"/>
      <c r="AW6" s="522"/>
      <c r="AX6" s="522"/>
      <c r="AY6" s="522"/>
      <c r="AZ6" s="522"/>
    </row>
    <row r="7" spans="1:52" x14ac:dyDescent="0.2">
      <c r="A7" s="505" t="s">
        <v>370</v>
      </c>
      <c r="B7" s="506" t="s">
        <v>423</v>
      </c>
      <c r="C7" s="527" t="e">
        <f>VLOOKUP(Tableau1[[#This Row],[Pôle]],#REF!,3,FALSE)</f>
        <v>#REF!</v>
      </c>
      <c r="D7" s="507" t="s">
        <v>421</v>
      </c>
      <c r="E7" s="526" t="s">
        <v>435</v>
      </c>
      <c r="F7" s="508" t="s">
        <v>385</v>
      </c>
      <c r="G7" s="505" t="s">
        <v>78</v>
      </c>
      <c r="H7" s="505" t="s">
        <v>68</v>
      </c>
      <c r="I7" s="506" t="s">
        <v>335</v>
      </c>
      <c r="J7" s="506" t="e">
        <f>+VLOOKUP(I7,#REF!,2,FALSE)</f>
        <v>#REF!</v>
      </c>
      <c r="K7" s="506" t="e">
        <f>VLOOKUP(J7,#REF!,2,FALSE)</f>
        <v>#REF!</v>
      </c>
      <c r="L7" s="509">
        <v>5</v>
      </c>
      <c r="M7" s="527" t="str">
        <f t="shared" si="0"/>
        <v>A0005</v>
      </c>
      <c r="N7" s="531" t="s">
        <v>452</v>
      </c>
      <c r="O7" s="510" t="str">
        <f t="shared" ref="O7" si="1">I7</f>
        <v>Directeur(trice) des RH</v>
      </c>
      <c r="P7" s="513" t="s">
        <v>431</v>
      </c>
      <c r="Q7" s="510"/>
      <c r="R7" s="511">
        <v>100</v>
      </c>
      <c r="S7" s="512"/>
      <c r="T7" s="512"/>
      <c r="U7" s="506" t="s">
        <v>78</v>
      </c>
      <c r="V7" s="506" t="s">
        <v>413</v>
      </c>
      <c r="W7" s="506"/>
      <c r="X7" s="506"/>
      <c r="Y7" s="506"/>
      <c r="Z7" s="520" t="s">
        <v>433</v>
      </c>
      <c r="AA7" s="520" t="s">
        <v>405</v>
      </c>
      <c r="AB7" s="505" t="e">
        <f>+#REF!/100</f>
        <v>#REF!</v>
      </c>
      <c r="AH7" s="505" t="e">
        <f t="shared" ref="AH7" si="2">SUM(AB7:AG7)</f>
        <v>#REF!</v>
      </c>
      <c r="AO7" s="520">
        <v>188066</v>
      </c>
      <c r="AP7" s="505" t="s">
        <v>396</v>
      </c>
      <c r="AU7" s="505">
        <v>1</v>
      </c>
      <c r="AW7" s="505" t="e">
        <f t="shared" ref="AW7" si="3">AU7-AH7</f>
        <v>#REF!</v>
      </c>
      <c r="AX7" s="505">
        <f t="shared" ref="AX7" si="4">+AV7-AN7</f>
        <v>0</v>
      </c>
      <c r="AY7" s="505" t="e">
        <f t="shared" ref="AY7" si="5">IF(AW7&lt;0,-AW7,0)</f>
        <v>#REF!</v>
      </c>
    </row>
    <row r="8" spans="1:52" x14ac:dyDescent="0.2">
      <c r="D8" s="507"/>
      <c r="L8" s="516">
        <v>7</v>
      </c>
      <c r="M8" s="520" t="str">
        <f>+"A000"&amp;L8</f>
        <v>A0007</v>
      </c>
      <c r="O8" s="523"/>
    </row>
    <row r="9" spans="1:52" x14ac:dyDescent="0.2">
      <c r="D9" s="507"/>
      <c r="L9" s="516">
        <v>8</v>
      </c>
      <c r="M9" s="520" t="str">
        <f>+"A000"&amp;L9</f>
        <v>A0008</v>
      </c>
      <c r="O9" s="523"/>
    </row>
    <row r="10" spans="1:52" x14ac:dyDescent="0.2">
      <c r="D10" s="507"/>
      <c r="L10" s="516">
        <v>9</v>
      </c>
      <c r="M10" s="520" t="str">
        <f>+"A000"&amp;L10</f>
        <v>A0009</v>
      </c>
      <c r="O10" s="523"/>
    </row>
    <row r="11" spans="1:52" x14ac:dyDescent="0.2">
      <c r="D11" s="507"/>
      <c r="L11" s="516">
        <v>10</v>
      </c>
      <c r="M11" s="520" t="str">
        <f>+"A000"&amp;L11</f>
        <v>A00010</v>
      </c>
      <c r="O11" s="523"/>
    </row>
    <row r="12" spans="1:52" x14ac:dyDescent="0.2">
      <c r="D12" s="507"/>
      <c r="L12" s="516">
        <v>11</v>
      </c>
      <c r="M12" s="520" t="str">
        <f>+"A000"&amp;L12</f>
        <v>A00011</v>
      </c>
      <c r="O12" s="523"/>
    </row>
  </sheetData>
  <sortState ref="A2:AX371">
    <sortCondition ref="L2"/>
  </sortState>
  <conditionalFormatting sqref="N2">
    <cfRule type="duplicateValues" dxfId="28" priority="1812"/>
  </conditionalFormatting>
  <conditionalFormatting sqref="M2">
    <cfRule type="top10" dxfId="27" priority="1808" rank="1"/>
    <cfRule type="top10" dxfId="26" priority="1809" rank="1"/>
    <cfRule type="top10" dxfId="25" priority="1810" rank="1"/>
    <cfRule type="top10" dxfId="24" priority="1811" rank="1"/>
  </conditionalFormatting>
  <conditionalFormatting sqref="L2">
    <cfRule type="top10" dxfId="23" priority="1807" rank="1"/>
  </conditionalFormatting>
  <conditionalFormatting sqref="N3">
    <cfRule type="duplicateValues" dxfId="22" priority="1806"/>
  </conditionalFormatting>
  <conditionalFormatting sqref="M3">
    <cfRule type="top10" dxfId="21" priority="1802" rank="1"/>
    <cfRule type="top10" dxfId="20" priority="1803" rank="1"/>
    <cfRule type="top10" dxfId="19" priority="1804" rank="1"/>
    <cfRule type="top10" dxfId="18" priority="1805" rank="1"/>
  </conditionalFormatting>
  <conditionalFormatting sqref="L3">
    <cfRule type="top10" dxfId="17" priority="1801" rank="1"/>
  </conditionalFormatting>
  <conditionalFormatting sqref="N7">
    <cfRule type="duplicateValues" dxfId="16" priority="2101"/>
  </conditionalFormatting>
  <conditionalFormatting sqref="N1 N4:N6 N8:N12 N14:N1048576">
    <cfRule type="duplicateValues" dxfId="15" priority="2102"/>
  </conditionalFormatting>
  <conditionalFormatting sqref="M1 M4:M12 M14:M1048576">
    <cfRule type="top10" dxfId="14" priority="2106" rank="1"/>
    <cfRule type="top10" dxfId="13" priority="2107" rank="1"/>
    <cfRule type="top10" dxfId="12" priority="2108" rank="1"/>
    <cfRule type="top10" dxfId="11" priority="2109" rank="1"/>
  </conditionalFormatting>
  <conditionalFormatting sqref="L1 L4:L12 L14:L1048576">
    <cfRule type="top10" dxfId="10" priority="2122" rank="1"/>
  </conditionalFormatting>
  <conditionalFormatting sqref="M1:M12 M14:M1048576">
    <cfRule type="top10" dxfId="9" priority="2126" rank="1"/>
  </conditionalFormatting>
  <conditionalFormatting sqref="N1:N12 N14:N1048576">
    <cfRule type="top10" dxfId="8" priority="2129" rank="1"/>
  </conditionalFormatting>
  <conditionalFormatting sqref="N13">
    <cfRule type="duplicateValues" dxfId="7" priority="1"/>
  </conditionalFormatting>
  <conditionalFormatting sqref="M13">
    <cfRule type="top10" dxfId="6" priority="2" rank="1"/>
    <cfRule type="top10" dxfId="5" priority="3" rank="1"/>
    <cfRule type="top10" dxfId="4" priority="4" rank="1"/>
    <cfRule type="top10" dxfId="3" priority="5" rank="1"/>
  </conditionalFormatting>
  <conditionalFormatting sqref="L13">
    <cfRule type="top10" dxfId="2" priority="6" rank="1"/>
  </conditionalFormatting>
  <conditionalFormatting sqref="M13">
    <cfRule type="top10" dxfId="1" priority="7" rank="1"/>
  </conditionalFormatting>
  <conditionalFormatting sqref="N13">
    <cfRule type="top10" dxfId="0" priority="8" rank="1"/>
  </conditionalFormatting>
  <dataValidations count="2">
    <dataValidation type="list" allowBlank="1" showInputMessage="1" showErrorMessage="1" sqref="A7">
      <formula1>#REF!</formula1>
    </dataValidation>
    <dataValidation type="list" allowBlank="1" showInputMessage="1" showErrorMessage="1" sqref="B6:B12 V6:V7 I1:I1048576">
      <formula1>#REF!</formula1>
    </dataValidation>
  </dataValidations>
  <pageMargins left="0.11811023622047245" right="0.11811023622047245" top="0.55118110236220474" bottom="0.55118110236220474" header="0.31496062992125984" footer="0.31496062992125984"/>
  <pageSetup paperSize="9" scale="54" fitToHeight="0" orientation="landscape" r:id="rId1"/>
  <headerFooter>
    <oddHeader>&amp;LPilotage RH&amp;CLISTE DES POSTES&amp;RLe 15/06/18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3778" r:id="rId4" name="Button 2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79" r:id="rId5" name="Button 3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0" r:id="rId6" name="Button 4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1" r:id="rId7" name="Button 5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2" r:id="rId8" name="Button 6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3" r:id="rId9" name="Button 7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4" r:id="rId10" name="Button 8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5" r:id="rId11" name="Button 9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6" r:id="rId12" name="Button 10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7" r:id="rId13" name="Button 11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8" r:id="rId14" name="Button 12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89" r:id="rId15" name="Button 13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90" r:id="rId16" name="Button 14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91" r:id="rId17" name="Button 15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92" r:id="rId18" name="Button 16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93" r:id="rId19" name="Button 17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20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8:A22"/>
  <sheetViews>
    <sheetView workbookViewId="0">
      <selection activeCell="A8" sqref="A8:A22"/>
    </sheetView>
  </sheetViews>
  <sheetFormatPr baseColWidth="10" defaultRowHeight="12.75" x14ac:dyDescent="0.2"/>
  <sheetData>
    <row r="8" spans="1:1" ht="15" x14ac:dyDescent="0.2">
      <c r="A8" s="530" t="s">
        <v>447</v>
      </c>
    </row>
    <row r="9" spans="1:1" ht="15" x14ac:dyDescent="0.2">
      <c r="A9" s="530" t="s">
        <v>448</v>
      </c>
    </row>
    <row r="10" spans="1:1" ht="15" x14ac:dyDescent="0.2">
      <c r="A10" s="530" t="s">
        <v>449</v>
      </c>
    </row>
    <row r="11" spans="1:1" ht="15" x14ac:dyDescent="0.2">
      <c r="A11" s="530" t="s">
        <v>450</v>
      </c>
    </row>
    <row r="12" spans="1:1" ht="15" x14ac:dyDescent="0.2">
      <c r="A12" s="530" t="s">
        <v>436</v>
      </c>
    </row>
    <row r="13" spans="1:1" ht="15" x14ac:dyDescent="0.2">
      <c r="A13" s="530" t="s">
        <v>437</v>
      </c>
    </row>
    <row r="14" spans="1:1" ht="15" x14ac:dyDescent="0.2">
      <c r="A14" s="530" t="s">
        <v>438</v>
      </c>
    </row>
    <row r="15" spans="1:1" ht="15" x14ac:dyDescent="0.2">
      <c r="A15" s="530" t="s">
        <v>439</v>
      </c>
    </row>
    <row r="16" spans="1:1" ht="15" x14ac:dyDescent="0.2">
      <c r="A16" s="530" t="s">
        <v>440</v>
      </c>
    </row>
    <row r="17" spans="1:1" ht="15" x14ac:dyDescent="0.2">
      <c r="A17" s="530" t="s">
        <v>441</v>
      </c>
    </row>
    <row r="18" spans="1:1" ht="15" x14ac:dyDescent="0.2">
      <c r="A18" s="530" t="s">
        <v>442</v>
      </c>
    </row>
    <row r="19" spans="1:1" ht="15" x14ac:dyDescent="0.2">
      <c r="A19" s="530" t="s">
        <v>443</v>
      </c>
    </row>
    <row r="20" spans="1:1" ht="15" x14ac:dyDescent="0.2">
      <c r="A20" s="530" t="s">
        <v>444</v>
      </c>
    </row>
    <row r="21" spans="1:1" ht="15" x14ac:dyDescent="0.2">
      <c r="A21" s="530" t="s">
        <v>445</v>
      </c>
    </row>
    <row r="22" spans="1:1" ht="15" x14ac:dyDescent="0.2">
      <c r="A22" s="530" t="s">
        <v>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Construction cible TPER DIR 18</vt:lpstr>
      <vt:lpstr>Construction cible TPER 2018</vt:lpstr>
      <vt:lpstr>Construction TPER 2018</vt:lpstr>
      <vt:lpstr>EPRD 2018</vt:lpstr>
      <vt:lpstr>Const cible TPER 18 budget</vt:lpstr>
      <vt:lpstr>BASE</vt:lpstr>
      <vt:lpstr>Feuil1</vt:lpstr>
      <vt:lpstr>BASE!Impression_des_titres</vt:lpstr>
      <vt:lpstr>'Const cible TPER 18 budget'!Impression_des_titres</vt:lpstr>
      <vt:lpstr>'Construction cible TPER 2018'!Impression_des_titres</vt:lpstr>
      <vt:lpstr>'Construction cible TPER DIR 18'!Impression_des_titres</vt:lpstr>
      <vt:lpstr>'Construction TPER 2018'!Impression_des_titres</vt:lpstr>
      <vt:lpstr>'EPRD 2018'!Impression_des_titres</vt:lpstr>
      <vt:lpstr>'Const cible TPER 18 budget'!Zone_d_impression</vt:lpstr>
      <vt:lpstr>'Construction cible TPER 2018'!Zone_d_impression</vt:lpstr>
      <vt:lpstr>'Construction cible TPER DIR 18'!Zone_d_impression</vt:lpstr>
      <vt:lpstr>'Construction TPER 2018'!Zone_d_impression</vt:lpstr>
      <vt:lpstr>'EPRD 2018'!Zone_d_impression</vt:lpstr>
    </vt:vector>
  </TitlesOfParts>
  <Company>CHM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Paie7</dc:creator>
  <cp:lastModifiedBy>STAGIAIRE DRH 2</cp:lastModifiedBy>
  <cp:lastPrinted>2018-07-13T09:23:04Z</cp:lastPrinted>
  <dcterms:created xsi:type="dcterms:W3CDTF">2012-02-17T16:33:53Z</dcterms:created>
  <dcterms:modified xsi:type="dcterms:W3CDTF">2018-07-20T12:05:12Z</dcterms:modified>
</cp:coreProperties>
</file>